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예시)설정" sheetId="1" r:id="rId4"/>
    <sheet state="visible" name="예시)자산관리" sheetId="2" r:id="rId5"/>
    <sheet state="visible" name="예시)월간" sheetId="3" r:id="rId6"/>
    <sheet state="visible" name="설정시트" sheetId="4" r:id="rId7"/>
    <sheet state="visible" name="연간시트" sheetId="5" r:id="rId8"/>
    <sheet state="visible" name="자산관리" sheetId="6" r:id="rId9"/>
    <sheet state="visible" name="1월" sheetId="7" r:id="rId10"/>
    <sheet state="visible" name="2월" sheetId="8" r:id="rId11"/>
    <sheet state="visible" name="3월" sheetId="9" r:id="rId12"/>
    <sheet state="visible" name="4월" sheetId="10" r:id="rId13"/>
    <sheet state="visible" name="5월" sheetId="11" r:id="rId14"/>
    <sheet state="visible" name="6월" sheetId="12" r:id="rId15"/>
    <sheet state="visible" name="7월" sheetId="13" r:id="rId16"/>
    <sheet state="visible" name="8월" sheetId="14" r:id="rId17"/>
    <sheet state="visible" name="9월" sheetId="15" r:id="rId18"/>
    <sheet state="visible" name="10월" sheetId="16" r:id="rId19"/>
    <sheet state="visible" name="11월" sheetId="17" r:id="rId20"/>
    <sheet state="visible" name="12월" sheetId="18" r:id="rId21"/>
    <sheet state="visible" name="연말정산" sheetId="19" r:id="rId22"/>
    <sheet state="visible" name="이사비용" sheetId="20" r:id="rId23"/>
  </sheets>
  <definedNames>
    <definedName name="대분류">'설정시트'!$C$7:$C$20</definedName>
    <definedName name="결제수단">'설정시트'!$D$23:$I$23</definedName>
    <definedName hidden="1" localSheetId="6" name="Z_2938FD61_1C54_41F9_AD5C_522B0675D6B8_.wvu.FilterData">'1월'!$I$61:$L$500</definedName>
    <definedName hidden="1" localSheetId="7" name="Z_2938FD61_1C54_41F9_AD5C_522B0675D6B8_.wvu.FilterData">'2월'!$I$61:$L$500</definedName>
    <definedName hidden="1" localSheetId="8" name="Z_2938FD61_1C54_41F9_AD5C_522B0675D6B8_.wvu.FilterData">'3월'!$I$61:$L$500</definedName>
    <definedName hidden="1" localSheetId="9" name="Z_2938FD61_1C54_41F9_AD5C_522B0675D6B8_.wvu.FilterData">'4월'!$I$61:$L$500</definedName>
    <definedName hidden="1" localSheetId="10" name="Z_2938FD61_1C54_41F9_AD5C_522B0675D6B8_.wvu.FilterData">'5월'!$I$61:$L$500</definedName>
    <definedName hidden="1" localSheetId="11" name="Z_2938FD61_1C54_41F9_AD5C_522B0675D6B8_.wvu.FilterData">'6월'!$I$61:$L$500</definedName>
    <definedName hidden="1" localSheetId="12" name="Z_2938FD61_1C54_41F9_AD5C_522B0675D6B8_.wvu.FilterData">'7월'!$I$61:$L$500</definedName>
    <definedName hidden="1" localSheetId="13" name="Z_2938FD61_1C54_41F9_AD5C_522B0675D6B8_.wvu.FilterData">'8월'!$I$61:$L$500</definedName>
    <definedName hidden="1" localSheetId="14" name="Z_2938FD61_1C54_41F9_AD5C_522B0675D6B8_.wvu.FilterData">'9월'!$I$61:$L$500</definedName>
    <definedName hidden="1" localSheetId="15" name="Z_2938FD61_1C54_41F9_AD5C_522B0675D6B8_.wvu.FilterData">'10월'!$I$61:$L$499</definedName>
    <definedName hidden="1" localSheetId="16" name="Z_2938FD61_1C54_41F9_AD5C_522B0675D6B8_.wvu.FilterData">'11월'!$I$61:$L$499</definedName>
    <definedName hidden="1" localSheetId="17" name="Z_2938FD61_1C54_41F9_AD5C_522B0675D6B8_.wvu.FilterData">'12월'!$I$61:$L$500</definedName>
    <definedName hidden="1" localSheetId="6" name="Z_08E032E1_CBE8_4B83_9FAB_540FA7603A16_.wvu.FilterData">'1월'!$H$61:$J$150</definedName>
    <definedName hidden="1" localSheetId="7" name="Z_08E032E1_CBE8_4B83_9FAB_540FA7603A16_.wvu.FilterData">'2월'!$H$61:$J$150</definedName>
    <definedName hidden="1" localSheetId="8" name="Z_08E032E1_CBE8_4B83_9FAB_540FA7603A16_.wvu.FilterData">'3월'!$H$61:$J$150</definedName>
    <definedName hidden="1" localSheetId="9" name="Z_08E032E1_CBE8_4B83_9FAB_540FA7603A16_.wvu.FilterData">'4월'!$H$61:$J$150</definedName>
    <definedName hidden="1" localSheetId="10" name="Z_08E032E1_CBE8_4B83_9FAB_540FA7603A16_.wvu.FilterData">'5월'!$H$61:$J$150</definedName>
    <definedName hidden="1" localSheetId="11" name="Z_08E032E1_CBE8_4B83_9FAB_540FA7603A16_.wvu.FilterData">'6월'!$H$61:$J$161</definedName>
    <definedName hidden="1" localSheetId="12" name="Z_08E032E1_CBE8_4B83_9FAB_540FA7603A16_.wvu.FilterData">'7월'!$H$61:$J$180</definedName>
    <definedName hidden="1" localSheetId="13" name="Z_08E032E1_CBE8_4B83_9FAB_540FA7603A16_.wvu.FilterData">'8월'!$H$61:$J$174</definedName>
    <definedName hidden="1" localSheetId="14" name="Z_08E032E1_CBE8_4B83_9FAB_540FA7603A16_.wvu.FilterData">'9월'!$H$61:$J$190</definedName>
    <definedName hidden="1" localSheetId="15" name="Z_08E032E1_CBE8_4B83_9FAB_540FA7603A16_.wvu.FilterData">'10월'!$H$61:$J$179</definedName>
    <definedName hidden="1" localSheetId="16" name="Z_08E032E1_CBE8_4B83_9FAB_540FA7603A16_.wvu.FilterData">'11월'!$H$61:$J$175</definedName>
    <definedName hidden="1" localSheetId="17" name="Z_08E032E1_CBE8_4B83_9FAB_540FA7603A16_.wvu.FilterData">'12월'!$H$61:$J$154</definedName>
  </definedNames>
  <calcPr/>
  <customWorkbookViews>
    <customWorkbookView activeSheetId="0" maximized="1" windowHeight="0" windowWidth="0" guid="{2938FD61-1C54-41F9-AD5C-522B0675D6B8}" name="필터 3"/>
    <customWorkbookView activeSheetId="0" maximized="1" windowHeight="0" windowWidth="0" guid="{08E032E1-CBE8-4B83-9FAB-540FA7603A16}" name="필터 1"/>
  </customWorkbookViews>
</workbook>
</file>

<file path=xl/sharedStrings.xml><?xml version="1.0" encoding="utf-8"?>
<sst xmlns="http://schemas.openxmlformats.org/spreadsheetml/2006/main" count="6188" uniqueCount="1052">
  <si>
    <t>연도</t>
  </si>
  <si>
    <t>대분류</t>
  </si>
  <si>
    <t>소분류</t>
  </si>
  <si>
    <t>수입</t>
  </si>
  <si>
    <t>🍪 월급</t>
  </si>
  <si>
    <t>🍪 부수입</t>
  </si>
  <si>
    <t>🐻 월급</t>
  </si>
  <si>
    <t>🐻 부수입</t>
  </si>
  <si>
    <t>기타</t>
  </si>
  <si>
    <t>저축</t>
  </si>
  <si>
    <t>주택청약</t>
  </si>
  <si>
    <t>우리은행</t>
  </si>
  <si>
    <t>케이뱅크</t>
  </si>
  <si>
    <t>연금저축</t>
  </si>
  <si>
    <t>🍪고정비</t>
  </si>
  <si>
    <t>관리비</t>
  </si>
  <si>
    <t>월세</t>
  </si>
  <si>
    <t>대출이자</t>
  </si>
  <si>
    <t>통신비</t>
  </si>
  <si>
    <t>보험료</t>
  </si>
  <si>
    <t>곗돈</t>
  </si>
  <si>
    <t>🐻고정비</t>
  </si>
  <si>
    <t>🍪생필품</t>
  </si>
  <si>
    <t>주방/욕실</t>
  </si>
  <si>
    <t>소모품</t>
  </si>
  <si>
    <t>🐻생필품</t>
  </si>
  <si>
    <t>🍪식비</t>
  </si>
  <si>
    <t>식재료비</t>
  </si>
  <si>
    <t>회사점심</t>
  </si>
  <si>
    <t>간식/카페</t>
  </si>
  <si>
    <t>외식/배달</t>
  </si>
  <si>
    <t>🐻식비</t>
  </si>
  <si>
    <t>🍪여가비</t>
  </si>
  <si>
    <t>의류/잡화</t>
  </si>
  <si>
    <t>OTT</t>
  </si>
  <si>
    <t>문화생활</t>
  </si>
  <si>
    <t>자기계발</t>
  </si>
  <si>
    <t>미용</t>
  </si>
  <si>
    <t>🐻여가비</t>
  </si>
  <si>
    <t>🍪기타</t>
  </si>
  <si>
    <t>약국</t>
  </si>
  <si>
    <t>병원비</t>
  </si>
  <si>
    <t>영양제</t>
  </si>
  <si>
    <t>교통비</t>
  </si>
  <si>
    <t>주유비</t>
  </si>
  <si>
    <t>🐻기타</t>
  </si>
  <si>
    <t>🍪이벤트성</t>
  </si>
  <si>
    <t>축의/부의금</t>
  </si>
  <si>
    <t>생신/생일선물</t>
  </si>
  <si>
    <t>명절/어버이날</t>
  </si>
  <si>
    <t>여행</t>
  </si>
  <si>
    <t>🐻 이벤트성</t>
  </si>
  <si>
    <t>결제수단</t>
  </si>
  <si>
    <t>체크카드</t>
  </si>
  <si>
    <t>현금/이체</t>
  </si>
  <si>
    <t>현대카드</t>
  </si>
  <si>
    <t>국민카드</t>
  </si>
  <si>
    <t>현백카드</t>
  </si>
  <si>
    <t>하나카드</t>
  </si>
  <si>
    <t>저축/현금</t>
  </si>
  <si>
    <t>지출</t>
  </si>
  <si>
    <t>합계</t>
  </si>
  <si>
    <t>저축률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</si>
  <si>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</si>
  <si>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</si>
  <si>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</si>
  <si>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</si>
  <si>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</si>
  <si>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</si>
  <si>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</si>
  <si>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</si>
  <si>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</si>
  <si>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</si>
  <si>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</si>
  <si>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</si>
  <si>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평균</t>
  </si>
  <si>
    <t>작성여부</t>
  </si>
  <si>
    <t>계</t>
  </si>
  <si>
    <t>총잉여현금</t>
  </si>
  <si>
    <t>부채</t>
  </si>
  <si>
    <t>전세대출</t>
  </si>
  <si>
    <t>부채 합계</t>
  </si>
  <si>
    <t>비유동자산</t>
  </si>
  <si>
    <t>아트포레-전세보증금</t>
  </si>
  <si>
    <t>SK뷰-전세보증금</t>
  </si>
  <si>
    <t>🐻주택청약</t>
  </si>
  <si>
    <t>🍪주택청약</t>
  </si>
  <si>
    <t>비유동자산 합계</t>
  </si>
  <si>
    <t>유동자산
(투자)</t>
  </si>
  <si>
    <t>🐻주식</t>
  </si>
  <si>
    <t>🐻연금저축</t>
  </si>
  <si>
    <t>🍪주식</t>
  </si>
  <si>
    <t>🍪연금저축</t>
  </si>
  <si>
    <t>-</t>
  </si>
  <si>
    <t>유동자산(투자) 합계</t>
  </si>
  <si>
    <t>🐻우리은행적금</t>
  </si>
  <si>
    <t>🐻K뱅크-예금</t>
  </si>
  <si>
    <t>🐻K뱅크-생활통장</t>
  </si>
  <si>
    <t>🐻K뱅크-파킹</t>
  </si>
  <si>
    <t>🍪우리은행적금</t>
  </si>
  <si>
    <t>🍪K뱅크-예금</t>
  </si>
  <si>
    <t>🍪K뱅크-생활통장</t>
  </si>
  <si>
    <t>🍪K뱅크-파킹</t>
  </si>
  <si>
    <t>유동자산(현금) 합계</t>
  </si>
  <si>
    <t>순자산</t>
  </si>
  <si>
    <t>증감액</t>
  </si>
  <si>
    <t>주식칸도 만들어봄♥</t>
  </si>
  <si>
    <t>S</t>
  </si>
  <si>
    <t>M</t>
  </si>
  <si>
    <t>T</t>
  </si>
  <si>
    <t>W</t>
  </si>
  <si>
    <t>F</t>
  </si>
  <si>
    <t>누적</t>
  </si>
  <si>
    <t>항목</t>
  </si>
  <si>
    <t>금액</t>
  </si>
  <si>
    <t>총수입</t>
  </si>
  <si>
    <t>총지출</t>
  </si>
  <si>
    <t>총저축</t>
  </si>
  <si>
    <t>이벤트</t>
  </si>
  <si>
    <t>잉여현금</t>
  </si>
  <si>
    <t>총저축률</t>
  </si>
  <si>
    <t>현금저축률</t>
  </si>
  <si>
    <t>목표</t>
  </si>
  <si>
    <t>예산</t>
  </si>
  <si>
    <t>지출예산</t>
  </si>
  <si>
    <t>날짜</t>
  </si>
  <si>
    <t>세부사항</t>
  </si>
  <si>
    <t>비고</t>
  </si>
  <si>
    <t>잔여예산</t>
  </si>
  <si>
    <t>어버이날</t>
  </si>
  <si>
    <t>양가 20 (마사지기 선물)</t>
  </si>
  <si>
    <t>성우 생일</t>
  </si>
  <si>
    <t>어머님 생신</t>
  </si>
  <si>
    <t>알통닭강정</t>
  </si>
  <si>
    <t>편의점</t>
  </si>
  <si>
    <t>적금1</t>
  </si>
  <si>
    <t>우리은행적금</t>
  </si>
  <si>
    <t>침스버거</t>
  </si>
  <si>
    <t>🍪이벤트</t>
  </si>
  <si>
    <t>폴리오 (어깨3+다리2)</t>
  </si>
  <si>
    <t>피그마 월결제</t>
  </si>
  <si>
    <t>진주집(콩국수,비빔국수,만두)</t>
  </si>
  <si>
    <t>곰보밍 옷입히기</t>
  </si>
  <si>
    <t>페리카나 윙봉</t>
  </si>
  <si>
    <t>옥토끼 김밥</t>
  </si>
  <si>
    <t>옥토끼</t>
  </si>
  <si>
    <t>🍪의료비</t>
  </si>
  <si>
    <t>지마켓 홍삼</t>
  </si>
  <si>
    <t>인터넷요금</t>
  </si>
  <si>
    <t>핸드폰요금</t>
  </si>
  <si>
    <t>다트 4월분</t>
  </si>
  <si>
    <t>🍪경조사비</t>
  </si>
  <si>
    <t>어머님생신 케이크 투썸</t>
  </si>
  <si>
    <t>미키 생일선물</t>
  </si>
  <si>
    <t>이마트 에브리데이</t>
  </si>
  <si>
    <t>쿠팡이츠 - 중국집</t>
  </si>
  <si>
    <t>기프티콘 선물</t>
  </si>
  <si>
    <t>토종골</t>
  </si>
  <si>
    <t>에이프로 - 밤파이</t>
  </si>
  <si>
    <t>카페 - 혜정언니</t>
  </si>
  <si>
    <t>🍪생활용품/교통비</t>
  </si>
  <si>
    <t>택시비</t>
  </si>
  <si>
    <t>택시 (당산-상암)</t>
  </si>
  <si>
    <t>현선이네</t>
  </si>
  <si>
    <t>설빙 (로드리고+애들)</t>
  </si>
  <si>
    <t>_x0008_쿠팡 (진간장, 오이, 양파, 두부)</t>
  </si>
  <si>
    <t>부천 (까다,애림)</t>
  </si>
  <si>
    <t>여우애김밥</t>
  </si>
  <si>
    <t>쿠팡 (계란, 소세지, 양배추, 애호박)</t>
  </si>
  <si>
    <t>팡즈 생일선물 (속옷)</t>
  </si>
  <si>
    <t>_x0008_쿠팡 _x0008_(질유산균)</t>
  </si>
  <si>
    <t>에그타르트</t>
  </si>
  <si>
    <t>쿠팡 (임테기)</t>
  </si>
  <si>
    <t>쿠팡 (생수)</t>
  </si>
  <si>
    <t>제주도감</t>
  </si>
  <si>
    <t>피슈마라홍탕</t>
  </si>
  <si>
    <t>애기들이라 내가 한번샀어유..</t>
  </si>
  <si>
    <t>타월</t>
  </si>
  <si>
    <t>타월(부천)</t>
  </si>
  <si>
    <t>수색마트</t>
  </si>
  <si>
    <t>월급</t>
  </si>
  <si>
    <t>지수 출산선물 (애착인형)</t>
  </si>
  <si>
    <t>영화</t>
  </si>
  <si>
    <t>팝콘</t>
  </si>
  <si>
    <t>춘천명동1번지닭갈비</t>
  </si>
  <si>
    <t>두툼 (아주버님)</t>
  </si>
  <si>
    <t>편의점 삼각김밥</t>
  </si>
  <si>
    <t>페이퍼커피</t>
  </si>
  <si>
    <t>아파트관리비</t>
  </si>
  <si>
    <t>동남쌀국수</t>
  </si>
  <si>
    <t>쿠팡 (젤리캣 애착인형) 정은출산선물</t>
  </si>
  <si>
    <t>오란다, 한과</t>
  </si>
  <si>
    <t xml:space="preserve">우지커피 </t>
  </si>
  <si>
    <t>타코끼리</t>
  </si>
  <si>
    <t>라멘</t>
  </si>
  <si>
    <t>저녁 여우애김밥</t>
  </si>
  <si>
    <t>다이소 봉투</t>
  </si>
  <si>
    <t>쿠팡 (계란 두부 숙주2)</t>
  </si>
  <si>
    <t>대중교통</t>
  </si>
  <si>
    <t>버스</t>
  </si>
  <si>
    <t>칠순 현수막</t>
  </si>
  <si>
    <t>쿠팡멤버쉽</t>
  </si>
  <si>
    <t>카드값</t>
  </si>
  <si>
    <t>국민카드 5월 카드값</t>
  </si>
  <si>
    <t>현대카드 5월 카드값</t>
  </si>
  <si>
    <t>5월 하나카드 정산</t>
  </si>
  <si>
    <t>5월 현대백화점카드 정산</t>
  </si>
  <si>
    <t>_x0008_엄마 칠순</t>
  </si>
  <si>
    <t>칠순 식사비</t>
  </si>
  <si>
    <t>보선이형 생일</t>
  </si>
  <si>
    <t>점심 - 키토김밥</t>
  </si>
  <si>
    <t>엄마칠순 - 현금봉투</t>
  </si>
  <si>
    <t>민영 슬이 커피</t>
  </si>
  <si>
    <t>민영 결혼&amp;출산 선물</t>
  </si>
  <si>
    <t>칠순</t>
  </si>
  <si>
    <t>마두역 주차</t>
  </si>
  <si>
    <t>세차 충전</t>
  </si>
  <si>
    <t>주유</t>
  </si>
  <si>
    <t>난지공원 주차</t>
  </si>
  <si>
    <t>생리통약</t>
  </si>
  <si>
    <t>어머님 칠순 - 몽중헌</t>
  </si>
  <si>
    <t>버스비</t>
  </si>
  <si>
    <t>편의점 - 삼각빔밥</t>
  </si>
  <si>
    <t>편의점 - 삼각김밥</t>
  </si>
  <si>
    <t>중국집 - 짜장밥</t>
  </si>
  <si>
    <t>고기주문 (삼겹살, 항정살, 앞다리살)</t>
  </si>
  <si>
    <t>야식 계림원 누룽지치킨 닭발</t>
  </si>
  <si>
    <t>쿠팡 - 치즈2, 김밥, 깻잎 (여행도시락), 오트밀</t>
  </si>
  <si>
    <t>점심 - 짜장밥</t>
  </si>
  <si>
    <t>점심 - 쌀국수</t>
  </si>
  <si>
    <t>점심 - 옥토끼</t>
  </si>
  <si>
    <t>트레이더스 - 물, 현미, 오리고기, 수박</t>
  </si>
  <si>
    <t>포비베이글 크림치즈</t>
  </si>
  <si>
    <t>코스트코 치약 물 비타민 우루샷</t>
  </si>
  <si>
    <t>코스트코 베이크 떡볶이</t>
  </si>
  <si>
    <t>파리바게뜨 - 치즈케이크 빵</t>
  </si>
  <si>
    <t>옥된장</t>
  </si>
  <si>
    <t>보선이형 생일선물 (풀리오)</t>
  </si>
  <si>
    <t>애플 클라우드</t>
  </si>
  <si>
    <t>컬리 - 스퀴즈, 떡, 칼</t>
  </si>
  <si>
    <t>쿠팡 - 고기, 오리고기소스, 무쌈, 계란</t>
  </si>
  <si>
    <t>이케아</t>
  </si>
  <si>
    <t>초코파이</t>
  </si>
  <si>
    <t>생일선물 광일 - 생크림찹쌀떡</t>
  </si>
  <si>
    <t>생일선물 희연 - 생크림찹쌀떡 + 우리먹을꺼..</t>
  </si>
  <si>
    <t>핸드폰요금(30000원 할인)</t>
  </si>
  <si>
    <t>인터넷 티비 요금</t>
  </si>
  <si>
    <t>여수 곗돈</t>
  </si>
  <si>
    <t>순댓국</t>
  </si>
  <si>
    <t>강남 업라이즈 / 5월 (마지막)</t>
  </si>
  <si>
    <t>아주버님 생일 케이크</t>
  </si>
  <si>
    <t>피닉스다트 프로젝트 5월 급여</t>
  </si>
  <si>
    <t>업라이즈(프리아이브) - 2월</t>
  </si>
  <si>
    <t>업라이즈(프리아이브) - 3월</t>
  </si>
  <si>
    <t>프리아이브 23.8월 급여</t>
  </si>
  <si>
    <t>k뱅크 이체</t>
  </si>
  <si>
    <t>우체국 실비보험</t>
  </si>
  <si>
    <t>LGU+ 핸드폰 (25,000 할인)</t>
  </si>
  <si>
    <t>점심 - 백반</t>
  </si>
  <si>
    <t>점심 -쌀국수</t>
  </si>
  <si>
    <t>커피</t>
  </si>
  <si>
    <t>수분크림</t>
  </si>
  <si>
    <t>하남쭈꾸미500 X 3</t>
  </si>
  <si>
    <t xml:space="preserve">쿠팡 그릭요거트X 3 주문 </t>
  </si>
  <si>
    <t>방송국 동기</t>
  </si>
  <si>
    <t>학사장교 동기</t>
  </si>
  <si>
    <t>순대국</t>
  </si>
  <si>
    <t>샹궈</t>
  </si>
  <si>
    <t>필라테스 20회</t>
  </si>
  <si>
    <t>부산 KTX 왕복</t>
  </si>
  <si>
    <t>로또</t>
  </si>
  <si>
    <t>마케팅부사수</t>
  </si>
  <si>
    <t>프로틴파우더 2통</t>
  </si>
  <si>
    <t>돈카츠 + 메밀소바</t>
  </si>
  <si>
    <t>커피 (민구)</t>
  </si>
  <si>
    <t>다운펌 컷</t>
  </si>
  <si>
    <t xml:space="preserve">남도돼지촌 + 닭한마리 </t>
  </si>
  <si>
    <t>아침 냉면 배달</t>
  </si>
  <si>
    <t>이마트에브리데이 토마토2 참기름</t>
  </si>
  <si>
    <t>철이네물회</t>
  </si>
  <si>
    <t>오트우유4개</t>
  </si>
  <si>
    <t>중국집 - 잡채밥</t>
  </si>
  <si>
    <t>가지, 애호박</t>
  </si>
  <si>
    <t>오이</t>
  </si>
  <si>
    <t>댓글부대 구매</t>
  </si>
  <si>
    <t>트리트먼트3 팩트4 퍼프</t>
  </si>
  <si>
    <t>커피 (주원, 민구)</t>
  </si>
  <si>
    <t>파리바게뜨 - 샌드위치</t>
  </si>
  <si>
    <t>chat GPT Plus 결제 ($20)</t>
  </si>
  <si>
    <t>프로틴파우더 1+1+1 공구 (38000원받음)</t>
  </si>
  <si>
    <t xml:space="preserve"> 이런건 가계부 어케써..?</t>
  </si>
  <si>
    <t>라멘 (주원팀장)</t>
  </si>
  <si>
    <t>변응수수석님 빙모상 부의</t>
  </si>
  <si>
    <t>딜라잇 - 보민티2장</t>
  </si>
  <si>
    <t>운동복 상의</t>
  </si>
  <si>
    <t>가스비</t>
  </si>
  <si>
    <t>백반</t>
  </si>
  <si>
    <t>_x0008_묵은지참치김밥</t>
  </si>
  <si>
    <t>수색마트 - 토마토 2팩</t>
  </si>
  <si>
    <t>싸이버로지텍 6월 급여</t>
  </si>
  <si>
    <t>레노마계</t>
  </si>
  <si>
    <t>애들계</t>
  </si>
  <si>
    <t>연금저축(쿠키)</t>
  </si>
  <si>
    <t>깻잎, 무쌈, 묵</t>
  </si>
  <si>
    <t>백소정 - 돈까스</t>
  </si>
  <si>
    <t>_x0008_영화관 - 베스킨</t>
  </si>
  <si>
    <t>물빛축제 - 떡볶이</t>
  </si>
  <si>
    <t>_x0008_이마트에브리데이 - 라면, 애호박, 무쌈</t>
  </si>
  <si>
    <t>정은생일 케이크</t>
  </si>
  <si>
    <t>BHC 뿌링클</t>
  </si>
  <si>
    <t>발리 숙소 - 계약금 (계좌이체)</t>
  </si>
  <si>
    <t>림바아야나리조트($582)</t>
  </si>
  <si>
    <t>장어덮밥</t>
  </si>
  <si>
    <t>제육덮밥</t>
  </si>
  <si>
    <t>연금저축(봄)</t>
  </si>
  <si>
    <t>대학동기 곗돈</t>
  </si>
  <si>
    <t>포케</t>
  </si>
  <si>
    <t>랭쌥2+쏨땀</t>
  </si>
  <si>
    <t>알보칠</t>
  </si>
  <si>
    <t>5월 관리비</t>
  </si>
  <si>
    <t>넷플릭스</t>
  </si>
  <si>
    <t>쌀국수</t>
  </si>
  <si>
    <t>발리 숙소 - 마야 우붓 리조트 &amp; 스파</t>
  </si>
  <si>
    <t>Agoda (예약완료)</t>
  </si>
  <si>
    <t>구호 샌들</t>
  </si>
  <si>
    <t>파리바게뜨 - 빵</t>
  </si>
  <si>
    <t>초밥</t>
  </si>
  <si>
    <t>카페 혜지</t>
  </si>
  <si>
    <t>오란다2 한과1 수세미 뻥튀기...ㅎ....</t>
  </si>
  <si>
    <t>주말에 엄빠주려고 + 보밍</t>
  </si>
  <si>
    <t>토마토 * 2, 바나나</t>
  </si>
  <si>
    <t>지하철 이용</t>
  </si>
  <si>
    <t>23년 9월 급여</t>
  </si>
  <si>
    <t>고운발크림 3</t>
  </si>
  <si>
    <t>알리 사골곰탕 18개</t>
  </si>
  <si>
    <t>차량 주유</t>
  </si>
  <si>
    <t>_x0008_현대백화점 - 킨 샌들</t>
  </si>
  <si>
    <t>현대백화점 - 쌉(태국음식)</t>
  </si>
  <si>
    <t>유튜브</t>
  </si>
  <si>
    <t xml:space="preserve">이마트수색점 - 다이소 퍼프 이어폰 이어폰청소기 애호박 </t>
  </si>
  <si>
    <t>참치20캔</t>
  </si>
  <si>
    <t>쿠팡 - 계란 김밥 섬유유연제*2</t>
  </si>
  <si>
    <t>쿠팡- 초보운전</t>
  </si>
  <si>
    <t>배민 교촌</t>
  </si>
  <si>
    <t>발리 숙소 - 에어비앤비</t>
  </si>
  <si>
    <t>예약완료</t>
  </si>
  <si>
    <t>어사이드커피 부천 가족</t>
  </si>
  <si>
    <t>6월 하이패스</t>
  </si>
  <si>
    <t>로보락 전용 세제 + 먼지망</t>
  </si>
  <si>
    <t>분리수거용 비닐(200매)</t>
  </si>
  <si>
    <t>지하철+버스 교통비</t>
  </si>
  <si>
    <t>지하철</t>
  </si>
  <si>
    <t>쿠팡 와우멤버쉽</t>
  </si>
  <si>
    <t>부산여행</t>
  </si>
  <si>
    <t>우리은행 적금 (7회차) - 봄이</t>
  </si>
  <si>
    <t>우리은행 적금 (7회차) - 쿸이</t>
  </si>
  <si>
    <t>곗돈 - 방송국 동기</t>
  </si>
  <si>
    <t>곗돈 - 학사장교 동기</t>
  </si>
  <si>
    <t>주택청약 선납부</t>
  </si>
  <si>
    <t>보민 신발 주문</t>
  </si>
  <si>
    <t>테무-충전선</t>
  </si>
  <si>
    <t>돈까스</t>
  </si>
  <si>
    <t>혜정언니 카페</t>
  </si>
  <si>
    <t>혜정언니 만동제과</t>
  </si>
  <si>
    <t>페리카나</t>
  </si>
  <si>
    <t>부산 - 햄튼커피</t>
  </si>
  <si>
    <t>부산 - 돼지국밥</t>
  </si>
  <si>
    <t>부산 - 수블</t>
  </si>
  <si>
    <t>감자전 1.4 + 술찜 2.3+ 면추가 0.3 + 아이스크림 0.4 + 하이볼 1.0 + 맥주 1.2</t>
  </si>
  <si>
    <t>휴게소</t>
  </si>
  <si>
    <t>부산 - 주유비</t>
  </si>
  <si>
    <t>부산 - 물떡</t>
  </si>
  <si>
    <t>다이소 - 세정제</t>
  </si>
  <si>
    <t>해운대 - 주차비</t>
  </si>
  <si>
    <t>부산 - 한화리조트</t>
  </si>
  <si>
    <t>부산 - 브런치</t>
  </si>
  <si>
    <t>부산 - 얼음컵</t>
  </si>
  <si>
    <t>광안리 - 주차비</t>
  </si>
  <si>
    <t>휴게소 - 물</t>
  </si>
  <si>
    <t>휴게소 - 반건조오징어</t>
  </si>
  <si>
    <t>휴게소 - 사과돈까스</t>
  </si>
  <si>
    <t>휴게소 - 라면</t>
  </si>
  <si>
    <t>머리띠</t>
  </si>
  <si>
    <t>발리 - 아야나 리조트 잔금</t>
  </si>
  <si>
    <t>KTX 환불</t>
  </si>
  <si>
    <t>백반 ( + 주원팀장)</t>
  </si>
  <si>
    <t>점심 - 묵참김밥</t>
  </si>
  <si>
    <t>순대국밥</t>
  </si>
  <si>
    <t>랭쌥 + 쏨땀</t>
  </si>
  <si>
    <t>올리브영 구강스프레이</t>
  </si>
  <si>
    <t>양말</t>
  </si>
  <si>
    <t>인터넷 요금</t>
  </si>
  <si>
    <t>통신비 (할인예정)</t>
  </si>
  <si>
    <t>카드 할인: 25,000 
회사 할인: 20,000</t>
  </si>
  <si>
    <t>건강검진 - 수면마취비용</t>
  </si>
  <si>
    <t>아웃백</t>
  </si>
  <si>
    <t>약 27? 나머지 제로페이 (보라 3.3, 엄마 12)</t>
  </si>
  <si>
    <t>컬리</t>
  </si>
  <si>
    <t>미니밤호박 1박스</t>
  </si>
  <si>
    <t>종묘 공영주차장 주차</t>
  </si>
  <si>
    <t>부천역CGV - 메가커피</t>
  </si>
  <si>
    <t>업라이즈 5월 급여(정산완료)</t>
  </si>
  <si>
    <t>생일선물 (부모님20 + 형10)</t>
  </si>
  <si>
    <t>가족곗돈</t>
  </si>
  <si>
    <t>런던베이글</t>
  </si>
  <si>
    <t>붕어빵물티슈*20개</t>
  </si>
  <si>
    <t>에슬로우</t>
  </si>
  <si>
    <t>모임 - 어복쟁반 오뎅바</t>
  </si>
  <si>
    <t>쟁반짜장</t>
  </si>
  <si>
    <t>이디야 커피(정완)</t>
  </si>
  <si>
    <t>코스트코 - 식세기 세제, 바디워시, 물, 토마토,운동양말</t>
  </si>
  <si>
    <t>코스트코 불고기베이크</t>
  </si>
  <si>
    <t>지수 선물 복숭아</t>
  </si>
  <si>
    <t>베스킨라빈스(우주라잌봉봉)</t>
  </si>
  <si>
    <t>욕실 청소솔</t>
  </si>
  <si>
    <t>지코바치킨</t>
  </si>
  <si>
    <t>발리 - 지프투어</t>
  </si>
  <si>
    <t>감자탕 (주원)</t>
  </si>
  <si>
    <t>아침 토스트</t>
  </si>
  <si>
    <t>프로틴 2개</t>
  </si>
  <si>
    <t>커피 (민지)</t>
  </si>
  <si>
    <t>_x0008_점심 - 김치도가</t>
  </si>
  <si>
    <t>커피 (민구, 프리 2)</t>
  </si>
  <si>
    <t>유산균 240개</t>
  </si>
  <si>
    <t>리코너 8/23 예약</t>
  </si>
  <si>
    <t>껌리필 3개</t>
  </si>
  <si>
    <t>배민 드렁킨타이 - 쏨땀,커리,팟타이</t>
  </si>
  <si>
    <t>크림프헤어</t>
  </si>
  <si>
    <t>클룩 - 공항픽업</t>
  </si>
  <si>
    <t>주차비</t>
  </si>
  <si>
    <t>꼬리곰탕, 도가니탕</t>
  </si>
  <si>
    <t xml:space="preserve">안과 검진비 </t>
  </si>
  <si>
    <t>(보험금 환급 1.4받음)</t>
  </si>
  <si>
    <t>인공눈물</t>
  </si>
  <si>
    <t>카페 (청화공간)</t>
  </si>
  <si>
    <t>두유</t>
  </si>
  <si>
    <t>배민 회, 물회</t>
  </si>
  <si>
    <t>점심 - 타코</t>
  </si>
  <si>
    <t>치약</t>
  </si>
  <si>
    <t>종량제 봉투, 라면</t>
  </si>
  <si>
    <t>딜라잇</t>
  </si>
  <si>
    <t>복숭아</t>
  </si>
  <si>
    <t>복숭아 - 부천</t>
  </si>
  <si>
    <t>복숭아 - 여수</t>
  </si>
  <si>
    <t>아침 회의(커피)</t>
  </si>
  <si>
    <t>현규 둘째 전복 선물</t>
  </si>
  <si>
    <t>7월 월급</t>
  </si>
  <si>
    <t>김치찌개</t>
  </si>
  <si>
    <t>효소 주문 (120개)</t>
  </si>
  <si>
    <t>영등포 부일갈비</t>
  </si>
  <si>
    <t>애들 계</t>
  </si>
  <si>
    <t>레노마 계</t>
  </si>
  <si>
    <t>연금보험</t>
  </si>
  <si>
    <t>영등포 - 머리끈</t>
  </si>
  <si>
    <t>대학동기</t>
  </si>
  <si>
    <t>샌드위치</t>
  </si>
  <si>
    <t>_x0008__x0008_쌀국수</t>
  </si>
  <si>
    <t>제주도그릴</t>
  </si>
  <si>
    <t>돈까스, 소바</t>
  </si>
  <si>
    <t>우체국보험(실비)</t>
  </si>
  <si>
    <t>코스트코 물*2 불고기베이크 소갈비</t>
  </si>
  <si>
    <t>식자재마트 무 라면 파 양파</t>
  </si>
  <si>
    <t>지은이 치킨 선물</t>
  </si>
  <si>
    <t>다봄한의원 발목침</t>
  </si>
  <si>
    <t>저녁 지코바</t>
  </si>
  <si>
    <t>저녁 온더보더</t>
  </si>
  <si>
    <t>코스 보민 반바지</t>
  </si>
  <si>
    <t>편의점 젤리 물</t>
  </si>
  <si>
    <t>보민 축구 목토시 팔토시</t>
  </si>
  <si>
    <t>배민 회 대광어+연어</t>
  </si>
  <si>
    <t>넥가드 목마사지기</t>
  </si>
  <si>
    <t>코숨테이프</t>
  </si>
  <si>
    <t>당당왁싱 예약금</t>
  </si>
  <si>
    <t>당근마켓 - 자전거</t>
  </si>
  <si>
    <t>유튜브 결제</t>
  </si>
  <si>
    <t>하이러너즈 김밥</t>
  </si>
  <si>
    <t>정형외과</t>
  </si>
  <si>
    <t>모닝커피토스트 혲이</t>
  </si>
  <si>
    <t>세이슈 혜정언니</t>
  </si>
  <si>
    <t>망리단길</t>
  </si>
  <si>
    <t>서울사랑상품권</t>
  </si>
  <si>
    <t>양념갈비</t>
  </si>
  <si>
    <t>김치찜..예정..</t>
  </si>
  <si>
    <t>짬뽕</t>
  </si>
  <si>
    <t>세금 환급 | 오늘하루도 화이팅♥</t>
  </si>
  <si>
    <t>커피(주원, 민구, 프리)</t>
  </si>
  <si>
    <t>23.11월 급여</t>
  </si>
  <si>
    <t>7월 하이패스</t>
  </si>
  <si>
    <t>대중교통 지하철 + 버스</t>
  </si>
  <si>
    <t>대중교통 _x0008_지하철 + 버스</t>
  </si>
  <si>
    <t>와우멤버십</t>
  </si>
  <si>
    <t>방송국</t>
  </si>
  <si>
    <t>케이뱅크 - 파킹통장</t>
  </si>
  <si>
    <t>발리여행 🛫🎈</t>
  </si>
  <si>
    <t>우리은행 적금 (8회차) - 봄이</t>
  </si>
  <si>
    <t>우리은행 적금 (8회차) - 쿸이</t>
  </si>
  <si>
    <t>암튜브 *2</t>
  </si>
  <si>
    <t>제주도그릴 일산</t>
  </si>
  <si>
    <t>_x0008_백소정 - 카레 + 돈카츠</t>
  </si>
  <si>
    <t>준규형님 생일선물 - 스파클링 무스카토</t>
  </si>
  <si>
    <t>코레일 - 옥수수수염차</t>
  </si>
  <si>
    <t>생리대 1+1</t>
  </si>
  <si>
    <t>_x0008_밀밀밀 - 소금빵</t>
  </si>
  <si>
    <t>민이네 - 떡볶이</t>
  </si>
  <si>
    <t>발리 - 도착비자</t>
  </si>
  <si>
    <t>519,500루파아 * 2
환율: Rp 100 = 8.49</t>
  </si>
  <si>
    <t>디카페인 커피</t>
  </si>
  <si>
    <t xml:space="preserve">마요네즈 김밥재료(단무지,우엉,당근) 옻계탕 </t>
  </si>
  <si>
    <t>화장품 앰플</t>
  </si>
  <si>
    <t>밀밀밀 - 소금빵</t>
  </si>
  <si>
    <t>베스킨라빈스 - 우쥬라잌봉봉</t>
  </si>
  <si>
    <t>클룩 - 누사페니다 스노쿨링</t>
  </si>
  <si>
    <t>클룩 예약</t>
  </si>
  <si>
    <t>아고다 - 그랜드 팰리스 호텔(사누르)</t>
  </si>
  <si>
    <t>8월 14일 - 15일</t>
  </si>
  <si>
    <t>속눈썹 예약</t>
  </si>
  <si>
    <t>쿸이 긱시크 바지</t>
  </si>
  <si>
    <t>보민 스윔쇼츠 2개</t>
  </si>
  <si>
    <t xml:space="preserve">보민 _x0008_민소매 2개 </t>
  </si>
  <si>
    <t>수영복 (102000 환불예정)</t>
  </si>
  <si>
    <t>점심-쿠팡이츠-마녀김밥</t>
  </si>
  <si>
    <t>면세점 (향수, 스노쿨링 마스크, 보라면세품,귀걸이, 샤워필터, 여권케이스, 접이식가방,덴티스테, 선크림)</t>
  </si>
  <si>
    <t>면세품 (롱샴파우치)</t>
  </si>
  <si>
    <t>면세품 (보라)</t>
  </si>
  <si>
    <t>점심-김치찜</t>
  </si>
  <si>
    <t>LF 세인트제임스 맨투맨</t>
  </si>
  <si>
    <t>소금빵2개</t>
  </si>
  <si>
    <t>당당왁싱</t>
  </si>
  <si>
    <t>사케동</t>
  </si>
  <si>
    <t>크림프헤어 - 회원권(30만)</t>
  </si>
  <si>
    <t>잔여: 30만 - 5만 = 25만</t>
  </si>
  <si>
    <t>네이버페이 - 로밍도깨비 eSim * 2</t>
  </si>
  <si>
    <t>파리바게뜨</t>
  </si>
  <si>
    <t>다이소 - 여행용품 (소분용기 브러쉬클렌져)</t>
  </si>
  <si>
    <t>지하철 자판기 물</t>
  </si>
  <si>
    <t>편의점 컵라면 3개</t>
  </si>
  <si>
    <t>면세점 - 샤워기필터</t>
  </si>
  <si>
    <t>속눈썹</t>
  </si>
  <si>
    <t>공항 파스쿠찌 물 + 아아</t>
  </si>
  <si>
    <t xml:space="preserve">경유지 커피빈 아아 </t>
  </si>
  <si>
    <t>USD 3.56</t>
  </si>
  <si>
    <t xml:space="preserve">현대면세점 - 파우더, 방수팩, </t>
  </si>
  <si>
    <t>방송국 민주/주희 누나 부친상</t>
  </si>
  <si>
    <t>후불 교통카드</t>
  </si>
  <si>
    <t xml:space="preserve">트레블월렛 - 환전 
8월 10일 (1일차)
-- 현금 --
60,000 공항 픽업 추가요금
20,000 물 1L * 2
8월 11일 (2일차)
-- 카드 --
114,100 아카사 커피 2, 크로와상 1
506,100 우붓 피손
-- 현금 --
874,000 카르사 스파
64,000 투키스, 코코넛 아이스크림
6,000 물 0.5L
8월 12일 (3일차) 
-- 카드 --
100,000 알라스하룸 입장료 * 2
2,000,000 더카욘 골드패스 
-- 현금 --
10,000 더카욘 추가요금 
8월 13일 (4일차)
-- 카드 --
394,877 suka espresso ubud grab
8월 14일 (5일차)
-- 카드 --
660,000 마야 우붓 조식 * 2
42,000 투키스 아이스크림 
858,000 트레디셔널 스파 
339,223 warung pondok madu 폭립, 버섯튀김, 음료 
200,000 투키스 기념품 아몬드 * 8
71,240 코코마트 카야 스넥 2, 가글 1
225,600 grab from 우붓 to 사누르 
-- 현금 --
40,000 아몬드 크로아상 
8,000 m마트 생수 1.5L
8월 15일 (6일차)
21,600 grab
231,120 88치킨 
59,000 스타벅스 
668,000 루뭇 기념품 빨대가방 * 3
186,400 grab from 사누르 to 짐바란 
8월 16일 (7일차)
-- 카드 --
53,000 grab from 아야나 to 고멧가라지 
1,771,950 고멧가라지 스테이크, 나쵸, 빈땅 2
21,600 grab from 고멧가라지 to 코코마트 
90,000 코코마트 카야 과자 기념품 
31,900 grab from 코코마트 to 아야나
-- 현금 --
750,000 susi 출장마사지 
68,000 카야 과자 
8월 17일 (8일차)
-- 카드 --
91,700 grab from 아냐나 to 공항 
10,300 grab 공항이용료 
156,000 리볼버 라운지 + 아사이볼 
20,000 WHSMITH 물 1L
</t>
  </si>
  <si>
    <t>디지털미디어시티역 택시</t>
  </si>
  <si>
    <t>소금빵3개+에그타르트1개+떡볶이</t>
  </si>
  <si>
    <t>황영신수석님 모친상</t>
  </si>
  <si>
    <t>옥토끼 묵참 김밥</t>
  </si>
  <si>
    <t>백소정 - 돈부리</t>
  </si>
  <si>
    <t>양배추</t>
  </si>
  <si>
    <t>질유산균 6개월분</t>
  </si>
  <si>
    <t>배달 - 회</t>
  </si>
  <si>
    <t>볶음밥 - 탕수육</t>
  </si>
  <si>
    <t>닭갈비덮밥</t>
  </si>
  <si>
    <t>커피: 정완, 은표</t>
  </si>
  <si>
    <t>_x0008_</t>
  </si>
  <si>
    <t>8월 급여</t>
  </si>
  <si>
    <t>리코너 회원권(50만원권&gt;60+5적립)</t>
  </si>
  <si>
    <t>42.5 남음</t>
  </si>
  <si>
    <t>다이소 건전지 아이셔 하리보</t>
  </si>
  <si>
    <t>밀밀밀 소금빵 2개</t>
  </si>
  <si>
    <t>지우 생일선물</t>
  </si>
  <si>
    <t>보라네집 배달음식</t>
  </si>
  <si>
    <t>밀밀밀 아아</t>
  </si>
  <si>
    <t>편의점 과자 오레오 매새 아이셔</t>
  </si>
  <si>
    <t>_x0008_생닭 - 수색마트</t>
  </si>
  <si>
    <t>추석명절 기차표</t>
  </si>
  <si>
    <t>닭가슴살(점심도시락) 주문 10개</t>
  </si>
  <si>
    <t>트레이더스 물 하리보 (또모삿지..)</t>
  </si>
  <si>
    <t>점심 삼각김밥 계란</t>
  </si>
  <si>
    <t>_x0008_조선호텔 김치</t>
  </si>
  <si>
    <t>우체국보험</t>
  </si>
  <si>
    <t>돼지국밥</t>
  </si>
  <si>
    <t xml:space="preserve">대학동기모임 </t>
  </si>
  <si>
    <t>회사 상민 생일</t>
  </si>
  <si>
    <t>전세 대출 이자</t>
  </si>
  <si>
    <t>쿠팡 엽산</t>
  </si>
  <si>
    <t>현선이네 정은</t>
  </si>
  <si>
    <t>15000원받음</t>
  </si>
  <si>
    <t>악세사리</t>
  </si>
  <si>
    <t>쿠팡 - 닭가슴살 20개</t>
  </si>
  <si>
    <t>밀밀밀 - 떡볶이, 소금빵</t>
  </si>
  <si>
    <t>_x0008_수색마트 - 양배추, 깻잎</t>
  </si>
  <si>
    <t>지하철 + 버스</t>
  </si>
  <si>
    <t>파리바게트 - 소시지빵, 맘모스</t>
  </si>
  <si>
    <t>헛개열매차</t>
  </si>
  <si>
    <t>오크베리 아사이</t>
  </si>
  <si>
    <t>텀블러 잔액결제</t>
  </si>
  <si>
    <t>케이스티파이</t>
  </si>
  <si>
    <t>29cm - 헤어오일</t>
  </si>
  <si>
    <t>액정필름</t>
  </si>
  <si>
    <t>다이소 - 소분용기</t>
  </si>
  <si>
    <t>고망고</t>
  </si>
  <si>
    <t>밀밀밀 - 소금빵, 에그타르트</t>
  </si>
  <si>
    <t>교촌치킨</t>
  </si>
  <si>
    <t>하이패스</t>
  </si>
  <si>
    <t>교통비 (버스+지하철)</t>
  </si>
  <si>
    <t>공항버스 2건</t>
  </si>
  <si>
    <t>명절 양가용돈 + 선물</t>
  </si>
  <si>
    <t>100+</t>
  </si>
  <si>
    <t>단양 여행</t>
  </si>
  <si>
    <t>제로페이, 온누리, 수산대전</t>
  </si>
  <si>
    <t>_x0008_편의점 - 물</t>
  </si>
  <si>
    <t>가챠</t>
  </si>
  <si>
    <t>_x0008__x0008_두툼, 커피 (충정로)</t>
  </si>
  <si>
    <t>원민이 생일선물</t>
  </si>
  <si>
    <t>사쿠라메 - 마제라멘</t>
  </si>
  <si>
    <t>우리은행 적금 (9회차) - 봄이</t>
  </si>
  <si>
    <t>23년 12월 급여(70%)</t>
  </si>
  <si>
    <t>24년 1월 급여(70%)</t>
  </si>
  <si>
    <t>24년 2월 급여(70%)</t>
  </si>
  <si>
    <t>24년 3월 급여(70%)</t>
  </si>
  <si>
    <t>24년 4월 급여(70%)</t>
  </si>
  <si>
    <t>우리은행 적금 (9회차) - 쿸이</t>
  </si>
  <si>
    <t>초생강, 포도</t>
  </si>
  <si>
    <t>선크림, 생리대, 치약</t>
  </si>
  <si>
    <t>쓰리잘비</t>
  </si>
  <si>
    <t>메가커피 - 호경수석</t>
  </si>
  <si>
    <t>후불 교통카드 출금</t>
  </si>
  <si>
    <t xml:space="preserve">조선팰리스 식사권 </t>
  </si>
  <si>
    <t>황정산 휴양림 2박</t>
  </si>
  <si>
    <t>그라운드시소 전시회</t>
  </si>
  <si>
    <t>편의점 보리차</t>
  </si>
  <si>
    <t>애플펜슬 사례금</t>
  </si>
  <si>
    <t>_x0008_스타벅스 텀블러 잔액결제</t>
  </si>
  <si>
    <t>모닝커피 - 민지</t>
  </si>
  <si>
    <t>생선구이</t>
  </si>
  <si>
    <t>다이소 
세차(타이어용품) 
칫솔세척기 
순간접착제 
캡뚜껑 소스병</t>
  </si>
  <si>
    <t>따릉이 1시간, 1년 정기권</t>
  </si>
  <si>
    <t>이마트에브리데이 - 오사쯔</t>
  </si>
  <si>
    <t>서울페이</t>
  </si>
  <si>
    <t>곰면옥 - 쌀국수, 돈까스 세트</t>
  </si>
  <si>
    <t>쿠팡 - abc 주스용, 계란, 물엿, 떡,오뎅, 스리라차</t>
  </si>
  <si>
    <t>편의점 - 과자</t>
  </si>
  <si>
    <t>보민 아미맨투맨</t>
  </si>
  <si>
    <t>이마트24 - 과자</t>
  </si>
  <si>
    <t>대림마트 -_x0008_굴소스</t>
  </si>
  <si>
    <t>_x0008_보라 케이크</t>
  </si>
  <si>
    <t>압구정공주떡 1호</t>
  </si>
  <si>
    <t>오다주따 - 아이스크림 2개</t>
  </si>
  <si>
    <t>한강 편의점 - 핫바, 물</t>
  </si>
  <si>
    <t>_x0008_한강 주차비</t>
  </si>
  <si>
    <t>추석 선물 - 차</t>
  </si>
  <si>
    <t>배민 - 꽈배기</t>
  </si>
  <si>
    <t>금원냉면 - 물냉, 회냉, 만두</t>
  </si>
  <si>
    <t>인터넷 티비 통신요금</t>
  </si>
  <si>
    <t>미식탁 - 돈까스 카레라이스</t>
  </si>
  <si>
    <t>코스트코 - 소갈비, 소고기</t>
  </si>
  <si>
    <t>수색마트 - 깻잎, 무쌈</t>
  </si>
  <si>
    <t>LGU+ 핸드폰</t>
  </si>
  <si>
    <t>카드 할인: 25,000</t>
  </si>
  <si>
    <t>뚝배기 불고기</t>
  </si>
  <si>
    <t>코로나 키트</t>
  </si>
  <si>
    <t>약국 - 해열제, 코로나키트</t>
  </si>
  <si>
    <t>_x0008_장 - 오란다, 유과</t>
  </si>
  <si>
    <t>가족 곗돈</t>
  </si>
  <si>
    <t>심플리 커피 2박스</t>
  </si>
  <si>
    <t>심플리 커피 (여수)</t>
  </si>
  <si>
    <t>심플리 커피 (부천)</t>
  </si>
  <si>
    <t>점심-타코</t>
  </si>
  <si>
    <t>밀밀밀</t>
  </si>
  <si>
    <t>쿠팡 - 잡채재료 당근 버섯 부추 목이버섯</t>
  </si>
  <si>
    <t>두리이비인후과</t>
  </si>
  <si>
    <t>몸살</t>
  </si>
  <si>
    <t>향동온누리약국</t>
  </si>
  <si>
    <t>보험금 환급</t>
  </si>
  <si>
    <t>유시몰 화이트닝치약 120g * 4 + 가글+칫솔</t>
  </si>
  <si>
    <t>하나카드 제이드 연회비</t>
  </si>
  <si>
    <t>일할계산되어 다시 페이백예정</t>
  </si>
  <si>
    <t>금화왕돈까스 - 상암점</t>
  </si>
  <si>
    <t xml:space="preserve">이아뷰티 왁싱 </t>
  </si>
  <si>
    <t>예약금 2만원</t>
  </si>
  <si>
    <t>여수 - 인형뽑기</t>
  </si>
  <si>
    <t>카카오T</t>
  </si>
  <si>
    <t>택시(카페-여수집)</t>
  </si>
  <si>
    <t>서목 여수카페</t>
  </si>
  <si>
    <t>택시(여수집-카페)</t>
  </si>
  <si>
    <t>KTX 티켓변경 추가 금액</t>
  </si>
  <si>
    <t>여수 - 푸라닭(배민)</t>
  </si>
  <si>
    <t>택시(DMC - 집)</t>
  </si>
  <si>
    <t>여수엑스포 편의점</t>
  </si>
  <si>
    <t>아이스크림</t>
  </si>
  <si>
    <t>추석 - 용돈 (여수, 부천)</t>
  </si>
  <si>
    <t>쿠팡이츠-팔공냉면</t>
  </si>
  <si>
    <t>_x0008_추석 - 두툼 (성우)</t>
  </si>
  <si>
    <t>배민-소문난간이횟집</t>
  </si>
  <si>
    <t>아빠 용돈</t>
  </si>
  <si>
    <t>GS 주유</t>
  </si>
  <si>
    <t>맥도날드 - 감자튀김</t>
  </si>
  <si>
    <t>교촌치킨 북가좌1호점</t>
  </si>
  <si>
    <t>보라생일선물</t>
  </si>
  <si>
    <t>엄마 -식비</t>
  </si>
  <si>
    <t>_x0008_쿠팡-생수</t>
  </si>
  <si>
    <t>쿠팡-고무장갑*5</t>
  </si>
  <si>
    <t>K뱅크 예금해지 이자</t>
  </si>
  <si>
    <t>수산물대전 상품권 20만원권 구입</t>
  </si>
  <si>
    <t>과자</t>
  </si>
  <si>
    <t>피부과</t>
  </si>
  <si>
    <t>쇠고기국밥 * 3 + 왕만두</t>
  </si>
  <si>
    <t>강욱, 은표</t>
  </si>
  <si>
    <t>쇠고기국밥 * 2</t>
  </si>
  <si>
    <t>24년 5월 급여 (70%) 
23년 10월 단축근무 잔여금 
23년 11월 급여(30%)</t>
  </si>
  <si>
    <t>24년 6월 급여 
23년 12월 급여(30%)</t>
  </si>
  <si>
    <t>24년 7월 급여 
24년 1월 급여(30%)</t>
  </si>
  <si>
    <t>소담촌 샤브샤브</t>
  </si>
  <si>
    <t>점심 - 옥토끼 묵참</t>
  </si>
  <si>
    <t>우리은행 적금 (봄이)</t>
  </si>
  <si>
    <t>오늘의정육점 - 삼겹살 1근</t>
  </si>
  <si>
    <t>소금빵 1</t>
  </si>
  <si>
    <t>쿠팡 - 김밥재료 양배추 동태전 계란</t>
  </si>
  <si>
    <t>KB카드 연회비 환급</t>
  </si>
  <si>
    <t>온누리 충전, 망원시장</t>
  </si>
  <si>
    <t>우리은행 적금 (쿸이)</t>
  </si>
  <si>
    <t>당근 - 엑사이더 실내자전거</t>
  </si>
  <si>
    <t>망원동 카페 포스트노빌즈 (맥주 아아)</t>
  </si>
  <si>
    <t>9월 급여</t>
  </si>
  <si>
    <t>24년 8월 급여 
24년 2월 급여(30%)</t>
  </si>
  <si>
    <t>_x0008_금호라이 상조조험 해지횐급금</t>
  </si>
  <si>
    <t>쿠팡 - 얼리임테기</t>
  </si>
  <si>
    <t>은표, 주원</t>
  </si>
  <si>
    <t>50,000원</t>
  </si>
  <si>
    <t>_x0008_커피 토스트</t>
  </si>
  <si>
    <t>희연</t>
  </si>
  <si>
    <t>전세이자</t>
  </si>
  <si>
    <t>지압슬리퍼 * 2</t>
  </si>
  <si>
    <t>점심 - 샤브샤브</t>
  </si>
  <si>
    <t>야채고로케, 망원시장</t>
  </si>
  <si>
    <t>일본여행 용돈</t>
  </si>
  <si>
    <t>566라멘</t>
  </si>
  <si>
    <t>뭐지..</t>
  </si>
  <si>
    <t>딜라잇-코트</t>
  </si>
  <si>
    <t>씨유 -과자</t>
  </si>
  <si>
    <t>보쌈정식</t>
  </si>
  <si>
    <t>쿠팡이츠-타코야끼</t>
  </si>
  <si>
    <t>현대백화점 포인트 환전</t>
  </si>
  <si>
    <t>온누리 충전</t>
  </si>
  <si>
    <t>500,000원</t>
  </si>
  <si>
    <t>상암하늘공원 주차</t>
  </si>
  <si>
    <t>한섬 - 가을 아우터</t>
  </si>
  <si>
    <t>현민생일 - 유시몰</t>
  </si>
  <si>
    <t>부의금 노광진</t>
  </si>
  <si>
    <t>현민 생일선물</t>
  </si>
  <si>
    <t>youtube</t>
  </si>
  <si>
    <t>단양 - 다이소, 호일</t>
  </si>
  <si>
    <t>단양농협 - 음식</t>
  </si>
  <si>
    <t>단양농협 주차비</t>
  </si>
  <si>
    <t>버스+지하철</t>
  </si>
  <si>
    <t>단양 GS - 과자</t>
  </si>
  <si>
    <t>양평휴게소 - 떡볶이</t>
  </si>
  <si>
    <t>큐어코드 로션 (대용량)</t>
  </si>
  <si>
    <t>쿸이 화장품</t>
  </si>
  <si>
    <t>방송국 동기 계모임</t>
  </si>
  <si>
    <t>옹기꽃게장</t>
  </si>
  <si>
    <t>오늘의정육점 - 돼지갈비</t>
  </si>
  <si>
    <t>컬리 - 트라이앵글커터, 단호박스프, 들기름</t>
  </si>
  <si>
    <t>남부터미널 가챠</t>
  </si>
  <si>
    <t>팡즈,세호빠,주름 모임</t>
  </si>
  <si>
    <t>밀밀밀 -샌드위치</t>
  </si>
  <si>
    <t>조문 - 편의점</t>
  </si>
  <si>
    <t>조문 - 아침밥</t>
  </si>
  <si>
    <t>가챠파우치</t>
  </si>
  <si>
    <t>종량제봉투 + 과자</t>
  </si>
  <si>
    <t>_x0008_오늘의정육점 -삼겹살 300g</t>
  </si>
  <si>
    <t>코스트코 - 오븐베이크, 불고기베이크, 떡볶이, 물, 마요네즈..</t>
  </si>
  <si>
    <t>쿠팡- 유시몰 구강 스프레이</t>
  </si>
  <si>
    <t>부천무인카페 - 커피</t>
  </si>
  <si>
    <t>부천시청 폐기물 스티커</t>
  </si>
  <si>
    <t>손톱</t>
  </si>
  <si>
    <t>타코</t>
  </si>
  <si>
    <t>스타트원헬스 PT체험</t>
  </si>
  <si>
    <t>편의점 아이스크림</t>
  </si>
  <si>
    <t>저녁 -인생극장 쪽갈비</t>
  </si>
  <si>
    <t>망원시장 - 사과</t>
  </si>
  <si>
    <t>제모기</t>
  </si>
  <si>
    <t>쿠팡이츠-페리카나</t>
  </si>
  <si>
    <t>병원비 주홍돈내과</t>
  </si>
  <si>
    <t>_x0008_약국</t>
  </si>
  <si>
    <t>집들이 선물 헤리터 (혜정언니2+우리집1)</t>
  </si>
  <si>
    <t>인터넷티비요금</t>
  </si>
  <si>
    <t>패스트캠퍼스 - flutter 강의</t>
  </si>
  <si>
    <t>뼈해장국</t>
  </si>
  <si>
    <t>점심 : 김치돼지구이 (현찬숵님)</t>
  </si>
  <si>
    <t>핸드폰요금 (할인전)</t>
  </si>
  <si>
    <t>산부인과 초음파</t>
  </si>
  <si>
    <t>정육점 돈까스</t>
  </si>
  <si>
    <t>필그림커피</t>
  </si>
  <si>
    <t xml:space="preserve">혜정언니 생일선물 - 올리브영 </t>
  </si>
  <si>
    <t xml:space="preserve"> + 헤어팡팡</t>
  </si>
  <si>
    <t>계란 라면 컵라면 참깨</t>
  </si>
  <si>
    <t>_x0008_조윤진 - 축의금</t>
  </si>
  <si>
    <t>다이소 - 칸막이 * 4, 봉, 스텐볼</t>
  </si>
  <si>
    <t>송장 지우개 + 가방걸이 + 청소매직블럭</t>
  </si>
  <si>
    <t>산부인과 병원비</t>
  </si>
  <si>
    <t>저녁 - 퀴즈노스 (식권차액)</t>
  </si>
  <si>
    <t>백반 - 제육</t>
  </si>
  <si>
    <t>폴라커피 라떼</t>
  </si>
  <si>
    <t>어라운지 커피 500g * 6</t>
  </si>
  <si>
    <t>세차 - 카샴푸</t>
  </si>
  <si>
    <t>쿠팡 - 선풍기커버</t>
  </si>
  <si>
    <t>겨울 이불 + 등등</t>
  </si>
  <si>
    <t>옥수수 4봉</t>
  </si>
  <si>
    <t>비호, 서정우 - 축의금</t>
  </si>
  <si>
    <t>쿠팡이츠 닭강정</t>
  </si>
  <si>
    <t>마라곤약 + 아이스크림</t>
  </si>
  <si>
    <t>쿠팡 - 엽산</t>
  </si>
  <si>
    <t>애플떡볶이 (현민)</t>
  </si>
  <si>
    <t>마라곤약 4개..</t>
  </si>
  <si>
    <t>정육점 앞다리살 300g</t>
  </si>
  <si>
    <t>24년 9월 급여 
24년 3월 급여(30%)</t>
  </si>
  <si>
    <t>리빙페어 선불권 결제 (2인)</t>
  </si>
  <si>
    <t>자기랑 갈예정 ♥</t>
  </si>
  <si>
    <t>후불교통카드</t>
  </si>
  <si>
    <t>_x0008_편의점 아이셔</t>
  </si>
  <si>
    <t>점심 옥토끼</t>
  </si>
  <si>
    <t>안국 카페 (혜지)</t>
  </si>
  <si>
    <t>마라곤약</t>
  </si>
  <si>
    <t>닭볶음탕</t>
  </si>
  <si>
    <t>점심 타코</t>
  </si>
  <si>
    <t>점심 커피 (민지 혜영)</t>
  </si>
  <si>
    <t>쿠팡 - 계란 레몬즙 비트</t>
  </si>
  <si>
    <t>10월 급여</t>
  </si>
  <si>
    <t>생선백반</t>
  </si>
  <si>
    <t>저녁 명지돈</t>
  </si>
  <si>
    <t>_x0008_전세 이자</t>
  </si>
  <si>
    <t>브랜든 2개 당근</t>
  </si>
  <si>
    <t>혜지부년 만난날</t>
  </si>
  <si>
    <t>대학 동기모임</t>
  </si>
  <si>
    <t>밀밀밀 - 샌드위치 2개</t>
  </si>
  <si>
    <t>애림생일 계</t>
  </si>
  <si>
    <t>한화손해보험 환급금</t>
  </si>
  <si>
    <t>집들이 - 샹궈</t>
  </si>
  <si>
    <t>집들이 - 산동만두</t>
  </si>
  <si>
    <t>편의점 과자</t>
  </si>
  <si>
    <t>당근 편의점택배</t>
  </si>
  <si>
    <t>닭강정</t>
  </si>
  <si>
    <t>쿠팡 - 물</t>
  </si>
  <si>
    <t>쿠팡 - _x0008_임테기</t>
  </si>
  <si>
    <t>쿠팡 - 가글</t>
  </si>
  <si>
    <t>당근 택배</t>
  </si>
  <si>
    <t>라벨프린트기 - 카카오</t>
  </si>
  <si>
    <t>대패삼겹살, 육회</t>
  </si>
  <si>
    <t>닭칼국수</t>
  </si>
  <si>
    <t>모닝커피 (혜지)</t>
  </si>
  <si>
    <t>산부인과 검진</t>
  </si>
  <si>
    <t xml:space="preserve">약국_x0008_배란유도제 </t>
  </si>
  <si>
    <t>돈까스 (은표)</t>
  </si>
  <si>
    <t>점심-미미롤</t>
  </si>
  <si>
    <t>쿠팡-딸기쨈</t>
  </si>
  <si>
    <t>밀밀밀-소금빵</t>
  </si>
  <si>
    <t>도치맘 계</t>
  </si>
  <si>
    <t>9,10,11 3개월치</t>
  </si>
  <si>
    <t>컬리-단호박스프4 케찹</t>
  </si>
  <si>
    <t>덕수궁 입장료</t>
  </si>
  <si>
    <t>명동교자</t>
  </si>
  <si>
    <t>베스킨라빈스</t>
  </si>
  <si>
    <t>3개월 할부 (~ 25.1), 1,004,150원</t>
  </si>
  <si>
    <t>코스트코-물 현미 아보카도 빵 체리페퍼 양송이소스</t>
  </si>
  <si>
    <t>코스트코 푸드코트</t>
  </si>
  <si>
    <t>10월 3/3회차 후불교통비</t>
  </si>
  <si>
    <t>닭도리백반</t>
  </si>
  <si>
    <t>크림프헤어 금액권(275,000원)</t>
  </si>
  <si>
    <t>점심 - 텐동</t>
  </si>
  <si>
    <t>쿠팡이츠 - 냉면</t>
  </si>
  <si>
    <t>쿠팡 - 계란, 마늘,가지, 라면</t>
  </si>
  <si>
    <t>산부인과 빈혈검사</t>
  </si>
  <si>
    <t>정은 삼겹살</t>
  </si>
  <si>
    <t>망원시장 - 공영주차</t>
  </si>
  <si>
    <t>편의점 막걸리</t>
  </si>
  <si>
    <t>쿠팡이츠 - 짬뽕 부천</t>
  </si>
  <si>
    <t>초음파</t>
  </si>
  <si>
    <t>닭가슴살 30개</t>
  </si>
  <si>
    <t>핸드폰요금 (할인예정)</t>
  </si>
  <si>
    <t>편의점 떡볶이</t>
  </si>
  <si>
    <t>11월 1/3회차 교통요금</t>
  </si>
  <si>
    <t>모닝커피 - 혜지</t>
  </si>
  <si>
    <t>한식</t>
  </si>
  <si>
    <t>마라샹궈 (혜정언니)</t>
  </si>
  <si>
    <t>보험급 환급</t>
  </si>
  <si>
    <t>점심-퀴즈노스</t>
  </si>
  <si>
    <t>쿠팡이츠-닭볶음탕</t>
  </si>
  <si>
    <t>핸드폰 - 통신비</t>
  </si>
  <si>
    <t>카페 피스피스 단호박타르트 존맛탱</t>
  </si>
  <si>
    <t>금화왕돈까스</t>
  </si>
  <si>
    <t>유산균</t>
  </si>
  <si>
    <t>한강공원 - 주차장</t>
  </si>
  <si>
    <t>설곤약 2box</t>
  </si>
  <si>
    <t>제육백반</t>
  </si>
  <si>
    <t>점심-감자탕</t>
  </si>
  <si>
    <t>점심커피-은비민지</t>
  </si>
  <si>
    <t>편의점-떡볶이</t>
  </si>
  <si>
    <t>쿠팡-양배추 깻잎 계란 새우젓</t>
  </si>
  <si>
    <t>닭곰탕</t>
  </si>
  <si>
    <t>미키 아모레 직원할인 (쿠션리필2, 스킨3)</t>
  </si>
  <si>
    <t>핫팩 30개</t>
  </si>
  <si>
    <t>불고기나베</t>
  </si>
  <si>
    <t>김치사발면 24</t>
  </si>
  <si>
    <t>다이소</t>
  </si>
  <si>
    <t>도시가스</t>
  </si>
  <si>
    <t>뼈감자탕</t>
  </si>
  <si>
    <t>코스트코 - 물 샴푸 김</t>
  </si>
  <si>
    <t>음료</t>
  </si>
  <si>
    <t>보라네 카페</t>
  </si>
  <si>
    <t>부천 - 자담치킨</t>
  </si>
  <si>
    <t>피스피스</t>
  </si>
  <si>
    <t>생리대</t>
  </si>
  <si>
    <t>피스피스 - 은비생일</t>
  </si>
  <si>
    <t>프로쉬 식세기 세재 50*4</t>
  </si>
  <si>
    <t>42000 - G마켓 포인트 8000</t>
  </si>
  <si>
    <t>대학 동기 곗돈</t>
  </si>
  <si>
    <t>연금저축 (봄)</t>
  </si>
  <si>
    <t>김치 돌솥</t>
  </si>
  <si>
    <t>24년 10월 급여 
24년 4월 급여(30%)</t>
  </si>
  <si>
    <t>전세대출이자</t>
  </si>
  <si>
    <t>11월 급여 작고소듕쓰</t>
  </si>
  <si>
    <t>곰면옥 - 돈까스</t>
  </si>
  <si>
    <t>편의점 생리대</t>
  </si>
  <si>
    <t>편의점 - 김밥</t>
  </si>
  <si>
    <t>정육점 - 대패, 앞다리</t>
  </si>
  <si>
    <t>마곡-베이글리스트</t>
  </si>
  <si>
    <t>무인양품-이불커버K,베개커버</t>
  </si>
  <si>
    <t xml:space="preserve">당근 보풀제거기 </t>
  </si>
  <si>
    <t>밀밀밀-샌드위치,소금빵</t>
  </si>
  <si>
    <t>쿠팡이츠-닭강정</t>
  </si>
  <si>
    <t>후불교통카드 - 26건</t>
  </si>
  <si>
    <t>편의점-과자</t>
  </si>
  <si>
    <t>오랄비 전동칫솔</t>
  </si>
  <si>
    <t>택시비-부천</t>
  </si>
  <si>
    <t>치과</t>
  </si>
  <si>
    <t>헤어앰플</t>
  </si>
  <si>
    <t>카페-피스피스</t>
  </si>
  <si>
    <t>망원시장</t>
  </si>
  <si>
    <t>귤 4000 사과 1000*5 양파 2000 양배추 2000</t>
  </si>
  <si>
    <t>기존 맥북 당근</t>
  </si>
  <si>
    <t>곰면옥</t>
  </si>
  <si>
    <t>모닝커피 혜지</t>
  </si>
  <si>
    <t>방송국 동기 곗돈</t>
  </si>
  <si>
    <t>점심-옥토끼</t>
  </si>
  <si>
    <t>쓰레기봉투 20L</t>
  </si>
  <si>
    <t>홍삼칩 5개</t>
  </si>
  <si>
    <t>동결건조 7개</t>
  </si>
  <si>
    <t>병원 감기</t>
  </si>
  <si>
    <t>점심-한식뷔페</t>
  </si>
  <si>
    <t>쿠팡-계란,비트,양배추</t>
  </si>
  <si>
    <t>보민 스투시 후드티</t>
  </si>
  <si>
    <t>편의점-갈배</t>
  </si>
  <si>
    <t>정육점-대패삼겹살</t>
  </si>
  <si>
    <t>밀밀밀-샌드위치2</t>
  </si>
  <si>
    <t>쿠팡이츠-닭도리탕</t>
  </si>
  <si>
    <t>젤네일 + 쏙오프6개</t>
  </si>
  <si>
    <t>이사 - 유일익스프레스(계약금)</t>
  </si>
  <si>
    <t>단호박스프3 에그샐러드 디카페인커피</t>
  </si>
  <si>
    <t>청소  - 계약금</t>
  </si>
  <si>
    <t>애플 - 클라우드</t>
  </si>
  <si>
    <t>축구 - 축의금(이승복)</t>
  </si>
  <si>
    <t>정육점-밀푀유나베</t>
  </si>
  <si>
    <t>양가 편의점 택배</t>
  </si>
  <si>
    <t>김치8kg</t>
  </si>
  <si>
    <t>디즈니플러스</t>
  </si>
  <si>
    <t>인터넷 TV 통신비</t>
  </si>
  <si>
    <t>김밥, 샌드위치</t>
  </si>
  <si>
    <t>마스크팩</t>
  </si>
  <si>
    <t>쿠팡-양배추,깻잎,라면,두부,소고기</t>
  </si>
  <si>
    <t xml:space="preserve">통신비 </t>
  </si>
  <si>
    <t>할인예정</t>
  </si>
  <si>
    <t>짜장면</t>
  </si>
  <si>
    <t>목감기약</t>
  </si>
  <si>
    <t>오다주따 아이스크림</t>
  </si>
  <si>
    <t>코감기약</t>
  </si>
  <si>
    <t>퀴즈노스</t>
  </si>
  <si>
    <t>후불교통카드 12월 1회차</t>
  </si>
  <si>
    <t>김치돌솥</t>
  </si>
  <si>
    <t>점심-닭도리탕</t>
  </si>
  <si>
    <t>엽산</t>
  </si>
  <si>
    <t>점심-포케</t>
  </si>
  <si>
    <t>정은-커피</t>
  </si>
  <si>
    <t>정은-쭈꾸미</t>
  </si>
  <si>
    <t>옥수수</t>
  </si>
  <si>
    <t>쿠팡이츠-교촌치킨</t>
  </si>
  <si>
    <t>오늘의 정육점 - 삼겹살, 항정살</t>
  </si>
  <si>
    <t>쿠팡 -닭가슴살 20개</t>
  </si>
  <si>
    <t>쿠팡-사과,당근,양배추,양파</t>
  </si>
  <si>
    <t>소고기 크림스프</t>
  </si>
  <si>
    <t>점심-치폴레샐러드</t>
  </si>
  <si>
    <t>오뎅나베</t>
  </si>
  <si>
    <t>쿠팡이츠-탕수육</t>
  </si>
  <si>
    <t>점심-샹궈</t>
  </si>
  <si>
    <t>가족 - 송도 카페</t>
  </si>
  <si>
    <t>올리브영 - 여드름패치</t>
  </si>
  <si>
    <t>12월 급여</t>
  </si>
  <si>
    <t>아트포레자이 - 엘레베이터 사용료</t>
  </si>
  <si>
    <t>점심-샐러드</t>
  </si>
  <si>
    <t>당근 - 브랜든 XXL</t>
  </si>
  <si>
    <t>24년 12월 급여</t>
  </si>
  <si>
    <t>12월 교통카드 2/3회차</t>
  </si>
  <si>
    <t>점심-쌀국수</t>
  </si>
  <si>
    <t>얼음컵</t>
  </si>
  <si>
    <t>그랑핸드 - 서현선물</t>
  </si>
  <si>
    <t>파리바게트 빵</t>
  </si>
  <si>
    <t>바르미</t>
  </si>
  <si>
    <t xml:space="preserve">아이파크포레 - 승강기 사용료 </t>
  </si>
  <si>
    <t>도치맘 곗돈</t>
  </si>
  <si>
    <t xml:space="preserve">_x0008_아빠핸드폰 8 + 인터넷연장비용 26 </t>
  </si>
  <si>
    <t>봄 - 연금저축</t>
  </si>
  <si>
    <t>편의점 김밥</t>
  </si>
  <si>
    <t>24년 11월 급여 
24년 5월 급여(30%)</t>
  </si>
  <si>
    <t>자산관리 업데이트완료</t>
  </si>
  <si>
    <t>코스트코 유산균 치즈 바질페스토 물</t>
  </si>
  <si>
    <t>당근 - 코스트코 카드</t>
  </si>
  <si>
    <t>대전 - 라마다 호텔</t>
  </si>
  <si>
    <t>토스트 커피</t>
  </si>
  <si>
    <t>대전 - 르빵</t>
  </si>
  <si>
    <t>대전 - 하루팡</t>
  </si>
  <si>
    <t>대전 - 우시아(카페)</t>
  </si>
  <si>
    <t>대전 - 주차비</t>
  </si>
  <si>
    <t>대전 - 성심당(롯데백화점)</t>
  </si>
  <si>
    <t>대전 - 꾸드뱅(케이크 + 딸기 + 포장)</t>
  </si>
  <si>
    <t>심플리</t>
  </si>
  <si>
    <t>유튜브 프리미엄</t>
  </si>
  <si>
    <t>휴게소(주유 + 먹거리)</t>
  </si>
  <si>
    <t>_x0008_피부과</t>
  </si>
  <si>
    <t>대리석 보수용품</t>
  </si>
  <si>
    <t>편의점 - 조청유과</t>
  </si>
  <si>
    <t>압구정공주떡 1호 2개</t>
  </si>
  <si>
    <t>_x0008_모닝커피토스트 희연숵님</t>
  </si>
  <si>
    <t>쿠팡와우멤버쉽</t>
  </si>
  <si>
    <t>휴대폰요금</t>
  </si>
  <si>
    <t>메가박스 - 티켓 + 팝콘</t>
  </si>
  <si>
    <t>후불 하이패스</t>
  </si>
  <si>
    <t>점심텐동</t>
  </si>
  <si>
    <t>봄</t>
  </si>
  <si>
    <t>쿸이</t>
  </si>
  <si>
    <t>급여</t>
  </si>
  <si>
    <t>사업급여</t>
  </si>
  <si>
    <t>?</t>
  </si>
  <si>
    <t>신용카드</t>
  </si>
  <si>
    <t>현금영수증</t>
  </si>
  <si>
    <t>1~10</t>
  </si>
  <si>
    <t>전체 이사 금액</t>
  </si>
  <si>
    <t>보유 현금</t>
  </si>
  <si>
    <t>구분</t>
  </si>
  <si>
    <t>부동산 복비</t>
  </si>
  <si>
    <t>전세 보증금</t>
  </si>
  <si>
    <t>대출금</t>
  </si>
  <si>
    <t>인터넷 이전</t>
  </si>
  <si>
    <t>우리은행 적금</t>
  </si>
  <si>
    <t>이사업체</t>
  </si>
  <si>
    <t>_x0008_K뱅크(봄)</t>
  </si>
  <si>
    <t>입주청소</t>
  </si>
  <si>
    <t>_x0008_K뱅크(쿸)</t>
  </si>
  <si>
    <t>스틸브로(무타공)</t>
  </si>
  <si>
    <t>엘레베이터 사용료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</si>
</sst>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 ;- #,##0; -  ;"/>
    <numFmt numFmtId="165" formatCode="[color45]▲#,##0 ;[color50]▼#,##0; -  ;"/>
    <numFmt numFmtId="166" formatCode="&quot; &quot;d"/>
    <numFmt numFmtId="167" formatCode="[color50]▲#,##0 ;[color45]▼#,##0; -  ;"/>
    <numFmt numFmtId="168" formatCode="[red]▲#,##0 ;[blue]▼#,##0; -  ;"/>
    <numFmt numFmtId="169" formatCode="#,##0 ;[red]- #,##0; -  ;"/>
    <numFmt numFmtId="170" formatCode="m/d"/>
    <numFmt numFmtId="171" formatCode="[$₩]#,##0"/>
  </numFmts>
  <fonts count="32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9.0"/>
      <color theme="1"/>
      <name val="Arial"/>
      <scheme val="minor"/>
    </font>
    <font>
      <b/>
      <sz val="13.0"/>
      <color theme="1"/>
      <name val="Arial"/>
      <scheme val="minor"/>
    </font>
    <font>
      <b/>
      <sz val="16.0"/>
      <color theme="1"/>
      <name val="Arial"/>
      <scheme val="minor"/>
    </font>
    <font>
      <sz val="10.0"/>
      <color theme="1"/>
      <name val="Arial"/>
      <scheme val="minor"/>
    </font>
    <font>
      <color rgb="FFFFFFFF"/>
      <name val="Arial"/>
      <scheme val="minor"/>
    </font>
    <font>
      <color rgb="FF000000"/>
      <name val="Arial"/>
    </font>
    <font>
      <b/>
      <sz val="17.0"/>
      <color theme="1"/>
      <name val="Arial"/>
      <scheme val="minor"/>
    </font>
    <font>
      <b/>
      <sz val="34.0"/>
      <color theme="1"/>
      <name val="Arial"/>
      <scheme val="minor"/>
    </font>
    <font>
      <b/>
      <sz val="9.0"/>
      <color rgb="FFFF0000"/>
      <name val="Arial"/>
      <scheme val="minor"/>
    </font>
    <font>
      <b/>
      <sz val="9.0"/>
      <color theme="1"/>
      <name val="Arial"/>
      <scheme val="minor"/>
    </font>
    <font>
      <b/>
      <sz val="9.0"/>
      <color rgb="FF1155CC"/>
      <name val="Arial"/>
      <scheme val="minor"/>
    </font>
    <font>
      <color rgb="FFD9D9D9"/>
      <name val="&quot;맑은 고딕&quot;"/>
    </font>
    <font>
      <color rgb="FFD9D9D9"/>
      <name val="Arial"/>
      <scheme val="minor"/>
    </font>
    <font>
      <sz val="8.0"/>
      <color rgb="FFFF0000"/>
      <name val="Arial"/>
      <scheme val="minor"/>
    </font>
    <font>
      <sz val="8.0"/>
      <color theme="1"/>
      <name val="Arial"/>
      <scheme val="minor"/>
    </font>
    <font>
      <sz val="8.0"/>
      <color rgb="FF1155CC"/>
      <name val="Arial"/>
      <scheme val="minor"/>
    </font>
    <font>
      <sz val="7.0"/>
      <color theme="1"/>
      <name val="Arial"/>
      <scheme val="minor"/>
    </font>
    <font>
      <sz val="7.0"/>
      <color rgb="FFFF0000"/>
      <name val="Arial"/>
      <scheme val="minor"/>
    </font>
    <font>
      <color rgb="FF000000"/>
      <name val="Arial"/>
      <scheme val="minor"/>
    </font>
    <font>
      <sz val="10.0"/>
      <color rgb="FF000000"/>
      <name val="&quot;맑은 고딕&quot;"/>
    </font>
    <font>
      <sz val="10.0"/>
      <color theme="1"/>
      <name val="&quot;맑은 고딕&quot;"/>
    </font>
    <font>
      <sz val="9.0"/>
      <color rgb="FF1F1F1F"/>
      <name val="&quot;Google Sans&quot;"/>
    </font>
    <font>
      <sz val="10.0"/>
      <color rgb="FF000000"/>
      <name val="Arial"/>
    </font>
    <font>
      <sz val="10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718585"/>
        <bgColor rgb="FF718585"/>
      </patternFill>
    </fill>
    <fill>
      <patternFill patternType="solid">
        <fgColor rgb="FFD9EAD3"/>
        <bgColor rgb="FFD9EAD3"/>
      </patternFill>
    </fill>
    <fill>
      <patternFill patternType="solid">
        <fgColor rgb="FFF9F5EB"/>
        <bgColor rgb="FFF9F5E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6E0B4"/>
        <bgColor rgb="FFC6E0B4"/>
      </patternFill>
    </fill>
    <fill>
      <patternFill patternType="solid">
        <fgColor rgb="FFFFE69B"/>
        <bgColor rgb="FFFFE69B"/>
      </patternFill>
    </fill>
    <fill>
      <patternFill patternType="solid">
        <fgColor rgb="FFE7E0D5"/>
        <bgColor rgb="FFE7E0D5"/>
      </patternFill>
    </fill>
    <fill>
      <patternFill patternType="solid">
        <fgColor theme="0"/>
        <bgColor theme="0"/>
      </patternFill>
    </fill>
    <fill>
      <patternFill patternType="solid">
        <fgColor rgb="FFFCE8B2"/>
        <bgColor rgb="FFFCE8B2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62">
    <border/>
    <border>
      <right style="thin">
        <color rgb="FFD9D9D9"/>
      </righ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top style="thin">
        <color rgb="FFB7B7B7"/>
      </top>
    </border>
    <border>
      <bottom style="thin">
        <color rgb="FFB7B7B7"/>
      </bottom>
    </border>
    <border>
      <left style="thin">
        <color rgb="FFD9D9D9"/>
      </left>
      <right style="hair">
        <color rgb="FFD9D9D9"/>
      </right>
      <top style="thin">
        <color rgb="FFD9D9D9"/>
      </top>
      <bottom style="hair">
        <color rgb="FFD9D9D9"/>
      </bottom>
    </border>
    <border>
      <left style="hair">
        <color rgb="FFD9D9D9"/>
      </left>
      <right style="hair">
        <color rgb="FFD9D9D9"/>
      </right>
      <top style="thin">
        <color rgb="FFD9D9D9"/>
      </top>
      <bottom style="hair">
        <color rgb="FFD9D9D9"/>
      </bottom>
    </border>
    <border>
      <left style="hair">
        <color rgb="FFD9D9D9"/>
      </left>
      <right style="thin">
        <color rgb="FFD9D9D9"/>
      </right>
      <top style="thin">
        <color rgb="FFD9D9D9"/>
      </top>
      <bottom style="hair">
        <color rgb="FFD9D9D9"/>
      </bottom>
    </border>
    <border>
      <left style="thin">
        <color rgb="FFD9D9D9"/>
      </left>
      <right style="hair">
        <color rgb="FFD9D9D9"/>
      </right>
      <top style="hair">
        <color rgb="FFD9D9D9"/>
      </top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thin">
        <color rgb="FFD9D9D9"/>
      </right>
      <top style="hair">
        <color rgb="FFD9D9D9"/>
      </top>
      <bottom style="hair">
        <color rgb="FFD9D9D9"/>
      </bottom>
    </border>
    <border>
      <left style="thin">
        <color rgb="FFD9D9D9"/>
      </left>
      <right style="hair">
        <color rgb="FFD9D9D9"/>
      </right>
    </border>
    <border>
      <left style="thin">
        <color rgb="FFD9D9D9"/>
      </left>
      <right style="hair">
        <color rgb="FFD9D9D9"/>
      </right>
      <bottom style="hair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</border>
    <border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hair">
        <color rgb="FFD9D9D9"/>
      </right>
      <bottom style="hair">
        <color rgb="FFD9D9D9"/>
      </bottom>
    </border>
    <border>
      <left style="thin">
        <color rgb="FFD9D9D9"/>
      </left>
      <top style="thin">
        <color rgb="FFD9D9D9"/>
      </top>
      <bottom style="hair">
        <color rgb="FFD9D9D9"/>
      </bottom>
    </border>
    <border>
      <right style="thin">
        <color rgb="FFD9D9D9"/>
      </right>
      <top style="thin">
        <color rgb="FFD9D9D9"/>
      </top>
      <bottom style="hair">
        <color rgb="FFD9D9D9"/>
      </bottom>
    </border>
    <border>
      <left style="thin">
        <color rgb="FFD9D9D9"/>
      </left>
      <top style="hair">
        <color rgb="FFD9D9D9"/>
      </top>
      <bottom style="thin">
        <color rgb="FFD9D9D9"/>
      </bottom>
    </border>
    <border>
      <right style="thin">
        <color rgb="FFD9D9D9"/>
      </right>
      <top style="hair">
        <color rgb="FFD9D9D9"/>
      </top>
      <bottom style="thin">
        <color rgb="FFD9D9D9"/>
      </bottom>
    </border>
    <border>
      <right style="hair">
        <color rgb="FFD9D9D9"/>
      </right>
      <top style="hair">
        <color rgb="FFD9D9D9"/>
      </top>
      <bottom style="thin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thin">
        <color rgb="FFD9D9D9"/>
      </bottom>
    </border>
    <border>
      <left style="hair">
        <color rgb="FFD9D9D9"/>
      </left>
      <right style="thin">
        <color rgb="FFD9D9D9"/>
      </right>
      <top style="hair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thin">
        <color rgb="FFD9D9D9"/>
      </left>
      <right style="hair">
        <color rgb="FFD9D9D9"/>
      </right>
      <top style="hair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left style="thin">
        <color rgb="FFD9D9D9"/>
      </left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hair">
        <color rgb="FFD9D9D9"/>
      </left>
      <right style="thin">
        <color rgb="FFD9D9D9"/>
      </right>
      <top style="hair">
        <color rgb="FFD9D9D9"/>
      </top>
    </border>
    <border>
      <left style="hair">
        <color rgb="FFD9D9D9"/>
      </left>
      <right style="thin">
        <color rgb="FFD9D9D9"/>
      </right>
      <bottom style="hair">
        <color rgb="FFD9D9D9"/>
      </bottom>
    </border>
    <border>
      <top style="thin">
        <color rgb="FFD9D9D9"/>
      </top>
      <bottom style="hair">
        <color rgb="FFD9D9D9"/>
      </bottom>
    </border>
    <border>
      <left style="thin">
        <color rgb="FFD9D9D9"/>
      </left>
      <top style="hair">
        <color rgb="FFD9D9D9"/>
      </top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right style="thin">
        <color rgb="FFD9D9D9"/>
      </right>
      <top style="hair">
        <color rgb="FFD9D9D9"/>
      </top>
      <bottom style="hair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 style="hair">
        <color rgb="FFD9D9D9"/>
      </top>
      <bottom style="thin">
        <color rgb="FFD9D9D9"/>
      </bottom>
    </border>
    <border>
      <right style="hair">
        <color rgb="FFD9D9D9"/>
      </right>
      <top style="thin">
        <color rgb="FFD9D9D9"/>
      </top>
      <bottom style="hair">
        <color rgb="FFD9D9D9"/>
      </bottom>
    </border>
    <border>
      <left style="hair">
        <color rgb="FFD9D9D9"/>
      </left>
      <top style="thin">
        <color rgb="FFD9D9D9"/>
      </top>
      <bottom style="hair">
        <color rgb="FFD9D9D9"/>
      </bottom>
    </border>
    <border>
      <left style="thin">
        <color rgb="FFD9D9D9"/>
      </left>
      <top style="hair">
        <color rgb="FFD9D9D9"/>
      </top>
    </border>
    <border>
      <right style="hair">
        <color rgb="FFD9D9D9"/>
      </right>
      <top style="hair">
        <color rgb="FFD9D9D9"/>
      </top>
    </border>
    <border>
      <left style="hair">
        <color rgb="FFD9D9D9"/>
      </left>
      <top style="hair">
        <color rgb="FFD9D9D9"/>
      </top>
      <bottom style="hair">
        <color rgb="FFD9D9D9"/>
      </bottom>
    </border>
    <border>
      <left style="hair">
        <color rgb="FFD9D9D9"/>
      </left>
      <top style="hair">
        <color rgb="FFD9D9D9"/>
      </top>
    </border>
    <border>
      <left style="hair">
        <color rgb="FFD9D9D9"/>
      </left>
      <right style="hair">
        <color rgb="FFD9D9D9"/>
      </right>
    </border>
    <border>
      <right style="hair">
        <color rgb="FFD9D9D9"/>
      </right>
    </border>
    <border>
      <left style="hair">
        <color rgb="FFD9D9D9"/>
      </left>
    </border>
    <border>
      <left style="thin">
        <color rgb="FFD9D9D9"/>
      </left>
      <bottom style="hair">
        <color rgb="FFD9D9D9"/>
      </bottom>
    </border>
    <border>
      <right style="hair">
        <color rgb="FFD9D9D9"/>
      </right>
      <bottom style="hair">
        <color rgb="FFD9D9D9"/>
      </bottom>
    </border>
    <border>
      <left style="hair">
        <color rgb="FFD9D9D9"/>
      </left>
      <bottom style="hair">
        <color rgb="FFD9D9D9"/>
      </bottom>
    </border>
    <border>
      <top style="hair">
        <color rgb="FFD9D9D9"/>
      </top>
    </border>
    <border>
      <bottom style="hair">
        <color rgb="FFD9D9D9"/>
      </bottom>
    </border>
    <border>
      <right style="hair">
        <color rgb="FFD9D9D9"/>
      </right>
      <bottom style="thin">
        <color rgb="FFD9D9D9"/>
      </bottom>
    </border>
    <border>
      <left style="hair">
        <color rgb="FFD9D9D9"/>
      </left>
      <top style="hair">
        <color rgb="FFD9D9D9"/>
      </top>
      <bottom style="thin">
        <color rgb="FFD9D9D9"/>
      </bottom>
    </border>
    <border>
      <right style="thin">
        <color rgb="FFD9D9D9"/>
      </right>
      <bottom style="hair">
        <color rgb="FFD9D9D9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3" fillId="2" fontId="3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 readingOrder="0"/>
    </xf>
    <xf borderId="5" fillId="0" fontId="4" numFmtId="0" xfId="0" applyBorder="1" applyFont="1"/>
    <xf borderId="2" fillId="0" fontId="4" numFmtId="0" xfId="0" applyBorder="1" applyFont="1"/>
    <xf borderId="3" fillId="3" fontId="5" numFmtId="0" xfId="0" applyAlignment="1" applyBorder="1" applyFill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3" fillId="4" fontId="5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2" fillId="4" fontId="7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right"/>
    </xf>
    <xf borderId="2" fillId="0" fontId="6" numFmtId="0" xfId="0" applyAlignment="1" applyBorder="1" applyFont="1">
      <alignment horizontal="center" readingOrder="0" vertical="bottom"/>
    </xf>
    <xf borderId="7" fillId="5" fontId="3" numFmtId="0" xfId="0" applyAlignment="1" applyBorder="1" applyFill="1" applyFont="1">
      <alignment horizontal="center" readingOrder="0"/>
    </xf>
    <xf borderId="7" fillId="5" fontId="2" numFmtId="0" xfId="0" applyAlignment="1" applyBorder="1" applyFont="1">
      <alignment horizontal="center" readingOrder="0"/>
    </xf>
    <xf borderId="8" fillId="2" fontId="3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9" fillId="0" fontId="2" numFmtId="0" xfId="0" applyBorder="1" applyFont="1"/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10" numFmtId="164" xfId="0" applyAlignment="1" applyFont="1" applyNumberFormat="1">
      <alignment horizontal="center" vertical="top"/>
    </xf>
    <xf borderId="10" fillId="0" fontId="2" numFmtId="0" xfId="0" applyBorder="1" applyFont="1"/>
    <xf borderId="3" fillId="0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3" fillId="0" fontId="2" numFmtId="2" xfId="0" applyAlignment="1" applyBorder="1" applyFont="1" applyNumberFormat="1">
      <alignment horizontal="center"/>
    </xf>
    <xf borderId="0" fillId="0" fontId="11" numFmtId="0" xfId="0" applyFont="1"/>
    <xf borderId="0" fillId="0" fontId="2" numFmtId="0" xfId="0" applyAlignment="1" applyFont="1">
      <alignment readingOrder="0"/>
    </xf>
    <xf borderId="3" fillId="0" fontId="2" numFmtId="9" xfId="0" applyAlignment="1" applyBorder="1" applyFont="1" applyNumberFormat="1">
      <alignment horizontal="center"/>
    </xf>
    <xf borderId="0" fillId="0" fontId="12" numFmtId="0" xfId="0" applyFont="1"/>
    <xf borderId="11" fillId="6" fontId="2" numFmtId="0" xfId="0" applyAlignment="1" applyBorder="1" applyFill="1" applyFon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3" fillId="7" fontId="2" numFmtId="0" xfId="0" applyAlignment="1" applyBorder="1" applyFill="1" applyFont="1">
      <alignment horizontal="center" readingOrder="0" vertical="center"/>
    </xf>
    <xf borderId="14" fillId="4" fontId="5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/>
    </xf>
    <xf borderId="15" fillId="0" fontId="2" numFmtId="164" xfId="0" applyBorder="1" applyFont="1" applyNumberFormat="1"/>
    <xf borderId="15" fillId="0" fontId="2" numFmtId="164" xfId="0" applyAlignment="1" applyBorder="1" applyFont="1" applyNumberFormat="1">
      <alignment readingOrder="0"/>
    </xf>
    <xf borderId="16" fillId="0" fontId="2" numFmtId="164" xfId="0" applyBorder="1" applyFont="1" applyNumberFormat="1"/>
    <xf borderId="17" fillId="0" fontId="4" numFmtId="0" xfId="0" applyBorder="1" applyFont="1"/>
    <xf borderId="18" fillId="0" fontId="4" numFmtId="0" xfId="0" applyBorder="1" applyFont="1"/>
    <xf borderId="19" fillId="0" fontId="2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/>
    </xf>
    <xf borderId="20" fillId="0" fontId="5" numFmtId="164" xfId="0" applyBorder="1" applyFont="1" applyNumberFormat="1"/>
    <xf borderId="17" fillId="4" fontId="5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horizontal="center" readingOrder="0"/>
    </xf>
    <xf borderId="22" fillId="2" fontId="3" numFmtId="0" xfId="0" applyAlignment="1" applyBorder="1" applyFont="1">
      <alignment horizontal="center"/>
    </xf>
    <xf borderId="23" fillId="0" fontId="4" numFmtId="0" xfId="0" applyBorder="1" applyFont="1"/>
    <xf borderId="24" fillId="2" fontId="3" numFmtId="0" xfId="0" applyAlignment="1" applyBorder="1" applyFont="1">
      <alignment horizontal="center" readingOrder="0"/>
    </xf>
    <xf borderId="25" fillId="0" fontId="4" numFmtId="0" xfId="0" applyBorder="1" applyFont="1"/>
    <xf borderId="20" fillId="0" fontId="2" numFmtId="164" xfId="0" applyBorder="1" applyFont="1" applyNumberFormat="1"/>
    <xf borderId="26" fillId="0" fontId="5" numFmtId="164" xfId="0" applyBorder="1" applyFont="1" applyNumberFormat="1"/>
    <xf borderId="27" fillId="0" fontId="2" numFmtId="164" xfId="0" applyBorder="1" applyFont="1" applyNumberFormat="1"/>
    <xf borderId="28" fillId="0" fontId="2" numFmtId="164" xfId="0" applyBorder="1" applyFont="1" applyNumberFormat="1"/>
    <xf borderId="3" fillId="8" fontId="2" numFmtId="0" xfId="0" applyAlignment="1" applyBorder="1" applyFill="1" applyFont="1">
      <alignment horizontal="center" readingOrder="0"/>
    </xf>
    <xf borderId="3" fillId="8" fontId="5" numFmtId="0" xfId="0" applyAlignment="1" applyBorder="1" applyFont="1">
      <alignment horizontal="center" readingOrder="0"/>
    </xf>
    <xf borderId="6" fillId="4" fontId="5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/>
    </xf>
    <xf borderId="12" fillId="0" fontId="2" numFmtId="164" xfId="0" applyAlignment="1" applyBorder="1" applyFont="1" applyNumberFormat="1">
      <alignment horizontal="right" readingOrder="0"/>
    </xf>
    <xf borderId="29" fillId="0" fontId="4" numFmtId="0" xfId="0" applyBorder="1" applyFont="1"/>
    <xf borderId="30" fillId="0" fontId="2" numFmtId="0" xfId="0" applyAlignment="1" applyBorder="1" applyFont="1">
      <alignment horizontal="center"/>
    </xf>
    <xf borderId="15" fillId="0" fontId="2" numFmtId="164" xfId="0" applyAlignment="1" applyBorder="1" applyFont="1" applyNumberFormat="1">
      <alignment horizontal="right" readingOrder="0"/>
    </xf>
    <xf borderId="16" fillId="0" fontId="2" numFmtId="164" xfId="0" applyAlignment="1" applyBorder="1" applyFont="1" applyNumberFormat="1">
      <alignment horizontal="right" readingOrder="0"/>
    </xf>
    <xf borderId="8" fillId="0" fontId="4" numFmtId="0" xfId="0" applyBorder="1" applyFont="1"/>
    <xf borderId="31" fillId="0" fontId="2" numFmtId="0" xfId="0" applyAlignment="1" applyBorder="1" applyFont="1">
      <alignment horizontal="center"/>
    </xf>
    <xf borderId="30" fillId="0" fontId="2" numFmtId="164" xfId="0" applyAlignment="1" applyBorder="1" applyFont="1" applyNumberFormat="1">
      <alignment horizontal="right"/>
    </xf>
    <xf borderId="15" fillId="0" fontId="2" numFmtId="164" xfId="0" applyAlignment="1" applyBorder="1" applyFont="1" applyNumberFormat="1">
      <alignment horizontal="right"/>
    </xf>
    <xf borderId="16" fillId="0" fontId="2" numFmtId="164" xfId="0" applyAlignment="1" applyBorder="1" applyFont="1" applyNumberFormat="1">
      <alignment horizontal="right"/>
    </xf>
    <xf borderId="30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5" fontId="13" numFmtId="0" xfId="0" applyAlignment="1" applyFont="1">
      <alignment horizontal="center" readingOrder="0"/>
    </xf>
    <xf borderId="0" fillId="0" fontId="2" numFmtId="164" xfId="0" applyAlignment="1" applyFont="1" applyNumberFormat="1">
      <alignment horizontal="right" readingOrder="0"/>
    </xf>
    <xf borderId="31" fillId="0" fontId="2" numFmtId="0" xfId="0" applyAlignment="1" applyBorder="1" applyFont="1">
      <alignment horizontal="center" readingOrder="0"/>
    </xf>
    <xf borderId="31" fillId="0" fontId="2" numFmtId="164" xfId="0" applyAlignment="1" applyBorder="1" applyFont="1" applyNumberFormat="1">
      <alignment horizontal="right"/>
    </xf>
    <xf borderId="27" fillId="0" fontId="2" numFmtId="164" xfId="0" applyAlignment="1" applyBorder="1" applyFont="1" applyNumberFormat="1">
      <alignment horizontal="right"/>
    </xf>
    <xf borderId="28" fillId="0" fontId="2" numFmtId="164" xfId="0" applyAlignment="1" applyBorder="1" applyFont="1" applyNumberFormat="1">
      <alignment horizontal="right"/>
    </xf>
    <xf borderId="4" fillId="9" fontId="5" numFmtId="0" xfId="0" applyAlignment="1" applyBorder="1" applyFill="1" applyFont="1">
      <alignment horizontal="center" readingOrder="0"/>
    </xf>
    <xf borderId="11" fillId="0" fontId="5" numFmtId="164" xfId="0" applyAlignment="1" applyBorder="1" applyFont="1" applyNumberFormat="1">
      <alignment horizontal="right"/>
    </xf>
    <xf borderId="4" fillId="10" fontId="5" numFmtId="0" xfId="0" applyAlignment="1" applyBorder="1" applyFill="1" applyFont="1">
      <alignment horizontal="center" readingOrder="0"/>
    </xf>
    <xf borderId="31" fillId="0" fontId="5" numFmtId="164" xfId="0" applyAlignment="1" applyBorder="1" applyFont="1" applyNumberFormat="1">
      <alignment horizontal="right"/>
    </xf>
    <xf borderId="27" fillId="0" fontId="5" numFmtId="165" xfId="0" applyAlignment="1" applyBorder="1" applyFont="1" applyNumberFormat="1">
      <alignment horizontal="right"/>
    </xf>
    <xf borderId="28" fillId="0" fontId="5" numFmtId="165" xfId="0" applyAlignment="1" applyBorder="1" applyFont="1" applyNumberFormat="1">
      <alignment horizontal="right"/>
    </xf>
    <xf borderId="0" fillId="0" fontId="2" numFmtId="0" xfId="0" applyAlignment="1" applyFont="1">
      <alignment horizontal="left" readingOrder="0"/>
    </xf>
    <xf borderId="0" fillId="0" fontId="14" numFmtId="0" xfId="0" applyAlignment="1" applyFont="1">
      <alignment horizontal="center" readingOrder="0" vertical="center"/>
    </xf>
    <xf borderId="0" fillId="5" fontId="15" numFmtId="0" xfId="0" applyAlignment="1" applyFont="1">
      <alignment horizontal="left" readingOrder="0" vertical="center"/>
    </xf>
    <xf borderId="6" fillId="4" fontId="16" numFmtId="0" xfId="0" applyAlignment="1" applyBorder="1" applyFont="1">
      <alignment horizontal="center" readingOrder="0" vertical="center"/>
    </xf>
    <xf borderId="6" fillId="4" fontId="17" numFmtId="0" xfId="0" applyAlignment="1" applyBorder="1" applyFont="1">
      <alignment horizontal="center" readingOrder="0" vertical="center"/>
    </xf>
    <xf borderId="6" fillId="4" fontId="18" numFmtId="0" xfId="0" applyAlignment="1" applyBorder="1" applyFont="1">
      <alignment horizontal="center" readingOrder="0" vertical="center"/>
    </xf>
    <xf borderId="6" fillId="11" fontId="17" numFmtId="0" xfId="0" applyAlignment="1" applyBorder="1" applyFill="1" applyFont="1">
      <alignment horizontal="center" readingOrder="0" vertical="center"/>
    </xf>
    <xf borderId="3" fillId="6" fontId="19" numFmtId="0" xfId="0" applyAlignment="1" applyBorder="1" applyFont="1">
      <alignment horizontal="center" readingOrder="0" shrinkToFit="0" vertical="center" wrapText="0"/>
    </xf>
    <xf borderId="3" fillId="6" fontId="20" numFmtId="0" xfId="0" applyAlignment="1" applyBorder="1" applyFont="1">
      <alignment horizontal="center" readingOrder="0" vertical="center"/>
    </xf>
    <xf borderId="3" fillId="6" fontId="20" numFmtId="0" xfId="0" applyAlignment="1" applyBorder="1" applyFont="1">
      <alignment horizontal="center" vertical="center"/>
    </xf>
    <xf borderId="32" fillId="0" fontId="21" numFmtId="166" xfId="0" applyAlignment="1" applyBorder="1" applyFont="1" applyNumberFormat="1">
      <alignment horizontal="left" vertical="center"/>
    </xf>
    <xf borderId="32" fillId="0" fontId="22" numFmtId="166" xfId="0" applyAlignment="1" applyBorder="1" applyFont="1" applyNumberFormat="1">
      <alignment horizontal="left" vertical="center"/>
    </xf>
    <xf borderId="6" fillId="0" fontId="22" numFmtId="166" xfId="0" applyAlignment="1" applyBorder="1" applyFont="1" applyNumberFormat="1">
      <alignment horizontal="left" vertical="center"/>
    </xf>
    <xf borderId="6" fillId="0" fontId="23" numFmtId="166" xfId="0" applyAlignment="1" applyBorder="1" applyFont="1" applyNumberFormat="1">
      <alignment horizontal="left" vertical="center"/>
    </xf>
    <xf borderId="6" fillId="0" fontId="24" numFmtId="0" xfId="0" applyAlignment="1" applyBorder="1" applyFont="1">
      <alignment horizontal="right" vertical="center"/>
    </xf>
    <xf borderId="3" fillId="0" fontId="19" numFmtId="0" xfId="0" applyAlignment="1" applyBorder="1" applyFont="1">
      <alignment horizontal="center" readingOrder="0" shrinkToFit="0" vertical="center" wrapText="0"/>
    </xf>
    <xf borderId="3" fillId="0" fontId="20" numFmtId="164" xfId="0" applyAlignment="1" applyBorder="1" applyFont="1" applyNumberFormat="1">
      <alignment horizontal="center" vertical="center"/>
    </xf>
    <xf borderId="3" fillId="0" fontId="20" numFmtId="0" xfId="0" applyAlignment="1" applyBorder="1" applyFont="1">
      <alignment horizontal="center" vertical="center"/>
    </xf>
    <xf borderId="33" fillId="0" fontId="25" numFmtId="164" xfId="0" applyAlignment="1" applyBorder="1" applyFont="1" applyNumberFormat="1">
      <alignment horizontal="right" shrinkToFit="0" vertical="center" wrapText="0"/>
    </xf>
    <xf borderId="33" fillId="0" fontId="25" numFmtId="164" xfId="0" applyAlignment="1" applyBorder="1" applyFont="1" applyNumberFormat="1">
      <alignment horizontal="right" shrinkToFit="0" vertical="center" wrapText="0"/>
    </xf>
    <xf borderId="8" fillId="0" fontId="25" numFmtId="164" xfId="0" applyAlignment="1" applyBorder="1" applyFont="1" applyNumberFormat="1">
      <alignment horizontal="right" vertical="center"/>
    </xf>
    <xf borderId="11" fillId="6" fontId="2" numFmtId="0" xfId="0" applyAlignment="1" applyBorder="1" applyFont="1">
      <alignment horizontal="center" readingOrder="0"/>
    </xf>
    <xf borderId="13" fillId="6" fontId="2" numFmtId="0" xfId="0" applyAlignment="1" applyBorder="1" applyFont="1">
      <alignment horizontal="center" readingOrder="0"/>
    </xf>
    <xf borderId="6" fillId="0" fontId="21" numFmtId="166" xfId="0" applyAlignment="1" applyBorder="1" applyFont="1" applyNumberFormat="1">
      <alignment horizontal="left" vertical="center"/>
    </xf>
    <xf borderId="34" fillId="0" fontId="22" numFmtId="166" xfId="0" applyAlignment="1" applyBorder="1" applyFont="1" applyNumberFormat="1">
      <alignment horizontal="left" vertical="center"/>
    </xf>
    <xf borderId="35" fillId="0" fontId="22" numFmtId="166" xfId="0" applyAlignment="1" applyBorder="1" applyFont="1" applyNumberFormat="1">
      <alignment horizontal="left" vertical="center"/>
    </xf>
    <xf borderId="35" fillId="0" fontId="23" numFmtId="166" xfId="0" applyAlignment="1" applyBorder="1" applyFont="1" applyNumberFormat="1">
      <alignment horizontal="left" vertical="center"/>
    </xf>
    <xf borderId="35" fillId="0" fontId="24" numFmtId="0" xfId="0" applyAlignment="1" applyBorder="1" applyFont="1">
      <alignment horizontal="right" vertical="center"/>
    </xf>
    <xf borderId="14" fillId="2" fontId="3" numFmtId="0" xfId="0" applyAlignment="1" applyBorder="1" applyFont="1">
      <alignment horizontal="center" readingOrder="0" vertical="center"/>
    </xf>
    <xf borderId="36" fillId="0" fontId="5" numFmtId="164" xfId="0" applyAlignment="1" applyBorder="1" applyFont="1" applyNumberFormat="1">
      <alignment horizontal="right" readingOrder="0" vertical="center"/>
    </xf>
    <xf borderId="29" fillId="0" fontId="25" numFmtId="164" xfId="0" applyAlignment="1" applyBorder="1" applyFont="1" applyNumberFormat="1">
      <alignment horizontal="right" vertical="center"/>
    </xf>
    <xf borderId="0" fillId="0" fontId="25" numFmtId="164" xfId="0" applyAlignment="1" applyFont="1" applyNumberFormat="1">
      <alignment horizontal="right" vertical="center"/>
    </xf>
    <xf borderId="33" fillId="0" fontId="25" numFmtId="164" xfId="0" applyAlignment="1" applyBorder="1" applyFont="1" applyNumberFormat="1">
      <alignment horizontal="right" vertical="center"/>
    </xf>
    <xf borderId="1" fillId="0" fontId="25" numFmtId="164" xfId="0" applyAlignment="1" applyBorder="1" applyFont="1" applyNumberFormat="1">
      <alignment horizontal="right" vertical="center"/>
    </xf>
    <xf borderId="37" fillId="0" fontId="4" numFmtId="0" xfId="0" applyBorder="1" applyFont="1"/>
    <xf borderId="0" fillId="12" fontId="2" numFmtId="0" xfId="0" applyFill="1" applyFont="1"/>
    <xf borderId="30" fillId="4" fontId="2" numFmtId="0" xfId="0" applyAlignment="1" applyBorder="1" applyFont="1">
      <alignment horizontal="center" readingOrder="0"/>
    </xf>
    <xf borderId="16" fillId="0" fontId="2" numFmtId="164" xfId="0" applyAlignment="1" applyBorder="1" applyFont="1" applyNumberFormat="1">
      <alignment readingOrder="0"/>
    </xf>
    <xf borderId="0" fillId="12" fontId="26" numFmtId="0" xfId="0" applyAlignment="1" applyFont="1">
      <alignment horizontal="center" readingOrder="0" shrinkToFit="0" wrapText="0"/>
    </xf>
    <xf borderId="22" fillId="4" fontId="5" numFmtId="0" xfId="0" applyAlignment="1" applyBorder="1" applyFont="1">
      <alignment horizontal="center" readingOrder="0" vertical="center"/>
    </xf>
    <xf borderId="38" fillId="0" fontId="4" numFmtId="0" xfId="0" applyBorder="1" applyFont="1"/>
    <xf borderId="39" fillId="0" fontId="2" numFmtId="0" xfId="0" applyBorder="1" applyFont="1"/>
    <xf borderId="20" fillId="0" fontId="4" numFmtId="0" xfId="0" applyBorder="1" applyFont="1"/>
    <xf borderId="40" fillId="0" fontId="2" numFmtId="0" xfId="0" applyBorder="1" applyFont="1"/>
    <xf borderId="41" fillId="0" fontId="4" numFmtId="0" xfId="0" applyBorder="1" applyFont="1"/>
    <xf borderId="30" fillId="2" fontId="3" numFmtId="0" xfId="0" applyAlignment="1" applyBorder="1" applyFont="1">
      <alignment horizontal="center" readingOrder="0"/>
    </xf>
    <xf borderId="16" fillId="0" fontId="5" numFmtId="167" xfId="0" applyAlignment="1" applyBorder="1" applyFont="1" applyNumberFormat="1">
      <alignment horizontal="right"/>
    </xf>
    <xf borderId="7" fillId="0" fontId="25" numFmtId="164" xfId="0" applyAlignment="1" applyBorder="1" applyFont="1" applyNumberFormat="1">
      <alignment horizontal="right" vertical="center"/>
    </xf>
    <xf borderId="42" fillId="0" fontId="25" numFmtId="164" xfId="0" applyAlignment="1" applyBorder="1" applyFont="1" applyNumberFormat="1">
      <alignment horizontal="right" vertical="center"/>
    </xf>
    <xf borderId="43" fillId="0" fontId="25" numFmtId="164" xfId="0" applyAlignment="1" applyBorder="1" applyFont="1" applyNumberFormat="1">
      <alignment horizontal="right" vertical="center"/>
    </xf>
    <xf borderId="30" fillId="10" fontId="5" numFmtId="0" xfId="0" applyAlignment="1" applyBorder="1" applyFont="1">
      <alignment horizontal="center" readingOrder="0"/>
    </xf>
    <xf borderId="16" fillId="0" fontId="5" numFmtId="9" xfId="0" applyAlignment="1" applyBorder="1" applyFont="1" applyNumberFormat="1">
      <alignment horizontal="right"/>
    </xf>
    <xf borderId="29" fillId="0" fontId="21" numFmtId="166" xfId="0" applyAlignment="1" applyBorder="1" applyFont="1" applyNumberFormat="1">
      <alignment horizontal="left" vertical="center"/>
    </xf>
    <xf borderId="0" fillId="0" fontId="22" numFmtId="166" xfId="0" applyAlignment="1" applyFont="1" applyNumberFormat="1">
      <alignment horizontal="left" vertical="center"/>
    </xf>
    <xf borderId="33" fillId="0" fontId="22" numFmtId="166" xfId="0" applyAlignment="1" applyBorder="1" applyFont="1" applyNumberFormat="1">
      <alignment horizontal="left" vertical="center"/>
    </xf>
    <xf borderId="29" fillId="0" fontId="22" numFmtId="166" xfId="0" applyAlignment="1" applyBorder="1" applyFont="1" applyNumberFormat="1">
      <alignment horizontal="left" vertical="center"/>
    </xf>
    <xf borderId="1" fillId="0" fontId="22" numFmtId="166" xfId="0" applyAlignment="1" applyBorder="1" applyFont="1" applyNumberFormat="1">
      <alignment horizontal="left" vertical="center"/>
    </xf>
    <xf borderId="1" fillId="0" fontId="23" numFmtId="166" xfId="0" applyAlignment="1" applyBorder="1" applyFont="1" applyNumberFormat="1">
      <alignment horizontal="left" vertical="center"/>
    </xf>
    <xf borderId="1" fillId="0" fontId="24" numFmtId="0" xfId="0" applyAlignment="1" applyBorder="1" applyFont="1">
      <alignment horizontal="right" vertical="center"/>
    </xf>
    <xf borderId="31" fillId="10" fontId="5" numFmtId="0" xfId="0" applyAlignment="1" applyBorder="1" applyFont="1">
      <alignment horizontal="center" readingOrder="0"/>
    </xf>
    <xf borderId="28" fillId="0" fontId="5" numFmtId="9" xfId="0" applyAlignment="1" applyBorder="1" applyFont="1" applyNumberFormat="1">
      <alignment horizontal="right"/>
    </xf>
    <xf borderId="31" fillId="0" fontId="5" numFmtId="0" xfId="0" applyAlignment="1" applyBorder="1" applyFont="1">
      <alignment horizontal="center" readingOrder="0"/>
    </xf>
    <xf borderId="28" fillId="0" fontId="5" numFmtId="164" xfId="0" applyBorder="1" applyFont="1" applyNumberFormat="1"/>
    <xf borderId="24" fillId="0" fontId="2" numFmtId="0" xfId="0" applyBorder="1" applyFont="1"/>
    <xf borderId="26" fillId="0" fontId="4" numFmtId="0" xfId="0" applyBorder="1" applyFont="1"/>
    <xf borderId="44" fillId="0" fontId="2" numFmtId="0" xfId="0" applyBorder="1" applyFont="1"/>
    <xf borderId="12" fillId="6" fontId="2" numFmtId="0" xfId="0" applyAlignment="1" applyBorder="1" applyFont="1">
      <alignment horizontal="center" readingOrder="0"/>
    </xf>
    <xf borderId="22" fillId="6" fontId="2" numFmtId="0" xfId="0" applyAlignment="1" applyBorder="1" applyFont="1">
      <alignment horizontal="center" readingOrder="0" vertical="center"/>
    </xf>
    <xf borderId="45" fillId="0" fontId="4" numFmtId="0" xfId="0" applyBorder="1" applyFont="1"/>
    <xf borderId="46" fillId="6" fontId="2" numFmtId="0" xfId="0" applyAlignment="1" applyBorder="1" applyFont="1">
      <alignment horizontal="center" readingOrder="0" vertical="center"/>
    </xf>
    <xf borderId="14" fillId="11" fontId="2" numFmtId="0" xfId="0" applyAlignment="1" applyBorder="1" applyFont="1">
      <alignment horizontal="center" readingOrder="0" vertical="center"/>
    </xf>
    <xf borderId="19" fillId="0" fontId="2" numFmtId="164" xfId="0" applyAlignment="1" applyBorder="1" applyFont="1" applyNumberFormat="1">
      <alignment horizontal="right" readingOrder="0" vertical="center"/>
    </xf>
    <xf borderId="14" fillId="4" fontId="2" numFmtId="0" xfId="0" applyAlignment="1" applyBorder="1" applyFont="1">
      <alignment horizontal="center" readingOrder="0" vertical="center"/>
    </xf>
    <xf borderId="47" fillId="4" fontId="2" numFmtId="0" xfId="0" applyAlignment="1" applyBorder="1" applyFont="1">
      <alignment horizontal="center" readingOrder="0" vertical="center"/>
    </xf>
    <xf borderId="48" fillId="0" fontId="4" numFmtId="0" xfId="0" applyBorder="1" applyFont="1"/>
    <xf borderId="49" fillId="0" fontId="2" numFmtId="0" xfId="0" applyAlignment="1" applyBorder="1" applyFont="1">
      <alignment horizontal="center" readingOrder="0" vertical="center"/>
    </xf>
    <xf borderId="50" fillId="0" fontId="2" numFmtId="164" xfId="0" applyAlignment="1" applyBorder="1" applyFont="1" applyNumberFormat="1">
      <alignment horizontal="right" readingOrder="0" vertical="center"/>
    </xf>
    <xf borderId="49" fillId="0" fontId="2" numFmtId="164" xfId="0" applyAlignment="1" applyBorder="1" applyFont="1" applyNumberFormat="1">
      <alignment readingOrder="0"/>
    </xf>
    <xf borderId="51" fillId="0" fontId="4" numFmtId="0" xfId="0" applyBorder="1" applyFont="1"/>
    <xf borderId="33" fillId="0" fontId="4" numFmtId="0" xfId="0" applyBorder="1" applyFont="1"/>
    <xf borderId="52" fillId="0" fontId="4" numFmtId="0" xfId="0" applyBorder="1" applyFont="1"/>
    <xf borderId="53" fillId="0" fontId="4" numFmtId="0" xfId="0" applyBorder="1" applyFont="1"/>
    <xf borderId="21" fillId="0" fontId="4" numFmtId="0" xfId="0" applyBorder="1" applyFont="1"/>
    <xf borderId="54" fillId="0" fontId="4" numFmtId="0" xfId="0" applyBorder="1" applyFont="1"/>
    <xf borderId="55" fillId="0" fontId="4" numFmtId="0" xfId="0" applyBorder="1" applyFont="1"/>
    <xf borderId="56" fillId="0" fontId="4" numFmtId="0" xfId="0" applyBorder="1" applyFont="1"/>
    <xf borderId="47" fillId="6" fontId="5" numFmtId="0" xfId="0" applyAlignment="1" applyBorder="1" applyFont="1">
      <alignment horizontal="center" vertical="center"/>
    </xf>
    <xf borderId="57" fillId="0" fontId="4" numFmtId="0" xfId="0" applyBorder="1" applyFont="1"/>
    <xf borderId="16" fillId="0" fontId="5" numFmtId="164" xfId="0" applyBorder="1" applyFont="1" applyNumberFormat="1"/>
    <xf borderId="49" fillId="0" fontId="5" numFmtId="164" xfId="0" applyBorder="1" applyFont="1" applyNumberFormat="1"/>
    <xf borderId="58" fillId="0" fontId="4" numFmtId="0" xfId="0" applyBorder="1" applyFont="1"/>
    <xf borderId="16" fillId="5" fontId="2" numFmtId="168" xfId="0" applyBorder="1" applyFont="1" applyNumberFormat="1"/>
    <xf borderId="16" fillId="0" fontId="2" numFmtId="168" xfId="0" applyBorder="1" applyFont="1" applyNumberFormat="1"/>
    <xf borderId="49" fillId="0" fontId="2" numFmtId="168" xfId="0" applyBorder="1" applyFont="1" applyNumberFormat="1"/>
    <xf borderId="16" fillId="0" fontId="2" numFmtId="167" xfId="0" applyBorder="1" applyFont="1" applyNumberFormat="1"/>
    <xf borderId="42" fillId="0" fontId="4" numFmtId="0" xfId="0" applyBorder="1" applyFont="1"/>
    <xf borderId="7" fillId="0" fontId="4" numFmtId="0" xfId="0" applyBorder="1" applyFont="1"/>
    <xf borderId="59" fillId="0" fontId="4" numFmtId="0" xfId="0" applyBorder="1" applyFont="1"/>
    <xf borderId="28" fillId="0" fontId="2" numFmtId="167" xfId="0" applyBorder="1" applyFont="1" applyNumberFormat="1"/>
    <xf borderId="28" fillId="0" fontId="2" numFmtId="168" xfId="0" applyBorder="1" applyFont="1" applyNumberFormat="1"/>
    <xf borderId="60" fillId="0" fontId="2" numFmtId="168" xfId="0" applyBorder="1" applyFont="1" applyNumberFormat="1"/>
    <xf borderId="4" fillId="2" fontId="1" numFmtId="0" xfId="0" applyAlignment="1" applyBorder="1" applyFont="1">
      <alignment horizontal="center" readingOrder="0" vertical="center"/>
    </xf>
    <xf borderId="4" fillId="0" fontId="5" numFmtId="164" xfId="0" applyAlignment="1" applyBorder="1" applyFont="1" applyNumberFormat="1">
      <alignment horizontal="center" vertical="center"/>
    </xf>
    <xf borderId="11" fillId="6" fontId="5" numFmtId="0" xfId="0" applyAlignment="1" applyBorder="1" applyFont="1">
      <alignment horizontal="center" readingOrder="0" vertical="center"/>
    </xf>
    <xf borderId="12" fillId="6" fontId="5" numFmtId="0" xfId="0" applyAlignment="1" applyBorder="1" applyFont="1">
      <alignment horizontal="center" readingOrder="0" vertical="center"/>
    </xf>
    <xf borderId="46" fillId="6" fontId="5" numFmtId="0" xfId="0" applyAlignment="1" applyBorder="1" applyFont="1">
      <alignment horizontal="center" readingOrder="0" vertical="center"/>
    </xf>
    <xf borderId="4" fillId="13" fontId="5" numFmtId="169" xfId="0" applyAlignment="1" applyBorder="1" applyFill="1" applyFont="1" applyNumberFormat="1">
      <alignment horizontal="center" vertical="center"/>
    </xf>
    <xf borderId="30" fillId="0" fontId="11" numFmtId="170" xfId="0" applyAlignment="1" applyBorder="1" applyFont="1" applyNumberFormat="1">
      <alignment horizontal="center" readingOrder="0" vertical="center"/>
    </xf>
    <xf borderId="15" fillId="0" fontId="27" numFmtId="0" xfId="0" applyAlignment="1" applyBorder="1" applyFont="1">
      <alignment horizontal="center" readingOrder="0" shrinkToFit="0" wrapText="0"/>
    </xf>
    <xf borderId="15" fillId="0" fontId="27" numFmtId="164" xfId="0" applyAlignment="1" applyBorder="1" applyFont="1" applyNumberFormat="1">
      <alignment horizontal="right" readingOrder="0" shrinkToFit="0" wrapText="0"/>
    </xf>
    <xf borderId="49" fillId="0" fontId="11" numFmtId="0" xfId="0" applyAlignment="1" applyBorder="1" applyFont="1">
      <alignment horizontal="center" readingOrder="0" vertical="center"/>
    </xf>
    <xf borderId="49" fillId="0" fontId="11" numFmtId="0" xfId="0" applyAlignment="1" applyBorder="1" applyFont="1">
      <alignment horizontal="center" vertical="center"/>
    </xf>
    <xf borderId="40" fillId="0" fontId="4" numFmtId="0" xfId="0" applyBorder="1" applyFont="1"/>
    <xf borderId="3" fillId="0" fontId="2" numFmtId="0" xfId="0" applyBorder="1" applyFont="1"/>
    <xf borderId="15" fillId="0" fontId="28" numFmtId="164" xfId="0" applyAlignment="1" applyBorder="1" applyFont="1" applyNumberFormat="1">
      <alignment horizontal="right" readingOrder="0" shrinkToFit="0" wrapText="0"/>
    </xf>
    <xf borderId="15" fillId="0" fontId="11" numFmtId="0" xfId="0" applyAlignment="1" applyBorder="1" applyFont="1">
      <alignment horizontal="center" readingOrder="0" vertical="center"/>
    </xf>
    <xf borderId="15" fillId="0" fontId="11" numFmtId="164" xfId="0" applyAlignment="1" applyBorder="1" applyFont="1" applyNumberFormat="1">
      <alignment horizontal="right" readingOrder="0"/>
    </xf>
    <xf borderId="30" fillId="0" fontId="11" numFmtId="0" xfId="0" applyAlignment="1" applyBorder="1" applyFont="1">
      <alignment horizontal="center" vertical="center"/>
    </xf>
    <xf borderId="15" fillId="0" fontId="11" numFmtId="0" xfId="0" applyAlignment="1" applyBorder="1" applyFont="1">
      <alignment horizontal="center" vertical="center"/>
    </xf>
    <xf borderId="15" fillId="0" fontId="11" numFmtId="164" xfId="0" applyAlignment="1" applyBorder="1" applyFont="1" applyNumberFormat="1">
      <alignment horizontal="right"/>
    </xf>
    <xf borderId="31" fillId="0" fontId="1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readingOrder="0" vertical="center"/>
    </xf>
    <xf borderId="27" fillId="0" fontId="11" numFmtId="164" xfId="0" applyAlignment="1" applyBorder="1" applyFont="1" applyNumberFormat="1">
      <alignment horizontal="right"/>
    </xf>
    <xf borderId="60" fillId="0" fontId="11" numFmtId="0" xfId="0" applyAlignment="1" applyBorder="1" applyFont="1">
      <alignment horizontal="center" vertical="center"/>
    </xf>
    <xf borderId="44" fillId="0" fontId="4" numFmtId="0" xfId="0" applyBorder="1" applyFont="1"/>
    <xf borderId="0" fillId="5" fontId="29" numFmtId="0" xfId="0" applyAlignment="1" applyFont="1">
      <alignment horizontal="center" readingOrder="0"/>
    </xf>
    <xf borderId="30" fillId="0" fontId="11" numFmtId="0" xfId="0" applyAlignment="1" applyBorder="1" applyFont="1">
      <alignment horizontal="center" readingOrder="0" vertical="center"/>
    </xf>
    <xf borderId="39" fillId="0" fontId="2" numFmtId="0" xfId="0" applyAlignment="1" applyBorder="1" applyFont="1">
      <alignment readingOrder="0"/>
    </xf>
    <xf borderId="40" fillId="0" fontId="2" numFmtId="0" xfId="0" applyAlignment="1" applyBorder="1" applyFont="1">
      <alignment readingOrder="0"/>
    </xf>
    <xf borderId="0" fillId="0" fontId="27" numFmtId="164" xfId="0" applyAlignment="1" applyFont="1" applyNumberFormat="1">
      <alignment horizontal="right" readingOrder="0" shrinkToFit="0" wrapText="0"/>
    </xf>
    <xf borderId="0" fillId="0" fontId="11" numFmtId="0" xfId="0" applyAlignment="1" applyFont="1">
      <alignment horizontal="center" readingOrder="0" vertical="center"/>
    </xf>
    <xf borderId="15" fillId="5" fontId="30" numFmtId="164" xfId="0" applyAlignment="1" applyBorder="1" applyFont="1" applyNumberFormat="1">
      <alignment horizontal="right" readingOrder="0"/>
    </xf>
    <xf borderId="0" fillId="0" fontId="11" numFmtId="164" xfId="0" applyAlignment="1" applyFont="1" applyNumberFormat="1">
      <alignment horizontal="right" readingOrder="0"/>
    </xf>
    <xf borderId="15" fillId="0" fontId="11" numFmtId="0" xfId="0" applyAlignment="1" applyBorder="1" applyFont="1">
      <alignment horizontal="right" readingOrder="0"/>
    </xf>
    <xf borderId="15" fillId="0" fontId="31" numFmtId="0" xfId="0" applyAlignment="1" applyBorder="1" applyFont="1">
      <alignment horizontal="center" readingOrder="0"/>
    </xf>
    <xf borderId="20" fillId="0" fontId="31" numFmtId="0" xfId="0" applyAlignment="1" applyBorder="1" applyFont="1">
      <alignment horizontal="center" readingOrder="0"/>
    </xf>
    <xf borderId="20" fillId="0" fontId="31" numFmtId="164" xfId="0" applyAlignment="1" applyBorder="1" applyFont="1" applyNumberFormat="1">
      <alignment horizontal="right" vertical="bottom"/>
    </xf>
    <xf borderId="15" fillId="0" fontId="31" numFmtId="0" xfId="0" applyAlignment="1" applyBorder="1" applyFont="1">
      <alignment horizontal="center" readingOrder="0" vertical="bottom"/>
    </xf>
    <xf borderId="20" fillId="0" fontId="31" numFmtId="0" xfId="0" applyAlignment="1" applyBorder="1" applyFont="1">
      <alignment horizontal="center" readingOrder="0" vertical="bottom"/>
    </xf>
    <xf borderId="30" fillId="0" fontId="31" numFmtId="170" xfId="0" applyAlignment="1" applyBorder="1" applyFont="1" applyNumberFormat="1">
      <alignment horizontal="center"/>
    </xf>
    <xf borderId="15" fillId="0" fontId="11" numFmtId="0" xfId="0" applyAlignment="1" applyBorder="1" applyFont="1">
      <alignment horizontal="center" readingOrder="0"/>
    </xf>
    <xf borderId="15" fillId="0" fontId="11" numFmtId="0" xfId="0" applyAlignment="1" applyBorder="1" applyFont="1">
      <alignment horizontal="right" readingOrder="0" vertical="center"/>
    </xf>
    <xf borderId="0" fillId="0" fontId="27" numFmtId="0" xfId="0" applyAlignment="1" applyFont="1">
      <alignment horizontal="center" readingOrder="0" shrinkToFit="0" wrapText="0"/>
    </xf>
    <xf borderId="0" fillId="0" fontId="2" numFmtId="0" xfId="0" applyAlignment="1" applyFont="1">
      <alignment vertical="center"/>
    </xf>
    <xf borderId="0" fillId="12" fontId="2" numFmtId="0" xfId="0" applyAlignment="1" applyFont="1">
      <alignment vertical="center"/>
    </xf>
    <xf borderId="0" fillId="12" fontId="26" numFmtId="0" xfId="0" applyAlignment="1" applyFont="1">
      <alignment horizontal="center" readingOrder="0" shrinkToFit="0" vertical="center" wrapText="0"/>
    </xf>
    <xf borderId="39" fillId="0" fontId="2" numFmtId="0" xfId="0" applyAlignment="1" applyBorder="1" applyFont="1">
      <alignment readingOrder="0" vertical="center"/>
    </xf>
    <xf borderId="40" fillId="0" fontId="2" numFmtId="0" xfId="0" applyAlignment="1" applyBorder="1" applyFont="1">
      <alignment vertical="center"/>
    </xf>
    <xf borderId="39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44" fillId="0" fontId="2" numFmtId="0" xfId="0" applyAlignment="1" applyBorder="1" applyFont="1">
      <alignment vertical="center"/>
    </xf>
    <xf borderId="13" fillId="6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vertical="center"/>
    </xf>
    <xf borderId="16" fillId="0" fontId="2" numFmtId="164" xfId="0" applyAlignment="1" applyBorder="1" applyFont="1" applyNumberFormat="1">
      <alignment readingOrder="0" vertical="center"/>
    </xf>
    <xf borderId="16" fillId="0" fontId="5" numFmtId="164" xfId="0" applyAlignment="1" applyBorder="1" applyFont="1" applyNumberFormat="1">
      <alignment vertical="center"/>
    </xf>
    <xf borderId="16" fillId="5" fontId="2" numFmtId="168" xfId="0" applyAlignment="1" applyBorder="1" applyFont="1" applyNumberFormat="1">
      <alignment vertical="center"/>
    </xf>
    <xf borderId="16" fillId="0" fontId="2" numFmtId="168" xfId="0" applyAlignment="1" applyBorder="1" applyFont="1" applyNumberFormat="1">
      <alignment vertical="center"/>
    </xf>
    <xf borderId="28" fillId="0" fontId="2" numFmtId="168" xfId="0" applyAlignment="1" applyBorder="1" applyFont="1" applyNumberFormat="1">
      <alignment vertical="center"/>
    </xf>
    <xf borderId="15" fillId="0" fontId="27" numFmtId="0" xfId="0" applyAlignment="1" applyBorder="1" applyFont="1">
      <alignment horizontal="center" readingOrder="0" shrinkToFit="0" vertical="center" wrapText="0"/>
    </xf>
    <xf borderId="15" fillId="0" fontId="27" numFmtId="164" xfId="0" applyAlignment="1" applyBorder="1" applyFont="1" applyNumberFormat="1">
      <alignment horizontal="right" readingOrder="0" shrinkToFit="0" vertical="center" wrapText="0"/>
    </xf>
    <xf borderId="15" fillId="0" fontId="11" numFmtId="164" xfId="0" applyAlignment="1" applyBorder="1" applyFont="1" applyNumberFormat="1">
      <alignment horizontal="right" readingOrder="0" vertical="center"/>
    </xf>
    <xf borderId="0" fillId="0" fontId="2" numFmtId="0" xfId="0" applyFont="1"/>
    <xf borderId="15" fillId="0" fontId="28" numFmtId="164" xfId="0" applyAlignment="1" applyBorder="1" applyFont="1" applyNumberFormat="1">
      <alignment horizontal="right" readingOrder="0" shrinkToFit="0" vertical="center" wrapText="0"/>
    </xf>
    <xf borderId="0" fillId="0" fontId="2" numFmtId="170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11" numFmtId="164" xfId="0" applyAlignment="1" applyFont="1" applyNumberFormat="1">
      <alignment horizontal="right" readingOrder="0" vertical="center"/>
    </xf>
    <xf borderId="15" fillId="0" fontId="11" numFmtId="164" xfId="0" applyAlignment="1" applyBorder="1" applyFont="1" applyNumberFormat="1">
      <alignment horizontal="right" vertical="center"/>
    </xf>
    <xf borderId="27" fillId="0" fontId="11" numFmtId="164" xfId="0" applyAlignment="1" applyBorder="1" applyFont="1" applyNumberFormat="1">
      <alignment horizontal="right" vertical="center"/>
    </xf>
    <xf borderId="24" fillId="0" fontId="2" numFmtId="0" xfId="0" applyAlignment="1" applyBorder="1" applyFont="1">
      <alignment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right"/>
    </xf>
    <xf borderId="0" fillId="0" fontId="11" numFmtId="0" xfId="0" applyAlignment="1" applyFont="1">
      <alignment horizontal="center" vertical="center"/>
    </xf>
    <xf borderId="58" fillId="5" fontId="30" numFmtId="0" xfId="0" applyAlignment="1" applyBorder="1" applyFont="1">
      <alignment horizontal="center" readingOrder="0" vertical="center"/>
    </xf>
    <xf borderId="61" fillId="0" fontId="4" numFmtId="0" xfId="0" applyBorder="1" applyFont="1"/>
    <xf borderId="0" fillId="14" fontId="2" numFmtId="0" xfId="0" applyAlignment="1" applyFill="1" applyFont="1">
      <alignment horizontal="center" readingOrder="0"/>
    </xf>
    <xf borderId="0" fillId="15" fontId="2" numFmtId="0" xfId="0" applyAlignment="1" applyFill="1" applyFont="1">
      <alignment horizontal="center" readingOrder="0"/>
    </xf>
    <xf borderId="0" fillId="8" fontId="2" numFmtId="0" xfId="0" applyAlignment="1" applyFont="1">
      <alignment readingOrder="0"/>
    </xf>
    <xf borderId="0" fillId="0" fontId="2" numFmtId="171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71" xfId="0" applyFont="1" applyNumberFormat="1"/>
  </cellXfs>
  <cellStyles count="1">
    <cellStyle xfId="0" name="Normal" builtinId="0"/>
  </cellStyles>
  <dxfs count="5">
    <dxf>
      <font>
        <color rgb="FFB7B7B7"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666666"/>
                </a:solidFill>
                <a:latin typeface="+mn-lt"/>
              </a:defRPr>
            </a:pPr>
            <a:r>
              <a:rPr b="1" sz="1600">
                <a:solidFill>
                  <a:srgbClr val="666666"/>
                </a:solidFill>
                <a:latin typeface="+mn-lt"/>
              </a:rPr>
              <a:t>월별흐름도</a:t>
            </a:r>
          </a:p>
        </c:rich>
      </c:tx>
      <c:layout>
        <c:manualLayout>
          <c:xMode val="edge"/>
          <c:yMode val="edge"/>
          <c:x val="0.012374719521316408"/>
          <c:y val="0.01308118081180812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'연간시트'!$W$39</c:f>
            </c:strRef>
          </c:tx>
          <c:spPr>
            <a:solidFill>
              <a:srgbClr val="F48C8C"/>
            </a:solidFill>
            <a:ln cmpd="sng">
              <a:solidFill>
                <a:srgbClr val="F7F8F8">
                  <a:alpha val="100000"/>
                </a:srgbClr>
              </a:solidFill>
            </a:ln>
          </c:spPr>
          <c:dPt>
            <c:idx val="3"/>
          </c:dPt>
          <c:dPt>
            <c:idx val="8"/>
          </c:dPt>
          <c:cat>
            <c:strRef>
              <c:f>'연간시트'!$V$40:$V$51</c:f>
            </c:strRef>
          </c:cat>
          <c:val>
            <c:numRef>
              <c:f>'연간시트'!$W$40:$W$51</c:f>
              <c:numCache/>
            </c:numRef>
          </c:val>
        </c:ser>
        <c:ser>
          <c:idx val="1"/>
          <c:order val="1"/>
          <c:tx>
            <c:strRef>
              <c:f>'연간시트'!$X$39</c:f>
            </c:strRef>
          </c:tx>
          <c:spPr>
            <a:solidFill>
              <a:srgbClr val="FFE69B"/>
            </a:solidFill>
            <a:ln cmpd="sng">
              <a:solidFill>
                <a:srgbClr val="FFE69B">
                  <a:alpha val="100000"/>
                </a:srgbClr>
              </a:solidFill>
            </a:ln>
          </c:spPr>
          <c:dPt>
            <c:idx val="0"/>
            <c:spPr>
              <a:solidFill>
                <a:srgbClr val="FFE69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69B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E69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</c:dPt>
          <c:dPt>
            <c:idx val="6"/>
          </c:dPt>
          <c:dPt>
            <c:idx val="7"/>
          </c:dPt>
          <c:dPt>
            <c:idx val="8"/>
          </c:dPt>
          <c:dPt>
            <c:idx val="10"/>
          </c:dPt>
          <c:cat>
            <c:strRef>
              <c:f>'연간시트'!$V$40:$V$51</c:f>
            </c:strRef>
          </c:cat>
          <c:val>
            <c:numRef>
              <c:f>'연간시트'!$X$40:$X$51</c:f>
              <c:numCache/>
            </c:numRef>
          </c:val>
        </c:ser>
        <c:ser>
          <c:idx val="2"/>
          <c:order val="2"/>
          <c:tx>
            <c:strRef>
              <c:f>'연간시트'!$Y$39</c:f>
            </c:strRef>
          </c:tx>
          <c:spPr>
            <a:solidFill>
              <a:srgbClr val="C6E0B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'연간시트'!$V$40:$V$51</c:f>
            </c:strRef>
          </c:cat>
          <c:val>
            <c:numRef>
              <c:f>'연간시트'!$Y$40:$Y$51</c:f>
              <c:numCache/>
            </c:numRef>
          </c:val>
        </c:ser>
        <c:axId val="330080476"/>
        <c:axId val="234639135"/>
      </c:barChart>
      <c:catAx>
        <c:axId val="330080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4639135"/>
      </c:catAx>
      <c:valAx>
        <c:axId val="234639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080476"/>
      </c:valAx>
      <c:lineChart>
        <c:varyColors val="0"/>
        <c:ser>
          <c:idx val="3"/>
          <c:order val="3"/>
          <c:tx>
            <c:strRef>
              <c:f>'연간시트'!$Z$39</c:f>
            </c:strRef>
          </c:tx>
          <c:spPr>
            <a:ln cmpd="sng">
              <a:solidFill>
                <a:srgbClr val="999999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999999">
                  <a:alpha val="100000"/>
                </a:srgbClr>
              </a:solidFill>
              <a:ln cmpd="sng">
                <a:solidFill>
                  <a:srgbClr val="999999">
                    <a:alpha val="100000"/>
                  </a:srgbClr>
                </a:solidFill>
              </a:ln>
            </c:spPr>
          </c:marker>
          <c:dPt>
            <c:idx val="1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43434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'연간시트'!$V$40:$V$51</c:f>
            </c:strRef>
          </c:cat>
          <c:val>
            <c:numRef>
              <c:f>'연간시트'!$Z$40:$Z$51</c:f>
              <c:numCache/>
            </c:numRef>
          </c:val>
          <c:smooth val="0"/>
        </c:ser>
        <c:axId val="1035341934"/>
        <c:axId val="1120579978"/>
      </c:lineChart>
      <c:catAx>
        <c:axId val="103534193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579978"/>
      </c:catAx>
      <c:valAx>
        <c:axId val="112057997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341934"/>
        <c:crosses val="max"/>
      </c:valAx>
    </c:plotArea>
    <c:legend>
      <c:legendPos val="b"/>
      <c:layout>
        <c:manualLayout>
          <c:xMode val="edge"/>
          <c:yMode val="edge"/>
          <c:x val="0.4115181054833582"/>
          <c:y val="0.9405836575875489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지출별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7E0D5"/>
            </a:solidFill>
            <a:ln cmpd="sng">
              <a:solidFill>
                <a:srgbClr val="000000"/>
              </a:solidFill>
            </a:ln>
          </c:spPr>
          <c:cat>
            <c:strRef>
              <c:f>'연간시트'!$Z$14:$Z$25</c:f>
            </c:strRef>
          </c:cat>
          <c:val>
            <c:numRef>
              <c:f>'연간시트'!$AA$14:$AA$25</c:f>
              <c:numCache/>
            </c:numRef>
          </c:val>
        </c:ser>
        <c:axId val="193081746"/>
        <c:axId val="646472373"/>
      </c:barChart>
      <c:catAx>
        <c:axId val="193081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472373"/>
      </c:catAx>
      <c:valAx>
        <c:axId val="646472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81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수입별</a:t>
            </a:r>
          </a:p>
        </c:rich>
      </c:tx>
      <c:layout>
        <c:manualLayout>
          <c:xMode val="edge"/>
          <c:yMode val="edge"/>
          <c:x val="0.05294943820224719"/>
          <c:y val="0.030544747081712068"/>
        </c:manualLayout>
      </c:layout>
      <c:overlay val="0"/>
    </c:title>
    <c:plotArea>
      <c:layout/>
      <c:doughnutChart>
        <c:varyColors val="1"/>
        <c:ser>
          <c:idx val="0"/>
          <c:order val="0"/>
          <c:tx>
            <c:strRef>
              <c:f>'연간시트'!$AG$39</c:f>
            </c:strRef>
          </c:tx>
          <c:dPt>
            <c:idx val="0"/>
            <c:spPr>
              <a:solidFill>
                <a:srgbClr val="F48C8C"/>
              </a:solidFill>
            </c:spPr>
          </c:dPt>
          <c:dPt>
            <c:idx val="1"/>
            <c:spPr>
              <a:solidFill>
                <a:srgbClr val="FFE69B"/>
              </a:solidFill>
            </c:spPr>
          </c:dPt>
          <c:dPt>
            <c:idx val="2"/>
            <c:spPr>
              <a:solidFill>
                <a:srgbClr val="C6E0B4"/>
              </a:solidFill>
            </c:spPr>
          </c:dPt>
          <c:dPt>
            <c:idx val="3"/>
            <c:spPr>
              <a:solidFill>
                <a:srgbClr val="CFE2F3"/>
              </a:solidFill>
            </c:spPr>
          </c:dPt>
          <c:dPt>
            <c:idx val="4"/>
            <c:spPr>
              <a:solidFill>
                <a:srgbClr val="D9D2E9"/>
              </a:solidFill>
            </c:spPr>
          </c:dPt>
          <c:dPt>
            <c:idx val="5"/>
            <c:spPr>
              <a:solidFill>
                <a:srgbClr val="E7E0D5"/>
              </a:solidFill>
            </c:spPr>
          </c:dPt>
          <c:dPt>
            <c:idx val="6"/>
            <c:spPr>
              <a:solidFill>
                <a:srgbClr val="D9D9D9"/>
              </a:solidFill>
            </c:spPr>
          </c:dPt>
          <c:dPt>
            <c:idx val="7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'연간시트'!$AF$40:$AF$47</c:f>
            </c:strRef>
          </c:cat>
          <c:val>
            <c:numRef>
              <c:f>'연간시트'!$AG$40:$AG$47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결제수단별</a:t>
            </a:r>
          </a:p>
        </c:rich>
      </c:tx>
      <c:layout>
        <c:manualLayout>
          <c:xMode val="edge"/>
          <c:yMode val="edge"/>
          <c:x val="0.02911275415896488"/>
          <c:y val="0.029104477611940297"/>
        </c:manualLayout>
      </c:layout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48C8C"/>
              </a:solidFill>
            </c:spPr>
          </c:dPt>
          <c:dPt>
            <c:idx val="1"/>
            <c:spPr>
              <a:solidFill>
                <a:srgbClr val="FFE69B"/>
              </a:solidFill>
            </c:spPr>
          </c:dPt>
          <c:dPt>
            <c:idx val="2"/>
            <c:spPr>
              <a:solidFill>
                <a:srgbClr val="C6E0B4"/>
              </a:solidFill>
            </c:spPr>
          </c:dPt>
          <c:dPt>
            <c:idx val="3"/>
            <c:spPr>
              <a:solidFill>
                <a:srgbClr val="CFE2F3"/>
              </a:solidFill>
            </c:spPr>
          </c:dPt>
          <c:dPt>
            <c:idx val="4"/>
            <c:spPr>
              <a:solidFill>
                <a:srgbClr val="D9D2E9"/>
              </a:solidFill>
            </c:spPr>
          </c:dPt>
          <c:dPt>
            <c:idx val="5"/>
            <c:spPr>
              <a:solidFill>
                <a:srgbClr val="D9D9D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'연간시트'!$Z$30:$Z$35</c:f>
            </c:strRef>
          </c:cat>
          <c:val>
            <c:numRef>
              <c:f>'연간시트'!$AA$30:$AA$35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부채추이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71858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'자산관리'!$E$22:$P$22</c:f>
            </c:strRef>
          </c:cat>
          <c:val>
            <c:numRef>
              <c:f>'자산관리'!$E$29:$P$29</c:f>
              <c:numCache/>
            </c:numRef>
          </c:val>
          <c:smooth val="0"/>
        </c:ser>
        <c:axId val="305398615"/>
        <c:axId val="392676767"/>
      </c:lineChart>
      <c:catAx>
        <c:axId val="305398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chemeClr val="dk1"/>
                </a:solidFill>
                <a:latin typeface="+mn-lt"/>
              </a:defRPr>
            </a:pPr>
          </a:p>
        </c:txPr>
        <c:crossAx val="392676767"/>
      </c:catAx>
      <c:valAx>
        <c:axId val="392676767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3053986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비유동자산추이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C6E0B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'자산관리'!$E$22:$P$22</c:f>
            </c:strRef>
          </c:cat>
          <c:val>
            <c:numRef>
              <c:f>'자산관리'!$E$37:$P$37</c:f>
              <c:numCache/>
            </c:numRef>
          </c:val>
          <c:smooth val="0"/>
        </c:ser>
        <c:axId val="1779137791"/>
        <c:axId val="1016673927"/>
      </c:lineChart>
      <c:catAx>
        <c:axId val="1779137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016673927"/>
      </c:catAx>
      <c:valAx>
        <c:axId val="1016673927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1779137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유동자산(투자)추이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'자산관리'!$C$45:$D$45</c:f>
            </c:strRef>
          </c:tx>
          <c:spPr>
            <a:ln cmpd="sng" w="19050">
              <a:solidFill>
                <a:srgbClr val="FCE8B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'자산관리'!$E$22:$P$22</c:f>
            </c:strRef>
          </c:cat>
          <c:val>
            <c:numRef>
              <c:f>'자산관리'!$E$45:$P$45</c:f>
              <c:numCache/>
            </c:numRef>
          </c:val>
          <c:smooth val="0"/>
        </c:ser>
        <c:axId val="385395503"/>
        <c:axId val="518869991"/>
      </c:lineChart>
      <c:catAx>
        <c:axId val="38539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518869991"/>
      </c:catAx>
      <c:valAx>
        <c:axId val="518869991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3853955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유동자산(현금)추이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'자산관리'!$C$54:$D$54</c:f>
            </c:strRef>
          </c:tx>
          <c:spPr>
            <a:ln cmpd="sng">
              <a:solidFill>
                <a:srgbClr val="EA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'자산관리'!$E$22:$P$22</c:f>
            </c:strRef>
          </c:cat>
          <c:val>
            <c:numRef>
              <c:f>'자산관리'!$E$54:$P$54</c:f>
              <c:numCache/>
            </c:numRef>
          </c:val>
          <c:smooth val="0"/>
        </c:ser>
        <c:axId val="653174756"/>
        <c:axId val="1689915040"/>
      </c:lineChart>
      <c:catAx>
        <c:axId val="653174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689915040"/>
      </c:catAx>
      <c:valAx>
        <c:axId val="1689915040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653174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757575"/>
                </a:solidFill>
                <a:latin typeface="+mn-lt"/>
              </a:defRPr>
            </a:pPr>
            <a:r>
              <a:rPr b="1" sz="1800">
                <a:solidFill>
                  <a:srgbClr val="757575"/>
                </a:solidFill>
                <a:latin typeface="+mn-lt"/>
              </a:rPr>
              <a:t>순자산 추이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E69B"/>
            </a:solidFill>
            <a:ln cmpd="sng" w="19050">
              <a:solidFill>
                <a:srgbClr val="000000"/>
              </a:solidFill>
            </a:ln>
          </c:spPr>
          <c:cat>
            <c:strRef>
              <c:f>'자산관리'!$E$22:$P$22</c:f>
            </c:strRef>
          </c:cat>
          <c:val>
            <c:numRef>
              <c:f>'자산관리'!$E$55:$P$55</c:f>
              <c:numCache/>
            </c:numRef>
          </c:val>
        </c:ser>
        <c:axId val="286949407"/>
        <c:axId val="1479581196"/>
      </c:barChart>
      <c:catAx>
        <c:axId val="286949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581196"/>
      </c:catAx>
      <c:valAx>
        <c:axId val="1479581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949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'1월'!$AF$8:$AF$20</c:f>
            </c:strRef>
          </c:cat>
          <c:val>
            <c:numRef>
              <c:f>'1월'!$AG$8:$AG$20</c:f>
              <c:numCache/>
            </c:numRef>
          </c:val>
        </c:ser>
        <c:axId val="1031497405"/>
        <c:axId val="1449736336"/>
      </c:barChart>
      <c:catAx>
        <c:axId val="1031497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449736336"/>
      </c:catAx>
      <c:valAx>
        <c:axId val="1449736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031497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'2월'!$AF$8:$AF$20</c:f>
            </c:strRef>
          </c:cat>
          <c:val>
            <c:numRef>
              <c:f>'2월'!$AG$8:$AG$20</c:f>
              <c:numCache/>
            </c:numRef>
          </c:val>
        </c:ser>
        <c:axId val="1341419322"/>
        <c:axId val="1315333232"/>
      </c:barChart>
      <c:catAx>
        <c:axId val="1341419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315333232"/>
      </c:catAx>
      <c:valAx>
        <c:axId val="1315333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341419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'3월'!$AF$8:$AF$20</c:f>
            </c:strRef>
          </c:cat>
          <c:val>
            <c:numRef>
              <c:f>'3월'!$AG$8:$AG$20</c:f>
              <c:numCache/>
            </c:numRef>
          </c:val>
        </c:ser>
        <c:axId val="1643099961"/>
        <c:axId val="926901893"/>
      </c:barChart>
      <c:catAx>
        <c:axId val="1643099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926901893"/>
      </c:catAx>
      <c:valAx>
        <c:axId val="926901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643099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'4월'!$AF$8:$AF$20</c:f>
            </c:strRef>
          </c:cat>
          <c:val>
            <c:numRef>
              <c:f>'4월'!$AG$8:$AG$20</c:f>
              <c:numCache/>
            </c:numRef>
          </c:val>
        </c:ser>
        <c:axId val="1259946816"/>
        <c:axId val="544276893"/>
      </c:barChart>
      <c:catAx>
        <c:axId val="125994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544276893"/>
      </c:catAx>
      <c:valAx>
        <c:axId val="544276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2599468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'5월'!$AF$8:$AF$20</c:f>
            </c:strRef>
          </c:cat>
          <c:val>
            <c:numRef>
              <c:f>'5월'!$AG$8:$AG$20</c:f>
              <c:numCache/>
            </c:numRef>
          </c:val>
        </c:ser>
        <c:axId val="1478309234"/>
        <c:axId val="900620791"/>
      </c:barChart>
      <c:catAx>
        <c:axId val="1478309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900620791"/>
      </c:catAx>
      <c:valAx>
        <c:axId val="900620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478309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'6월'!$AF$8:$AF$20</c:f>
            </c:strRef>
          </c:cat>
          <c:val>
            <c:numRef>
              <c:f>'6월'!$AG$8:$AG$20</c:f>
              <c:numCache/>
            </c:numRef>
          </c:val>
        </c:ser>
        <c:axId val="1601788129"/>
        <c:axId val="1832870080"/>
      </c:barChart>
      <c:catAx>
        <c:axId val="1601788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832870080"/>
      </c:catAx>
      <c:valAx>
        <c:axId val="1832870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601788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'7월'!$AF$8:$AF$20</c:f>
            </c:strRef>
          </c:cat>
          <c:val>
            <c:numRef>
              <c:f>'7월'!$AG$8:$AG$20</c:f>
              <c:numCache/>
            </c:numRef>
          </c:val>
        </c:ser>
        <c:axId val="147737685"/>
        <c:axId val="482293639"/>
      </c:barChart>
      <c:catAx>
        <c:axId val="147737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482293639"/>
      </c:catAx>
      <c:valAx>
        <c:axId val="482293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477376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'8월'!$AF$8:$AF$20</c:f>
            </c:strRef>
          </c:cat>
          <c:val>
            <c:numRef>
              <c:f>'8월'!$AG$8:$AG$20</c:f>
              <c:numCache/>
            </c:numRef>
          </c:val>
        </c:ser>
        <c:axId val="277633454"/>
        <c:axId val="2042702709"/>
      </c:barChart>
      <c:catAx>
        <c:axId val="277633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042702709"/>
      </c:catAx>
      <c:valAx>
        <c:axId val="2042702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77633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'9월'!$AG$7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'9월'!$AF$8:$AF$20</c:f>
            </c:strRef>
          </c:cat>
          <c:val>
            <c:numRef>
              <c:f>'9월'!$AG$8:$AG$20</c:f>
              <c:numCache/>
            </c:numRef>
          </c:val>
        </c:ser>
        <c:axId val="293917633"/>
        <c:axId val="2058215540"/>
      </c:barChart>
      <c:catAx>
        <c:axId val="293917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058215540"/>
      </c:catAx>
      <c:valAx>
        <c:axId val="2058215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939176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'10월'!$AF$8:$AF$20</c:f>
            </c:strRef>
          </c:cat>
          <c:val>
            <c:numRef>
              <c:f>'10월'!$AG$8:$AG$20</c:f>
              <c:numCache/>
            </c:numRef>
          </c:val>
        </c:ser>
        <c:axId val="1020063318"/>
        <c:axId val="195013208"/>
      </c:barChart>
      <c:catAx>
        <c:axId val="1020063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95013208"/>
      </c:catAx>
      <c:valAx>
        <c:axId val="195013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0200633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'11월'!$AG$7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'11월'!$AF$8:$AF$20</c:f>
            </c:strRef>
          </c:cat>
          <c:val>
            <c:numRef>
              <c:f>'11월'!$AG$8:$AG$20</c:f>
              <c:numCache/>
            </c:numRef>
          </c:val>
        </c:ser>
        <c:axId val="574763677"/>
        <c:axId val="217468771"/>
      </c:barChart>
      <c:catAx>
        <c:axId val="574763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17468771"/>
      </c:catAx>
      <c:valAx>
        <c:axId val="217468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5747636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'12월'!$AG$7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'12월'!$AF$8:$AF$20</c:f>
            </c:strRef>
          </c:cat>
          <c:val>
            <c:numRef>
              <c:f>'12월'!$AG$8:$AG$20</c:f>
              <c:numCache/>
            </c:numRef>
          </c:val>
        </c:ser>
        <c:axId val="1044048055"/>
        <c:axId val="887344441"/>
      </c:barChart>
      <c:catAx>
        <c:axId val="1044048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887344441"/>
      </c:catAx>
      <c:valAx>
        <c:axId val="887344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0440480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704850</xdr:colOff>
      <xdr:row>2</xdr:row>
      <xdr:rowOff>85725</xdr:rowOff>
    </xdr:from>
    <xdr:ext cx="9753600" cy="47529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0</xdr:row>
      <xdr:rowOff>180975</xdr:rowOff>
    </xdr:from>
    <xdr:ext cx="11706225" cy="32575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18</xdr:row>
      <xdr:rowOff>19050</xdr:rowOff>
    </xdr:from>
    <xdr:ext cx="11563350" cy="6048375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857250</xdr:colOff>
      <xdr:row>3</xdr:row>
      <xdr:rowOff>-209550</xdr:rowOff>
    </xdr:from>
    <xdr:ext cx="13058775" cy="10086975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51</xdr:row>
      <xdr:rowOff>209550</xdr:rowOff>
    </xdr:from>
    <xdr:ext cx="9582150" cy="408622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809625</xdr:colOff>
      <xdr:row>4</xdr:row>
      <xdr:rowOff>180975</xdr:rowOff>
    </xdr:from>
    <xdr:ext cx="1133475" cy="381000"/>
    <xdr:sp>
      <xdr:nvSpPr>
        <xdr:cNvPr id="3" name="Shape 3"/>
        <xdr:cNvSpPr/>
      </xdr:nvSpPr>
      <xdr:spPr>
        <a:xfrm>
          <a:off x="1277975" y="931250"/>
          <a:ext cx="1297800" cy="4062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B7B7B7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Malgun Gothic"/>
              <a:ea typeface="Malgun Gothic"/>
              <a:cs typeface="Malgun Gothic"/>
              <a:sym typeface="Malgun Gothic"/>
            </a:rPr>
            <a:t>업데이트</a:t>
          </a:r>
          <a:endParaRPr b="1" sz="12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14</xdr:row>
      <xdr:rowOff>28575</xdr:rowOff>
    </xdr:from>
    <xdr:ext cx="13992225" cy="286702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609600</xdr:colOff>
      <xdr:row>33</xdr:row>
      <xdr:rowOff>200025</xdr:rowOff>
    </xdr:from>
    <xdr:ext cx="4438650" cy="3124200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428625</xdr:colOff>
      <xdr:row>34</xdr:row>
      <xdr:rowOff>104775</xdr:rowOff>
    </xdr:from>
    <xdr:ext cx="4019550" cy="2914650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466725</xdr:colOff>
      <xdr:row>34</xdr:row>
      <xdr:rowOff>104775</xdr:rowOff>
    </xdr:from>
    <xdr:ext cx="3657600" cy="2914650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209550</xdr:colOff>
      <xdr:row>3</xdr:row>
      <xdr:rowOff>200025</xdr:rowOff>
    </xdr:from>
    <xdr:ext cx="3409950" cy="1552575"/>
    <xdr:graphicFrame>
      <xdr:nvGraphicFramePr>
        <xdr:cNvPr id="5" name="Chart 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85725</xdr:colOff>
      <xdr:row>3</xdr:row>
      <xdr:rowOff>200025</xdr:rowOff>
    </xdr:from>
    <xdr:ext cx="3352800" cy="1552575"/>
    <xdr:graphicFrame>
      <xdr:nvGraphicFramePr>
        <xdr:cNvPr id="6" name="Chart 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200025</xdr:colOff>
      <xdr:row>12</xdr:row>
      <xdr:rowOff>19050</xdr:rowOff>
    </xdr:from>
    <xdr:ext cx="3409950" cy="1504950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57150</xdr:colOff>
      <xdr:row>11</xdr:row>
      <xdr:rowOff>180975</xdr:rowOff>
    </xdr:from>
    <xdr:ext cx="3409950" cy="1552575"/>
    <xdr:graphicFrame>
      <xdr:nvGraphicFramePr>
        <xdr:cNvPr id="8" name="Chart 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314325</xdr:colOff>
      <xdr:row>3</xdr:row>
      <xdr:rowOff>200025</xdr:rowOff>
    </xdr:from>
    <xdr:ext cx="5305425" cy="3248025"/>
    <xdr:graphicFrame>
      <xdr:nvGraphicFramePr>
        <xdr:cNvPr id="9" name="Chart 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14</xdr:col>
      <xdr:colOff>647700</xdr:colOff>
      <xdr:row>56</xdr:row>
      <xdr:rowOff>161925</xdr:rowOff>
    </xdr:from>
    <xdr:ext cx="1057275" cy="295275"/>
    <xdr:sp>
      <xdr:nvSpPr>
        <xdr:cNvPr id="4" name="Shape 4"/>
        <xdr:cNvSpPr/>
      </xdr:nvSpPr>
      <xdr:spPr>
        <a:xfrm>
          <a:off x="346750" y="227850"/>
          <a:ext cx="1040100" cy="277500"/>
        </a:xfrm>
        <a:prstGeom prst="roundRect">
          <a:avLst>
            <a:gd fmla="val 16667" name="adj"/>
          </a:avLst>
        </a:prstGeom>
        <a:solidFill>
          <a:srgbClr val="FCE5CD"/>
        </a:solidFill>
        <a:ln cap="flat" cmpd="sng" w="9525">
          <a:solidFill>
            <a:srgbClr val="B7B7B7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Malgun Gothic"/>
              <a:ea typeface="Malgun Gothic"/>
              <a:cs typeface="Malgun Gothic"/>
              <a:sym typeface="Malgun Gothic"/>
            </a:rPr>
            <a:t>수식복구</a:t>
          </a:r>
          <a:endParaRPr sz="10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0" name="Chart 1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5" name="Shape 5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6" name="Shape 6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1" name="Chart 1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5" name="Shape 5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6" name="Shape 6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2" name="Chart 1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5" name="Shape 5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6" name="Shape 6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3" name="Chart 1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5" name="Shape 5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6" name="Shape 6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4" name="Chart 1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5" name="Shape 5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6" name="Shape 6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5" name="Chart 1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5" name="Shape 5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6" name="Shape 6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6" name="Chart 1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5" name="Shape 5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6" name="Shape 6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7" name="Chart 1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5" name="Shape 5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6" name="Shape 6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8" name="Chart 1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5" name="Shape 5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6" name="Shape 6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9" name="Chart 1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5" name="Shape 5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6" name="Shape 6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20" name="Chart 2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5" name="Shape 5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6" name="Shape 6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21" name="Chart 2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5" name="Shape 5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6" name="Shape 6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0</xdr:row>
      <xdr:rowOff>190500</xdr:rowOff>
    </xdr:from>
    <xdr:ext cx="6229350" cy="3114675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10.75"/>
    <col customWidth="1" min="3" max="3" width="14.13"/>
    <col customWidth="1" min="4" max="16" width="10.75"/>
  </cols>
  <sheetData>
    <row r="3">
      <c r="B3" s="1"/>
      <c r="C3" s="2" t="s">
        <v>0</v>
      </c>
      <c r="D3" s="3">
        <v>2024.0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6">
      <c r="C6" s="5" t="s">
        <v>1</v>
      </c>
      <c r="D6" s="6" t="s">
        <v>2</v>
      </c>
      <c r="E6" s="7"/>
      <c r="F6" s="7"/>
      <c r="G6" s="7"/>
      <c r="H6" s="7"/>
      <c r="I6" s="7"/>
      <c r="J6" s="7"/>
      <c r="K6" s="8"/>
    </row>
    <row r="7">
      <c r="C7" s="9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/>
      <c r="J7" s="3"/>
      <c r="K7" s="3"/>
    </row>
    <row r="8">
      <c r="C8" s="9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/>
      <c r="I8" s="3"/>
      <c r="J8" s="10"/>
      <c r="K8" s="10"/>
    </row>
    <row r="9">
      <c r="C9" s="11" t="s">
        <v>14</v>
      </c>
      <c r="D9" s="3" t="s">
        <v>15</v>
      </c>
      <c r="E9" s="3" t="s">
        <v>16</v>
      </c>
      <c r="F9" s="12" t="s">
        <v>17</v>
      </c>
      <c r="G9" s="12" t="s">
        <v>18</v>
      </c>
      <c r="H9" s="12" t="s">
        <v>19</v>
      </c>
      <c r="I9" s="13" t="s">
        <v>20</v>
      </c>
      <c r="J9" s="3"/>
      <c r="K9" s="3"/>
    </row>
    <row r="10">
      <c r="C10" s="11" t="s">
        <v>21</v>
      </c>
      <c r="D10" s="3" t="s">
        <v>15</v>
      </c>
      <c r="E10" s="3" t="s">
        <v>17</v>
      </c>
      <c r="F10" s="3" t="s">
        <v>18</v>
      </c>
      <c r="G10" s="3" t="s">
        <v>19</v>
      </c>
      <c r="H10" s="3" t="s">
        <v>20</v>
      </c>
      <c r="I10" s="14"/>
      <c r="J10" s="3"/>
      <c r="K10" s="3"/>
    </row>
    <row r="11">
      <c r="C11" s="11" t="s">
        <v>22</v>
      </c>
      <c r="D11" s="3" t="s">
        <v>23</v>
      </c>
      <c r="E11" s="3" t="s">
        <v>24</v>
      </c>
      <c r="F11" s="3" t="s">
        <v>8</v>
      </c>
      <c r="G11" s="3"/>
      <c r="H11" s="3"/>
      <c r="I11" s="3"/>
      <c r="J11" s="3"/>
      <c r="K11" s="3"/>
    </row>
    <row r="12">
      <c r="A12" s="15"/>
      <c r="B12" s="16"/>
      <c r="C12" s="17" t="s">
        <v>25</v>
      </c>
      <c r="D12" s="18" t="s">
        <v>23</v>
      </c>
      <c r="E12" s="18" t="s">
        <v>24</v>
      </c>
      <c r="F12" s="3" t="s">
        <v>8</v>
      </c>
      <c r="G12" s="3"/>
      <c r="H12" s="3"/>
      <c r="I12" s="3"/>
      <c r="J12" s="3"/>
      <c r="K12" s="3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C13" s="11" t="s">
        <v>26</v>
      </c>
      <c r="D13" s="3" t="s">
        <v>27</v>
      </c>
      <c r="E13" s="3" t="s">
        <v>28</v>
      </c>
      <c r="F13" s="3" t="s">
        <v>29</v>
      </c>
      <c r="G13" s="3" t="s">
        <v>30</v>
      </c>
      <c r="H13" s="3" t="s">
        <v>8</v>
      </c>
      <c r="I13" s="3"/>
      <c r="J13" s="3"/>
      <c r="K13" s="3"/>
    </row>
    <row r="14">
      <c r="C14" s="11" t="s">
        <v>31</v>
      </c>
      <c r="D14" s="3" t="s">
        <v>27</v>
      </c>
      <c r="E14" s="3" t="s">
        <v>28</v>
      </c>
      <c r="F14" s="3" t="s">
        <v>29</v>
      </c>
      <c r="G14" s="3" t="s">
        <v>30</v>
      </c>
      <c r="H14" s="3" t="s">
        <v>8</v>
      </c>
      <c r="I14" s="3"/>
      <c r="J14" s="3"/>
      <c r="K14" s="3"/>
    </row>
    <row r="15">
      <c r="C15" s="11" t="s">
        <v>32</v>
      </c>
      <c r="D15" s="3" t="s">
        <v>33</v>
      </c>
      <c r="E15" s="3" t="s">
        <v>34</v>
      </c>
      <c r="F15" s="3" t="s">
        <v>35</v>
      </c>
      <c r="G15" s="3" t="s">
        <v>36</v>
      </c>
      <c r="H15" s="3" t="s">
        <v>37</v>
      </c>
      <c r="I15" s="14" t="s">
        <v>8</v>
      </c>
      <c r="J15" s="3"/>
      <c r="K15" s="3"/>
    </row>
    <row r="16">
      <c r="C16" s="11" t="s">
        <v>38</v>
      </c>
      <c r="D16" s="3" t="s">
        <v>33</v>
      </c>
      <c r="E16" s="3" t="s">
        <v>34</v>
      </c>
      <c r="F16" s="3" t="s">
        <v>35</v>
      </c>
      <c r="G16" s="3" t="s">
        <v>36</v>
      </c>
      <c r="H16" s="3" t="s">
        <v>37</v>
      </c>
      <c r="I16" s="14" t="s">
        <v>8</v>
      </c>
      <c r="J16" s="3"/>
      <c r="K16" s="3"/>
    </row>
    <row r="17">
      <c r="C17" s="11" t="s">
        <v>39</v>
      </c>
      <c r="D17" s="3" t="s">
        <v>40</v>
      </c>
      <c r="E17" s="3" t="s">
        <v>41</v>
      </c>
      <c r="F17" s="3" t="s">
        <v>42</v>
      </c>
      <c r="G17" s="3" t="s">
        <v>43</v>
      </c>
      <c r="H17" s="3" t="s">
        <v>44</v>
      </c>
      <c r="I17" s="3" t="s">
        <v>8</v>
      </c>
      <c r="J17" s="3"/>
      <c r="K17" s="3"/>
      <c r="W17" s="19"/>
    </row>
    <row r="18">
      <c r="A18" s="15"/>
      <c r="B18" s="16"/>
      <c r="C18" s="17" t="s">
        <v>45</v>
      </c>
      <c r="D18" s="18" t="s">
        <v>40</v>
      </c>
      <c r="E18" s="18" t="s">
        <v>41</v>
      </c>
      <c r="F18" s="18" t="s">
        <v>42</v>
      </c>
      <c r="G18" s="20" t="s">
        <v>43</v>
      </c>
      <c r="H18" s="20" t="s">
        <v>44</v>
      </c>
      <c r="I18" s="20" t="s">
        <v>8</v>
      </c>
      <c r="J18" s="3"/>
      <c r="K18" s="3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C19" s="11" t="s">
        <v>46</v>
      </c>
      <c r="D19" s="3" t="s">
        <v>47</v>
      </c>
      <c r="E19" s="3" t="s">
        <v>48</v>
      </c>
      <c r="F19" s="3" t="s">
        <v>49</v>
      </c>
      <c r="G19" s="3" t="s">
        <v>50</v>
      </c>
      <c r="H19" s="3" t="s">
        <v>8</v>
      </c>
      <c r="I19" s="3"/>
      <c r="J19" s="3"/>
      <c r="K19" s="3"/>
    </row>
    <row r="20">
      <c r="C20" s="11" t="s">
        <v>51</v>
      </c>
      <c r="D20" s="3" t="s">
        <v>47</v>
      </c>
      <c r="E20" s="3" t="s">
        <v>48</v>
      </c>
      <c r="F20" s="3" t="s">
        <v>49</v>
      </c>
      <c r="G20" s="3" t="s">
        <v>50</v>
      </c>
      <c r="H20" s="3" t="s">
        <v>8</v>
      </c>
      <c r="I20" s="3"/>
      <c r="J20" s="3"/>
      <c r="K20" s="3"/>
    </row>
    <row r="21">
      <c r="C21" s="4"/>
      <c r="D21" s="4"/>
      <c r="E21" s="4"/>
      <c r="F21" s="4"/>
      <c r="G21" s="4"/>
      <c r="H21" s="4"/>
      <c r="I21" s="4"/>
      <c r="J21" s="4"/>
      <c r="K21" s="4"/>
      <c r="V21" s="19"/>
    </row>
    <row r="22">
      <c r="C22" s="21"/>
      <c r="D22" s="22"/>
      <c r="E22" s="22"/>
      <c r="F22" s="22"/>
      <c r="G22" s="22"/>
      <c r="H22" s="22"/>
      <c r="I22" s="22"/>
      <c r="J22" s="4"/>
      <c r="K22" s="4"/>
    </row>
    <row r="23">
      <c r="C23" s="23" t="s">
        <v>52</v>
      </c>
      <c r="D23" s="24" t="s">
        <v>53</v>
      </c>
      <c r="E23" s="24" t="s">
        <v>54</v>
      </c>
      <c r="F23" s="24" t="s">
        <v>55</v>
      </c>
      <c r="G23" s="24" t="s">
        <v>56</v>
      </c>
      <c r="H23" s="24" t="s">
        <v>57</v>
      </c>
      <c r="I23" s="24" t="s">
        <v>58</v>
      </c>
      <c r="J23" s="3"/>
      <c r="K23" s="3"/>
    </row>
  </sheetData>
  <mergeCells count="1">
    <mergeCell ref="D6:K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69B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4.0"/>
    <col customWidth="1" min="3" max="18" width="11.38"/>
    <col hidden="1" min="22" max="33" width="12.63"/>
  </cols>
  <sheetData>
    <row r="5"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>
      <c r="C6" s="26">
        <v>2024.0</v>
      </c>
      <c r="F6" s="27" t="s">
        <v>3</v>
      </c>
      <c r="J6" s="27" t="s">
        <v>59</v>
      </c>
      <c r="N6" s="27" t="s">
        <v>60</v>
      </c>
    </row>
    <row r="8">
      <c r="F8" s="28">
        <f>W52</f>
        <v>125456964</v>
      </c>
      <c r="J8" s="28">
        <f>X52</f>
        <v>81966782</v>
      </c>
      <c r="N8" s="28">
        <f>Y52</f>
        <v>43490182</v>
      </c>
    </row>
    <row r="10"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3">
      <c r="V13" s="3" t="s">
        <v>60</v>
      </c>
      <c r="W13" s="3" t="s">
        <v>61</v>
      </c>
      <c r="X13" s="30"/>
      <c r="Y13" s="30"/>
      <c r="Z13" s="30"/>
      <c r="AA13" s="30"/>
    </row>
    <row r="14">
      <c r="V14" s="30" t="str">
        <f>$C$81</f>
        <v>총🍪고정비</v>
      </c>
      <c r="W14" s="31">
        <f>$E$81</f>
        <v>4918833</v>
      </c>
      <c r="X14" s="32">
        <f t="shared" ref="X14:X25" si="1">_xlfn.RANK.EQ(W14,$W$14:$W$25,0) + ROW(AE1)/10000</f>
        <v>4.0001</v>
      </c>
      <c r="Y14" s="30">
        <f t="shared" ref="Y14:Y25" si="2">SMALL($X$14:$X$25, ROW(AE1))</f>
        <v>1.0007</v>
      </c>
      <c r="Z14" s="30" t="str">
        <f t="shared" ref="Z14:Z25" si="3">INDEX($V$14:$V$25,MATCH(Y14,$X$14:$X$25,0))</f>
        <v>총🍪여가비</v>
      </c>
      <c r="AA14" s="31">
        <f t="shared" ref="AA14:AA25" si="4">INDEX($W$14:$W$25,MATCH(Y14,$X$14:$X$25,0))</f>
        <v>9653644</v>
      </c>
    </row>
    <row r="15">
      <c r="V15" s="30" t="str">
        <f>$C$88</f>
        <v>총🐻고정비</v>
      </c>
      <c r="W15" s="31">
        <f>$E$88</f>
        <v>1682699</v>
      </c>
      <c r="X15" s="32">
        <f t="shared" si="1"/>
        <v>10.0002</v>
      </c>
      <c r="Y15" s="30">
        <f t="shared" si="2"/>
        <v>2.0005</v>
      </c>
      <c r="Z15" s="30" t="str">
        <f t="shared" si="3"/>
        <v>총🍪식비</v>
      </c>
      <c r="AA15" s="31">
        <f t="shared" si="4"/>
        <v>7072524</v>
      </c>
    </row>
    <row r="16">
      <c r="V16" s="30" t="str">
        <f>$C$95</f>
        <v>총🍪생필품</v>
      </c>
      <c r="W16" s="31">
        <f>$E$95</f>
        <v>565896</v>
      </c>
      <c r="X16" s="32">
        <f t="shared" si="1"/>
        <v>11.0003</v>
      </c>
      <c r="Y16" s="30">
        <f t="shared" si="2"/>
        <v>3.0012</v>
      </c>
      <c r="Z16" s="30" t="str">
        <f t="shared" si="3"/>
        <v>총🐻 이벤트성</v>
      </c>
      <c r="AA16" s="31">
        <f t="shared" si="4"/>
        <v>4973395</v>
      </c>
    </row>
    <row r="17">
      <c r="V17" s="30" t="str">
        <f>$C$102</f>
        <v>총🐻생필품</v>
      </c>
      <c r="W17" s="31">
        <f>$E$102</f>
        <v>438375</v>
      </c>
      <c r="X17" s="32">
        <f t="shared" si="1"/>
        <v>12.0004</v>
      </c>
      <c r="Y17" s="30">
        <f t="shared" si="2"/>
        <v>4.0001</v>
      </c>
      <c r="Z17" s="30" t="str">
        <f t="shared" si="3"/>
        <v>총🍪고정비</v>
      </c>
      <c r="AA17" s="31">
        <f t="shared" si="4"/>
        <v>4918833</v>
      </c>
    </row>
    <row r="18">
      <c r="V18" s="30" t="str">
        <f>$C$109</f>
        <v>총🍪식비</v>
      </c>
      <c r="W18" s="31">
        <f>$E$109</f>
        <v>7072524</v>
      </c>
      <c r="X18" s="32">
        <f t="shared" si="1"/>
        <v>2.0005</v>
      </c>
      <c r="Y18" s="30">
        <f t="shared" si="2"/>
        <v>5.0011</v>
      </c>
      <c r="Z18" s="30" t="str">
        <f t="shared" si="3"/>
        <v>총🍪이벤트성</v>
      </c>
      <c r="AA18" s="31">
        <f t="shared" si="4"/>
        <v>3359230</v>
      </c>
    </row>
    <row r="19">
      <c r="V19" s="30" t="str">
        <f>$C$116</f>
        <v>총🐻식비</v>
      </c>
      <c r="W19" s="31">
        <f>$E$116</f>
        <v>2521432</v>
      </c>
      <c r="X19" s="32">
        <f t="shared" si="1"/>
        <v>8.0006</v>
      </c>
      <c r="Y19" s="30">
        <f t="shared" si="2"/>
        <v>6.0008</v>
      </c>
      <c r="Z19" s="30" t="str">
        <f t="shared" si="3"/>
        <v>총🐻여가비</v>
      </c>
      <c r="AA19" s="31">
        <f t="shared" si="4"/>
        <v>3057072</v>
      </c>
    </row>
    <row r="20">
      <c r="V20" s="30" t="str">
        <f>$C$123</f>
        <v>총🍪여가비</v>
      </c>
      <c r="W20" s="31">
        <f>$E$123</f>
        <v>9653644</v>
      </c>
      <c r="X20" s="32">
        <f t="shared" si="1"/>
        <v>1.0007</v>
      </c>
      <c r="Y20" s="30">
        <f t="shared" si="2"/>
        <v>7.001</v>
      </c>
      <c r="Z20" s="30" t="str">
        <f t="shared" si="3"/>
        <v>총🐻기타</v>
      </c>
      <c r="AA20" s="31">
        <f t="shared" si="4"/>
        <v>2917235</v>
      </c>
    </row>
    <row r="21">
      <c r="V21" s="30" t="str">
        <f>$C$130</f>
        <v>총🐻여가비</v>
      </c>
      <c r="W21" s="31">
        <f>$E$130</f>
        <v>3057072</v>
      </c>
      <c r="X21" s="32">
        <f t="shared" si="1"/>
        <v>6.0008</v>
      </c>
      <c r="Y21" s="30">
        <f t="shared" si="2"/>
        <v>8.0006</v>
      </c>
      <c r="Z21" s="30" t="str">
        <f t="shared" si="3"/>
        <v>총🐻식비</v>
      </c>
      <c r="AA21" s="31">
        <f t="shared" si="4"/>
        <v>2521432</v>
      </c>
    </row>
    <row r="22">
      <c r="V22" s="30" t="str">
        <f>$C$137</f>
        <v>총🍪기타</v>
      </c>
      <c r="W22" s="31">
        <f>$E$137</f>
        <v>2329847</v>
      </c>
      <c r="X22" s="32">
        <f t="shared" si="1"/>
        <v>9.0009</v>
      </c>
      <c r="Y22" s="30">
        <f t="shared" si="2"/>
        <v>9.0009</v>
      </c>
      <c r="Z22" s="30" t="str">
        <f t="shared" si="3"/>
        <v>총🍪기타</v>
      </c>
      <c r="AA22" s="31">
        <f t="shared" si="4"/>
        <v>2329847</v>
      </c>
    </row>
    <row r="23">
      <c r="V23" s="30" t="str">
        <f>$C$144</f>
        <v>총🐻기타</v>
      </c>
      <c r="W23" s="31">
        <f>$E$144</f>
        <v>2917235</v>
      </c>
      <c r="X23" s="32">
        <f t="shared" si="1"/>
        <v>7.001</v>
      </c>
      <c r="Y23" s="30">
        <f t="shared" si="2"/>
        <v>10.0002</v>
      </c>
      <c r="Z23" s="30" t="str">
        <f t="shared" si="3"/>
        <v>총🐻고정비</v>
      </c>
      <c r="AA23" s="31">
        <f t="shared" si="4"/>
        <v>1682699</v>
      </c>
    </row>
    <row r="24">
      <c r="V24" s="30" t="str">
        <f>$C$151</f>
        <v>총🍪이벤트성</v>
      </c>
      <c r="W24" s="31">
        <f>$E$151</f>
        <v>3359230</v>
      </c>
      <c r="X24" s="32">
        <f t="shared" si="1"/>
        <v>5.0011</v>
      </c>
      <c r="Y24" s="30">
        <f t="shared" si="2"/>
        <v>11.0003</v>
      </c>
      <c r="Z24" s="30" t="str">
        <f t="shared" si="3"/>
        <v>총🍪생필품</v>
      </c>
      <c r="AA24" s="31">
        <f t="shared" si="4"/>
        <v>565896</v>
      </c>
    </row>
    <row r="25">
      <c r="V25" s="30" t="str">
        <f>$C$158</f>
        <v>총🐻 이벤트성</v>
      </c>
      <c r="W25" s="31">
        <f>$E$158</f>
        <v>4973395</v>
      </c>
      <c r="X25" s="32">
        <f t="shared" si="1"/>
        <v>3.0012</v>
      </c>
      <c r="Y25" s="30">
        <f t="shared" si="2"/>
        <v>12.0004</v>
      </c>
      <c r="Z25" s="30" t="str">
        <f t="shared" si="3"/>
        <v>총🐻생필품</v>
      </c>
      <c r="AA25" s="31">
        <f t="shared" si="4"/>
        <v>438375</v>
      </c>
    </row>
    <row r="29">
      <c r="V29" s="3" t="s">
        <v>52</v>
      </c>
      <c r="W29" s="3" t="s">
        <v>61</v>
      </c>
      <c r="X29" s="30"/>
      <c r="Y29" s="30"/>
      <c r="Z29" s="30"/>
      <c r="AA29" s="30"/>
    </row>
    <row r="30">
      <c r="V30" s="30" t="str">
        <f>'1월'!$E$14</f>
        <v>체크카드</v>
      </c>
      <c r="W30" s="31">
        <f>'1월'!$F14+'2월'!$F14+'3월'!$F14+'4월'!$F14+'5월'!$F14+'6월'!$F14+'7월'!$F14+'8월'!$F14+'9월'!$F14+'10월'!$F14+'11월'!$F14+'12월'!$F14</f>
        <v>1813541</v>
      </c>
      <c r="X30" s="30">
        <f t="shared" ref="X30:X35" si="5">_xlfn.RANK.EQ(W30,$W$30:$W$35,0) + ROW(AE1)/10000</f>
        <v>5.0001</v>
      </c>
      <c r="Y30" s="30">
        <f t="shared" ref="Y30:Y35" si="6">SMALL($X$30:$X$35, ROW(AE1))</f>
        <v>1.0002</v>
      </c>
      <c r="Z30" s="30" t="str">
        <f t="shared" ref="Z30:Z35" si="7">INDEX($V$30:$V$35,MATCH(Y30,$X$30:$X$35,0))</f>
        <v>현금/이체</v>
      </c>
      <c r="AA30" s="31">
        <f t="shared" ref="AA30:AA35" si="8">INDEX($W$30:$W$35,MATCH(Y30,$X$30:$X$35,0))</f>
        <v>21080493</v>
      </c>
    </row>
    <row r="31">
      <c r="N31" s="33"/>
      <c r="V31" s="30" t="str">
        <f>'1월'!$E$15</f>
        <v>현금/이체</v>
      </c>
      <c r="W31" s="31">
        <f>'1월'!$F15+'2월'!$F15+'3월'!$F15+'4월'!$F15+'5월'!$F15+'6월'!$F15+'7월'!$F15+'8월'!$F15+'9월'!$F15+'10월'!$F15+'11월'!$F15+'12월'!$F15</f>
        <v>21080493</v>
      </c>
      <c r="X31" s="30">
        <f t="shared" si="5"/>
        <v>1.0002</v>
      </c>
      <c r="Y31" s="30">
        <f t="shared" si="6"/>
        <v>2.0003</v>
      </c>
      <c r="Z31" s="30" t="str">
        <f t="shared" si="7"/>
        <v>현대카드</v>
      </c>
      <c r="AA31" s="31">
        <f t="shared" si="8"/>
        <v>10041441</v>
      </c>
    </row>
    <row r="32">
      <c r="V32" s="30" t="str">
        <f>'1월'!$E$16</f>
        <v>현대카드</v>
      </c>
      <c r="W32" s="31">
        <f>'1월'!$F16+'2월'!$F16+'3월'!$F16+'4월'!$F16+'5월'!$F16+'6월'!$F16+'7월'!$F16+'8월'!$F16+'9월'!$F16+'10월'!$F16+'11월'!$F16+'12월'!$F16</f>
        <v>10041441</v>
      </c>
      <c r="X32" s="30">
        <f t="shared" si="5"/>
        <v>2.0003</v>
      </c>
      <c r="Y32" s="30">
        <f t="shared" si="6"/>
        <v>3.0004</v>
      </c>
      <c r="Z32" s="30" t="str">
        <f t="shared" si="7"/>
        <v>국민카드</v>
      </c>
      <c r="AA32" s="31">
        <f t="shared" si="8"/>
        <v>9975889</v>
      </c>
    </row>
    <row r="33">
      <c r="V33" s="30" t="str">
        <f>'1월'!$E$17</f>
        <v>국민카드</v>
      </c>
      <c r="W33" s="31">
        <f>'1월'!$F17+'2월'!$F17+'3월'!$F17+'4월'!$F17+'5월'!$F17+'6월'!$F17+'7월'!$F17+'8월'!$F17+'9월'!$F17+'10월'!$F17+'11월'!$F17+'12월'!$F17</f>
        <v>9975889</v>
      </c>
      <c r="X33" s="30">
        <f t="shared" si="5"/>
        <v>3.0004</v>
      </c>
      <c r="Y33" s="30">
        <f t="shared" si="6"/>
        <v>4.0006</v>
      </c>
      <c r="Z33" s="30" t="str">
        <f t="shared" si="7"/>
        <v>하나카드</v>
      </c>
      <c r="AA33" s="31">
        <f t="shared" si="8"/>
        <v>7422033</v>
      </c>
    </row>
    <row r="34">
      <c r="V34" s="30" t="str">
        <f>'1월'!$E$18</f>
        <v>현백카드</v>
      </c>
      <c r="W34" s="31">
        <f>'1월'!$F18+'2월'!$F18+'3월'!$F18+'4월'!$F18+'5월'!$F18+'6월'!$F18+'7월'!$F18+'8월'!$F18+'9월'!$F18+'10월'!$F18+'11월'!$F18+'12월'!$F18</f>
        <v>691870</v>
      </c>
      <c r="X34" s="30">
        <f t="shared" si="5"/>
        <v>6.0005</v>
      </c>
      <c r="Y34" s="30">
        <f t="shared" si="6"/>
        <v>5.0001</v>
      </c>
      <c r="Z34" s="30" t="str">
        <f t="shared" si="7"/>
        <v>체크카드</v>
      </c>
      <c r="AA34" s="31">
        <f t="shared" si="8"/>
        <v>1813541</v>
      </c>
    </row>
    <row r="35">
      <c r="V35" s="30" t="str">
        <f>'1월'!$E$19</f>
        <v>하나카드</v>
      </c>
      <c r="W35" s="31">
        <f>'1월'!$F19+'2월'!$F19+'3월'!$F19+'4월'!$F19+'5월'!$F19+'6월'!$F19+'7월'!$F19+'8월'!$F19+'9월'!$F19+'10월'!$F19+'11월'!$F19+'12월'!$F19</f>
        <v>7422033</v>
      </c>
      <c r="X35" s="30">
        <f t="shared" si="5"/>
        <v>4.0006</v>
      </c>
      <c r="Y35" s="30">
        <f t="shared" si="6"/>
        <v>6.0005</v>
      </c>
      <c r="Z35" s="30" t="str">
        <f t="shared" si="7"/>
        <v>현백카드</v>
      </c>
      <c r="AA35" s="31">
        <f t="shared" si="8"/>
        <v>691870</v>
      </c>
    </row>
    <row r="36">
      <c r="V36" s="4"/>
      <c r="W36" s="4"/>
      <c r="X36" s="4"/>
      <c r="Y36" s="4"/>
      <c r="Z36" s="4"/>
      <c r="AA36" s="4"/>
    </row>
    <row r="39">
      <c r="V39" s="30"/>
      <c r="W39" s="3" t="s">
        <v>3</v>
      </c>
      <c r="X39" s="3" t="s">
        <v>59</v>
      </c>
      <c r="Y39" s="3" t="s">
        <v>60</v>
      </c>
      <c r="Z39" s="3" t="s">
        <v>62</v>
      </c>
      <c r="AA39" s="34"/>
      <c r="AB39" s="3" t="s">
        <v>3</v>
      </c>
      <c r="AC39" s="3" t="s">
        <v>61</v>
      </c>
      <c r="AD39" s="3"/>
      <c r="AE39" s="3"/>
      <c r="AF39" s="3"/>
      <c r="AG39" s="3"/>
      <c r="AH39" s="34"/>
    </row>
    <row r="40">
      <c r="V40" s="3" t="s">
        <v>63</v>
      </c>
      <c r="W40" s="31">
        <f>F64</f>
        <v>0</v>
      </c>
      <c r="X40" s="31">
        <f>SUM(F73:F74)</f>
        <v>0</v>
      </c>
      <c r="Y40" s="31">
        <f>SUM(F81,F88,F95,F102,F109,F116,F123,F130,F137,F144,F151,F158)</f>
        <v>0</v>
      </c>
      <c r="Z40" s="35" t="str">
        <f t="shared" ref="Z40:Z51" si="10">X40/W40</f>
        <v>#DIV/0!</v>
      </c>
      <c r="AB40" s="30" t="str">
        <f t="shared" ref="AB40:AC40" si="9">D56</f>
        <v>🍪 월급</v>
      </c>
      <c r="AC40" s="31">
        <f t="shared" si="9"/>
        <v>31681500</v>
      </c>
      <c r="AD40" s="30">
        <f t="shared" ref="AD40:AD47" si="12">_xlfn.RANK.EQ(AC40,$AC$40:$AC$47,0) + ROW(AE1)/10000</f>
        <v>2.0001</v>
      </c>
      <c r="AE40" s="30">
        <f t="shared" ref="AE40:AE47" si="13">SMALL($AD$40:$AD$47, ROW(AE1))</f>
        <v>1.0003</v>
      </c>
      <c r="AF40" s="30" t="str">
        <f t="shared" ref="AF40:AF47" si="14">INDEX($AB$40:$AB$47,MATCH(AE40,$AD$40:$AD$47,0))</f>
        <v>🐻 월급</v>
      </c>
      <c r="AG40" s="31">
        <f t="shared" ref="AG40:AG47" si="15">INDEX($AC$40:$AC$47,MATCH(AE40,$AD$40:$AD$47,0))</f>
        <v>65870183</v>
      </c>
    </row>
    <row r="41">
      <c r="V41" s="3" t="s">
        <v>64</v>
      </c>
      <c r="W41" s="31">
        <f>G64</f>
        <v>0</v>
      </c>
      <c r="X41" s="31">
        <f>SUM(G73:G74)</f>
        <v>0</v>
      </c>
      <c r="Y41" s="31">
        <f>SUM(G81,G88,G95,G102,G109,G116,G123,G130,G137,G144,G151,G158)</f>
        <v>0</v>
      </c>
      <c r="Z41" s="35" t="str">
        <f t="shared" si="10"/>
        <v>#DIV/0!</v>
      </c>
      <c r="AB41" s="30" t="str">
        <f t="shared" ref="AB41:AC41" si="11">D57</f>
        <v>🍪 부수입</v>
      </c>
      <c r="AC41" s="31">
        <f t="shared" si="11"/>
        <v>5801000</v>
      </c>
      <c r="AD41" s="30">
        <f t="shared" si="12"/>
        <v>5.0002</v>
      </c>
      <c r="AE41" s="30">
        <f t="shared" si="13"/>
        <v>2.0001</v>
      </c>
      <c r="AF41" s="30" t="str">
        <f t="shared" si="14"/>
        <v>🍪 월급</v>
      </c>
      <c r="AG41" s="31">
        <f t="shared" si="15"/>
        <v>31681500</v>
      </c>
    </row>
    <row r="42">
      <c r="V42" s="3" t="s">
        <v>65</v>
      </c>
      <c r="W42" s="31">
        <f>H64</f>
        <v>0</v>
      </c>
      <c r="X42" s="31">
        <f>SUM(H73:H74)</f>
        <v>0</v>
      </c>
      <c r="Y42" s="31">
        <f>SUM(H81,H88,H95,H102,H109,H116,H123,H130,H137,H144,H151,H158)</f>
        <v>0</v>
      </c>
      <c r="Z42" s="35" t="str">
        <f t="shared" si="10"/>
        <v>#DIV/0!</v>
      </c>
      <c r="AB42" s="30" t="str">
        <f t="shared" ref="AB42:AC42" si="16">D58</f>
        <v>🐻 월급</v>
      </c>
      <c r="AC42" s="31">
        <f t="shared" si="16"/>
        <v>65870183</v>
      </c>
      <c r="AD42" s="30">
        <f t="shared" si="12"/>
        <v>1.0003</v>
      </c>
      <c r="AE42" s="30">
        <f t="shared" si="13"/>
        <v>3.0004</v>
      </c>
      <c r="AF42" s="30" t="str">
        <f t="shared" si="14"/>
        <v>🐻 부수입</v>
      </c>
      <c r="AG42" s="31">
        <f t="shared" si="15"/>
        <v>15364050</v>
      </c>
    </row>
    <row r="43">
      <c r="V43" s="3" t="s">
        <v>66</v>
      </c>
      <c r="W43" s="31">
        <f>I64</f>
        <v>0</v>
      </c>
      <c r="X43" s="31">
        <f>SUM(I73:I74)</f>
        <v>0</v>
      </c>
      <c r="Y43" s="31">
        <f>SUM(I81,I88,I95,I102,I109,I116,I123,I130,I137,I144,I151,I158)</f>
        <v>0</v>
      </c>
      <c r="Z43" s="35" t="str">
        <f t="shared" si="10"/>
        <v>#DIV/0!</v>
      </c>
      <c r="AB43" s="30" t="str">
        <f t="shared" ref="AB43:AC43" si="17">D59</f>
        <v>🐻 부수입</v>
      </c>
      <c r="AC43" s="31">
        <f t="shared" si="17"/>
        <v>15364050</v>
      </c>
      <c r="AD43" s="30">
        <f t="shared" si="12"/>
        <v>3.0004</v>
      </c>
      <c r="AE43" s="30">
        <f t="shared" si="13"/>
        <v>4.0005</v>
      </c>
      <c r="AF43" s="30" t="str">
        <f t="shared" si="14"/>
        <v>기타</v>
      </c>
      <c r="AG43" s="31">
        <f t="shared" si="15"/>
        <v>6740231</v>
      </c>
    </row>
    <row r="44">
      <c r="V44" s="3" t="s">
        <v>67</v>
      </c>
      <c r="W44" s="31">
        <f>J64</f>
        <v>6200000</v>
      </c>
      <c r="X44" s="31">
        <f>SUM(J73:J74)</f>
        <v>4399422</v>
      </c>
      <c r="Y44" s="31">
        <f>SUM(J81,J88,J95,J102,J109,J116,J123,J130,J137,J144,J151,J158)</f>
        <v>1800578</v>
      </c>
      <c r="Z44" s="35">
        <f t="shared" si="10"/>
        <v>0.7095841935</v>
      </c>
      <c r="AB44" s="30" t="str">
        <f t="shared" ref="AB44:AC44" si="18">D60</f>
        <v>기타</v>
      </c>
      <c r="AC44" s="31">
        <f t="shared" si="18"/>
        <v>6740231</v>
      </c>
      <c r="AD44" s="30">
        <f t="shared" si="12"/>
        <v>4.0005</v>
      </c>
      <c r="AE44" s="30">
        <f t="shared" si="13"/>
        <v>5.0002</v>
      </c>
      <c r="AF44" s="30" t="str">
        <f t="shared" si="14"/>
        <v>🍪 부수입</v>
      </c>
      <c r="AG44" s="31">
        <f t="shared" si="15"/>
        <v>5801000</v>
      </c>
    </row>
    <row r="45">
      <c r="V45" s="3" t="s">
        <v>68</v>
      </c>
      <c r="W45" s="31">
        <f>K64</f>
        <v>28071244</v>
      </c>
      <c r="X45" s="31">
        <f>SUM(K73:K74)</f>
        <v>20866479</v>
      </c>
      <c r="Y45" s="31">
        <f>SUM(K81,K88,K95,K102,K109,K116,K123,K130,K137,K144,K151,K158)</f>
        <v>7204765</v>
      </c>
      <c r="Z45" s="35">
        <f t="shared" si="10"/>
        <v>0.7433400173</v>
      </c>
      <c r="AB45" s="30" t="str">
        <f t="shared" ref="AB45:AC45" si="19">D61</f>
        <v/>
      </c>
      <c r="AC45" s="31">
        <f t="shared" si="19"/>
        <v>0</v>
      </c>
      <c r="AD45" s="30">
        <f t="shared" si="12"/>
        <v>6.0006</v>
      </c>
      <c r="AE45" s="30">
        <f t="shared" si="13"/>
        <v>6.0006</v>
      </c>
      <c r="AF45" s="30" t="str">
        <f t="shared" si="14"/>
        <v/>
      </c>
      <c r="AG45" s="31">
        <f t="shared" si="15"/>
        <v>0</v>
      </c>
    </row>
    <row r="46">
      <c r="V46" s="3" t="s">
        <v>69</v>
      </c>
      <c r="W46" s="31">
        <f>L64</f>
        <v>10065820</v>
      </c>
      <c r="X46" s="31">
        <f>SUM(L73:L74)</f>
        <v>4614307</v>
      </c>
      <c r="Y46" s="31">
        <f>SUM(L81,L88,L95,L102,L109,L116,L123,L130,L137,L144,L151,L158)</f>
        <v>5451513</v>
      </c>
      <c r="Z46" s="35">
        <f t="shared" si="10"/>
        <v>0.4584134229</v>
      </c>
      <c r="AB46" s="30" t="str">
        <f t="shared" ref="AB46:AC46" si="20">D62</f>
        <v/>
      </c>
      <c r="AC46" s="31">
        <f t="shared" si="20"/>
        <v>0</v>
      </c>
      <c r="AD46" s="30">
        <f t="shared" si="12"/>
        <v>6.0007</v>
      </c>
      <c r="AE46" s="30">
        <f t="shared" si="13"/>
        <v>6.0007</v>
      </c>
      <c r="AF46" s="30" t="str">
        <f t="shared" si="14"/>
        <v/>
      </c>
      <c r="AG46" s="31">
        <f t="shared" si="15"/>
        <v>0</v>
      </c>
    </row>
    <row r="47">
      <c r="V47" s="3" t="s">
        <v>70</v>
      </c>
      <c r="W47" s="31">
        <f>M64</f>
        <v>3332030</v>
      </c>
      <c r="X47" s="31">
        <f>SUM(M73:M74)</f>
        <v>-3415305</v>
      </c>
      <c r="Y47" s="31">
        <f>SUM(M81,M88,M95,M102,M109,M116,M123,M130,M137,M144,M151,M158)</f>
        <v>6747335</v>
      </c>
      <c r="Z47" s="35">
        <f t="shared" si="10"/>
        <v>-1.024992272</v>
      </c>
      <c r="AB47" s="30" t="str">
        <f t="shared" ref="AB47:AC47" si="21">D63</f>
        <v/>
      </c>
      <c r="AC47" s="31">
        <f t="shared" si="21"/>
        <v>0</v>
      </c>
      <c r="AD47" s="30">
        <f t="shared" si="12"/>
        <v>6.0008</v>
      </c>
      <c r="AE47" s="30">
        <f t="shared" si="13"/>
        <v>6.0008</v>
      </c>
      <c r="AF47" s="30" t="str">
        <f t="shared" si="14"/>
        <v/>
      </c>
      <c r="AG47" s="31">
        <f t="shared" si="15"/>
        <v>0</v>
      </c>
    </row>
    <row r="48">
      <c r="V48" s="3" t="s">
        <v>71</v>
      </c>
      <c r="W48" s="31">
        <f>N64</f>
        <v>46239400</v>
      </c>
      <c r="X48" s="31">
        <f>SUM(N73:N74)</f>
        <v>38355780</v>
      </c>
      <c r="Y48" s="31">
        <f>SUM(N81,N88,N95,N102,N109,N116,N123,N130,N137,N144,N151,N158)</f>
        <v>7883620</v>
      </c>
      <c r="Z48" s="35">
        <f t="shared" si="10"/>
        <v>0.8295042756</v>
      </c>
    </row>
    <row r="49">
      <c r="E49" s="36"/>
      <c r="V49" s="3" t="s">
        <v>72</v>
      </c>
      <c r="W49" s="31">
        <f>O64</f>
        <v>8930120</v>
      </c>
      <c r="X49" s="31">
        <f>SUM(O73:O74)</f>
        <v>5611522</v>
      </c>
      <c r="Y49" s="31">
        <f>SUM(O81,O88,O95,O102,O109,O116,O123,O130,O137,O144,O151,O158)</f>
        <v>3318598</v>
      </c>
      <c r="Z49" s="35">
        <f t="shared" si="10"/>
        <v>0.6283814775</v>
      </c>
    </row>
    <row r="50">
      <c r="V50" s="3" t="s">
        <v>73</v>
      </c>
      <c r="W50" s="31">
        <f>P64</f>
        <v>8712580</v>
      </c>
      <c r="X50" s="31">
        <f>SUM(P73:P74)</f>
        <v>5273142</v>
      </c>
      <c r="Y50" s="31">
        <f>SUM(P81,P88,P95,P102,P109,P116,P123,P130,P137,P144,P151,P158)</f>
        <v>3439438</v>
      </c>
      <c r="Z50" s="35">
        <f t="shared" si="10"/>
        <v>0.6052331227</v>
      </c>
    </row>
    <row r="51">
      <c r="V51" s="3" t="s">
        <v>74</v>
      </c>
      <c r="W51" s="31">
        <f>Q64</f>
        <v>13905770</v>
      </c>
      <c r="X51" s="31">
        <f>SUM(Q73:Q74)</f>
        <v>6261435</v>
      </c>
      <c r="Y51" s="31">
        <f>SUM(Q81,Q88,Q95,Q102,Q109,Q116,Q123,Q130,Q137,Q144,Q151,Q158)</f>
        <v>7644335</v>
      </c>
      <c r="Z51" s="35">
        <f t="shared" si="10"/>
        <v>0.4502760365</v>
      </c>
    </row>
    <row r="52">
      <c r="V52" s="30"/>
      <c r="W52" s="31">
        <f t="shared" ref="W52:Y52" si="22">SUM(W40:W51)</f>
        <v>125456964</v>
      </c>
      <c r="X52" s="31">
        <f t="shared" si="22"/>
        <v>81966782</v>
      </c>
      <c r="Y52" s="31">
        <f t="shared" si="22"/>
        <v>43490182</v>
      </c>
      <c r="Z52" s="30"/>
    </row>
    <row r="55">
      <c r="C55" s="37" t="s">
        <v>1</v>
      </c>
      <c r="D55" s="38" t="s">
        <v>2</v>
      </c>
      <c r="E55" s="38" t="s">
        <v>61</v>
      </c>
      <c r="F55" s="38" t="s">
        <v>63</v>
      </c>
      <c r="G55" s="38" t="s">
        <v>64</v>
      </c>
      <c r="H55" s="38" t="s">
        <v>65</v>
      </c>
      <c r="I55" s="38" t="s">
        <v>66</v>
      </c>
      <c r="J55" s="38" t="s">
        <v>67</v>
      </c>
      <c r="K55" s="38" t="s">
        <v>68</v>
      </c>
      <c r="L55" s="38" t="s">
        <v>69</v>
      </c>
      <c r="M55" s="38" t="s">
        <v>70</v>
      </c>
      <c r="N55" s="38" t="s">
        <v>71</v>
      </c>
      <c r="O55" s="38" t="s">
        <v>72</v>
      </c>
      <c r="P55" s="38" t="s">
        <v>73</v>
      </c>
      <c r="Q55" s="38" t="s">
        <v>74</v>
      </c>
      <c r="R55" s="39" t="s">
        <v>75</v>
      </c>
    </row>
    <row r="56" outlineLevel="1">
      <c r="C56" s="40" t="s">
        <v>3</v>
      </c>
      <c r="D56" s="41" t="s">
        <v>4</v>
      </c>
      <c r="E56" s="42">
        <f t="shared" ref="E56:E158" si="23">SUM(F56:Q56)</f>
        <v>31681500</v>
      </c>
      <c r="F56" s="43">
        <f t="array" ref="F56">INDIRECT("1월!$F$25")</f>
        <v>0</v>
      </c>
      <c r="G56" s="43">
        <f t="array" ref="G56">INDIRECT("2월!$F$25")</f>
        <v>0</v>
      </c>
      <c r="H56" s="43">
        <f t="array" ref="H56">INDIRECT("3월!$F$25")</f>
        <v>0</v>
      </c>
      <c r="I56" s="43">
        <f t="array" ref="I56">INDIRECT("4월!$F$25")</f>
        <v>0</v>
      </c>
      <c r="J56" s="43">
        <f t="array" ref="J56">INDIRECT("5월!$F$25")</f>
        <v>3300000</v>
      </c>
      <c r="K56" s="43">
        <f t="array" ref="K56">INDIRECT("6월!$F$25")</f>
        <v>3831300</v>
      </c>
      <c r="L56" s="43">
        <f t="array" ref="L56">INDIRECT("7월!$F$25")</f>
        <v>3257030</v>
      </c>
      <c r="M56" s="43">
        <f t="array" ref="M56">INDIRECT("8월!$F$25")</f>
        <v>3257030</v>
      </c>
      <c r="N56" s="43">
        <f t="array" ref="N56">INDIRECT("9월!$F$25")</f>
        <v>3836270</v>
      </c>
      <c r="O56" s="43">
        <f t="array" ref="O56">INDIRECT("10월!$F$25")</f>
        <v>3270300</v>
      </c>
      <c r="P56" s="43">
        <f t="array" ref="P56">INDIRECT("11월!$F$25")</f>
        <v>3257030</v>
      </c>
      <c r="Q56" s="43">
        <f t="array" ref="Q56">INDIRECT("12월!$F$25")</f>
        <v>7672540</v>
      </c>
      <c r="R56" s="44">
        <f t="shared" ref="R56:R158" si="24">IFERROR(SUM(F56:Q56)/W$69,"")</f>
        <v>3960187.5</v>
      </c>
      <c r="V56" s="30"/>
      <c r="W56" s="3" t="s">
        <v>76</v>
      </c>
    </row>
    <row r="57" outlineLevel="1">
      <c r="C57" s="45"/>
      <c r="D57" s="41" t="s">
        <v>5</v>
      </c>
      <c r="E57" s="42">
        <f t="shared" si="23"/>
        <v>5801000</v>
      </c>
      <c r="F57" s="43">
        <f t="array" ref="F57">INDIRECT("1월!$F$26")</f>
        <v>0</v>
      </c>
      <c r="G57" s="43">
        <f t="array" ref="G57">INDIRECT("2월!$F$26")</f>
        <v>0</v>
      </c>
      <c r="H57" s="43">
        <f t="array" ref="H57">INDIRECT("3월!$F$26")</f>
        <v>0</v>
      </c>
      <c r="I57" s="43">
        <f t="array" ref="I57">INDIRECT("4월!$F$26")</f>
        <v>0</v>
      </c>
      <c r="J57" s="43">
        <f t="array" ref="J57">INDIRECT("5월!$F$26")</f>
        <v>2900000</v>
      </c>
      <c r="K57" s="43">
        <f t="array" ref="K57">INDIRECT("6월!$F$26")</f>
        <v>2901000</v>
      </c>
      <c r="L57" s="43">
        <f t="array" ref="L57">INDIRECT("7월!$F$26")</f>
        <v>0</v>
      </c>
      <c r="M57" s="43">
        <f t="array" ref="M57">INDIRECT("8월!$F$26")</f>
        <v>0</v>
      </c>
      <c r="N57" s="43">
        <f t="array" ref="N57">INDIRECT("9월!$F$26")</f>
        <v>0</v>
      </c>
      <c r="O57" s="43">
        <f t="array" ref="O57">INDIRECT("10월!$F$26")</f>
        <v>0</v>
      </c>
      <c r="P57" s="43">
        <f t="array" ref="P57">INDIRECT("11월!$F$26")</f>
        <v>0</v>
      </c>
      <c r="Q57" s="43">
        <f t="array" ref="Q57">INDIRECT("12월!$F$26")</f>
        <v>0</v>
      </c>
      <c r="R57" s="44">
        <f t="shared" si="24"/>
        <v>725125</v>
      </c>
      <c r="V57" s="3" t="s">
        <v>63</v>
      </c>
      <c r="W57" s="30">
        <f>IF(COUNTIF(F56:F158, "&lt;&gt;0") &gt; 0, 1, 0)</f>
        <v>0</v>
      </c>
    </row>
    <row r="58" outlineLevel="1">
      <c r="C58" s="45"/>
      <c r="D58" s="41" t="s">
        <v>6</v>
      </c>
      <c r="E58" s="42">
        <f t="shared" si="23"/>
        <v>65870183</v>
      </c>
      <c r="F58" s="43">
        <f t="array" ref="F58">INDIRECT("1월!$F$27")</f>
        <v>0</v>
      </c>
      <c r="G58" s="43">
        <f t="array" ref="G58">INDIRECT("2월!$F$27")</f>
        <v>0</v>
      </c>
      <c r="H58" s="43">
        <f t="array" ref="H58">INDIRECT("3월!$F$27")</f>
        <v>0</v>
      </c>
      <c r="I58" s="43">
        <f t="array" ref="I58">INDIRECT("4월!$F$27")</f>
        <v>0</v>
      </c>
      <c r="J58" s="43">
        <f t="array" ref="J58">INDIRECT("5월!$F$27")</f>
        <v>0</v>
      </c>
      <c r="K58" s="43">
        <f t="array" ref="K58">INDIRECT("6월!$F$27")</f>
        <v>8440744</v>
      </c>
      <c r="L58" s="43">
        <f t="array" ref="L58">INDIRECT("7월!$F$27")</f>
        <v>3125670</v>
      </c>
      <c r="M58" s="43">
        <f t="array" ref="M58">INDIRECT("8월!$F$27")</f>
        <v>0</v>
      </c>
      <c r="N58" s="43">
        <f t="array" ref="N58">INDIRECT("9월!$F$27")</f>
        <v>38127639</v>
      </c>
      <c r="O58" s="43">
        <f t="array" ref="O58">INDIRECT("10월!$F$27")</f>
        <v>5631530</v>
      </c>
      <c r="P58" s="43">
        <f t="array" ref="P58">INDIRECT("11월!$F$27")</f>
        <v>5353370</v>
      </c>
      <c r="Q58" s="43">
        <f t="array" ref="Q58">INDIRECT("12월!$F$27")</f>
        <v>5191230</v>
      </c>
      <c r="R58" s="44">
        <f t="shared" si="24"/>
        <v>8233772.875</v>
      </c>
      <c r="V58" s="3" t="s">
        <v>64</v>
      </c>
      <c r="W58" s="30">
        <f>IF(COUNTIF(G56:G158, "&lt;&gt;0") &gt; 0, 1, 0)</f>
        <v>0</v>
      </c>
    </row>
    <row r="59" outlineLevel="1">
      <c r="C59" s="45"/>
      <c r="D59" s="41" t="s">
        <v>7</v>
      </c>
      <c r="E59" s="42">
        <f t="shared" si="23"/>
        <v>15364050</v>
      </c>
      <c r="F59" s="43">
        <f t="array" ref="F59">INDIRECT("1월!$F$28")</f>
        <v>0</v>
      </c>
      <c r="G59" s="43">
        <f t="array" ref="G59">INDIRECT("2월!$F$28")</f>
        <v>0</v>
      </c>
      <c r="H59" s="43">
        <f t="array" ref="H59">INDIRECT("3월!$F$28")</f>
        <v>0</v>
      </c>
      <c r="I59" s="43">
        <f t="array" ref="I59">INDIRECT("4월!$F$28")</f>
        <v>0</v>
      </c>
      <c r="J59" s="43">
        <f t="array" ref="J59">INDIRECT("5월!$F$28")</f>
        <v>0</v>
      </c>
      <c r="K59" s="43">
        <f t="array" ref="K59">INDIRECT("6월!$F$28")</f>
        <v>12898200</v>
      </c>
      <c r="L59" s="43">
        <f t="array" ref="L59">INDIRECT("7월!$F$28")</f>
        <v>2465850</v>
      </c>
      <c r="M59" s="43">
        <f t="array" ref="M59">INDIRECT("8월!$F$28")</f>
        <v>0</v>
      </c>
      <c r="N59" s="43">
        <f t="array" ref="N59">INDIRECT("9월!$F$28")</f>
        <v>0</v>
      </c>
      <c r="O59" s="43">
        <f t="array" ref="O59">INDIRECT("10월!$F$28")</f>
        <v>0</v>
      </c>
      <c r="P59" s="43">
        <f t="array" ref="P59">INDIRECT("11월!$F$28")</f>
        <v>0</v>
      </c>
      <c r="Q59" s="43">
        <f t="array" ref="Q59">INDIRECT("12월!$F$28")</f>
        <v>0</v>
      </c>
      <c r="R59" s="44">
        <f t="shared" si="24"/>
        <v>1920506.25</v>
      </c>
      <c r="V59" s="3" t="s">
        <v>65</v>
      </c>
      <c r="W59" s="30">
        <f>IF(COUNTIF(H56:H158, "&lt;&gt;0") &gt; 0, 1, 0)</f>
        <v>0</v>
      </c>
    </row>
    <row r="60" outlineLevel="1">
      <c r="C60" s="45"/>
      <c r="D60" s="41" t="s">
        <v>8</v>
      </c>
      <c r="E60" s="42">
        <f t="shared" si="23"/>
        <v>6740231</v>
      </c>
      <c r="F60" s="43">
        <f t="array" ref="F60">INDIRECT("1월!$F$29")</f>
        <v>0</v>
      </c>
      <c r="G60" s="43">
        <f t="array" ref="G60">INDIRECT("2월!$F$29")</f>
        <v>0</v>
      </c>
      <c r="H60" s="43">
        <f t="array" ref="H60">INDIRECT("3월!$F$29")</f>
        <v>0</v>
      </c>
      <c r="I60" s="43">
        <f t="array" ref="I60">INDIRECT("4월!$F$29")</f>
        <v>0</v>
      </c>
      <c r="J60" s="43">
        <f t="array" ref="J60">INDIRECT("5월!$F$29")</f>
        <v>0</v>
      </c>
      <c r="K60" s="43">
        <f t="array" ref="K60">INDIRECT("6월!$F$29")</f>
        <v>0</v>
      </c>
      <c r="L60" s="43">
        <f t="array" ref="L60">INDIRECT("7월!$F$29")</f>
        <v>1217270</v>
      </c>
      <c r="M60" s="43">
        <f t="array" ref="M60">INDIRECT("8월!$F$29")</f>
        <v>75000</v>
      </c>
      <c r="N60" s="43">
        <f t="array" ref="N60">INDIRECT("9월!$F$29")</f>
        <v>4275491</v>
      </c>
      <c r="O60" s="43">
        <f t="array" ref="O60">INDIRECT("10월!$F$29")</f>
        <v>28290</v>
      </c>
      <c r="P60" s="43">
        <f t="array" ref="P60">INDIRECT("11월!$F$29")</f>
        <v>102180</v>
      </c>
      <c r="Q60" s="43">
        <f t="array" ref="Q60">INDIRECT("12월!$F$29")</f>
        <v>1042000</v>
      </c>
      <c r="R60" s="44">
        <f t="shared" si="24"/>
        <v>842528.875</v>
      </c>
      <c r="V60" s="3" t="s">
        <v>66</v>
      </c>
      <c r="W60" s="30">
        <f>IF(COUNTIF(I56:I158, "&lt;&gt;0") &gt; 0, 1, 0)</f>
        <v>0</v>
      </c>
    </row>
    <row r="61" outlineLevel="1">
      <c r="C61" s="45"/>
      <c r="D61" s="41"/>
      <c r="E61" s="42">
        <f t="shared" si="23"/>
        <v>0</v>
      </c>
      <c r="F61" s="43">
        <f t="array" ref="F61">INDIRECT("1월!$F$30")</f>
        <v>0</v>
      </c>
      <c r="G61" s="43">
        <f t="array" ref="G61">INDIRECT("2월!$F$30")</f>
        <v>0</v>
      </c>
      <c r="H61" s="43">
        <f t="array" ref="H61">INDIRECT("3월!$F$30")</f>
        <v>0</v>
      </c>
      <c r="I61" s="43">
        <f t="array" ref="I61">INDIRECT("4월!$F$30")</f>
        <v>0</v>
      </c>
      <c r="J61" s="43">
        <f t="array" ref="J61">INDIRECT("5월!$F$30")</f>
        <v>0</v>
      </c>
      <c r="K61" s="43">
        <f t="array" ref="K61">INDIRECT("6월!$F$30")</f>
        <v>0</v>
      </c>
      <c r="L61" s="43">
        <f t="array" ref="L61">INDIRECT("7월!$F$30")</f>
        <v>0</v>
      </c>
      <c r="M61" s="43">
        <f t="array" ref="M61">INDIRECT("8월!$F$30")</f>
        <v>0</v>
      </c>
      <c r="N61" s="43">
        <f t="array" ref="N61">INDIRECT("9월!$F$30")</f>
        <v>0</v>
      </c>
      <c r="O61" s="43">
        <f t="array" ref="O61">INDIRECT("10월!$F$30")</f>
        <v>0</v>
      </c>
      <c r="P61" s="43">
        <f t="array" ref="P61">INDIRECT("11월!$F$30")</f>
        <v>0</v>
      </c>
      <c r="Q61" s="43">
        <f t="array" ref="Q61">INDIRECT("12월!$F$30")</f>
        <v>0</v>
      </c>
      <c r="R61" s="44">
        <f t="shared" si="24"/>
        <v>0</v>
      </c>
      <c r="V61" s="3" t="s">
        <v>67</v>
      </c>
      <c r="W61" s="30">
        <f>IF(COUNTIF(J56:J158, "&lt;&gt;0") &gt; 0, 1, 0)</f>
        <v>1</v>
      </c>
    </row>
    <row r="62" outlineLevel="1">
      <c r="C62" s="45"/>
      <c r="D62" s="41"/>
      <c r="E62" s="42">
        <f t="shared" si="23"/>
        <v>0</v>
      </c>
      <c r="F62" s="43">
        <f t="array" ref="F62">INDIRECT("1월!$F$31")</f>
        <v>0</v>
      </c>
      <c r="G62" s="43">
        <f t="array" ref="G62">INDIRECT("2월!$F$31")</f>
        <v>0</v>
      </c>
      <c r="H62" s="43">
        <f t="array" ref="H62">INDIRECT("3월!$F$31")</f>
        <v>0</v>
      </c>
      <c r="I62" s="43">
        <f t="array" ref="I62">INDIRECT("4월!$F$31")</f>
        <v>0</v>
      </c>
      <c r="J62" s="43">
        <f t="array" ref="J62">INDIRECT("5월!$F$31")</f>
        <v>0</v>
      </c>
      <c r="K62" s="43">
        <f t="array" ref="K62">INDIRECT("6월!$F$31")</f>
        <v>0</v>
      </c>
      <c r="L62" s="43">
        <f t="array" ref="L62">INDIRECT("7월!$F$31")</f>
        <v>0</v>
      </c>
      <c r="M62" s="43">
        <f t="array" ref="M62">INDIRECT("8월!$F$31")</f>
        <v>0</v>
      </c>
      <c r="N62" s="43">
        <f t="array" ref="N62">INDIRECT("9월!$F$31")</f>
        <v>0</v>
      </c>
      <c r="O62" s="43">
        <f t="array" ref="O62">INDIRECT("10월!$F$31")</f>
        <v>0</v>
      </c>
      <c r="P62" s="43">
        <f t="array" ref="P62">INDIRECT("11월!$F$31")</f>
        <v>0</v>
      </c>
      <c r="Q62" s="43">
        <f t="array" ref="Q62">INDIRECT("12월!$F$31")</f>
        <v>0</v>
      </c>
      <c r="R62" s="44">
        <f t="shared" si="24"/>
        <v>0</v>
      </c>
      <c r="V62" s="3" t="s">
        <v>68</v>
      </c>
      <c r="W62" s="30">
        <f>IF(COUNTIF(K56:K158, "&lt;&gt;0") &gt; 0, 1, 0)</f>
        <v>1</v>
      </c>
    </row>
    <row r="63" outlineLevel="1">
      <c r="C63" s="46"/>
      <c r="D63" s="47"/>
      <c r="E63" s="42">
        <f t="shared" si="23"/>
        <v>0</v>
      </c>
      <c r="F63" s="43">
        <f t="array" ref="F63">INDIRECT("1월!$F$32")</f>
        <v>0</v>
      </c>
      <c r="G63" s="43">
        <f t="array" ref="G63">INDIRECT("2월!$F$32")</f>
        <v>0</v>
      </c>
      <c r="H63" s="43">
        <f t="array" ref="H63">INDIRECT("3월!$F$32")</f>
        <v>0</v>
      </c>
      <c r="I63" s="43">
        <f t="array" ref="I63">INDIRECT("4월!$F$32")</f>
        <v>0</v>
      </c>
      <c r="J63" s="43">
        <f t="array" ref="J63">INDIRECT("5월!$F$32")</f>
        <v>0</v>
      </c>
      <c r="K63" s="43">
        <f t="array" ref="K63">INDIRECT("6월!$F$32")</f>
        <v>0</v>
      </c>
      <c r="L63" s="43">
        <f t="array" ref="L63">INDIRECT("7월!$F$32")</f>
        <v>0</v>
      </c>
      <c r="M63" s="43">
        <f t="array" ref="M63">INDIRECT("8월!$F$32")</f>
        <v>0</v>
      </c>
      <c r="N63" s="43">
        <f t="array" ref="N63">INDIRECT("9월!$F$32")</f>
        <v>0</v>
      </c>
      <c r="O63" s="43">
        <f t="array" ref="O63">INDIRECT("10월!$F$32")</f>
        <v>0</v>
      </c>
      <c r="P63" s="43">
        <f t="array" ref="P63">INDIRECT("11월!$F$32")</f>
        <v>0</v>
      </c>
      <c r="Q63" s="43">
        <f t="array" ref="Q63">INDIRECT("12월!$F$32")</f>
        <v>0</v>
      </c>
      <c r="R63" s="44">
        <f t="shared" si="24"/>
        <v>0</v>
      </c>
      <c r="V63" s="3" t="s">
        <v>69</v>
      </c>
      <c r="W63" s="30">
        <f>IF(COUNTIF(L56:L158, "&lt;&gt;0") &gt; 0, 1, 0)</f>
        <v>1</v>
      </c>
    </row>
    <row r="64">
      <c r="C64" s="48" t="str">
        <f>IF($C$56=0,"","총"&amp;$C$56)</f>
        <v>총수입</v>
      </c>
      <c r="D64" s="8"/>
      <c r="E64" s="49">
        <f t="shared" si="23"/>
        <v>125456964</v>
      </c>
      <c r="F64" s="43">
        <f t="array" ref="F64">INDIRECT("1월!$F$33")</f>
        <v>0</v>
      </c>
      <c r="G64" s="43">
        <f t="array" ref="G64">INDIRECT("2월!$F$33")</f>
        <v>0</v>
      </c>
      <c r="H64" s="43">
        <f t="array" ref="H64">INDIRECT("3월!$F$33")</f>
        <v>0</v>
      </c>
      <c r="I64" s="43">
        <f t="array" ref="I64">INDIRECT("4월!$F$33")</f>
        <v>0</v>
      </c>
      <c r="J64" s="43">
        <f t="array" ref="J64">INDIRECT("5월!$F$33")</f>
        <v>6200000</v>
      </c>
      <c r="K64" s="43">
        <f t="array" ref="K64">INDIRECT("6월!$F$33")</f>
        <v>28071244</v>
      </c>
      <c r="L64" s="43">
        <f t="array" ref="L64">INDIRECT("7월!$F$33")</f>
        <v>10065820</v>
      </c>
      <c r="M64" s="43">
        <f t="array" ref="M64">INDIRECT("8월!$F$33")</f>
        <v>3332030</v>
      </c>
      <c r="N64" s="43">
        <f t="array" ref="N64">INDIRECT("9월!$F$33")</f>
        <v>46239400</v>
      </c>
      <c r="O64" s="43">
        <f t="array" ref="O64">INDIRECT("10월!$F$33")</f>
        <v>8930120</v>
      </c>
      <c r="P64" s="43">
        <f t="array" ref="P64">INDIRECT("11월!$F$33")</f>
        <v>8712580</v>
      </c>
      <c r="Q64" s="43">
        <f t="array" ref="Q64">INDIRECT("12월!$F$33")</f>
        <v>13905770</v>
      </c>
      <c r="R64" s="44">
        <f t="shared" si="24"/>
        <v>15682120.5</v>
      </c>
      <c r="V64" s="3" t="s">
        <v>70</v>
      </c>
      <c r="W64" s="30">
        <f>IF(COUNTIF(M56:M158, "&lt;&gt;0") &gt; 0, 1, 0)</f>
        <v>1</v>
      </c>
    </row>
    <row r="65" outlineLevel="1">
      <c r="C65" s="50" t="s">
        <v>9</v>
      </c>
      <c r="D65" s="51" t="s">
        <v>10</v>
      </c>
      <c r="E65" s="42">
        <f t="shared" si="23"/>
        <v>580000</v>
      </c>
      <c r="F65" s="42">
        <f t="array" ref="F65">INDIRECT("1월!$F$35")</f>
        <v>0</v>
      </c>
      <c r="G65" s="42">
        <f t="array" ref="G65">INDIRECT("2월!$F$35")</f>
        <v>0</v>
      </c>
      <c r="H65" s="42">
        <f t="array" ref="H65">INDIRECT("3월!$F$35")</f>
        <v>0</v>
      </c>
      <c r="I65" s="42">
        <f t="array" ref="I65">INDIRECT("4월!$F$35")</f>
        <v>0</v>
      </c>
      <c r="J65" s="42">
        <f t="array" ref="J65">INDIRECT("5월!$F$35")</f>
        <v>20000</v>
      </c>
      <c r="K65" s="42">
        <f t="array" ref="K65">INDIRECT("6월!$F$35")</f>
        <v>20000</v>
      </c>
      <c r="L65" s="42">
        <f t="array" ref="L65">INDIRECT("7월!$F$35")</f>
        <v>540000</v>
      </c>
      <c r="M65" s="42">
        <f t="array" ref="M65">INDIRECT("8월!$F$35")</f>
        <v>0</v>
      </c>
      <c r="N65" s="42">
        <f t="array" ref="N65">INDIRECT("9월!$F$35")</f>
        <v>0</v>
      </c>
      <c r="O65" s="42">
        <f t="array" ref="O65">INDIRECT("10월!$F$35")</f>
        <v>0</v>
      </c>
      <c r="P65" s="42">
        <f t="array" ref="P65">INDIRECT("11월!$F$35")</f>
        <v>0</v>
      </c>
      <c r="Q65" s="42">
        <f t="array" ref="Q65">INDIRECT("12월!$F$35")</f>
        <v>0</v>
      </c>
      <c r="R65" s="44">
        <f t="shared" si="24"/>
        <v>72500</v>
      </c>
      <c r="V65" s="3" t="s">
        <v>71</v>
      </c>
      <c r="W65" s="30">
        <f>IF(COUNTIF(N56:N158, "&lt;&gt;0") &gt; 0, 1, 0)</f>
        <v>1</v>
      </c>
    </row>
    <row r="66" outlineLevel="1">
      <c r="C66" s="45"/>
      <c r="D66" s="41" t="s">
        <v>11</v>
      </c>
      <c r="E66" s="42">
        <f t="shared" si="23"/>
        <v>8000000</v>
      </c>
      <c r="F66" s="42">
        <f t="array" ref="F66">INDIRECT("1월!$F$36")</f>
        <v>0</v>
      </c>
      <c r="G66" s="42">
        <f t="array" ref="G66">INDIRECT("2월!$F$36")</f>
        <v>0</v>
      </c>
      <c r="H66" s="42">
        <f t="array" ref="H66">INDIRECT("3월!$F$36")</f>
        <v>0</v>
      </c>
      <c r="I66" s="42">
        <f t="array" ref="I66">INDIRECT("4월!$F$36")</f>
        <v>0</v>
      </c>
      <c r="J66" s="42">
        <f t="array" ref="J66">INDIRECT("5월!$F$36")</f>
        <v>0</v>
      </c>
      <c r="K66" s="42">
        <f t="array" ref="K66">INDIRECT("6월!$F$36")</f>
        <v>1000000</v>
      </c>
      <c r="L66" s="42">
        <f t="array" ref="L66">INDIRECT("7월!$F$36")</f>
        <v>1000000</v>
      </c>
      <c r="M66" s="42">
        <f t="array" ref="M66">INDIRECT("8월!$F$36")</f>
        <v>1000000</v>
      </c>
      <c r="N66" s="42">
        <f t="array" ref="N66">INDIRECT("9월!$F$36")</f>
        <v>5000000</v>
      </c>
      <c r="O66" s="42">
        <f t="array" ref="O66">INDIRECT("10월!$F$36")</f>
        <v>0</v>
      </c>
      <c r="P66" s="42">
        <f t="array" ref="P66">INDIRECT("11월!$F$36")</f>
        <v>0</v>
      </c>
      <c r="Q66" s="42">
        <f t="array" ref="Q66">INDIRECT("12월!$F$36")</f>
        <v>0</v>
      </c>
      <c r="R66" s="44">
        <f t="shared" si="24"/>
        <v>1000000</v>
      </c>
      <c r="V66" s="3" t="s">
        <v>72</v>
      </c>
      <c r="W66" s="30">
        <f>IF(COUNTIF(O56:O158, "&lt;&gt;0") &gt; 0, 1, 0)</f>
        <v>1</v>
      </c>
    </row>
    <row r="67" outlineLevel="1">
      <c r="C67" s="45"/>
      <c r="D67" s="41" t="s">
        <v>12</v>
      </c>
      <c r="E67" s="42">
        <f t="shared" si="23"/>
        <v>65525000</v>
      </c>
      <c r="F67" s="42">
        <f t="array" ref="F67">INDIRECT("1월!$F$37")</f>
        <v>0</v>
      </c>
      <c r="G67" s="42">
        <f t="array" ref="G67">INDIRECT("2월!$F$37")</f>
        <v>0</v>
      </c>
      <c r="H67" s="42">
        <f t="array" ref="H67">INDIRECT("3월!$F$37")</f>
        <v>0</v>
      </c>
      <c r="I67" s="42">
        <f t="array" ref="I67">INDIRECT("4월!$F$37")</f>
        <v>0</v>
      </c>
      <c r="J67" s="42">
        <f t="array" ref="J67">INDIRECT("5월!$F$37")</f>
        <v>0</v>
      </c>
      <c r="K67" s="42">
        <f t="array" ref="K67">INDIRECT("6월!$F$37")</f>
        <v>13000000</v>
      </c>
      <c r="L67" s="42">
        <f t="array" ref="L67">INDIRECT("7월!$F$37")</f>
        <v>4500000</v>
      </c>
      <c r="M67" s="42">
        <f t="array" ref="M67">INDIRECT("8월!$F$37")</f>
        <v>0</v>
      </c>
      <c r="N67" s="42">
        <f t="array" ref="N67">INDIRECT("9월!$F$37")</f>
        <v>30025000</v>
      </c>
      <c r="O67" s="42">
        <f t="array" ref="O67">INDIRECT("10월!$F$37")</f>
        <v>4000000</v>
      </c>
      <c r="P67" s="42">
        <f t="array" ref="P67">INDIRECT("11월!$F$37")</f>
        <v>8000000</v>
      </c>
      <c r="Q67" s="42">
        <f t="array" ref="Q67">INDIRECT("12월!$F$37")</f>
        <v>6000000</v>
      </c>
      <c r="R67" s="44">
        <f t="shared" si="24"/>
        <v>8190625</v>
      </c>
      <c r="V67" s="3" t="s">
        <v>73</v>
      </c>
      <c r="W67" s="30">
        <f>IF(COUNTIF(P56:P158, "&lt;&gt;0") &gt; 0, 1, 0)</f>
        <v>1</v>
      </c>
    </row>
    <row r="68" outlineLevel="1">
      <c r="C68" s="45"/>
      <c r="D68" s="41" t="s">
        <v>13</v>
      </c>
      <c r="E68" s="42">
        <f t="shared" si="23"/>
        <v>1400000</v>
      </c>
      <c r="F68" s="42">
        <f t="array" ref="F68">INDIRECT("1월!$F$38")</f>
        <v>0</v>
      </c>
      <c r="G68" s="42">
        <f t="array" ref="G68">INDIRECT("2월!$F$38")</f>
        <v>0</v>
      </c>
      <c r="H68" s="42">
        <f t="array" ref="H68">INDIRECT("3월!$F$38")</f>
        <v>0</v>
      </c>
      <c r="I68" s="42">
        <f t="array" ref="I68">INDIRECT("4월!$F$38")</f>
        <v>0</v>
      </c>
      <c r="J68" s="42">
        <f t="array" ref="J68">INDIRECT("5월!$F$38")</f>
        <v>0</v>
      </c>
      <c r="K68" s="42">
        <f t="array" ref="K68">INDIRECT("6월!$F$38")</f>
        <v>200000</v>
      </c>
      <c r="L68" s="42">
        <f t="array" ref="L68">INDIRECT("7월!$F$38")</f>
        <v>200000</v>
      </c>
      <c r="M68" s="42">
        <f t="array" ref="M68">INDIRECT("8월!$F$38")</f>
        <v>200000</v>
      </c>
      <c r="N68" s="42">
        <f t="array" ref="N68">INDIRECT("9월!$F$38")</f>
        <v>100000</v>
      </c>
      <c r="O68" s="42">
        <f t="array" ref="O68">INDIRECT("10월!$F$38")</f>
        <v>100000</v>
      </c>
      <c r="P68" s="42">
        <f t="array" ref="P68">INDIRECT("11월!$F$38")</f>
        <v>400000</v>
      </c>
      <c r="Q68" s="42">
        <f t="array" ref="Q68">INDIRECT("12월!$F$38")</f>
        <v>200000</v>
      </c>
      <c r="R68" s="44">
        <f t="shared" si="24"/>
        <v>175000</v>
      </c>
      <c r="V68" s="3" t="s">
        <v>74</v>
      </c>
      <c r="W68" s="30">
        <f>IF(COUNTIF(Q56:Q158, "&lt;&gt;0") &gt; 0, 1, 0)</f>
        <v>1</v>
      </c>
    </row>
    <row r="69" outlineLevel="1">
      <c r="C69" s="45"/>
      <c r="D69" s="41"/>
      <c r="E69" s="42">
        <f t="shared" si="23"/>
        <v>0</v>
      </c>
      <c r="F69" s="42">
        <f t="array" ref="F69">INDIRECT("1월!$F$39")</f>
        <v>0</v>
      </c>
      <c r="G69" s="42">
        <f t="array" ref="G69">INDIRECT("2월!$F$39")</f>
        <v>0</v>
      </c>
      <c r="H69" s="42">
        <f t="array" ref="H69">INDIRECT("3월!$F$39")</f>
        <v>0</v>
      </c>
      <c r="I69" s="42">
        <f t="array" ref="I69">INDIRECT("4월!$F$39")</f>
        <v>0</v>
      </c>
      <c r="J69" s="42">
        <f t="array" ref="J69">INDIRECT("5월!$F$39")</f>
        <v>0</v>
      </c>
      <c r="K69" s="42">
        <f t="array" ref="K69">INDIRECT("6월!$F$39")</f>
        <v>0</v>
      </c>
      <c r="L69" s="42">
        <f t="array" ref="L69">INDIRECT("7월!$F$39")</f>
        <v>0</v>
      </c>
      <c r="M69" s="42">
        <f t="array" ref="M69">INDIRECT("8월!$F$39")</f>
        <v>0</v>
      </c>
      <c r="N69" s="42">
        <f t="array" ref="N69">INDIRECT("9월!$F$39")</f>
        <v>0</v>
      </c>
      <c r="O69" s="42">
        <f t="array" ref="O69">INDIRECT("10월!$F$39")</f>
        <v>0</v>
      </c>
      <c r="P69" s="42">
        <f t="array" ref="P69">INDIRECT("11월!$F$39")</f>
        <v>0</v>
      </c>
      <c r="Q69" s="42">
        <f t="array" ref="Q69">INDIRECT("12월!$F$39")</f>
        <v>0</v>
      </c>
      <c r="R69" s="44">
        <f t="shared" si="24"/>
        <v>0</v>
      </c>
      <c r="V69" s="3" t="s">
        <v>77</v>
      </c>
      <c r="W69" s="30">
        <f>SUM(W57:W68)</f>
        <v>8</v>
      </c>
    </row>
    <row r="70" outlineLevel="1">
      <c r="C70" s="45"/>
      <c r="D70" s="41"/>
      <c r="E70" s="42">
        <f t="shared" si="23"/>
        <v>0</v>
      </c>
      <c r="F70" s="42">
        <f t="array" ref="F70">INDIRECT("1월!$F$40")</f>
        <v>0</v>
      </c>
      <c r="G70" s="42">
        <f t="array" ref="G70">INDIRECT("2월!$F$40")</f>
        <v>0</v>
      </c>
      <c r="H70" s="42">
        <f t="array" ref="H70">INDIRECT("3월!$F$40")</f>
        <v>0</v>
      </c>
      <c r="I70" s="42">
        <f t="array" ref="I70">INDIRECT("4월!$F$40")</f>
        <v>0</v>
      </c>
      <c r="J70" s="42">
        <f t="array" ref="J70">INDIRECT("5월!$F$40")</f>
        <v>0</v>
      </c>
      <c r="K70" s="42">
        <f t="array" ref="K70">INDIRECT("6월!$F$40")</f>
        <v>0</v>
      </c>
      <c r="L70" s="42">
        <f t="array" ref="L70">INDIRECT("7월!$F$40")</f>
        <v>0</v>
      </c>
      <c r="M70" s="42">
        <f t="array" ref="M70">INDIRECT("8월!$F$40")</f>
        <v>0</v>
      </c>
      <c r="N70" s="42">
        <f t="array" ref="N70">INDIRECT("9월!$F$40")</f>
        <v>0</v>
      </c>
      <c r="O70" s="42">
        <f t="array" ref="O70">INDIRECT("10월!$F$40")</f>
        <v>0</v>
      </c>
      <c r="P70" s="42">
        <f t="array" ref="P70">INDIRECT("11월!$F$40")</f>
        <v>0</v>
      </c>
      <c r="Q70" s="42">
        <f t="array" ref="Q70">INDIRECT("12월!$F$40")</f>
        <v>0</v>
      </c>
      <c r="R70" s="44">
        <f t="shared" si="24"/>
        <v>0</v>
      </c>
    </row>
    <row r="71" outlineLevel="1">
      <c r="C71" s="45"/>
      <c r="D71" s="41"/>
      <c r="E71" s="42">
        <f t="shared" si="23"/>
        <v>0</v>
      </c>
      <c r="F71" s="42">
        <f t="array" ref="F71">INDIRECT("1월!$F$41")</f>
        <v>0</v>
      </c>
      <c r="G71" s="42">
        <f t="array" ref="G71">INDIRECT("2월!$F$41")</f>
        <v>0</v>
      </c>
      <c r="H71" s="42">
        <f t="array" ref="H71">INDIRECT("3월!$F$41")</f>
        <v>0</v>
      </c>
      <c r="I71" s="42">
        <f t="array" ref="I71">INDIRECT("4월!$F$41")</f>
        <v>0</v>
      </c>
      <c r="J71" s="42">
        <f t="array" ref="J71">INDIRECT("5월!$F$41")</f>
        <v>0</v>
      </c>
      <c r="K71" s="42">
        <f t="array" ref="K71">INDIRECT("6월!$F$41")</f>
        <v>0</v>
      </c>
      <c r="L71" s="42">
        <f t="array" ref="L71">INDIRECT("7월!$F$41")</f>
        <v>0</v>
      </c>
      <c r="M71" s="42">
        <f t="array" ref="M71">INDIRECT("8월!$F$41")</f>
        <v>0</v>
      </c>
      <c r="N71" s="42">
        <f t="array" ref="N71">INDIRECT("9월!$F$41")</f>
        <v>0</v>
      </c>
      <c r="O71" s="42">
        <f t="array" ref="O71">INDIRECT("10월!$F$41")</f>
        <v>0</v>
      </c>
      <c r="P71" s="42">
        <f t="array" ref="P71">INDIRECT("11월!$F$41")</f>
        <v>0</v>
      </c>
      <c r="Q71" s="42">
        <f t="array" ref="Q71">INDIRECT("12월!$F$41")</f>
        <v>0</v>
      </c>
      <c r="R71" s="44">
        <f t="shared" si="24"/>
        <v>0</v>
      </c>
    </row>
    <row r="72" outlineLevel="1">
      <c r="C72" s="46"/>
      <c r="D72" s="47"/>
      <c r="E72" s="42">
        <f t="shared" si="23"/>
        <v>0</v>
      </c>
      <c r="F72" s="42">
        <f t="array" ref="F72">INDIRECT("1월!$F$42")</f>
        <v>0</v>
      </c>
      <c r="G72" s="42">
        <f t="array" ref="G72">INDIRECT("2월!$F$42")</f>
        <v>0</v>
      </c>
      <c r="H72" s="42">
        <f t="array" ref="H72">INDIRECT("3월!$F$42")</f>
        <v>0</v>
      </c>
      <c r="I72" s="42">
        <f t="array" ref="I72">INDIRECT("4월!$F$42")</f>
        <v>0</v>
      </c>
      <c r="J72" s="42">
        <f t="array" ref="J72">INDIRECT("5월!$F$42")</f>
        <v>0</v>
      </c>
      <c r="K72" s="42">
        <f t="array" ref="K72">INDIRECT("6월!$F$42")</f>
        <v>0</v>
      </c>
      <c r="L72" s="42">
        <f t="array" ref="L72">INDIRECT("7월!$F$42")</f>
        <v>0</v>
      </c>
      <c r="M72" s="42">
        <f t="array" ref="M72">INDIRECT("8월!$F$42")</f>
        <v>0</v>
      </c>
      <c r="N72" s="42">
        <f t="array" ref="N72">INDIRECT("9월!$F$42")</f>
        <v>0</v>
      </c>
      <c r="O72" s="42">
        <f t="array" ref="O72">INDIRECT("10월!$F$42")</f>
        <v>0</v>
      </c>
      <c r="P72" s="42">
        <f t="array" ref="P72">INDIRECT("11월!$F$42")</f>
        <v>0</v>
      </c>
      <c r="Q72" s="42">
        <f t="array" ref="Q72">INDIRECT("12월!$F$42")</f>
        <v>0</v>
      </c>
      <c r="R72" s="44">
        <f t="shared" si="24"/>
        <v>0</v>
      </c>
    </row>
    <row r="73">
      <c r="C73" s="52" t="str">
        <f>IF($C$65=0,"","총"&amp;$C$65)</f>
        <v>총저축</v>
      </c>
      <c r="D73" s="53"/>
      <c r="E73" s="49">
        <f t="shared" si="23"/>
        <v>75505000</v>
      </c>
      <c r="F73" s="42">
        <f t="array" ref="F73">INDIRECT("1월!$F$43")</f>
        <v>0</v>
      </c>
      <c r="G73" s="42">
        <f t="array" ref="G73">INDIRECT("2월!$F$43")</f>
        <v>0</v>
      </c>
      <c r="H73" s="42">
        <f t="array" ref="H73">INDIRECT("3월!$F$43")</f>
        <v>0</v>
      </c>
      <c r="I73" s="42">
        <f t="array" ref="I73">INDIRECT("4월!$F$43")</f>
        <v>0</v>
      </c>
      <c r="J73" s="42">
        <f t="array" ref="J73">INDIRECT("5월!$F$43")</f>
        <v>20000</v>
      </c>
      <c r="K73" s="42">
        <f t="array" ref="K73">INDIRECT("6월!$F$43")</f>
        <v>14220000</v>
      </c>
      <c r="L73" s="42">
        <f t="array" ref="L73">INDIRECT("7월!$F$43")</f>
        <v>6240000</v>
      </c>
      <c r="M73" s="42">
        <f t="array" ref="M73">INDIRECT("8월!$F$43")</f>
        <v>1200000</v>
      </c>
      <c r="N73" s="42">
        <f t="array" ref="N73">INDIRECT("9월!$F$43")</f>
        <v>35125000</v>
      </c>
      <c r="O73" s="42">
        <f t="array" ref="O73">INDIRECT("10월!$F$43")</f>
        <v>4100000</v>
      </c>
      <c r="P73" s="42">
        <f t="array" ref="P73">INDIRECT("11월!$F$43")</f>
        <v>8400000</v>
      </c>
      <c r="Q73" s="42">
        <f t="array" ref="Q73">INDIRECT("12월!$F$43")</f>
        <v>6200000</v>
      </c>
      <c r="R73" s="44">
        <f t="shared" si="24"/>
        <v>9438125</v>
      </c>
    </row>
    <row r="74">
      <c r="C74" s="54" t="s">
        <v>78</v>
      </c>
      <c r="D74" s="55"/>
      <c r="E74" s="49">
        <f t="shared" si="23"/>
        <v>6461782</v>
      </c>
      <c r="F74" s="42">
        <f t="array" ref="F74">INDIRECT("1월!$D$18")</f>
        <v>0</v>
      </c>
      <c r="G74" s="42">
        <f t="array" ref="G74">INDIRECT("2월!$D$18")</f>
        <v>0</v>
      </c>
      <c r="H74" s="42">
        <f t="array" ref="H74">INDIRECT("3월!$D$18")</f>
        <v>0</v>
      </c>
      <c r="I74" s="42">
        <f t="array" ref="I74">INDIRECT("4월!$D$18")</f>
        <v>0</v>
      </c>
      <c r="J74" s="42">
        <f t="array" ref="J74">INDIRECT("5월!$D$18")</f>
        <v>4379422</v>
      </c>
      <c r="K74" s="42">
        <f t="array" ref="K74">INDIRECT("6월!$D$18")</f>
        <v>6646479</v>
      </c>
      <c r="L74" s="42">
        <f t="array" ref="L74">INDIRECT("7월!$D$18")</f>
        <v>-1625693</v>
      </c>
      <c r="M74" s="42">
        <f t="array" ref="M74">INDIRECT("8월!$D$18")</f>
        <v>-4615305</v>
      </c>
      <c r="N74" s="42">
        <f t="array" ref="N74">INDIRECT("9월!$D$18")</f>
        <v>3230780</v>
      </c>
      <c r="O74" s="42">
        <f t="array" ref="O74">INDIRECT("10월!$D$18")</f>
        <v>1511522</v>
      </c>
      <c r="P74" s="42">
        <f t="array" ref="P74">INDIRECT("11월!$D$18")</f>
        <v>-3126858</v>
      </c>
      <c r="Q74" s="42">
        <f t="array" ref="Q74">INDIRECT("12월!$D$18")</f>
        <v>61435</v>
      </c>
      <c r="R74" s="44">
        <f t="shared" si="24"/>
        <v>807722.75</v>
      </c>
    </row>
    <row r="75" outlineLevel="1">
      <c r="C75" s="50" t="s">
        <v>14</v>
      </c>
      <c r="D75" s="51" t="s">
        <v>15</v>
      </c>
      <c r="E75" s="56">
        <f t="shared" si="23"/>
        <v>2135650</v>
      </c>
      <c r="F75" s="42">
        <f t="array" ref="F75">INDIRECT("1월!$K$25")</f>
        <v>0</v>
      </c>
      <c r="G75" s="42">
        <f t="array" ref="G75">INDIRECT("2월!$K$25")</f>
        <v>0</v>
      </c>
      <c r="H75" s="42">
        <f t="array" ref="H75">INDIRECT("3월!$K$25")</f>
        <v>0</v>
      </c>
      <c r="I75" s="42">
        <f t="array" ref="I75">INDIRECT("4월!$K$25")</f>
        <v>0</v>
      </c>
      <c r="J75" s="42">
        <f t="array" ref="J75">INDIRECT("5월!$K$25")</f>
        <v>233990</v>
      </c>
      <c r="K75" s="42">
        <f t="array" ref="K75">INDIRECT("6월!$K$25")</f>
        <v>226170</v>
      </c>
      <c r="L75" s="42">
        <f t="array" ref="L75">INDIRECT("7월!$K$25")</f>
        <v>268790</v>
      </c>
      <c r="M75" s="42">
        <f t="array" ref="M75">INDIRECT("8월!$K$25")</f>
        <v>310760</v>
      </c>
      <c r="N75" s="42">
        <f t="array" ref="N75">INDIRECT("9월!$K$25")</f>
        <v>323010</v>
      </c>
      <c r="O75" s="42">
        <f t="array" ref="O75">INDIRECT("10월!$K$25")</f>
        <v>280740</v>
      </c>
      <c r="P75" s="42">
        <f t="array" ref="P75">INDIRECT("11월!$K$25")</f>
        <v>241940</v>
      </c>
      <c r="Q75" s="42">
        <f t="array" ref="Q75">INDIRECT("12월!$K$25")</f>
        <v>250250</v>
      </c>
      <c r="R75" s="44">
        <f t="shared" si="24"/>
        <v>266956.25</v>
      </c>
    </row>
    <row r="76" outlineLevel="1">
      <c r="C76" s="45"/>
      <c r="D76" s="41" t="s">
        <v>16</v>
      </c>
      <c r="E76" s="56">
        <f t="shared" si="23"/>
        <v>880918</v>
      </c>
      <c r="F76" s="42">
        <f t="array" ref="F76">INDIRECT("1월!$K$26")</f>
        <v>0</v>
      </c>
      <c r="G76" s="42">
        <f t="array" ref="G76">INDIRECT("2월!$K$26")</f>
        <v>0</v>
      </c>
      <c r="H76" s="42">
        <f t="array" ref="H76">INDIRECT("3월!$K$26")</f>
        <v>0</v>
      </c>
      <c r="I76" s="42">
        <f t="array" ref="I76">INDIRECT("4월!$K$26")</f>
        <v>0</v>
      </c>
      <c r="J76" s="42">
        <f t="array" ref="J76">INDIRECT("5월!$K$26")</f>
        <v>0</v>
      </c>
      <c r="K76" s="42">
        <f t="array" ref="K76">INDIRECT("6월!$K$26")</f>
        <v>100000</v>
      </c>
      <c r="L76" s="42">
        <f t="array" ref="L76">INDIRECT("7월!$K$26")</f>
        <v>100000</v>
      </c>
      <c r="M76" s="42">
        <f t="array" ref="M76">INDIRECT("8월!$K$26")</f>
        <v>280918</v>
      </c>
      <c r="N76" s="42">
        <f t="array" ref="N76">INDIRECT("9월!$K$26")</f>
        <v>100000</v>
      </c>
      <c r="O76" s="42">
        <f t="array" ref="O76">INDIRECT("10월!$K$26")</f>
        <v>100000</v>
      </c>
      <c r="P76" s="42">
        <f t="array" ref="P76">INDIRECT("11월!$K$26")</f>
        <v>100000</v>
      </c>
      <c r="Q76" s="42">
        <f t="array" ref="Q76">INDIRECT("12월!$K$26")</f>
        <v>100000</v>
      </c>
      <c r="R76" s="44">
        <f t="shared" si="24"/>
        <v>110114.75</v>
      </c>
    </row>
    <row r="77" outlineLevel="1">
      <c r="C77" s="45"/>
      <c r="D77" s="41" t="s">
        <v>17</v>
      </c>
      <c r="E77" s="56">
        <f t="shared" si="23"/>
        <v>901505</v>
      </c>
      <c r="F77" s="42">
        <f t="array" ref="F77">INDIRECT("1월!$K$27")</f>
        <v>0</v>
      </c>
      <c r="G77" s="42">
        <f t="array" ref="G77">INDIRECT("2월!$K$27")</f>
        <v>0</v>
      </c>
      <c r="H77" s="42">
        <f t="array" ref="H77">INDIRECT("3월!$K$27")</f>
        <v>0</v>
      </c>
      <c r="I77" s="42">
        <f t="array" ref="I77">INDIRECT("4월!$K$27")</f>
        <v>0</v>
      </c>
      <c r="J77" s="42">
        <f t="array" ref="J77">INDIRECT("5월!$K$27")</f>
        <v>0</v>
      </c>
      <c r="K77" s="42">
        <f t="array" ref="K77">INDIRECT("6월!$K$27")</f>
        <v>0</v>
      </c>
      <c r="L77" s="42">
        <f t="array" ref="L77">INDIRECT("7월!$K$27")</f>
        <v>189507</v>
      </c>
      <c r="M77" s="42">
        <f t="array" ref="M77">INDIRECT("8월!$K$27")</f>
        <v>0</v>
      </c>
      <c r="N77" s="42">
        <f t="array" ref="N77">INDIRECT("9월!$K$27")</f>
        <v>180918</v>
      </c>
      <c r="O77" s="42">
        <f t="array" ref="O77">INDIRECT("10월!$K$27")</f>
        <v>175081</v>
      </c>
      <c r="P77" s="42">
        <f t="array" ref="P77">INDIRECT("11월!$K$27")</f>
        <v>180918</v>
      </c>
      <c r="Q77" s="42">
        <f t="array" ref="Q77">INDIRECT("12월!$K$27")</f>
        <v>175081</v>
      </c>
      <c r="R77" s="44">
        <f t="shared" si="24"/>
        <v>112688.125</v>
      </c>
    </row>
    <row r="78" outlineLevel="1">
      <c r="C78" s="45"/>
      <c r="D78" s="41" t="s">
        <v>18</v>
      </c>
      <c r="E78" s="56">
        <f t="shared" si="23"/>
        <v>840760</v>
      </c>
      <c r="F78" s="42">
        <f t="array" ref="F78">INDIRECT("1월!$K$28")</f>
        <v>0</v>
      </c>
      <c r="G78" s="42">
        <f t="array" ref="G78">INDIRECT("2월!$K$28")</f>
        <v>0</v>
      </c>
      <c r="H78" s="42">
        <f t="array" ref="H78">INDIRECT("3월!$K$28")</f>
        <v>0</v>
      </c>
      <c r="I78" s="42">
        <f t="array" ref="I78">INDIRECT("4월!$K$28")</f>
        <v>0</v>
      </c>
      <c r="J78" s="42">
        <f t="array" ref="J78">INDIRECT("5월!$K$28")</f>
        <v>119500</v>
      </c>
      <c r="K78" s="42">
        <f t="array" ref="K78">INDIRECT("6월!$K$28")</f>
        <v>89560</v>
      </c>
      <c r="L78" s="42">
        <f t="array" ref="L78">INDIRECT("7월!$K$28")</f>
        <v>77060</v>
      </c>
      <c r="M78" s="42">
        <f t="array" ref="M78">INDIRECT("8월!$K$28")</f>
        <v>65000</v>
      </c>
      <c r="N78" s="42">
        <f t="array" ref="N78">INDIRECT("9월!$K$28")</f>
        <v>125460</v>
      </c>
      <c r="O78" s="42">
        <f t="array" ref="O78">INDIRECT("10월!$K$28")</f>
        <v>125060</v>
      </c>
      <c r="P78" s="42">
        <f t="array" ref="P78">INDIRECT("11월!$K$28")</f>
        <v>119560</v>
      </c>
      <c r="Q78" s="42">
        <f t="array" ref="Q78">INDIRECT("12월!$K$28")</f>
        <v>119560</v>
      </c>
      <c r="R78" s="44">
        <f t="shared" si="24"/>
        <v>105095</v>
      </c>
    </row>
    <row r="79" outlineLevel="1">
      <c r="C79" s="45"/>
      <c r="D79" s="41" t="s">
        <v>19</v>
      </c>
      <c r="E79" s="56">
        <f t="shared" si="23"/>
        <v>0</v>
      </c>
      <c r="F79" s="42">
        <f t="array" ref="F79">INDIRECT("1월!$K$29")</f>
        <v>0</v>
      </c>
      <c r="G79" s="42">
        <f t="array" ref="G79">INDIRECT("2월!$K$29")</f>
        <v>0</v>
      </c>
      <c r="H79" s="42">
        <f t="array" ref="H79">INDIRECT("3월!$K$29")</f>
        <v>0</v>
      </c>
      <c r="I79" s="42">
        <f t="array" ref="I79">INDIRECT("4월!$K$29")</f>
        <v>0</v>
      </c>
      <c r="J79" s="42">
        <f t="array" ref="J79">INDIRECT("5월!$K$29")</f>
        <v>0</v>
      </c>
      <c r="K79" s="42">
        <f t="array" ref="K79">INDIRECT("6월!$K$29")</f>
        <v>0</v>
      </c>
      <c r="L79" s="42">
        <f t="array" ref="L79">INDIRECT("7월!$K$29")</f>
        <v>0</v>
      </c>
      <c r="M79" s="42">
        <f t="array" ref="M79">INDIRECT("8월!$K$29")</f>
        <v>0</v>
      </c>
      <c r="N79" s="42">
        <f t="array" ref="N79">INDIRECT("9월!$K$29")</f>
        <v>0</v>
      </c>
      <c r="O79" s="42">
        <f t="array" ref="O79">INDIRECT("10월!$K$29")</f>
        <v>0</v>
      </c>
      <c r="P79" s="42">
        <f t="array" ref="P79">INDIRECT("11월!$K$29")</f>
        <v>0</v>
      </c>
      <c r="Q79" s="42">
        <f t="array" ref="Q79">INDIRECT("12월!$K$29")</f>
        <v>0</v>
      </c>
      <c r="R79" s="44">
        <f t="shared" si="24"/>
        <v>0</v>
      </c>
    </row>
    <row r="80" outlineLevel="1">
      <c r="C80" s="46"/>
      <c r="D80" s="47" t="s">
        <v>20</v>
      </c>
      <c r="E80" s="56">
        <f t="shared" si="23"/>
        <v>160000</v>
      </c>
      <c r="F80" s="42">
        <f t="array" ref="F80">INDIRECT("1월!$K$30")</f>
        <v>0</v>
      </c>
      <c r="G80" s="42">
        <f t="array" ref="G80">INDIRECT("2월!$K$30")</f>
        <v>0</v>
      </c>
      <c r="H80" s="42">
        <f t="array" ref="H80">INDIRECT("3월!$K$30")</f>
        <v>0</v>
      </c>
      <c r="I80" s="42">
        <f t="array" ref="I80">INDIRECT("4월!$K$30")</f>
        <v>0</v>
      </c>
      <c r="J80" s="42">
        <f t="array" ref="J80">INDIRECT("5월!$K$30")</f>
        <v>0</v>
      </c>
      <c r="K80" s="42">
        <f t="array" ref="K80">INDIRECT("6월!$K$30")</f>
        <v>30000</v>
      </c>
      <c r="L80" s="42">
        <f t="array" ref="L80">INDIRECT("7월!$K$30")</f>
        <v>30000</v>
      </c>
      <c r="M80" s="42">
        <f t="array" ref="M80">INDIRECT("8월!$K$30")</f>
        <v>20000</v>
      </c>
      <c r="N80" s="42">
        <f t="array" ref="N80">INDIRECT("9월!$K$30")</f>
        <v>0</v>
      </c>
      <c r="O80" s="42">
        <f t="array" ref="O80">INDIRECT("10월!$K$30")</f>
        <v>0</v>
      </c>
      <c r="P80" s="42">
        <f t="array" ref="P80">INDIRECT("11월!$K$30")</f>
        <v>60000</v>
      </c>
      <c r="Q80" s="42">
        <f t="array" ref="Q80">INDIRECT("12월!$K$30")</f>
        <v>20000</v>
      </c>
      <c r="R80" s="44">
        <f t="shared" si="24"/>
        <v>20000</v>
      </c>
    </row>
    <row r="81">
      <c r="C81" s="48" t="str">
        <f>IF(C$75=0,"","총"&amp;$C$75)</f>
        <v>총🍪고정비</v>
      </c>
      <c r="D81" s="8"/>
      <c r="E81" s="49">
        <f t="shared" si="23"/>
        <v>4918833</v>
      </c>
      <c r="F81" s="42">
        <f t="array" ref="F81">INDIRECT("1월!$K$31")</f>
        <v>0</v>
      </c>
      <c r="G81" s="42">
        <f t="array" ref="G81">INDIRECT("2월!$K$31")</f>
        <v>0</v>
      </c>
      <c r="H81" s="42">
        <f t="array" ref="H81">INDIRECT("3월!$K$31")</f>
        <v>0</v>
      </c>
      <c r="I81" s="42">
        <f t="array" ref="I81">INDIRECT("4월!$K$31")</f>
        <v>0</v>
      </c>
      <c r="J81" s="42">
        <f t="array" ref="J81">INDIRECT("5월!$K$31")</f>
        <v>353490</v>
      </c>
      <c r="K81" s="42">
        <f t="array" ref="K81">INDIRECT("6월!$K$31")</f>
        <v>445730</v>
      </c>
      <c r="L81" s="42">
        <f t="array" ref="L81">INDIRECT("7월!$K$31")</f>
        <v>665357</v>
      </c>
      <c r="M81" s="42">
        <f t="array" ref="M81">INDIRECT("8월!$K$31")</f>
        <v>676678</v>
      </c>
      <c r="N81" s="42">
        <f t="array" ref="N81">INDIRECT("9월!$K$31")</f>
        <v>729388</v>
      </c>
      <c r="O81" s="42">
        <f t="array" ref="O81">INDIRECT("10월!$K$31")</f>
        <v>680881</v>
      </c>
      <c r="P81" s="42">
        <f t="array" ref="P81">INDIRECT("11월!$K$31")</f>
        <v>702418</v>
      </c>
      <c r="Q81" s="42">
        <f t="array" ref="Q81">INDIRECT("12월!$K$31")</f>
        <v>664891</v>
      </c>
      <c r="R81" s="44">
        <f t="shared" si="24"/>
        <v>614854.125</v>
      </c>
    </row>
    <row r="82" outlineLevel="1">
      <c r="C82" s="50" t="s">
        <v>21</v>
      </c>
      <c r="D82" s="51" t="s">
        <v>15</v>
      </c>
      <c r="E82" s="56">
        <f t="shared" si="23"/>
        <v>135170</v>
      </c>
      <c r="F82" s="42">
        <f t="array" ref="F82">INDIRECT("1월!$K$33")</f>
        <v>0</v>
      </c>
      <c r="G82" s="42">
        <f t="array" ref="G82">INDIRECT("2월!$K$33")</f>
        <v>0</v>
      </c>
      <c r="H82" s="42">
        <f t="array" ref="H82">INDIRECT("3월!$K$33")</f>
        <v>0</v>
      </c>
      <c r="I82" s="42">
        <f t="array" ref="I82">INDIRECT("4월!$K$33")</f>
        <v>0</v>
      </c>
      <c r="J82" s="42">
        <f t="array" ref="J82">INDIRECT("5월!$K$33")</f>
        <v>0</v>
      </c>
      <c r="K82" s="42">
        <f t="array" ref="K82">INDIRECT("6월!$K$33")</f>
        <v>24720</v>
      </c>
      <c r="L82" s="42">
        <f t="array" ref="L82">INDIRECT("7월!$K$33")</f>
        <v>19840</v>
      </c>
      <c r="M82" s="42">
        <f t="array" ref="M82">INDIRECT("8월!$K$33")</f>
        <v>12150</v>
      </c>
      <c r="N82" s="42">
        <f t="array" ref="N82">INDIRECT("9월!$K$33")</f>
        <v>10710</v>
      </c>
      <c r="O82" s="42">
        <f t="array" ref="O82">INDIRECT("10월!$K$33")</f>
        <v>14930</v>
      </c>
      <c r="P82" s="42">
        <f t="array" ref="P82">INDIRECT("11월!$K$33")</f>
        <v>17030</v>
      </c>
      <c r="Q82" s="42">
        <f t="array" ref="Q82">INDIRECT("12월!$K$33")</f>
        <v>35790</v>
      </c>
      <c r="R82" s="44">
        <f t="shared" si="24"/>
        <v>16896.25</v>
      </c>
    </row>
    <row r="83" outlineLevel="1">
      <c r="C83" s="45"/>
      <c r="D83" s="41" t="s">
        <v>17</v>
      </c>
      <c r="E83" s="56">
        <f t="shared" si="23"/>
        <v>0</v>
      </c>
      <c r="F83" s="42">
        <f t="array" ref="F83">INDIRECT("1월!$K$34")</f>
        <v>0</v>
      </c>
      <c r="G83" s="42">
        <f t="array" ref="G83">INDIRECT("2월!$K$34")</f>
        <v>0</v>
      </c>
      <c r="H83" s="42">
        <f t="array" ref="H83">INDIRECT("3월!$K$34")</f>
        <v>0</v>
      </c>
      <c r="I83" s="42">
        <f t="array" ref="I83">INDIRECT("4월!$K$34")</f>
        <v>0</v>
      </c>
      <c r="J83" s="42">
        <f t="array" ref="J83">INDIRECT("5월!$K$34")</f>
        <v>0</v>
      </c>
      <c r="K83" s="42">
        <f t="array" ref="K83">INDIRECT("6월!$K$34")</f>
        <v>0</v>
      </c>
      <c r="L83" s="42">
        <f t="array" ref="L83">INDIRECT("7월!$K$34")</f>
        <v>0</v>
      </c>
      <c r="M83" s="42">
        <f t="array" ref="M83">INDIRECT("8월!$K$34")</f>
        <v>0</v>
      </c>
      <c r="N83" s="42">
        <f t="array" ref="N83">INDIRECT("9월!$K$34")</f>
        <v>0</v>
      </c>
      <c r="O83" s="42">
        <f t="array" ref="O83">INDIRECT("10월!$K$34")</f>
        <v>0</v>
      </c>
      <c r="P83" s="42">
        <f t="array" ref="P83">INDIRECT("11월!$K$34")</f>
        <v>0</v>
      </c>
      <c r="Q83" s="42">
        <f t="array" ref="Q83">INDIRECT("12월!$K$34")</f>
        <v>0</v>
      </c>
      <c r="R83" s="44">
        <f t="shared" si="24"/>
        <v>0</v>
      </c>
    </row>
    <row r="84" outlineLevel="1">
      <c r="C84" s="45"/>
      <c r="D84" s="41" t="s">
        <v>18</v>
      </c>
      <c r="E84" s="56">
        <f t="shared" si="23"/>
        <v>321459</v>
      </c>
      <c r="F84" s="42">
        <f t="array" ref="F84">INDIRECT("1월!$K$35")</f>
        <v>0</v>
      </c>
      <c r="G84" s="42">
        <f t="array" ref="G84">INDIRECT("2월!$K$35")</f>
        <v>0</v>
      </c>
      <c r="H84" s="42">
        <f t="array" ref="H84">INDIRECT("3월!$K$35")</f>
        <v>0</v>
      </c>
      <c r="I84" s="42">
        <f t="array" ref="I84">INDIRECT("4월!$K$35")</f>
        <v>0</v>
      </c>
      <c r="J84" s="42">
        <f t="array" ref="J84">INDIRECT("5월!$K$35")</f>
        <v>0</v>
      </c>
      <c r="K84" s="42">
        <f t="array" ref="K84">INDIRECT("6월!$K$35")</f>
        <v>94909</v>
      </c>
      <c r="L84" s="42">
        <f t="array" ref="L84">INDIRECT("7월!$K$35")</f>
        <v>44050</v>
      </c>
      <c r="M84" s="42">
        <f t="array" ref="M84">INDIRECT("8월!$K$35")</f>
        <v>47050</v>
      </c>
      <c r="N84" s="42">
        <f t="array" ref="N84">INDIRECT("9월!$K$35")</f>
        <v>44050</v>
      </c>
      <c r="O84" s="42">
        <f t="array" ref="O84">INDIRECT("10월!$K$35")</f>
        <v>3300</v>
      </c>
      <c r="P84" s="42">
        <f t="array" ref="P84">INDIRECT("11월!$K$35")</f>
        <v>44050</v>
      </c>
      <c r="Q84" s="42">
        <f t="array" ref="Q84">INDIRECT("12월!$K$35")</f>
        <v>44050</v>
      </c>
      <c r="R84" s="44">
        <f t="shared" si="24"/>
        <v>40182.375</v>
      </c>
    </row>
    <row r="85" outlineLevel="1">
      <c r="C85" s="45"/>
      <c r="D85" s="41" t="s">
        <v>19</v>
      </c>
      <c r="E85" s="56">
        <f t="shared" si="23"/>
        <v>646070</v>
      </c>
      <c r="F85" s="42">
        <f t="array" ref="F85">INDIRECT("1월!$K$36")</f>
        <v>0</v>
      </c>
      <c r="G85" s="42">
        <f t="array" ref="G85">INDIRECT("2월!$K$36")</f>
        <v>0</v>
      </c>
      <c r="H85" s="42">
        <f t="array" ref="H85">INDIRECT("3월!$K$36")</f>
        <v>0</v>
      </c>
      <c r="I85" s="42">
        <f t="array" ref="I85">INDIRECT("4월!$K$36")</f>
        <v>0</v>
      </c>
      <c r="J85" s="42">
        <f t="array" ref="J85">INDIRECT("5월!$K$36")</f>
        <v>0</v>
      </c>
      <c r="K85" s="42">
        <f t="array" ref="K85">INDIRECT("6월!$K$36")</f>
        <v>118010</v>
      </c>
      <c r="L85" s="42">
        <f t="array" ref="L85">INDIRECT("7월!$K$36")</f>
        <v>88010</v>
      </c>
      <c r="M85" s="42">
        <f t="array" ref="M85">INDIRECT("8월!$K$36")</f>
        <v>88010</v>
      </c>
      <c r="N85" s="42">
        <f t="array" ref="N85">INDIRECT("9월!$K$36")</f>
        <v>88010</v>
      </c>
      <c r="O85" s="42">
        <f t="array" ref="O85">INDIRECT("10월!$K$36")</f>
        <v>88010</v>
      </c>
      <c r="P85" s="42">
        <f t="array" ref="P85">INDIRECT("11월!$K$36")</f>
        <v>88010</v>
      </c>
      <c r="Q85" s="42">
        <f t="array" ref="Q85">INDIRECT("12월!$K$36")</f>
        <v>88010</v>
      </c>
      <c r="R85" s="44">
        <f t="shared" si="24"/>
        <v>80758.75</v>
      </c>
    </row>
    <row r="86" outlineLevel="1">
      <c r="C86" s="45"/>
      <c r="D86" s="41" t="s">
        <v>20</v>
      </c>
      <c r="E86" s="56">
        <f t="shared" si="23"/>
        <v>580000</v>
      </c>
      <c r="F86" s="42">
        <f t="array" ref="F86">INDIRECT("1월!$K$37")</f>
        <v>0</v>
      </c>
      <c r="G86" s="42">
        <f t="array" ref="G86">INDIRECT("2월!$K$37")</f>
        <v>0</v>
      </c>
      <c r="H86" s="42">
        <f t="array" ref="H86">INDIRECT("3월!$K$37")</f>
        <v>0</v>
      </c>
      <c r="I86" s="42">
        <f t="array" ref="I86">INDIRECT("4월!$K$37")</f>
        <v>0</v>
      </c>
      <c r="J86" s="42">
        <f t="array" ref="J86">INDIRECT("5월!$K$37")</f>
        <v>0</v>
      </c>
      <c r="K86" s="42">
        <f t="array" ref="K86">INDIRECT("6월!$K$37")</f>
        <v>90000</v>
      </c>
      <c r="L86" s="42">
        <f t="array" ref="L86">INDIRECT("7월!$K$37")</f>
        <v>90000</v>
      </c>
      <c r="M86" s="42">
        <f t="array" ref="M86">INDIRECT("8월!$K$37")</f>
        <v>80000</v>
      </c>
      <c r="N86" s="42">
        <f t="array" ref="N86">INDIRECT("9월!$K$37")</f>
        <v>80000</v>
      </c>
      <c r="O86" s="42">
        <f t="array" ref="O86">INDIRECT("10월!$K$37")</f>
        <v>80000</v>
      </c>
      <c r="P86" s="42">
        <f t="array" ref="P86">INDIRECT("11월!$K$37")</f>
        <v>80000</v>
      </c>
      <c r="Q86" s="42">
        <f t="array" ref="Q86">INDIRECT("12월!$K$37")</f>
        <v>80000</v>
      </c>
      <c r="R86" s="44">
        <f t="shared" si="24"/>
        <v>72500</v>
      </c>
    </row>
    <row r="87" outlineLevel="1">
      <c r="C87" s="46"/>
      <c r="D87" s="47"/>
      <c r="E87" s="56">
        <f t="shared" si="23"/>
        <v>0</v>
      </c>
      <c r="F87" s="42">
        <f t="array" ref="F87">INDIRECT("1월!$K$38")</f>
        <v>0</v>
      </c>
      <c r="G87" s="42">
        <f t="array" ref="G87">INDIRECT("2월!$K$38")</f>
        <v>0</v>
      </c>
      <c r="H87" s="42">
        <f t="array" ref="H87">INDIRECT("3월!$K$38")</f>
        <v>0</v>
      </c>
      <c r="I87" s="42">
        <f t="array" ref="I87">INDIRECT("4월!$K$38")</f>
        <v>0</v>
      </c>
      <c r="J87" s="42">
        <f t="array" ref="J87">INDIRECT("5월!$K$38")</f>
        <v>0</v>
      </c>
      <c r="K87" s="42">
        <f t="array" ref="K87">INDIRECT("6월!$K$38")</f>
        <v>0</v>
      </c>
      <c r="L87" s="42">
        <f t="array" ref="L87">INDIRECT("7월!$K$38")</f>
        <v>0</v>
      </c>
      <c r="M87" s="42">
        <f t="array" ref="M87">INDIRECT("8월!$K$38")</f>
        <v>0</v>
      </c>
      <c r="N87" s="42">
        <f t="array" ref="N87">INDIRECT("9월!$K$38")</f>
        <v>0</v>
      </c>
      <c r="O87" s="42">
        <f t="array" ref="O87">INDIRECT("10월!$K$38")</f>
        <v>0</v>
      </c>
      <c r="P87" s="42">
        <f t="array" ref="P87">INDIRECT("11월!$K$38")</f>
        <v>0</v>
      </c>
      <c r="Q87" s="42">
        <f t="array" ref="Q87">INDIRECT("12월!$K$38")</f>
        <v>0</v>
      </c>
      <c r="R87" s="44">
        <f t="shared" si="24"/>
        <v>0</v>
      </c>
    </row>
    <row r="88">
      <c r="C88" s="48" t="str">
        <f>IF($C$82=0,"","총"&amp;$C$82)</f>
        <v>총🐻고정비</v>
      </c>
      <c r="D88" s="8"/>
      <c r="E88" s="49">
        <f t="shared" si="23"/>
        <v>1682699</v>
      </c>
      <c r="F88" s="42">
        <f t="array" ref="F88">INDIRECT("1월!$K$39")</f>
        <v>0</v>
      </c>
      <c r="G88" s="42">
        <f t="array" ref="G88">INDIRECT("2월!$K$39")</f>
        <v>0</v>
      </c>
      <c r="H88" s="42">
        <f t="array" ref="H88">INDIRECT("3월!$K$39")</f>
        <v>0</v>
      </c>
      <c r="I88" s="42">
        <f t="array" ref="I88">INDIRECT("4월!$K$39")</f>
        <v>0</v>
      </c>
      <c r="J88" s="42">
        <f t="array" ref="J88">INDIRECT("5월!$K$39")</f>
        <v>0</v>
      </c>
      <c r="K88" s="42">
        <f t="array" ref="K88">INDIRECT("6월!$K$39")</f>
        <v>327639</v>
      </c>
      <c r="L88" s="42">
        <f t="array" ref="L88">INDIRECT("7월!$K$39")</f>
        <v>241900</v>
      </c>
      <c r="M88" s="42">
        <f t="array" ref="M88">INDIRECT("8월!$K$39")</f>
        <v>227210</v>
      </c>
      <c r="N88" s="42">
        <f t="array" ref="N88">INDIRECT("9월!$K$39")</f>
        <v>222770</v>
      </c>
      <c r="O88" s="42">
        <f t="array" ref="O88">INDIRECT("10월!$K$39")</f>
        <v>186240</v>
      </c>
      <c r="P88" s="42">
        <f t="array" ref="P88">INDIRECT("11월!$K$39")</f>
        <v>229090</v>
      </c>
      <c r="Q88" s="42">
        <f t="array" ref="Q88">INDIRECT("12월!$K$39")</f>
        <v>247850</v>
      </c>
      <c r="R88" s="44">
        <f t="shared" si="24"/>
        <v>210337.375</v>
      </c>
    </row>
    <row r="89" outlineLevel="1">
      <c r="C89" s="50" t="s">
        <v>22</v>
      </c>
      <c r="D89" s="51" t="s">
        <v>23</v>
      </c>
      <c r="E89" s="56">
        <f t="shared" si="23"/>
        <v>193758</v>
      </c>
      <c r="F89" s="42">
        <f t="array" ref="F89">INDIRECT("1월!$K$41")</f>
        <v>0</v>
      </c>
      <c r="G89" s="42">
        <f t="array" ref="G89">INDIRECT("2월!$K$41")</f>
        <v>0</v>
      </c>
      <c r="H89" s="42">
        <f t="array" ref="H89">INDIRECT("3월!$K$41")</f>
        <v>0</v>
      </c>
      <c r="I89" s="42">
        <f t="array" ref="I89">INDIRECT("4월!$K$41")</f>
        <v>0</v>
      </c>
      <c r="J89" s="42">
        <f t="array" ref="J89">INDIRECT("5월!$K$41")</f>
        <v>0</v>
      </c>
      <c r="K89" s="42">
        <f t="array" ref="K89">INDIRECT("6월!$K$41")</f>
        <v>33000</v>
      </c>
      <c r="L89" s="42">
        <f t="array" ref="L89">INDIRECT("7월!$K$41")</f>
        <v>7790</v>
      </c>
      <c r="M89" s="42">
        <f t="array" ref="M89">INDIRECT("8월!$K$41")</f>
        <v>2000</v>
      </c>
      <c r="N89" s="42">
        <f t="array" ref="N89">INDIRECT("9월!$K$41")</f>
        <v>67818</v>
      </c>
      <c r="O89" s="42">
        <f t="array" ref="O89">INDIRECT("10월!$K$41")</f>
        <v>20650</v>
      </c>
      <c r="P89" s="42">
        <f t="array" ref="P89">INDIRECT("11월!$K$41")</f>
        <v>62500</v>
      </c>
      <c r="Q89" s="42">
        <f t="array" ref="Q89">INDIRECT("12월!$K$41")</f>
        <v>0</v>
      </c>
      <c r="R89" s="44">
        <f t="shared" si="24"/>
        <v>24219.75</v>
      </c>
    </row>
    <row r="90" outlineLevel="1">
      <c r="C90" s="45"/>
      <c r="D90" s="41" t="s">
        <v>24</v>
      </c>
      <c r="E90" s="56">
        <f t="shared" si="23"/>
        <v>120482</v>
      </c>
      <c r="F90" s="42">
        <f t="array" ref="F90">INDIRECT("1월!$K$42")</f>
        <v>0</v>
      </c>
      <c r="G90" s="42">
        <f t="array" ref="G90">INDIRECT("2월!$K$42")</f>
        <v>0</v>
      </c>
      <c r="H90" s="42">
        <f t="array" ref="H90">INDIRECT("3월!$K$42")</f>
        <v>0</v>
      </c>
      <c r="I90" s="42">
        <f t="array" ref="I90">INDIRECT("4월!$K$42")</f>
        <v>0</v>
      </c>
      <c r="J90" s="42">
        <f t="array" ref="J90">INDIRECT("5월!$K$42")</f>
        <v>0</v>
      </c>
      <c r="K90" s="42">
        <f t="array" ref="K90">INDIRECT("6월!$K$42")</f>
        <v>0</v>
      </c>
      <c r="L90" s="42">
        <f t="array" ref="L90">INDIRECT("7월!$K$42")</f>
        <v>14900</v>
      </c>
      <c r="M90" s="42">
        <f t="array" ref="M90">INDIRECT("8월!$K$42")</f>
        <v>0</v>
      </c>
      <c r="N90" s="42">
        <f t="array" ref="N90">INDIRECT("9월!$K$42")</f>
        <v>0</v>
      </c>
      <c r="O90" s="42">
        <f t="array" ref="O90">INDIRECT("10월!$K$42")</f>
        <v>0</v>
      </c>
      <c r="P90" s="42">
        <f t="array" ref="P90">INDIRECT("11월!$K$42")</f>
        <v>96682</v>
      </c>
      <c r="Q90" s="42">
        <f t="array" ref="Q90">INDIRECT("12월!$K$42")</f>
        <v>8900</v>
      </c>
      <c r="R90" s="44">
        <f t="shared" si="24"/>
        <v>15060.25</v>
      </c>
    </row>
    <row r="91" outlineLevel="1">
      <c r="C91" s="45"/>
      <c r="D91" s="41" t="s">
        <v>8</v>
      </c>
      <c r="E91" s="56">
        <f t="shared" si="23"/>
        <v>251656</v>
      </c>
      <c r="F91" s="42">
        <f t="array" ref="F91">INDIRECT("1월!$K$43")</f>
        <v>0</v>
      </c>
      <c r="G91" s="42">
        <f t="array" ref="G91">INDIRECT("2월!$K$43")</f>
        <v>0</v>
      </c>
      <c r="H91" s="42">
        <f t="array" ref="H91">INDIRECT("3월!$K$43")</f>
        <v>0</v>
      </c>
      <c r="I91" s="42">
        <f t="array" ref="I91">INDIRECT("4월!$K$43")</f>
        <v>0</v>
      </c>
      <c r="J91" s="42">
        <f t="array" ref="J91">INDIRECT("5월!$K$43")</f>
        <v>0</v>
      </c>
      <c r="K91" s="42">
        <f t="array" ref="K91">INDIRECT("6월!$K$43")</f>
        <v>70290</v>
      </c>
      <c r="L91" s="42">
        <f t="array" ref="L91">INDIRECT("7월!$K$43")</f>
        <v>16246</v>
      </c>
      <c r="M91" s="42">
        <f t="array" ref="M91">INDIRECT("8월!$K$43")</f>
        <v>5500</v>
      </c>
      <c r="N91" s="42">
        <f t="array" ref="N91">INDIRECT("9월!$K$43")</f>
        <v>0</v>
      </c>
      <c r="O91" s="42">
        <f t="array" ref="O91">INDIRECT("10월!$K$43")</f>
        <v>77790</v>
      </c>
      <c r="P91" s="42">
        <f t="array" ref="P91">INDIRECT("11월!$K$43")</f>
        <v>38930</v>
      </c>
      <c r="Q91" s="42">
        <f t="array" ref="Q91">INDIRECT("12월!$K$43")</f>
        <v>42900</v>
      </c>
      <c r="R91" s="44">
        <f t="shared" si="24"/>
        <v>31457</v>
      </c>
    </row>
    <row r="92" outlineLevel="1">
      <c r="C92" s="45"/>
      <c r="D92" s="41"/>
      <c r="E92" s="56">
        <f t="shared" si="23"/>
        <v>0</v>
      </c>
      <c r="F92" s="42">
        <f t="array" ref="F92">INDIRECT("1월!$K$44")</f>
        <v>0</v>
      </c>
      <c r="G92" s="42">
        <f t="array" ref="G92">INDIRECT("2월!$K$44")</f>
        <v>0</v>
      </c>
      <c r="H92" s="42">
        <f t="array" ref="H92">INDIRECT("3월!$K$44")</f>
        <v>0</v>
      </c>
      <c r="I92" s="42">
        <f t="array" ref="I92">INDIRECT("4월!$K$44")</f>
        <v>0</v>
      </c>
      <c r="J92" s="42">
        <f t="array" ref="J92">INDIRECT("5월!$K$44")</f>
        <v>0</v>
      </c>
      <c r="K92" s="42">
        <f t="array" ref="K92">INDIRECT("6월!$K$44")</f>
        <v>0</v>
      </c>
      <c r="L92" s="42">
        <f t="array" ref="L92">INDIRECT("7월!$K$44")</f>
        <v>0</v>
      </c>
      <c r="M92" s="42">
        <f t="array" ref="M92">INDIRECT("8월!$K$44")</f>
        <v>0</v>
      </c>
      <c r="N92" s="42">
        <f t="array" ref="N92">INDIRECT("9월!$K$44")</f>
        <v>0</v>
      </c>
      <c r="O92" s="42">
        <f t="array" ref="O92">INDIRECT("10월!$K$44")</f>
        <v>0</v>
      </c>
      <c r="P92" s="42">
        <f t="array" ref="P92">INDIRECT("11월!$K$44")</f>
        <v>0</v>
      </c>
      <c r="Q92" s="42">
        <f t="array" ref="Q92">INDIRECT("12월!$K$44")</f>
        <v>0</v>
      </c>
      <c r="R92" s="44">
        <f t="shared" si="24"/>
        <v>0</v>
      </c>
    </row>
    <row r="93" outlineLevel="1">
      <c r="C93" s="45"/>
      <c r="D93" s="41"/>
      <c r="E93" s="56">
        <f t="shared" si="23"/>
        <v>0</v>
      </c>
      <c r="F93" s="42">
        <f t="array" ref="F93">INDIRECT("1월!$K$45")</f>
        <v>0</v>
      </c>
      <c r="G93" s="42">
        <f t="array" ref="G93">INDIRECT("2월!$K$45")</f>
        <v>0</v>
      </c>
      <c r="H93" s="42">
        <f t="array" ref="H93">INDIRECT("3월!$K$45")</f>
        <v>0</v>
      </c>
      <c r="I93" s="42">
        <f t="array" ref="I93">INDIRECT("4월!$K$45")</f>
        <v>0</v>
      </c>
      <c r="J93" s="42">
        <f t="array" ref="J93">INDIRECT("5월!$K$45")</f>
        <v>0</v>
      </c>
      <c r="K93" s="42">
        <f t="array" ref="K93">INDIRECT("6월!$K$45")</f>
        <v>0</v>
      </c>
      <c r="L93" s="42">
        <f t="array" ref="L93">INDIRECT("7월!$K$45")</f>
        <v>0</v>
      </c>
      <c r="M93" s="42">
        <f t="array" ref="M93">INDIRECT("8월!$K$45")</f>
        <v>0</v>
      </c>
      <c r="N93" s="42">
        <f t="array" ref="N93">INDIRECT("9월!$K$45")</f>
        <v>0</v>
      </c>
      <c r="O93" s="42">
        <f t="array" ref="O93">INDIRECT("10월!$K$45")</f>
        <v>0</v>
      </c>
      <c r="P93" s="42">
        <f t="array" ref="P93">INDIRECT("11월!$K$45")</f>
        <v>0</v>
      </c>
      <c r="Q93" s="42">
        <f t="array" ref="Q93">INDIRECT("12월!$K$45")</f>
        <v>0</v>
      </c>
      <c r="R93" s="44">
        <f t="shared" si="24"/>
        <v>0</v>
      </c>
    </row>
    <row r="94" outlineLevel="1">
      <c r="C94" s="46"/>
      <c r="D94" s="47"/>
      <c r="E94" s="56">
        <f t="shared" si="23"/>
        <v>0</v>
      </c>
      <c r="F94" s="42">
        <f t="array" ref="F94">INDIRECT("1월!$K$46")</f>
        <v>0</v>
      </c>
      <c r="G94" s="42">
        <f t="array" ref="G94">INDIRECT("2월!$K$46")</f>
        <v>0</v>
      </c>
      <c r="H94" s="42">
        <f t="array" ref="H94">INDIRECT("3월!$K$46")</f>
        <v>0</v>
      </c>
      <c r="I94" s="42">
        <f t="array" ref="I94">INDIRECT("4월!$K$46")</f>
        <v>0</v>
      </c>
      <c r="J94" s="42">
        <f t="array" ref="J94">INDIRECT("5월!$K$46")</f>
        <v>0</v>
      </c>
      <c r="K94" s="42">
        <f t="array" ref="K94">INDIRECT("6월!$K$46")</f>
        <v>0</v>
      </c>
      <c r="L94" s="42">
        <f t="array" ref="L94">INDIRECT("7월!$K$46")</f>
        <v>0</v>
      </c>
      <c r="M94" s="42">
        <f t="array" ref="M94">INDIRECT("8월!$K$46")</f>
        <v>0</v>
      </c>
      <c r="N94" s="42">
        <f t="array" ref="N94">INDIRECT("9월!$K$46")</f>
        <v>0</v>
      </c>
      <c r="O94" s="42">
        <f t="array" ref="O94">INDIRECT("10월!$K$46")</f>
        <v>0</v>
      </c>
      <c r="P94" s="42">
        <f t="array" ref="P94">INDIRECT("11월!$K$46")</f>
        <v>0</v>
      </c>
      <c r="Q94" s="42">
        <f t="array" ref="Q94">INDIRECT("12월!$K$46")</f>
        <v>0</v>
      </c>
      <c r="R94" s="44">
        <f t="shared" si="24"/>
        <v>0</v>
      </c>
    </row>
    <row r="95">
      <c r="C95" s="48" t="str">
        <f>IF($C$89=0,"","총"&amp;$C$89)</f>
        <v>총🍪생필품</v>
      </c>
      <c r="D95" s="8"/>
      <c r="E95" s="49">
        <f t="shared" si="23"/>
        <v>565896</v>
      </c>
      <c r="F95" s="42">
        <f t="array" ref="F95">INDIRECT("1월!$K$47")</f>
        <v>0</v>
      </c>
      <c r="G95" s="42">
        <f t="array" ref="G95">INDIRECT("2월!$K$47")</f>
        <v>0</v>
      </c>
      <c r="H95" s="42">
        <f t="array" ref="H95">INDIRECT("3월!$K$47")</f>
        <v>0</v>
      </c>
      <c r="I95" s="42">
        <f t="array" ref="I95">INDIRECT("4월!$K$47")</f>
        <v>0</v>
      </c>
      <c r="J95" s="42">
        <f t="array" ref="J95">INDIRECT("5월!$K$47")</f>
        <v>0</v>
      </c>
      <c r="K95" s="42">
        <f t="array" ref="K95">INDIRECT("6월!$K$47")</f>
        <v>103290</v>
      </c>
      <c r="L95" s="42">
        <f t="array" ref="L95">INDIRECT("7월!$K$47")</f>
        <v>38936</v>
      </c>
      <c r="M95" s="42">
        <f t="array" ref="M95">INDIRECT("8월!$K$47")</f>
        <v>7500</v>
      </c>
      <c r="N95" s="42">
        <f t="array" ref="N95">INDIRECT("9월!$K$47")</f>
        <v>67818</v>
      </c>
      <c r="O95" s="42">
        <f t="array" ref="O95">INDIRECT("10월!$K$47")</f>
        <v>98440</v>
      </c>
      <c r="P95" s="42">
        <f t="array" ref="P95">INDIRECT("11월!$K$47")</f>
        <v>198112</v>
      </c>
      <c r="Q95" s="42">
        <f t="array" ref="Q95">INDIRECT("12월!$K$47")</f>
        <v>51800</v>
      </c>
      <c r="R95" s="44">
        <f t="shared" si="24"/>
        <v>70737</v>
      </c>
    </row>
    <row r="96" outlineLevel="1">
      <c r="C96" s="50" t="s">
        <v>25</v>
      </c>
      <c r="D96" s="51" t="s">
        <v>23</v>
      </c>
      <c r="E96" s="56">
        <f t="shared" si="23"/>
        <v>154100</v>
      </c>
      <c r="F96" s="42">
        <f t="array" ref="F96">INDIRECT("1월!$K$49")</f>
        <v>0</v>
      </c>
      <c r="G96" s="42">
        <f t="array" ref="G96">INDIRECT("2월!$K$49")</f>
        <v>0</v>
      </c>
      <c r="H96" s="42">
        <f t="array" ref="H96">INDIRECT("3월!$K$49")</f>
        <v>0</v>
      </c>
      <c r="I96" s="42">
        <f t="array" ref="I96">INDIRECT("4월!$K$49")</f>
        <v>0</v>
      </c>
      <c r="J96" s="42">
        <f t="array" ref="J96">INDIRECT("5월!$K$49")</f>
        <v>0</v>
      </c>
      <c r="K96" s="42">
        <f t="array" ref="K96">INDIRECT("6월!$K$49")</f>
        <v>6400</v>
      </c>
      <c r="L96" s="42">
        <f t="array" ref="L96">INDIRECT("7월!$K$49")</f>
        <v>5000</v>
      </c>
      <c r="M96" s="42">
        <f t="array" ref="M96">INDIRECT("8월!$K$49")</f>
        <v>0</v>
      </c>
      <c r="N96" s="42">
        <f t="array" ref="N96">INDIRECT("9월!$K$49")</f>
        <v>142700</v>
      </c>
      <c r="O96" s="42">
        <f t="array" ref="O96">INDIRECT("10월!$K$49")</f>
        <v>0</v>
      </c>
      <c r="P96" s="42">
        <f t="array" ref="P96">INDIRECT("11월!$K$49")</f>
        <v>0</v>
      </c>
      <c r="Q96" s="42">
        <f t="array" ref="Q96">INDIRECT("12월!$K$49")</f>
        <v>0</v>
      </c>
      <c r="R96" s="44">
        <f t="shared" si="24"/>
        <v>19262.5</v>
      </c>
    </row>
    <row r="97" outlineLevel="1">
      <c r="C97" s="45"/>
      <c r="D97" s="41" t="s">
        <v>24</v>
      </c>
      <c r="E97" s="56">
        <f t="shared" si="23"/>
        <v>138175</v>
      </c>
      <c r="F97" s="42">
        <f t="array" ref="F97">INDIRECT("1월!$K$50")</f>
        <v>0</v>
      </c>
      <c r="G97" s="42">
        <f t="array" ref="G97">INDIRECT("2월!$K$50")</f>
        <v>0</v>
      </c>
      <c r="H97" s="42">
        <f t="array" ref="H97">INDIRECT("3월!$K$50")</f>
        <v>0</v>
      </c>
      <c r="I97" s="42">
        <f t="array" ref="I97">INDIRECT("4월!$K$50")</f>
        <v>0</v>
      </c>
      <c r="J97" s="42">
        <f t="array" ref="J97">INDIRECT("5월!$K$50")</f>
        <v>0</v>
      </c>
      <c r="K97" s="42">
        <f t="array" ref="K97">INDIRECT("6월!$K$50")</f>
        <v>0</v>
      </c>
      <c r="L97" s="42">
        <f t="array" ref="L97">INDIRECT("7월!$K$50")</f>
        <v>12600</v>
      </c>
      <c r="M97" s="42">
        <f t="array" ref="M97">INDIRECT("8월!$K$50")</f>
        <v>0</v>
      </c>
      <c r="N97" s="42">
        <f t="array" ref="N97">INDIRECT("9월!$K$50")</f>
        <v>14200</v>
      </c>
      <c r="O97" s="42">
        <f t="array" ref="O97">INDIRECT("10월!$K$50")</f>
        <v>55375</v>
      </c>
      <c r="P97" s="42">
        <f t="array" ref="P97">INDIRECT("11월!$K$50")</f>
        <v>0</v>
      </c>
      <c r="Q97" s="42">
        <f t="array" ref="Q97">INDIRECT("12월!$K$50")</f>
        <v>56000</v>
      </c>
      <c r="R97" s="44">
        <f t="shared" si="24"/>
        <v>17271.875</v>
      </c>
    </row>
    <row r="98" outlineLevel="1">
      <c r="C98" s="45"/>
      <c r="D98" s="41" t="s">
        <v>8</v>
      </c>
      <c r="E98" s="56">
        <f t="shared" si="23"/>
        <v>146100</v>
      </c>
      <c r="F98" s="42">
        <f t="array" ref="F98">INDIRECT("1월!$K$51")</f>
        <v>0</v>
      </c>
      <c r="G98" s="42">
        <f t="array" ref="G98">INDIRECT("2월!$K$51")</f>
        <v>0</v>
      </c>
      <c r="H98" s="42">
        <f t="array" ref="H98">INDIRECT("3월!$K$51")</f>
        <v>0</v>
      </c>
      <c r="I98" s="42">
        <f t="array" ref="I98">INDIRECT("4월!$K$51")</f>
        <v>0</v>
      </c>
      <c r="J98" s="42">
        <f t="array" ref="J98">INDIRECT("5월!$K$51")</f>
        <v>0</v>
      </c>
      <c r="K98" s="42">
        <f t="array" ref="K98">INDIRECT("6월!$K$51")</f>
        <v>0</v>
      </c>
      <c r="L98" s="42">
        <f t="array" ref="L98">INDIRECT("7월!$K$51")</f>
        <v>2000</v>
      </c>
      <c r="M98" s="42">
        <f t="array" ref="M98">INDIRECT("8월!$K$51")</f>
        <v>1600</v>
      </c>
      <c r="N98" s="42">
        <f t="array" ref="N98">INDIRECT("9월!$K$51")</f>
        <v>81600</v>
      </c>
      <c r="O98" s="42">
        <f t="array" ref="O98">INDIRECT("10월!$K$51")</f>
        <v>60900</v>
      </c>
      <c r="P98" s="42">
        <f t="array" ref="P98">INDIRECT("11월!$K$51")</f>
        <v>0</v>
      </c>
      <c r="Q98" s="42">
        <f t="array" ref="Q98">INDIRECT("12월!$K$51")</f>
        <v>0</v>
      </c>
      <c r="R98" s="44">
        <f t="shared" si="24"/>
        <v>18262.5</v>
      </c>
    </row>
    <row r="99" outlineLevel="1">
      <c r="C99" s="45"/>
      <c r="D99" s="41"/>
      <c r="E99" s="56">
        <f t="shared" si="23"/>
        <v>0</v>
      </c>
      <c r="F99" s="42">
        <f t="array" ref="F99">INDIRECT("1월!$K$52")</f>
        <v>0</v>
      </c>
      <c r="G99" s="42">
        <f t="array" ref="G99">INDIRECT("2월!$K$52")</f>
        <v>0</v>
      </c>
      <c r="H99" s="42">
        <f t="array" ref="H99">INDIRECT("3월!$K$52")</f>
        <v>0</v>
      </c>
      <c r="I99" s="42">
        <f t="array" ref="I99">INDIRECT("4월!$K$52")</f>
        <v>0</v>
      </c>
      <c r="J99" s="42">
        <f t="array" ref="J99">INDIRECT("5월!$K$52")</f>
        <v>0</v>
      </c>
      <c r="K99" s="42">
        <f t="array" ref="K99">INDIRECT("6월!$K$52")</f>
        <v>0</v>
      </c>
      <c r="L99" s="42">
        <f t="array" ref="L99">INDIRECT("7월!$K$52")</f>
        <v>0</v>
      </c>
      <c r="M99" s="42">
        <f t="array" ref="M99">INDIRECT("8월!$K$52")</f>
        <v>0</v>
      </c>
      <c r="N99" s="42">
        <f t="array" ref="N99">INDIRECT("9월!$K$52")</f>
        <v>0</v>
      </c>
      <c r="O99" s="42">
        <f t="array" ref="O99">INDIRECT("10월!$K$52")</f>
        <v>0</v>
      </c>
      <c r="P99" s="42">
        <f t="array" ref="P99">INDIRECT("11월!$K$52")</f>
        <v>0</v>
      </c>
      <c r="Q99" s="42">
        <f t="array" ref="Q99">INDIRECT("12월!$K$52")</f>
        <v>0</v>
      </c>
      <c r="R99" s="44">
        <f t="shared" si="24"/>
        <v>0</v>
      </c>
    </row>
    <row r="100" outlineLevel="1">
      <c r="C100" s="45"/>
      <c r="D100" s="41"/>
      <c r="E100" s="56">
        <f t="shared" si="23"/>
        <v>0</v>
      </c>
      <c r="F100" s="42">
        <f t="array" ref="F100">INDIRECT("1월!$K$53")</f>
        <v>0</v>
      </c>
      <c r="G100" s="42">
        <f t="array" ref="G100">INDIRECT("2월!$K$53")</f>
        <v>0</v>
      </c>
      <c r="H100" s="42">
        <f t="array" ref="H100">INDIRECT("3월!$K$53")</f>
        <v>0</v>
      </c>
      <c r="I100" s="42">
        <f t="array" ref="I100">INDIRECT("4월!$K$53")</f>
        <v>0</v>
      </c>
      <c r="J100" s="42">
        <f t="array" ref="J100">INDIRECT("5월!$K$53")</f>
        <v>0</v>
      </c>
      <c r="K100" s="42">
        <f t="array" ref="K100">INDIRECT("6월!$K$53")</f>
        <v>0</v>
      </c>
      <c r="L100" s="42">
        <f t="array" ref="L100">INDIRECT("7월!$K$53")</f>
        <v>0</v>
      </c>
      <c r="M100" s="42">
        <f t="array" ref="M100">INDIRECT("8월!$K$53")</f>
        <v>0</v>
      </c>
      <c r="N100" s="42">
        <f t="array" ref="N100">INDIRECT("9월!$K$53")</f>
        <v>0</v>
      </c>
      <c r="O100" s="42">
        <f t="array" ref="O100">INDIRECT("10월!$K$53")</f>
        <v>0</v>
      </c>
      <c r="P100" s="42">
        <f t="array" ref="P100">INDIRECT("11월!$K$53")</f>
        <v>0</v>
      </c>
      <c r="Q100" s="42">
        <f t="array" ref="Q100">INDIRECT("12월!$K$53")</f>
        <v>0</v>
      </c>
      <c r="R100" s="44">
        <f t="shared" si="24"/>
        <v>0</v>
      </c>
    </row>
    <row r="101" outlineLevel="1">
      <c r="C101" s="46"/>
      <c r="D101" s="47"/>
      <c r="E101" s="56">
        <f t="shared" si="23"/>
        <v>0</v>
      </c>
      <c r="F101" s="42">
        <f t="array" ref="F101">INDIRECT("1월!$K$54")</f>
        <v>0</v>
      </c>
      <c r="G101" s="42">
        <f t="array" ref="G101">INDIRECT("2월!$K$54")</f>
        <v>0</v>
      </c>
      <c r="H101" s="42">
        <f t="array" ref="H101">INDIRECT("3월!$K$54")</f>
        <v>0</v>
      </c>
      <c r="I101" s="42">
        <f t="array" ref="I101">INDIRECT("4월!$K$54")</f>
        <v>0</v>
      </c>
      <c r="J101" s="42">
        <f t="array" ref="J101">INDIRECT("5월!$K$54")</f>
        <v>0</v>
      </c>
      <c r="K101" s="42">
        <f t="array" ref="K101">INDIRECT("6월!$K$54")</f>
        <v>0</v>
      </c>
      <c r="L101" s="42">
        <f t="array" ref="L101">INDIRECT("7월!$K$54")</f>
        <v>0</v>
      </c>
      <c r="M101" s="42">
        <f t="array" ref="M101">INDIRECT("8월!$K$54")</f>
        <v>0</v>
      </c>
      <c r="N101" s="42">
        <f t="array" ref="N101">INDIRECT("9월!$K$54")</f>
        <v>0</v>
      </c>
      <c r="O101" s="42">
        <f t="array" ref="O101">INDIRECT("10월!$K$54")</f>
        <v>0</v>
      </c>
      <c r="P101" s="42">
        <f t="array" ref="P101">INDIRECT("11월!$K$54")</f>
        <v>0</v>
      </c>
      <c r="Q101" s="42">
        <f t="array" ref="Q101">INDIRECT("12월!$K$54")</f>
        <v>0</v>
      </c>
      <c r="R101" s="44">
        <f t="shared" si="24"/>
        <v>0</v>
      </c>
    </row>
    <row r="102">
      <c r="C102" s="48" t="str">
        <f>IF($C$96=0,"","총"&amp;$C$96)</f>
        <v>총🐻생필품</v>
      </c>
      <c r="D102" s="8"/>
      <c r="E102" s="49">
        <f t="shared" si="23"/>
        <v>438375</v>
      </c>
      <c r="F102" s="42">
        <f t="array" ref="F102">INDIRECT("1월!$K$55")</f>
        <v>0</v>
      </c>
      <c r="G102" s="42">
        <f t="array" ref="G102">INDIRECT("2월!$K$55")</f>
        <v>0</v>
      </c>
      <c r="H102" s="42">
        <f t="array" ref="H102">INDIRECT("3월!$K$55")</f>
        <v>0</v>
      </c>
      <c r="I102" s="42">
        <f t="array" ref="I102">INDIRECT("4월!$K$55")</f>
        <v>0</v>
      </c>
      <c r="J102" s="42">
        <f t="array" ref="J102">INDIRECT("5월!$K$55")</f>
        <v>0</v>
      </c>
      <c r="K102" s="42">
        <f t="array" ref="K102">INDIRECT("6월!$K$55")</f>
        <v>6400</v>
      </c>
      <c r="L102" s="42">
        <f t="array" ref="L102">INDIRECT("7월!$K$55")</f>
        <v>19600</v>
      </c>
      <c r="M102" s="42">
        <f t="array" ref="M102">INDIRECT("8월!$K$55")</f>
        <v>1600</v>
      </c>
      <c r="N102" s="42">
        <f t="array" ref="N102">INDIRECT("9월!$K$55")</f>
        <v>238500</v>
      </c>
      <c r="O102" s="42">
        <f t="array" ref="O102">INDIRECT("10월!$K$55")</f>
        <v>116275</v>
      </c>
      <c r="P102" s="42">
        <f t="array" ref="P102">INDIRECT("11월!$K$55")</f>
        <v>0</v>
      </c>
      <c r="Q102" s="42">
        <f t="array" ref="Q102">INDIRECT("12월!$K$55")</f>
        <v>56000</v>
      </c>
      <c r="R102" s="44">
        <f t="shared" si="24"/>
        <v>54796.875</v>
      </c>
    </row>
    <row r="103" outlineLevel="1">
      <c r="C103" s="50" t="s">
        <v>26</v>
      </c>
      <c r="D103" s="51" t="s">
        <v>27</v>
      </c>
      <c r="E103" s="56">
        <f t="shared" si="23"/>
        <v>2563708</v>
      </c>
      <c r="F103" s="42">
        <f t="array" ref="F103">INDIRECT("1월!$P$25")</f>
        <v>0</v>
      </c>
      <c r="G103" s="42">
        <f t="array" ref="G103">INDIRECT("2월!$P$25")</f>
        <v>0</v>
      </c>
      <c r="H103" s="42">
        <f t="array" ref="H103">INDIRECT("3월!$P$25")</f>
        <v>0</v>
      </c>
      <c r="I103" s="42">
        <f t="array" ref="I103">INDIRECT("4월!$P$25")</f>
        <v>0</v>
      </c>
      <c r="J103" s="42">
        <f t="array" ref="J103">INDIRECT("5월!$P$25")</f>
        <v>89070</v>
      </c>
      <c r="K103" s="42">
        <f t="array" ref="K103">INDIRECT("6월!$P$25")</f>
        <v>457034</v>
      </c>
      <c r="L103" s="42">
        <f t="array" ref="L103">INDIRECT("7월!$P$25")</f>
        <v>352990</v>
      </c>
      <c r="M103" s="42">
        <f t="array" ref="M103">INDIRECT("8월!$P$25")</f>
        <v>195972</v>
      </c>
      <c r="N103" s="42">
        <f t="array" ref="N103">INDIRECT("9월!$P$25")</f>
        <v>289810</v>
      </c>
      <c r="O103" s="42">
        <f t="array" ref="O103">INDIRECT("10월!$P$25")</f>
        <v>425846</v>
      </c>
      <c r="P103" s="42">
        <f t="array" ref="P103">INDIRECT("11월!$P$25")</f>
        <v>340743</v>
      </c>
      <c r="Q103" s="42">
        <f t="array" ref="Q103">INDIRECT("12월!$P$25")</f>
        <v>412243</v>
      </c>
      <c r="R103" s="44">
        <f t="shared" si="24"/>
        <v>320463.5</v>
      </c>
    </row>
    <row r="104" outlineLevel="1">
      <c r="C104" s="45"/>
      <c r="D104" s="41" t="s">
        <v>28</v>
      </c>
      <c r="E104" s="56">
        <f t="shared" si="23"/>
        <v>648160</v>
      </c>
      <c r="F104" s="42">
        <f t="array" ref="F104">INDIRECT("1월!$P$26")</f>
        <v>0</v>
      </c>
      <c r="G104" s="42">
        <f t="array" ref="G104">INDIRECT("2월!$P$26")</f>
        <v>0</v>
      </c>
      <c r="H104" s="42">
        <f t="array" ref="H104">INDIRECT("3월!$P$26")</f>
        <v>0</v>
      </c>
      <c r="I104" s="42">
        <f t="array" ref="I104">INDIRECT("4월!$P$26")</f>
        <v>0</v>
      </c>
      <c r="J104" s="42">
        <f t="array" ref="J104">INDIRECT("5월!$P$26")</f>
        <v>148300</v>
      </c>
      <c r="K104" s="42">
        <f t="array" ref="K104">INDIRECT("6월!$P$26")</f>
        <v>101600</v>
      </c>
      <c r="L104" s="42">
        <f t="array" ref="L104">INDIRECT("7월!$P$26")</f>
        <v>115500</v>
      </c>
      <c r="M104" s="42">
        <f t="array" ref="M104">INDIRECT("8월!$P$26")</f>
        <v>55200</v>
      </c>
      <c r="N104" s="42">
        <f t="array" ref="N104">INDIRECT("9월!$P$26")</f>
        <v>31700</v>
      </c>
      <c r="O104" s="42">
        <f t="array" ref="O104">INDIRECT("10월!$P$26")</f>
        <v>60500</v>
      </c>
      <c r="P104" s="42">
        <f t="array" ref="P104">INDIRECT("11월!$P$26")</f>
        <v>31410</v>
      </c>
      <c r="Q104" s="42">
        <f t="array" ref="Q104">INDIRECT("12월!$P$26")</f>
        <v>103950</v>
      </c>
      <c r="R104" s="44">
        <f t="shared" si="24"/>
        <v>81020</v>
      </c>
    </row>
    <row r="105" outlineLevel="1">
      <c r="C105" s="45"/>
      <c r="D105" s="41" t="s">
        <v>29</v>
      </c>
      <c r="E105" s="56">
        <f t="shared" si="23"/>
        <v>1046900</v>
      </c>
      <c r="F105" s="42">
        <f t="array" ref="F105">INDIRECT("1월!$P$27")</f>
        <v>0</v>
      </c>
      <c r="G105" s="42">
        <f t="array" ref="G105">INDIRECT("2월!$P$27")</f>
        <v>0</v>
      </c>
      <c r="H105" s="42">
        <f t="array" ref="H105">INDIRECT("3월!$P$27")</f>
        <v>0</v>
      </c>
      <c r="I105" s="42">
        <f t="array" ref="I105">INDIRECT("4월!$P$27")</f>
        <v>0</v>
      </c>
      <c r="J105" s="42">
        <f t="array" ref="J105">INDIRECT("5월!$P$27")</f>
        <v>133950</v>
      </c>
      <c r="K105" s="42">
        <f t="array" ref="K105">INDIRECT("6월!$P$27")</f>
        <v>96900</v>
      </c>
      <c r="L105" s="42">
        <f t="array" ref="L105">INDIRECT("7월!$P$27")</f>
        <v>133200</v>
      </c>
      <c r="M105" s="42">
        <f t="array" ref="M105">INDIRECT("8월!$P$27")</f>
        <v>76300</v>
      </c>
      <c r="N105" s="42">
        <f t="array" ref="N105">INDIRECT("9월!$P$27")</f>
        <v>221400</v>
      </c>
      <c r="O105" s="42">
        <f t="array" ref="O105">INDIRECT("10월!$P$27")</f>
        <v>107000</v>
      </c>
      <c r="P105" s="42">
        <f t="array" ref="P105">INDIRECT("11월!$P$27")</f>
        <v>122550</v>
      </c>
      <c r="Q105" s="42">
        <f t="array" ref="Q105">INDIRECT("12월!$P$27")</f>
        <v>155600</v>
      </c>
      <c r="R105" s="44">
        <f t="shared" si="24"/>
        <v>130862.5</v>
      </c>
    </row>
    <row r="106" outlineLevel="1">
      <c r="C106" s="45"/>
      <c r="D106" s="41" t="s">
        <v>30</v>
      </c>
      <c r="E106" s="56">
        <f t="shared" si="23"/>
        <v>2723946</v>
      </c>
      <c r="F106" s="42">
        <f t="array" ref="F106">INDIRECT("1월!$P$28")</f>
        <v>0</v>
      </c>
      <c r="G106" s="42">
        <f t="array" ref="G106">INDIRECT("2월!$P$28")</f>
        <v>0</v>
      </c>
      <c r="H106" s="42">
        <f t="array" ref="H106">INDIRECT("3월!$P$28")</f>
        <v>0</v>
      </c>
      <c r="I106" s="42">
        <f t="array" ref="I106">INDIRECT("4월!$P$28")</f>
        <v>0</v>
      </c>
      <c r="J106" s="42">
        <f t="array" ref="J106">INDIRECT("5월!$P$28")</f>
        <v>371534</v>
      </c>
      <c r="K106" s="42">
        <f t="array" ref="K106">INDIRECT("6월!$P$28")</f>
        <v>140500</v>
      </c>
      <c r="L106" s="42">
        <f t="array" ref="L106">INDIRECT("7월!$P$28")</f>
        <v>571780</v>
      </c>
      <c r="M106" s="42">
        <f t="array" ref="M106">INDIRECT("8월!$P$28")</f>
        <v>207500</v>
      </c>
      <c r="N106" s="42">
        <f t="array" ref="N106">INDIRECT("9월!$P$28")</f>
        <v>617800</v>
      </c>
      <c r="O106" s="42">
        <f t="array" ref="O106">INDIRECT("10월!$P$28")</f>
        <v>344970</v>
      </c>
      <c r="P106" s="42">
        <f t="array" ref="P106">INDIRECT("11월!$P$28")</f>
        <v>301062</v>
      </c>
      <c r="Q106" s="42">
        <f t="array" ref="Q106">INDIRECT("12월!$P$28")</f>
        <v>168800</v>
      </c>
      <c r="R106" s="44">
        <f t="shared" si="24"/>
        <v>340493.25</v>
      </c>
    </row>
    <row r="107" outlineLevel="1">
      <c r="C107" s="45"/>
      <c r="D107" s="41" t="s">
        <v>8</v>
      </c>
      <c r="E107" s="56">
        <f t="shared" si="23"/>
        <v>89810</v>
      </c>
      <c r="F107" s="42">
        <f t="array" ref="F107">INDIRECT("1월!$P$29")</f>
        <v>0</v>
      </c>
      <c r="G107" s="42">
        <f t="array" ref="G107">INDIRECT("2월!$P$29")</f>
        <v>0</v>
      </c>
      <c r="H107" s="42">
        <f t="array" ref="H107">INDIRECT("3월!$P$29")</f>
        <v>0</v>
      </c>
      <c r="I107" s="42">
        <f t="array" ref="I107">INDIRECT("4월!$P$29")</f>
        <v>0</v>
      </c>
      <c r="J107" s="42">
        <f t="array" ref="J107">INDIRECT("5월!$P$29")</f>
        <v>0</v>
      </c>
      <c r="K107" s="42">
        <f t="array" ref="K107">INDIRECT("6월!$P$29")</f>
        <v>89810</v>
      </c>
      <c r="L107" s="42">
        <f t="array" ref="L107">INDIRECT("7월!$P$29")</f>
        <v>0</v>
      </c>
      <c r="M107" s="42">
        <f t="array" ref="M107">INDIRECT("8월!$P$29")</f>
        <v>0</v>
      </c>
      <c r="N107" s="42">
        <f t="array" ref="N107">INDIRECT("9월!$P$29")</f>
        <v>0</v>
      </c>
      <c r="O107" s="42">
        <f t="array" ref="O107">INDIRECT("10월!$P$29")</f>
        <v>0</v>
      </c>
      <c r="P107" s="42">
        <f t="array" ref="P107">INDIRECT("11월!$P$29")</f>
        <v>0</v>
      </c>
      <c r="Q107" s="42">
        <f t="array" ref="Q107">INDIRECT("12월!$P$29")</f>
        <v>0</v>
      </c>
      <c r="R107" s="44">
        <f t="shared" si="24"/>
        <v>11226.25</v>
      </c>
    </row>
    <row r="108" outlineLevel="1">
      <c r="C108" s="46"/>
      <c r="D108" s="47"/>
      <c r="E108" s="56">
        <f t="shared" si="23"/>
        <v>0</v>
      </c>
      <c r="F108" s="42">
        <f t="array" ref="F108">INDIRECT("1월!$P$30")</f>
        <v>0</v>
      </c>
      <c r="G108" s="42">
        <f t="array" ref="G108">INDIRECT("2월!$P$30")</f>
        <v>0</v>
      </c>
      <c r="H108" s="42">
        <f t="array" ref="H108">INDIRECT("3월!$P$30")</f>
        <v>0</v>
      </c>
      <c r="I108" s="42">
        <f t="array" ref="I108">INDIRECT("4월!$P$30")</f>
        <v>0</v>
      </c>
      <c r="J108" s="42">
        <f t="array" ref="J108">INDIRECT("5월!$P$30")</f>
        <v>0</v>
      </c>
      <c r="K108" s="42">
        <f t="array" ref="K108">INDIRECT("6월!$P$30")</f>
        <v>0</v>
      </c>
      <c r="L108" s="42">
        <f t="array" ref="L108">INDIRECT("7월!$P$30")</f>
        <v>0</v>
      </c>
      <c r="M108" s="42">
        <f t="array" ref="M108">INDIRECT("8월!$P$30")</f>
        <v>0</v>
      </c>
      <c r="N108" s="42">
        <f t="array" ref="N108">INDIRECT("9월!$P$30")</f>
        <v>0</v>
      </c>
      <c r="O108" s="42">
        <f t="array" ref="O108">INDIRECT("10월!$P$30")</f>
        <v>0</v>
      </c>
      <c r="P108" s="42">
        <f t="array" ref="P108">INDIRECT("11월!$P$30")</f>
        <v>0</v>
      </c>
      <c r="Q108" s="42">
        <f t="array" ref="Q108">INDIRECT("12월!$P$30")</f>
        <v>0</v>
      </c>
      <c r="R108" s="44">
        <f t="shared" si="24"/>
        <v>0</v>
      </c>
    </row>
    <row r="109">
      <c r="C109" s="48" t="str">
        <f>IF($C$103=0,"","총"&amp;$C$103)</f>
        <v>총🍪식비</v>
      </c>
      <c r="D109" s="8"/>
      <c r="E109" s="49">
        <f t="shared" si="23"/>
        <v>7072524</v>
      </c>
      <c r="F109" s="42">
        <f t="array" ref="F109">INDIRECT("1월!$P$31")</f>
        <v>0</v>
      </c>
      <c r="G109" s="42">
        <f t="array" ref="G109">INDIRECT("2월!$P$31")</f>
        <v>0</v>
      </c>
      <c r="H109" s="42">
        <f t="array" ref="H109">INDIRECT("3월!$P$31")</f>
        <v>0</v>
      </c>
      <c r="I109" s="42">
        <f t="array" ref="I109">INDIRECT("4월!$P$31")</f>
        <v>0</v>
      </c>
      <c r="J109" s="42">
        <f t="array" ref="J109">INDIRECT("5월!$P$31")</f>
        <v>742854</v>
      </c>
      <c r="K109" s="42">
        <f t="array" ref="K109">INDIRECT("6월!$P$31")</f>
        <v>885844</v>
      </c>
      <c r="L109" s="42">
        <f t="array" ref="L109">INDIRECT("7월!$P$31")</f>
        <v>1173470</v>
      </c>
      <c r="M109" s="42">
        <f t="array" ref="M109">INDIRECT("8월!$P$31")</f>
        <v>534972</v>
      </c>
      <c r="N109" s="42">
        <f t="array" ref="N109">INDIRECT("9월!$P$31")</f>
        <v>1160710</v>
      </c>
      <c r="O109" s="42">
        <f t="array" ref="O109">INDIRECT("10월!$P$31")</f>
        <v>938316</v>
      </c>
      <c r="P109" s="42">
        <f t="array" ref="P109">INDIRECT("11월!$P$31")</f>
        <v>795765</v>
      </c>
      <c r="Q109" s="42">
        <f t="array" ref="Q109">INDIRECT("12월!$P$31")</f>
        <v>840593</v>
      </c>
      <c r="R109" s="44">
        <f t="shared" si="24"/>
        <v>884065.5</v>
      </c>
    </row>
    <row r="110" outlineLevel="1">
      <c r="C110" s="50" t="s">
        <v>31</v>
      </c>
      <c r="D110" s="51" t="s">
        <v>27</v>
      </c>
      <c r="E110" s="56">
        <f t="shared" si="23"/>
        <v>780432</v>
      </c>
      <c r="F110" s="42">
        <f t="array" ref="F110">INDIRECT("1월!$P$33")</f>
        <v>0</v>
      </c>
      <c r="G110" s="42">
        <f t="array" ref="G110">INDIRECT("2월!$P$33")</f>
        <v>0</v>
      </c>
      <c r="H110" s="42">
        <f t="array" ref="H110">INDIRECT("3월!$P$33")</f>
        <v>0</v>
      </c>
      <c r="I110" s="42">
        <f t="array" ref="I110">INDIRECT("4월!$P$33")</f>
        <v>0</v>
      </c>
      <c r="J110" s="42">
        <f t="array" ref="J110">INDIRECT("5월!$P$33")</f>
        <v>0</v>
      </c>
      <c r="K110" s="42">
        <f t="array" ref="K110">INDIRECT("6월!$P$33")</f>
        <v>39340</v>
      </c>
      <c r="L110" s="42">
        <f t="array" ref="L110">INDIRECT("7월!$P$33")</f>
        <v>20900</v>
      </c>
      <c r="M110" s="42">
        <f t="array" ref="M110">INDIRECT("8월!$P$33")</f>
        <v>75380</v>
      </c>
      <c r="N110" s="42">
        <f t="array" ref="N110">INDIRECT("9월!$P$33")</f>
        <v>499030</v>
      </c>
      <c r="O110" s="42">
        <f t="array" ref="O110">INDIRECT("10월!$P$33")</f>
        <v>96194</v>
      </c>
      <c r="P110" s="42">
        <f t="array" ref="P110">INDIRECT("11월!$P$33")</f>
        <v>6600</v>
      </c>
      <c r="Q110" s="42">
        <f t="array" ref="Q110">INDIRECT("12월!$P$33")</f>
        <v>42988</v>
      </c>
      <c r="R110" s="44">
        <f t="shared" si="24"/>
        <v>97554</v>
      </c>
    </row>
    <row r="111" outlineLevel="1">
      <c r="C111" s="45"/>
      <c r="D111" s="41" t="s">
        <v>28</v>
      </c>
      <c r="E111" s="56">
        <f t="shared" si="23"/>
        <v>962100</v>
      </c>
      <c r="F111" s="42">
        <f t="array" ref="F111">INDIRECT("1월!$P$34")</f>
        <v>0</v>
      </c>
      <c r="G111" s="42">
        <f t="array" ref="G111">INDIRECT("2월!$P$34")</f>
        <v>0</v>
      </c>
      <c r="H111" s="42">
        <f t="array" ref="H111">INDIRECT("3월!$P$34")</f>
        <v>0</v>
      </c>
      <c r="I111" s="42">
        <f t="array" ref="I111">INDIRECT("4월!$P$34")</f>
        <v>0</v>
      </c>
      <c r="J111" s="42">
        <f t="array" ref="J111">INDIRECT("5월!$P$34")</f>
        <v>0</v>
      </c>
      <c r="K111" s="42">
        <f t="array" ref="K111">INDIRECT("6월!$P$34")</f>
        <v>180800</v>
      </c>
      <c r="L111" s="42">
        <f t="array" ref="L111">INDIRECT("7월!$P$34")</f>
        <v>168000</v>
      </c>
      <c r="M111" s="42">
        <f t="array" ref="M111">INDIRECT("8월!$P$34")</f>
        <v>98400</v>
      </c>
      <c r="N111" s="42">
        <f t="array" ref="N111">INDIRECT("9월!$P$34")</f>
        <v>137500</v>
      </c>
      <c r="O111" s="42">
        <f t="array" ref="O111">INDIRECT("10월!$P$34")</f>
        <v>95700</v>
      </c>
      <c r="P111" s="42">
        <f t="array" ref="P111">INDIRECT("11월!$P$34")</f>
        <v>167500</v>
      </c>
      <c r="Q111" s="42">
        <f t="array" ref="Q111">INDIRECT("12월!$P$34")</f>
        <v>114200</v>
      </c>
      <c r="R111" s="44">
        <f t="shared" si="24"/>
        <v>120262.5</v>
      </c>
    </row>
    <row r="112" outlineLevel="1">
      <c r="C112" s="45"/>
      <c r="D112" s="41" t="s">
        <v>29</v>
      </c>
      <c r="E112" s="56">
        <f t="shared" si="23"/>
        <v>314200</v>
      </c>
      <c r="F112" s="42">
        <f t="array" ref="F112">INDIRECT("1월!$P$35")</f>
        <v>0</v>
      </c>
      <c r="G112" s="42">
        <f t="array" ref="G112">INDIRECT("2월!$P$35")</f>
        <v>0</v>
      </c>
      <c r="H112" s="42">
        <f t="array" ref="H112">INDIRECT("3월!$P$35")</f>
        <v>0</v>
      </c>
      <c r="I112" s="42">
        <f t="array" ref="I112">INDIRECT("4월!$P$35")</f>
        <v>0</v>
      </c>
      <c r="J112" s="42">
        <f t="array" ref="J112">INDIRECT("5월!$P$35")</f>
        <v>0</v>
      </c>
      <c r="K112" s="42">
        <f t="array" ref="K112">INDIRECT("6월!$P$35")</f>
        <v>67700</v>
      </c>
      <c r="L112" s="42">
        <f t="array" ref="L112">INDIRECT("7월!$P$35")</f>
        <v>98300</v>
      </c>
      <c r="M112" s="42">
        <f t="array" ref="M112">INDIRECT("8월!$P$35")</f>
        <v>54000</v>
      </c>
      <c r="N112" s="42">
        <f t="array" ref="N112">INDIRECT("9월!$P$35")</f>
        <v>38000</v>
      </c>
      <c r="O112" s="42">
        <f t="array" ref="O112">INDIRECT("10월!$P$35")</f>
        <v>31800</v>
      </c>
      <c r="P112" s="42">
        <f t="array" ref="P112">INDIRECT("11월!$P$35")</f>
        <v>19600</v>
      </c>
      <c r="Q112" s="42">
        <f t="array" ref="Q112">INDIRECT("12월!$P$35")</f>
        <v>4800</v>
      </c>
      <c r="R112" s="44">
        <f t="shared" si="24"/>
        <v>39275</v>
      </c>
    </row>
    <row r="113" outlineLevel="1">
      <c r="C113" s="45"/>
      <c r="D113" s="41" t="s">
        <v>30</v>
      </c>
      <c r="E113" s="56">
        <f t="shared" si="23"/>
        <v>464700</v>
      </c>
      <c r="F113" s="42">
        <f t="array" ref="F113">INDIRECT("1월!$P$36")</f>
        <v>0</v>
      </c>
      <c r="G113" s="42">
        <f t="array" ref="G113">INDIRECT("2월!$P$36")</f>
        <v>0</v>
      </c>
      <c r="H113" s="42">
        <f t="array" ref="H113">INDIRECT("3월!$P$36")</f>
        <v>0</v>
      </c>
      <c r="I113" s="42">
        <f t="array" ref="I113">INDIRECT("4월!$P$36")</f>
        <v>0</v>
      </c>
      <c r="J113" s="42">
        <f t="array" ref="J113">INDIRECT("5월!$P$36")</f>
        <v>0</v>
      </c>
      <c r="K113" s="42">
        <f t="array" ref="K113">INDIRECT("6월!$P$36")</f>
        <v>90000</v>
      </c>
      <c r="L113" s="42">
        <f t="array" ref="L113">INDIRECT("7월!$P$36")</f>
        <v>67000</v>
      </c>
      <c r="M113" s="42">
        <f t="array" ref="M113">INDIRECT("8월!$P$36")</f>
        <v>105000</v>
      </c>
      <c r="N113" s="42">
        <f t="array" ref="N113">INDIRECT("9월!$P$36")</f>
        <v>137700</v>
      </c>
      <c r="O113" s="42">
        <f t="array" ref="O113">INDIRECT("10월!$P$36")</f>
        <v>40000</v>
      </c>
      <c r="P113" s="42">
        <f t="array" ref="P113">INDIRECT("11월!$P$36")</f>
        <v>0</v>
      </c>
      <c r="Q113" s="42">
        <f t="array" ref="Q113">INDIRECT("12월!$P$36")</f>
        <v>25000</v>
      </c>
      <c r="R113" s="44">
        <f t="shared" si="24"/>
        <v>58087.5</v>
      </c>
    </row>
    <row r="114" outlineLevel="1">
      <c r="C114" s="45"/>
      <c r="D114" s="41" t="s">
        <v>8</v>
      </c>
      <c r="E114" s="56">
        <f t="shared" si="23"/>
        <v>0</v>
      </c>
      <c r="F114" s="42">
        <f t="array" ref="F114">INDIRECT("1월!$P$37")</f>
        <v>0</v>
      </c>
      <c r="G114" s="42">
        <f t="array" ref="G114">INDIRECT("2월!$P$37")</f>
        <v>0</v>
      </c>
      <c r="H114" s="42">
        <f t="array" ref="H114">INDIRECT("3월!$P$37")</f>
        <v>0</v>
      </c>
      <c r="I114" s="42">
        <f t="array" ref="I114">INDIRECT("4월!$P$37")</f>
        <v>0</v>
      </c>
      <c r="J114" s="42">
        <f t="array" ref="J114">INDIRECT("5월!$P$37")</f>
        <v>0</v>
      </c>
      <c r="K114" s="42">
        <f t="array" ref="K114">INDIRECT("6월!$P$37")</f>
        <v>0</v>
      </c>
      <c r="L114" s="42">
        <f t="array" ref="L114">INDIRECT("7월!$P$37")</f>
        <v>0</v>
      </c>
      <c r="M114" s="42">
        <f t="array" ref="M114">INDIRECT("8월!$P$37")</f>
        <v>0</v>
      </c>
      <c r="N114" s="42">
        <f t="array" ref="N114">INDIRECT("9월!$P$37")</f>
        <v>0</v>
      </c>
      <c r="O114" s="42">
        <f t="array" ref="O114">INDIRECT("10월!$P$37")</f>
        <v>0</v>
      </c>
      <c r="P114" s="42">
        <f t="array" ref="P114">INDIRECT("11월!$P$37")</f>
        <v>0</v>
      </c>
      <c r="Q114" s="42">
        <f t="array" ref="Q114">INDIRECT("12월!$P$37")</f>
        <v>0</v>
      </c>
      <c r="R114" s="44">
        <f t="shared" si="24"/>
        <v>0</v>
      </c>
    </row>
    <row r="115" outlineLevel="1">
      <c r="C115" s="46"/>
      <c r="D115" s="47"/>
      <c r="E115" s="56">
        <f t="shared" si="23"/>
        <v>0</v>
      </c>
      <c r="F115" s="42">
        <f t="array" ref="F115">INDIRECT("1월!$P$38")</f>
        <v>0</v>
      </c>
      <c r="G115" s="42">
        <f t="array" ref="G115">INDIRECT("2월!$P$38")</f>
        <v>0</v>
      </c>
      <c r="H115" s="42">
        <f t="array" ref="H115">INDIRECT("3월!$P$38")</f>
        <v>0</v>
      </c>
      <c r="I115" s="42">
        <f t="array" ref="I115">INDIRECT("4월!$P$38")</f>
        <v>0</v>
      </c>
      <c r="J115" s="42">
        <f t="array" ref="J115">INDIRECT("5월!$P$38")</f>
        <v>0</v>
      </c>
      <c r="K115" s="42">
        <f t="array" ref="K115">INDIRECT("6월!$P$38")</f>
        <v>0</v>
      </c>
      <c r="L115" s="42">
        <f t="array" ref="L115">INDIRECT("7월!$P$38")</f>
        <v>0</v>
      </c>
      <c r="M115" s="42">
        <f t="array" ref="M115">INDIRECT("8월!$P$38")</f>
        <v>0</v>
      </c>
      <c r="N115" s="42">
        <f t="array" ref="N115">INDIRECT("9월!$P$38")</f>
        <v>0</v>
      </c>
      <c r="O115" s="42">
        <f t="array" ref="O115">INDIRECT("10월!$P$38")</f>
        <v>0</v>
      </c>
      <c r="P115" s="42">
        <f t="array" ref="P115">INDIRECT("11월!$P$38")</f>
        <v>0</v>
      </c>
      <c r="Q115" s="42">
        <f t="array" ref="Q115">INDIRECT("12월!$P$38")</f>
        <v>0</v>
      </c>
      <c r="R115" s="44">
        <f t="shared" si="24"/>
        <v>0</v>
      </c>
    </row>
    <row r="116">
      <c r="C116" s="48" t="str">
        <f>IF($C$110=0,"","총"&amp;$C$110)</f>
        <v>총🐻식비</v>
      </c>
      <c r="D116" s="8"/>
      <c r="E116" s="49">
        <f t="shared" si="23"/>
        <v>2521432</v>
      </c>
      <c r="F116" s="42">
        <f t="array" ref="F116">INDIRECT("1월!$P$39")</f>
        <v>0</v>
      </c>
      <c r="G116" s="42">
        <f t="array" ref="G116">INDIRECT("2월!$P$39")</f>
        <v>0</v>
      </c>
      <c r="H116" s="42">
        <f t="array" ref="H116">INDIRECT("3월!$P$39")</f>
        <v>0</v>
      </c>
      <c r="I116" s="42">
        <f t="array" ref="I116">INDIRECT("4월!$P$39")</f>
        <v>0</v>
      </c>
      <c r="J116" s="42">
        <f t="array" ref="J116">INDIRECT("5월!$P$39")</f>
        <v>0</v>
      </c>
      <c r="K116" s="42">
        <f t="array" ref="K116">INDIRECT("6월!$P$39")</f>
        <v>377840</v>
      </c>
      <c r="L116" s="42">
        <f t="array" ref="L116">INDIRECT("7월!$P$39")</f>
        <v>354200</v>
      </c>
      <c r="M116" s="42">
        <f t="array" ref="M116">INDIRECT("8월!$P$39")</f>
        <v>332780</v>
      </c>
      <c r="N116" s="42">
        <f t="array" ref="N116">INDIRECT("9월!$P$39")</f>
        <v>812230</v>
      </c>
      <c r="O116" s="42">
        <f t="array" ref="O116">INDIRECT("10월!$P$39")</f>
        <v>263694</v>
      </c>
      <c r="P116" s="42">
        <f t="array" ref="P116">INDIRECT("11월!$P$39")</f>
        <v>193700</v>
      </c>
      <c r="Q116" s="42">
        <f t="array" ref="Q116">INDIRECT("12월!$P$39")</f>
        <v>186988</v>
      </c>
      <c r="R116" s="44">
        <f t="shared" si="24"/>
        <v>315179</v>
      </c>
    </row>
    <row r="117" outlineLevel="1">
      <c r="C117" s="50" t="s">
        <v>32</v>
      </c>
      <c r="D117" s="51" t="s">
        <v>33</v>
      </c>
      <c r="E117" s="56">
        <f t="shared" si="23"/>
        <v>4660856</v>
      </c>
      <c r="F117" s="42">
        <f t="array" ref="F117">INDIRECT("1월!$P$41")</f>
        <v>0</v>
      </c>
      <c r="G117" s="42">
        <f t="array" ref="G117">INDIRECT("2월!$P$41")</f>
        <v>0</v>
      </c>
      <c r="H117" s="42">
        <f t="array" ref="H117">INDIRECT("3월!$P$41")</f>
        <v>0</v>
      </c>
      <c r="I117" s="42">
        <f t="array" ref="I117">INDIRECT("4월!$P$41")</f>
        <v>0</v>
      </c>
      <c r="J117" s="42">
        <f t="array" ref="J117">INDIRECT("5월!$P$41")</f>
        <v>620200</v>
      </c>
      <c r="K117" s="42">
        <f t="array" ref="K117">INDIRECT("6월!$P$41")</f>
        <v>329000</v>
      </c>
      <c r="L117" s="42">
        <f t="array" ref="L117">INDIRECT("7월!$P$41")</f>
        <v>590260</v>
      </c>
      <c r="M117" s="42">
        <f t="array" ref="M117">INDIRECT("8월!$P$41")</f>
        <v>691396</v>
      </c>
      <c r="N117" s="42">
        <f t="array" ref="N117">INDIRECT("9월!$P$41")</f>
        <v>550000</v>
      </c>
      <c r="O117" s="42">
        <f t="array" ref="O117">INDIRECT("10월!$P$41")</f>
        <v>0</v>
      </c>
      <c r="P117" s="42">
        <f t="array" ref="P117">INDIRECT("11월!$P$41")</f>
        <v>0</v>
      </c>
      <c r="Q117" s="42">
        <f t="array" ref="Q117">INDIRECT("12월!$P$41")</f>
        <v>1880000</v>
      </c>
      <c r="R117" s="44">
        <f t="shared" si="24"/>
        <v>582607</v>
      </c>
    </row>
    <row r="118" outlineLevel="1">
      <c r="C118" s="45"/>
      <c r="D118" s="41" t="s">
        <v>34</v>
      </c>
      <c r="E118" s="56">
        <f t="shared" si="23"/>
        <v>54510</v>
      </c>
      <c r="F118" s="42">
        <f t="array" ref="F118">INDIRECT("1월!$P$42")</f>
        <v>0</v>
      </c>
      <c r="G118" s="42">
        <f t="array" ref="G118">INDIRECT("2월!$P$42")</f>
        <v>0</v>
      </c>
      <c r="H118" s="42">
        <f t="array" ref="H118">INDIRECT("3월!$P$42")</f>
        <v>0</v>
      </c>
      <c r="I118" s="42">
        <f t="array" ref="I118">INDIRECT("4월!$P$42")</f>
        <v>0</v>
      </c>
      <c r="J118" s="42">
        <f t="array" ref="J118">INDIRECT("5월!$P$42")</f>
        <v>4990</v>
      </c>
      <c r="K118" s="42">
        <f t="array" ref="K118">INDIRECT("6월!$P$42")</f>
        <v>4990</v>
      </c>
      <c r="L118" s="42">
        <f t="array" ref="L118">INDIRECT("7월!$P$42")</f>
        <v>4990</v>
      </c>
      <c r="M118" s="42">
        <f t="array" ref="M118">INDIRECT("8월!$P$42")</f>
        <v>7890</v>
      </c>
      <c r="N118" s="42">
        <f t="array" ref="N118">INDIRECT("9월!$P$42")</f>
        <v>7890</v>
      </c>
      <c r="O118" s="42">
        <f t="array" ref="O118">INDIRECT("10월!$P$42")</f>
        <v>7890</v>
      </c>
      <c r="P118" s="42">
        <f t="array" ref="P118">INDIRECT("11월!$P$42")</f>
        <v>7890</v>
      </c>
      <c r="Q118" s="42">
        <f t="array" ref="Q118">INDIRECT("12월!$P$42")</f>
        <v>7980</v>
      </c>
      <c r="R118" s="44">
        <f t="shared" si="24"/>
        <v>6813.75</v>
      </c>
    </row>
    <row r="119" outlineLevel="1">
      <c r="C119" s="45"/>
      <c r="D119" s="41" t="s">
        <v>35</v>
      </c>
      <c r="E119" s="56">
        <f t="shared" si="23"/>
        <v>95200</v>
      </c>
      <c r="F119" s="42">
        <f t="array" ref="F119">INDIRECT("1월!$P$43")</f>
        <v>0</v>
      </c>
      <c r="G119" s="42">
        <f t="array" ref="G119">INDIRECT("2월!$P$43")</f>
        <v>0</v>
      </c>
      <c r="H119" s="42">
        <f t="array" ref="H119">INDIRECT("3월!$P$43")</f>
        <v>0</v>
      </c>
      <c r="I119" s="42">
        <f t="array" ref="I119">INDIRECT("4월!$P$43")</f>
        <v>0</v>
      </c>
      <c r="J119" s="42">
        <f t="array" ref="J119">INDIRECT("5월!$P$43")</f>
        <v>11000</v>
      </c>
      <c r="K119" s="42">
        <f t="array" ref="K119">INDIRECT("6월!$P$43")</f>
        <v>42200</v>
      </c>
      <c r="L119" s="42">
        <f t="array" ref="L119">INDIRECT("7월!$P$43")</f>
        <v>0</v>
      </c>
      <c r="M119" s="42">
        <f t="array" ref="M119">INDIRECT("8월!$P$43")</f>
        <v>0</v>
      </c>
      <c r="N119" s="42">
        <f t="array" ref="N119">INDIRECT("9월!$P$43")</f>
        <v>30000</v>
      </c>
      <c r="O119" s="42">
        <f t="array" ref="O119">INDIRECT("10월!$P$43")</f>
        <v>10000</v>
      </c>
      <c r="P119" s="42">
        <f t="array" ref="P119">INDIRECT("11월!$P$43")</f>
        <v>2000</v>
      </c>
      <c r="Q119" s="42">
        <f t="array" ref="Q119">INDIRECT("12월!$P$43")</f>
        <v>0</v>
      </c>
      <c r="R119" s="44">
        <f t="shared" si="24"/>
        <v>11900</v>
      </c>
    </row>
    <row r="120" outlineLevel="1">
      <c r="C120" s="45"/>
      <c r="D120" s="41" t="s">
        <v>36</v>
      </c>
      <c r="E120" s="56">
        <f t="shared" si="23"/>
        <v>0</v>
      </c>
      <c r="F120" s="42">
        <f t="array" ref="F120">INDIRECT("1월!$P$44")</f>
        <v>0</v>
      </c>
      <c r="G120" s="42">
        <f t="array" ref="G120">INDIRECT("2월!$P$44")</f>
        <v>0</v>
      </c>
      <c r="H120" s="42">
        <f t="array" ref="H120">INDIRECT("3월!$P$44")</f>
        <v>0</v>
      </c>
      <c r="I120" s="42">
        <f t="array" ref="I120">INDIRECT("4월!$P$44")</f>
        <v>0</v>
      </c>
      <c r="J120" s="42">
        <f t="array" ref="J120">INDIRECT("5월!$P$44")</f>
        <v>0</v>
      </c>
      <c r="K120" s="42">
        <f t="array" ref="K120">INDIRECT("6월!$P$44")</f>
        <v>0</v>
      </c>
      <c r="L120" s="42">
        <f t="array" ref="L120">INDIRECT("7월!$P$44")</f>
        <v>0</v>
      </c>
      <c r="M120" s="42">
        <f t="array" ref="M120">INDIRECT("8월!$P$44")</f>
        <v>0</v>
      </c>
      <c r="N120" s="42">
        <f t="array" ref="N120">INDIRECT("9월!$P$44")</f>
        <v>0</v>
      </c>
      <c r="O120" s="42">
        <f t="array" ref="O120">INDIRECT("10월!$P$44")</f>
        <v>0</v>
      </c>
      <c r="P120" s="42">
        <f t="array" ref="P120">INDIRECT("11월!$P$44")</f>
        <v>0</v>
      </c>
      <c r="Q120" s="42">
        <f t="array" ref="Q120">INDIRECT("12월!$P$44")</f>
        <v>0</v>
      </c>
      <c r="R120" s="44">
        <f t="shared" si="24"/>
        <v>0</v>
      </c>
    </row>
    <row r="121" outlineLevel="1">
      <c r="C121" s="45"/>
      <c r="D121" s="41" t="s">
        <v>37</v>
      </c>
      <c r="E121" s="56">
        <f t="shared" si="23"/>
        <v>3627979</v>
      </c>
      <c r="F121" s="42">
        <f t="array" ref="F121">INDIRECT("1월!$P$45")</f>
        <v>0</v>
      </c>
      <c r="G121" s="42">
        <f t="array" ref="G121">INDIRECT("2월!$P$45")</f>
        <v>0</v>
      </c>
      <c r="H121" s="42">
        <f t="array" ref="H121">INDIRECT("3월!$P$45")</f>
        <v>0</v>
      </c>
      <c r="I121" s="42">
        <f t="array" ref="I121">INDIRECT("4월!$P$45")</f>
        <v>0</v>
      </c>
      <c r="J121" s="42">
        <f t="array" ref="J121">INDIRECT("5월!$P$45")</f>
        <v>0</v>
      </c>
      <c r="K121" s="42">
        <f t="array" ref="K121">INDIRECT("6월!$P$45")</f>
        <v>235400</v>
      </c>
      <c r="L121" s="42">
        <f t="array" ref="L121">INDIRECT("7월!$P$45")</f>
        <v>27000</v>
      </c>
      <c r="M121" s="42">
        <f t="array" ref="M121">INDIRECT("8월!$P$45")</f>
        <v>664605</v>
      </c>
      <c r="N121" s="42">
        <f t="array" ref="N121">INDIRECT("9월!$P$45")</f>
        <v>74910</v>
      </c>
      <c r="O121" s="42">
        <f t="array" ref="O121">INDIRECT("10월!$P$45")</f>
        <v>48000</v>
      </c>
      <c r="P121" s="42">
        <f t="array" ref="P121">INDIRECT("11월!$P$45")</f>
        <v>84000</v>
      </c>
      <c r="Q121" s="42">
        <f t="array" ref="Q121">INDIRECT("12월!$P$45")</f>
        <v>2494064</v>
      </c>
      <c r="R121" s="44">
        <f t="shared" si="24"/>
        <v>453497.375</v>
      </c>
    </row>
    <row r="122" outlineLevel="1">
      <c r="C122" s="46"/>
      <c r="D122" s="47" t="s">
        <v>8</v>
      </c>
      <c r="E122" s="56">
        <f t="shared" si="23"/>
        <v>1215099</v>
      </c>
      <c r="F122" s="42">
        <f t="array" ref="F122">INDIRECT("1월!$P$46")</f>
        <v>0</v>
      </c>
      <c r="G122" s="42">
        <f t="array" ref="G122">INDIRECT("2월!$P$46")</f>
        <v>0</v>
      </c>
      <c r="H122" s="42">
        <f t="array" ref="H122">INDIRECT("3월!$P$46")</f>
        <v>0</v>
      </c>
      <c r="I122" s="42">
        <f t="array" ref="I122">INDIRECT("4월!$P$46")</f>
        <v>0</v>
      </c>
      <c r="J122" s="42">
        <f t="array" ref="J122">INDIRECT("5월!$P$46")</f>
        <v>22954</v>
      </c>
      <c r="K122" s="42">
        <f t="array" ref="K122">INDIRECT("6월!$P$46")</f>
        <v>1157745</v>
      </c>
      <c r="L122" s="42">
        <f t="array" ref="L122">INDIRECT("7월!$P$46")</f>
        <v>0</v>
      </c>
      <c r="M122" s="42">
        <f t="array" ref="M122">INDIRECT("8월!$P$46")</f>
        <v>0</v>
      </c>
      <c r="N122" s="42">
        <f t="array" ref="N122">INDIRECT("9월!$P$46")</f>
        <v>0</v>
      </c>
      <c r="O122" s="42">
        <f t="array" ref="O122">INDIRECT("10월!$P$46")</f>
        <v>34400</v>
      </c>
      <c r="P122" s="42">
        <f t="array" ref="P122">INDIRECT("11월!$P$46")</f>
        <v>0</v>
      </c>
      <c r="Q122" s="42">
        <f t="array" ref="Q122">INDIRECT("12월!$P$46")</f>
        <v>0</v>
      </c>
      <c r="R122" s="44">
        <f t="shared" si="24"/>
        <v>151887.375</v>
      </c>
    </row>
    <row r="123">
      <c r="C123" s="48" t="str">
        <f>IF($C$117=0,"","총"&amp;$C$117)</f>
        <v>총🍪여가비</v>
      </c>
      <c r="D123" s="8"/>
      <c r="E123" s="49">
        <f t="shared" si="23"/>
        <v>9653644</v>
      </c>
      <c r="F123" s="42">
        <f t="array" ref="F123">INDIRECT("1월!$P$47")</f>
        <v>0</v>
      </c>
      <c r="G123" s="42">
        <f t="array" ref="G123">INDIRECT("2월!$P$47")</f>
        <v>0</v>
      </c>
      <c r="H123" s="42">
        <f t="array" ref="H123">INDIRECT("3월!$P$47")</f>
        <v>0</v>
      </c>
      <c r="I123" s="42">
        <f t="array" ref="I123">INDIRECT("4월!$P$47")</f>
        <v>0</v>
      </c>
      <c r="J123" s="42">
        <f t="array" ref="J123">INDIRECT("5월!$P$47")</f>
        <v>659144</v>
      </c>
      <c r="K123" s="42">
        <f t="array" ref="K123">INDIRECT("6월!$P$47")</f>
        <v>1769335</v>
      </c>
      <c r="L123" s="42">
        <f t="array" ref="L123">INDIRECT("7월!$P$47")</f>
        <v>622250</v>
      </c>
      <c r="M123" s="42">
        <f t="array" ref="M123">INDIRECT("8월!$P$47")</f>
        <v>1363891</v>
      </c>
      <c r="N123" s="42">
        <f t="array" ref="N123">INDIRECT("9월!$P$47")</f>
        <v>662800</v>
      </c>
      <c r="O123" s="42">
        <f t="array" ref="O123">INDIRECT("10월!$P$47")</f>
        <v>100290</v>
      </c>
      <c r="P123" s="42">
        <f t="array" ref="P123">INDIRECT("11월!$P$47")</f>
        <v>93890</v>
      </c>
      <c r="Q123" s="42">
        <f t="array" ref="Q123">INDIRECT("12월!$P$47")</f>
        <v>4382044</v>
      </c>
      <c r="R123" s="44">
        <f t="shared" si="24"/>
        <v>1206705.5</v>
      </c>
    </row>
    <row r="124" outlineLevel="1">
      <c r="C124" s="50" t="s">
        <v>38</v>
      </c>
      <c r="D124" s="51" t="s">
        <v>33</v>
      </c>
      <c r="E124" s="56">
        <f t="shared" si="23"/>
        <v>733790</v>
      </c>
      <c r="F124" s="42">
        <f t="array" ref="F124">INDIRECT("1월!$P$49")</f>
        <v>0</v>
      </c>
      <c r="G124" s="42">
        <f t="array" ref="G124">INDIRECT("2월!$P$49")</f>
        <v>0</v>
      </c>
      <c r="H124" s="42">
        <f t="array" ref="H124">INDIRECT("3월!$P$49")</f>
        <v>0</v>
      </c>
      <c r="I124" s="42">
        <f t="array" ref="I124">INDIRECT("4월!$P$49")</f>
        <v>0</v>
      </c>
      <c r="J124" s="42">
        <f t="array" ref="J124">INDIRECT("5월!$P$49")</f>
        <v>0</v>
      </c>
      <c r="K124" s="42">
        <f t="array" ref="K124">INDIRECT("6월!$P$49")</f>
        <v>135940</v>
      </c>
      <c r="L124" s="42">
        <f t="array" ref="L124">INDIRECT("7월!$P$49")</f>
        <v>0</v>
      </c>
      <c r="M124" s="42">
        <f t="array" ref="M124">INDIRECT("8월!$P$49")</f>
        <v>70500</v>
      </c>
      <c r="N124" s="42">
        <f t="array" ref="N124">INDIRECT("9월!$P$49")</f>
        <v>192600</v>
      </c>
      <c r="O124" s="42">
        <f t="array" ref="O124">INDIRECT("10월!$P$49")</f>
        <v>0</v>
      </c>
      <c r="P124" s="42">
        <f t="array" ref="P124">INDIRECT("11월!$P$49")</f>
        <v>334750</v>
      </c>
      <c r="Q124" s="42">
        <f t="array" ref="Q124">INDIRECT("12월!$P$49")</f>
        <v>0</v>
      </c>
      <c r="R124" s="44">
        <f t="shared" si="24"/>
        <v>91723.75</v>
      </c>
    </row>
    <row r="125" outlineLevel="1">
      <c r="C125" s="45"/>
      <c r="D125" s="41" t="s">
        <v>34</v>
      </c>
      <c r="E125" s="56">
        <f t="shared" si="23"/>
        <v>147571</v>
      </c>
      <c r="F125" s="42">
        <f t="array" ref="F125">INDIRECT("1월!$P$50")</f>
        <v>0</v>
      </c>
      <c r="G125" s="42">
        <f t="array" ref="G125">INDIRECT("2월!$P$50")</f>
        <v>0</v>
      </c>
      <c r="H125" s="42">
        <f t="array" ref="H125">INDIRECT("3월!$P$50")</f>
        <v>0</v>
      </c>
      <c r="I125" s="42">
        <f t="array" ref="I125">INDIRECT("4월!$P$50")</f>
        <v>0</v>
      </c>
      <c r="J125" s="42">
        <f t="array" ref="J125">INDIRECT("5월!$P$50")</f>
        <v>0</v>
      </c>
      <c r="K125" s="42">
        <f t="array" ref="K125">INDIRECT("6월!$P$50")</f>
        <v>5858</v>
      </c>
      <c r="L125" s="42">
        <f t="array" ref="L125">INDIRECT("7월!$P$50")</f>
        <v>27820</v>
      </c>
      <c r="M125" s="42">
        <f t="array" ref="M125">INDIRECT("8월!$P$50")</f>
        <v>27593</v>
      </c>
      <c r="N125" s="42">
        <f t="array" ref="N125">INDIRECT("9월!$P$50")</f>
        <v>5497</v>
      </c>
      <c r="O125" s="42">
        <f t="array" ref="O125">INDIRECT("10월!$P$50")</f>
        <v>22000</v>
      </c>
      <c r="P125" s="42">
        <f t="array" ref="P125">INDIRECT("11월!$P$50")</f>
        <v>27048</v>
      </c>
      <c r="Q125" s="42">
        <f t="array" ref="Q125">INDIRECT("12월!$P$50")</f>
        <v>31755</v>
      </c>
      <c r="R125" s="44">
        <f t="shared" si="24"/>
        <v>18446.375</v>
      </c>
    </row>
    <row r="126" outlineLevel="1">
      <c r="C126" s="45"/>
      <c r="D126" s="41" t="s">
        <v>35</v>
      </c>
      <c r="E126" s="56">
        <f t="shared" si="23"/>
        <v>18316</v>
      </c>
      <c r="F126" s="42">
        <f t="array" ref="F126">INDIRECT("1월!$P$51")</f>
        <v>0</v>
      </c>
      <c r="G126" s="42">
        <f t="array" ref="G126">INDIRECT("2월!$P$51")</f>
        <v>0</v>
      </c>
      <c r="H126" s="42">
        <f t="array" ref="H126">INDIRECT("3월!$P$51")</f>
        <v>0</v>
      </c>
      <c r="I126" s="42">
        <f t="array" ref="I126">INDIRECT("4월!$P$51")</f>
        <v>0</v>
      </c>
      <c r="J126" s="42">
        <f t="array" ref="J126">INDIRECT("5월!$P$51")</f>
        <v>0</v>
      </c>
      <c r="K126" s="42">
        <f t="array" ref="K126">INDIRECT("6월!$P$51")</f>
        <v>0</v>
      </c>
      <c r="L126" s="42">
        <f t="array" ref="L126">INDIRECT("7월!$P$51")</f>
        <v>0</v>
      </c>
      <c r="M126" s="42">
        <f t="array" ref="M126">INDIRECT("8월!$P$51")</f>
        <v>0</v>
      </c>
      <c r="N126" s="42">
        <f t="array" ref="N126">INDIRECT("9월!$P$51")</f>
        <v>5000</v>
      </c>
      <c r="O126" s="42">
        <f t="array" ref="O126">INDIRECT("10월!$P$51")</f>
        <v>0</v>
      </c>
      <c r="P126" s="42">
        <f t="array" ref="P126">INDIRECT("11월!$P$51")</f>
        <v>0</v>
      </c>
      <c r="Q126" s="42">
        <f t="array" ref="Q126">INDIRECT("12월!$P$51")</f>
        <v>13316</v>
      </c>
      <c r="R126" s="44">
        <f t="shared" si="24"/>
        <v>2289.5</v>
      </c>
    </row>
    <row r="127" outlineLevel="1">
      <c r="C127" s="45"/>
      <c r="D127" s="41" t="s">
        <v>36</v>
      </c>
      <c r="E127" s="56">
        <f t="shared" si="23"/>
        <v>180000</v>
      </c>
      <c r="F127" s="42">
        <f t="array" ref="F127">INDIRECT("1월!$P$52")</f>
        <v>0</v>
      </c>
      <c r="G127" s="42">
        <f t="array" ref="G127">INDIRECT("2월!$P$52")</f>
        <v>0</v>
      </c>
      <c r="H127" s="42">
        <f t="array" ref="H127">INDIRECT("3월!$P$52")</f>
        <v>0</v>
      </c>
      <c r="I127" s="42">
        <f t="array" ref="I127">INDIRECT("4월!$P$52")</f>
        <v>0</v>
      </c>
      <c r="J127" s="42">
        <f t="array" ref="J127">INDIRECT("5월!$P$52")</f>
        <v>0</v>
      </c>
      <c r="K127" s="42">
        <f t="array" ref="K127">INDIRECT("6월!$P$52")</f>
        <v>0</v>
      </c>
      <c r="L127" s="42">
        <f t="array" ref="L127">INDIRECT("7월!$P$52")</f>
        <v>0</v>
      </c>
      <c r="M127" s="42">
        <f t="array" ref="M127">INDIRECT("8월!$P$52")</f>
        <v>0</v>
      </c>
      <c r="N127" s="42">
        <f t="array" ref="N127">INDIRECT("9월!$P$52")</f>
        <v>0</v>
      </c>
      <c r="O127" s="42">
        <f t="array" ref="O127">INDIRECT("10월!$P$52")</f>
        <v>180000</v>
      </c>
      <c r="P127" s="42">
        <f t="array" ref="P127">INDIRECT("11월!$P$52")</f>
        <v>0</v>
      </c>
      <c r="Q127" s="42">
        <f t="array" ref="Q127">INDIRECT("12월!$P$52")</f>
        <v>0</v>
      </c>
      <c r="R127" s="44">
        <f t="shared" si="24"/>
        <v>22500</v>
      </c>
    </row>
    <row r="128" outlineLevel="1">
      <c r="C128" s="45"/>
      <c r="D128" s="41" t="s">
        <v>37</v>
      </c>
      <c r="E128" s="56">
        <f t="shared" si="23"/>
        <v>698676</v>
      </c>
      <c r="F128" s="42">
        <f t="array" ref="F128">INDIRECT("1월!$P$53")</f>
        <v>0</v>
      </c>
      <c r="G128" s="42">
        <f t="array" ref="G128">INDIRECT("2월!$P$53")</f>
        <v>0</v>
      </c>
      <c r="H128" s="42">
        <f t="array" ref="H128">INDIRECT("3월!$P$53")</f>
        <v>0</v>
      </c>
      <c r="I128" s="42">
        <f t="array" ref="I128">INDIRECT("4월!$P$53")</f>
        <v>0</v>
      </c>
      <c r="J128" s="42">
        <f t="array" ref="J128">INDIRECT("5월!$P$53")</f>
        <v>0</v>
      </c>
      <c r="K128" s="42">
        <f t="array" ref="K128">INDIRECT("6월!$P$53")</f>
        <v>50000</v>
      </c>
      <c r="L128" s="42">
        <f t="array" ref="L128">INDIRECT("7월!$P$53")</f>
        <v>43000</v>
      </c>
      <c r="M128" s="42">
        <f t="array" ref="M128">INDIRECT("8월!$P$53")</f>
        <v>336876</v>
      </c>
      <c r="N128" s="42">
        <f t="array" ref="N128">INDIRECT("9월!$P$53")</f>
        <v>0</v>
      </c>
      <c r="O128" s="42">
        <f t="array" ref="O128">INDIRECT("10월!$P$53")</f>
        <v>18800</v>
      </c>
      <c r="P128" s="42">
        <f t="array" ref="P128">INDIRECT("11월!$P$53")</f>
        <v>250000</v>
      </c>
      <c r="Q128" s="42">
        <f t="array" ref="Q128">INDIRECT("12월!$P$53")</f>
        <v>0</v>
      </c>
      <c r="R128" s="44">
        <f t="shared" si="24"/>
        <v>87334.5</v>
      </c>
    </row>
    <row r="129" outlineLevel="1">
      <c r="C129" s="46"/>
      <c r="D129" s="47" t="s">
        <v>8</v>
      </c>
      <c r="E129" s="56">
        <f t="shared" si="23"/>
        <v>1278719</v>
      </c>
      <c r="F129" s="42">
        <f t="array" ref="F129">INDIRECT("1월!$P$54")</f>
        <v>0</v>
      </c>
      <c r="G129" s="42">
        <f t="array" ref="G129">INDIRECT("2월!$P$54")</f>
        <v>0</v>
      </c>
      <c r="H129" s="42">
        <f t="array" ref="H129">INDIRECT("3월!$P$54")</f>
        <v>0</v>
      </c>
      <c r="I129" s="42">
        <f t="array" ref="I129">INDIRECT("4월!$P$54")</f>
        <v>0</v>
      </c>
      <c r="J129" s="42">
        <f t="array" ref="J129">INDIRECT("5월!$P$54")</f>
        <v>0</v>
      </c>
      <c r="K129" s="42">
        <f t="array" ref="K129">INDIRECT("6월!$P$54")</f>
        <v>1257819</v>
      </c>
      <c r="L129" s="42">
        <f t="array" ref="L129">INDIRECT("7월!$P$54")</f>
        <v>0</v>
      </c>
      <c r="M129" s="42">
        <f t="array" ref="M129">INDIRECT("8월!$P$54")</f>
        <v>0</v>
      </c>
      <c r="N129" s="42">
        <f t="array" ref="N129">INDIRECT("9월!$P$54")</f>
        <v>0</v>
      </c>
      <c r="O129" s="42">
        <f t="array" ref="O129">INDIRECT("10월!$P$54")</f>
        <v>0</v>
      </c>
      <c r="P129" s="42">
        <f t="array" ref="P129">INDIRECT("11월!$P$54")</f>
        <v>0</v>
      </c>
      <c r="Q129" s="42">
        <f t="array" ref="Q129">INDIRECT("12월!$P$54")</f>
        <v>20900</v>
      </c>
      <c r="R129" s="44">
        <f t="shared" si="24"/>
        <v>159839.875</v>
      </c>
    </row>
    <row r="130">
      <c r="C130" s="48" t="str">
        <f>IF($C$124=0,"","총"&amp;$C$124)</f>
        <v>총🐻여가비</v>
      </c>
      <c r="D130" s="8"/>
      <c r="E130" s="49">
        <f t="shared" si="23"/>
        <v>3057072</v>
      </c>
      <c r="F130" s="42">
        <f t="array" ref="F130">INDIRECT("1월!$P$55")</f>
        <v>0</v>
      </c>
      <c r="G130" s="42">
        <f t="array" ref="G130">INDIRECT("2월!$P$55")</f>
        <v>0</v>
      </c>
      <c r="H130" s="42">
        <f t="array" ref="H130">INDIRECT("3월!$P$55")</f>
        <v>0</v>
      </c>
      <c r="I130" s="42">
        <f t="array" ref="I130">INDIRECT("4월!$P$55")</f>
        <v>0</v>
      </c>
      <c r="J130" s="42">
        <f t="array" ref="J130">INDIRECT("5월!$P$55")</f>
        <v>0</v>
      </c>
      <c r="K130" s="42">
        <f t="array" ref="K130">INDIRECT("6월!$P$55")</f>
        <v>1449617</v>
      </c>
      <c r="L130" s="42">
        <f t="array" ref="L130">INDIRECT("7월!$P$55")</f>
        <v>70820</v>
      </c>
      <c r="M130" s="42">
        <f t="array" ref="M130">INDIRECT("8월!$P$55")</f>
        <v>434969</v>
      </c>
      <c r="N130" s="42">
        <f t="array" ref="N130">INDIRECT("9월!$P$55")</f>
        <v>203097</v>
      </c>
      <c r="O130" s="42">
        <f t="array" ref="O130">INDIRECT("10월!$P$55")</f>
        <v>220800</v>
      </c>
      <c r="P130" s="42">
        <f t="array" ref="P130">INDIRECT("11월!$P$55")</f>
        <v>611798</v>
      </c>
      <c r="Q130" s="42">
        <f t="array" ref="Q130">INDIRECT("12월!$P$55")</f>
        <v>65971</v>
      </c>
      <c r="R130" s="44">
        <f t="shared" si="24"/>
        <v>382134</v>
      </c>
    </row>
    <row r="131" outlineLevel="1">
      <c r="C131" s="50" t="s">
        <v>39</v>
      </c>
      <c r="D131" s="51" t="s">
        <v>40</v>
      </c>
      <c r="E131" s="56">
        <f t="shared" si="23"/>
        <v>164800</v>
      </c>
      <c r="F131" s="42">
        <f t="array" ref="F131">INDIRECT("1월!$X$25")</f>
        <v>0</v>
      </c>
      <c r="G131" s="42">
        <f t="array" ref="G131">INDIRECT("2월!$X$25")</f>
        <v>0</v>
      </c>
      <c r="H131" s="42">
        <f t="array" ref="H131">INDIRECT("3월!$X$25")</f>
        <v>0</v>
      </c>
      <c r="I131" s="42">
        <f t="array" ref="I131">INDIRECT("4월!$X$25")</f>
        <v>0</v>
      </c>
      <c r="J131" s="42">
        <f t="array" ref="J131">INDIRECT("5월!$X$25")</f>
        <v>0</v>
      </c>
      <c r="K131" s="42">
        <f t="array" ref="K131">INDIRECT("6월!$X$25")</f>
        <v>16400</v>
      </c>
      <c r="L131" s="42">
        <f t="array" ref="L131">INDIRECT("7월!$X$25")</f>
        <v>92800</v>
      </c>
      <c r="M131" s="42">
        <f t="array" ref="M131">INDIRECT("8월!$X$25")</f>
        <v>0</v>
      </c>
      <c r="N131" s="42">
        <f t="array" ref="N131">INDIRECT("9월!$X$25")</f>
        <v>13000</v>
      </c>
      <c r="O131" s="42">
        <f t="array" ref="O131">INDIRECT("10월!$X$25")</f>
        <v>39100</v>
      </c>
      <c r="P131" s="42">
        <f t="array" ref="P131">INDIRECT("11월!$X$25")</f>
        <v>0</v>
      </c>
      <c r="Q131" s="42">
        <f t="array" ref="Q131">INDIRECT("12월!$X$25")</f>
        <v>3500</v>
      </c>
      <c r="R131" s="44">
        <f t="shared" si="24"/>
        <v>20600</v>
      </c>
    </row>
    <row r="132" outlineLevel="1">
      <c r="C132" s="45"/>
      <c r="D132" s="41" t="s">
        <v>41</v>
      </c>
      <c r="E132" s="56">
        <f t="shared" si="23"/>
        <v>238290</v>
      </c>
      <c r="F132" s="42">
        <f t="array" ref="F132">INDIRECT("1월!$X$26")</f>
        <v>0</v>
      </c>
      <c r="G132" s="42">
        <f t="array" ref="G132">INDIRECT("2월!$X$26")</f>
        <v>0</v>
      </c>
      <c r="H132" s="42">
        <f t="array" ref="H132">INDIRECT("3월!$X$26")</f>
        <v>0</v>
      </c>
      <c r="I132" s="42">
        <f t="array" ref="I132">INDIRECT("4월!$X$26")</f>
        <v>0</v>
      </c>
      <c r="J132" s="42">
        <f t="array" ref="J132">INDIRECT("5월!$X$26")</f>
        <v>0</v>
      </c>
      <c r="K132" s="42">
        <f t="array" ref="K132">INDIRECT("6월!$X$26")</f>
        <v>0</v>
      </c>
      <c r="L132" s="42">
        <f t="array" ref="L132">INDIRECT("7월!$X$26")</f>
        <v>84200</v>
      </c>
      <c r="M132" s="42">
        <f t="array" ref="M132">INDIRECT("8월!$X$26")</f>
        <v>0</v>
      </c>
      <c r="N132" s="42">
        <f t="array" ref="N132">INDIRECT("9월!$X$26")</f>
        <v>0</v>
      </c>
      <c r="O132" s="42">
        <f t="array" ref="O132">INDIRECT("10월!$X$26")</f>
        <v>92090</v>
      </c>
      <c r="P132" s="42">
        <f t="array" ref="P132">INDIRECT("11월!$X$26")</f>
        <v>54800</v>
      </c>
      <c r="Q132" s="42">
        <f t="array" ref="Q132">INDIRECT("12월!$X$26")</f>
        <v>7200</v>
      </c>
      <c r="R132" s="44">
        <f t="shared" si="24"/>
        <v>29786.25</v>
      </c>
    </row>
    <row r="133" outlineLevel="1">
      <c r="C133" s="45"/>
      <c r="D133" s="41" t="s">
        <v>42</v>
      </c>
      <c r="E133" s="56">
        <f t="shared" si="23"/>
        <v>313150</v>
      </c>
      <c r="F133" s="42">
        <f t="array" ref="F133">INDIRECT("1월!$X$27")</f>
        <v>0</v>
      </c>
      <c r="G133" s="42">
        <f t="array" ref="G133">INDIRECT("2월!$X$27")</f>
        <v>0</v>
      </c>
      <c r="H133" s="42">
        <f t="array" ref="H133">INDIRECT("3월!$X$27")</f>
        <v>0</v>
      </c>
      <c r="I133" s="42">
        <f t="array" ref="I133">INDIRECT("4월!$X$27")</f>
        <v>0</v>
      </c>
      <c r="J133" s="42">
        <f t="array" ref="J133">INDIRECT("5월!$X$27")</f>
        <v>28360</v>
      </c>
      <c r="K133" s="42">
        <f t="array" ref="K133">INDIRECT("6월!$X$27")</f>
        <v>0</v>
      </c>
      <c r="L133" s="42">
        <f t="array" ref="L133">INDIRECT("7월!$X$27")</f>
        <v>107090</v>
      </c>
      <c r="M133" s="42">
        <f t="array" ref="M133">INDIRECT("8월!$X$27")</f>
        <v>116280</v>
      </c>
      <c r="N133" s="42">
        <f t="array" ref="N133">INDIRECT("9월!$X$27")</f>
        <v>0</v>
      </c>
      <c r="O133" s="42">
        <f t="array" ref="O133">INDIRECT("10월!$X$27")</f>
        <v>16290</v>
      </c>
      <c r="P133" s="42">
        <f t="array" ref="P133">INDIRECT("11월!$X$27")</f>
        <v>25220</v>
      </c>
      <c r="Q133" s="42">
        <f t="array" ref="Q133">INDIRECT("12월!$X$27")</f>
        <v>19910</v>
      </c>
      <c r="R133" s="44">
        <f t="shared" si="24"/>
        <v>39143.75</v>
      </c>
    </row>
    <row r="134" outlineLevel="1">
      <c r="C134" s="45"/>
      <c r="D134" s="41" t="s">
        <v>43</v>
      </c>
      <c r="E134" s="56">
        <f t="shared" si="23"/>
        <v>221400</v>
      </c>
      <c r="F134" s="42">
        <f t="array" ref="F134">INDIRECT("1월!$X$28")</f>
        <v>0</v>
      </c>
      <c r="G134" s="42">
        <f t="array" ref="G134">INDIRECT("2월!$X$28")</f>
        <v>0</v>
      </c>
      <c r="H134" s="42">
        <f t="array" ref="H134">INDIRECT("3월!$X$28")</f>
        <v>0</v>
      </c>
      <c r="I134" s="42">
        <f t="array" ref="I134">INDIRECT("4월!$X$28")</f>
        <v>0</v>
      </c>
      <c r="J134" s="42">
        <f t="array" ref="J134">INDIRECT("5월!$X$28")</f>
        <v>5700</v>
      </c>
      <c r="K134" s="42">
        <f t="array" ref="K134">INDIRECT("6월!$X$28")</f>
        <v>21800</v>
      </c>
      <c r="L134" s="42">
        <f t="array" ref="L134">INDIRECT("7월!$X$28")</f>
        <v>20000</v>
      </c>
      <c r="M134" s="42">
        <f t="array" ref="M134">INDIRECT("8월!$X$28")</f>
        <v>57100</v>
      </c>
      <c r="N134" s="42">
        <f t="array" ref="N134">INDIRECT("9월!$X$28")</f>
        <v>78300</v>
      </c>
      <c r="O134" s="42">
        <f t="array" ref="O134">INDIRECT("10월!$X$28")</f>
        <v>13200</v>
      </c>
      <c r="P134" s="42">
        <f t="array" ref="P134">INDIRECT("11월!$X$28")</f>
        <v>19100</v>
      </c>
      <c r="Q134" s="42">
        <f t="array" ref="Q134">INDIRECT("12월!$X$28")</f>
        <v>6200</v>
      </c>
      <c r="R134" s="44">
        <f t="shared" si="24"/>
        <v>27675</v>
      </c>
    </row>
    <row r="135" outlineLevel="1">
      <c r="C135" s="45"/>
      <c r="D135" s="41" t="s">
        <v>44</v>
      </c>
      <c r="E135" s="56">
        <f t="shared" si="23"/>
        <v>123477</v>
      </c>
      <c r="F135" s="42">
        <f t="array" ref="F135">INDIRECT("1월!$X$29")</f>
        <v>0</v>
      </c>
      <c r="G135" s="42">
        <f t="array" ref="G135">INDIRECT("2월!$X$29")</f>
        <v>0</v>
      </c>
      <c r="H135" s="42">
        <f t="array" ref="H135">INDIRECT("3월!$X$29")</f>
        <v>0</v>
      </c>
      <c r="I135" s="42">
        <f t="array" ref="I135">INDIRECT("4월!$X$29")</f>
        <v>0</v>
      </c>
      <c r="J135" s="42">
        <f t="array" ref="J135">INDIRECT("5월!$X$29")</f>
        <v>0</v>
      </c>
      <c r="K135" s="42">
        <f t="array" ref="K135">INDIRECT("6월!$X$29")</f>
        <v>0</v>
      </c>
      <c r="L135" s="42">
        <f t="array" ref="L135">INDIRECT("7월!$X$29")</f>
        <v>50000</v>
      </c>
      <c r="M135" s="42">
        <f t="array" ref="M135">INDIRECT("8월!$X$29")</f>
        <v>0</v>
      </c>
      <c r="N135" s="42">
        <f t="array" ref="N135">INDIRECT("9월!$X$29")</f>
        <v>0</v>
      </c>
      <c r="O135" s="42">
        <f t="array" ref="O135">INDIRECT("10월!$X$29")</f>
        <v>0</v>
      </c>
      <c r="P135" s="42">
        <f t="array" ref="P135">INDIRECT("11월!$X$29")</f>
        <v>73477</v>
      </c>
      <c r="Q135" s="42">
        <f t="array" ref="Q135">INDIRECT("12월!$X$29")</f>
        <v>0</v>
      </c>
      <c r="R135" s="44">
        <f t="shared" si="24"/>
        <v>15434.625</v>
      </c>
    </row>
    <row r="136" outlineLevel="1">
      <c r="C136" s="46"/>
      <c r="D136" s="47" t="s">
        <v>8</v>
      </c>
      <c r="E136" s="56">
        <f t="shared" si="23"/>
        <v>1268730</v>
      </c>
      <c r="F136" s="42">
        <f t="array" ref="F136">INDIRECT("1월!$X$30")</f>
        <v>0</v>
      </c>
      <c r="G136" s="42">
        <f t="array" ref="G136">INDIRECT("2월!$X$30")</f>
        <v>0</v>
      </c>
      <c r="H136" s="42">
        <f t="array" ref="H136">INDIRECT("3월!$X$30")</f>
        <v>0</v>
      </c>
      <c r="I136" s="42">
        <f t="array" ref="I136">INDIRECT("4월!$X$30")</f>
        <v>0</v>
      </c>
      <c r="J136" s="42">
        <f t="array" ref="J136">INDIRECT("5월!$X$30")</f>
        <v>11030</v>
      </c>
      <c r="K136" s="42">
        <f t="array" ref="K136">INDIRECT("6월!$X$30")</f>
        <v>0</v>
      </c>
      <c r="L136" s="42">
        <f t="array" ref="L136">INDIRECT("7월!$X$30")</f>
        <v>356500</v>
      </c>
      <c r="M136" s="42">
        <f t="array" ref="M136">INDIRECT("8월!$X$30")</f>
        <v>24500</v>
      </c>
      <c r="N136" s="42">
        <f t="array" ref="N136">INDIRECT("9월!$X$30")</f>
        <v>811500</v>
      </c>
      <c r="O136" s="42">
        <f t="array" ref="O136">INDIRECT("10월!$X$30")</f>
        <v>13400</v>
      </c>
      <c r="P136" s="42">
        <f t="array" ref="P136">INDIRECT("11월!$X$30")</f>
        <v>5000</v>
      </c>
      <c r="Q136" s="42">
        <f t="array" ref="Q136">INDIRECT("12월!$X$30")</f>
        <v>46800</v>
      </c>
      <c r="R136" s="44">
        <f t="shared" si="24"/>
        <v>158591.25</v>
      </c>
    </row>
    <row r="137">
      <c r="C137" s="48" t="str">
        <f>IF($C$131=0,"","총"&amp;$C$131)</f>
        <v>총🍪기타</v>
      </c>
      <c r="D137" s="8"/>
      <c r="E137" s="49">
        <f t="shared" si="23"/>
        <v>2329847</v>
      </c>
      <c r="F137" s="42">
        <f t="array" ref="F137">INDIRECT("1월!$X$31")</f>
        <v>0</v>
      </c>
      <c r="G137" s="42">
        <f t="array" ref="G137">INDIRECT("2월!$X$31")</f>
        <v>0</v>
      </c>
      <c r="H137" s="42">
        <f t="array" ref="H137">INDIRECT("3월!$X$31")</f>
        <v>0</v>
      </c>
      <c r="I137" s="42">
        <f t="array" ref="I137">INDIRECT("4월!$X$31")</f>
        <v>0</v>
      </c>
      <c r="J137" s="42">
        <f t="array" ref="J137">INDIRECT("5월!$X$31")</f>
        <v>45090</v>
      </c>
      <c r="K137" s="42">
        <f t="array" ref="K137">INDIRECT("6월!$X$31")</f>
        <v>38200</v>
      </c>
      <c r="L137" s="42">
        <f t="array" ref="L137">INDIRECT("7월!$X$31")</f>
        <v>710590</v>
      </c>
      <c r="M137" s="42">
        <f t="array" ref="M137">INDIRECT("8월!$X$31")</f>
        <v>197880</v>
      </c>
      <c r="N137" s="42">
        <f t="array" ref="N137">INDIRECT("9월!$X$31")</f>
        <v>902800</v>
      </c>
      <c r="O137" s="42">
        <f t="array" ref="O137">INDIRECT("10월!$X$31")</f>
        <v>174080</v>
      </c>
      <c r="P137" s="42">
        <f t="array" ref="P137">INDIRECT("11월!$X$31")</f>
        <v>177597</v>
      </c>
      <c r="Q137" s="42">
        <f t="array" ref="Q137">INDIRECT("12월!$X$31")</f>
        <v>83610</v>
      </c>
      <c r="R137" s="44">
        <f t="shared" si="24"/>
        <v>291230.875</v>
      </c>
    </row>
    <row r="138" outlineLevel="1">
      <c r="C138" s="50" t="s">
        <v>45</v>
      </c>
      <c r="D138" s="51" t="s">
        <v>40</v>
      </c>
      <c r="E138" s="56">
        <f t="shared" si="23"/>
        <v>24700</v>
      </c>
      <c r="F138" s="42">
        <f t="array" ref="F138">INDIRECT("1월!$X$33")</f>
        <v>0</v>
      </c>
      <c r="G138" s="42">
        <f t="array" ref="G138">INDIRECT("2월!$X$33")</f>
        <v>0</v>
      </c>
      <c r="H138" s="42">
        <f t="array" ref="H138">INDIRECT("3월!$X$33")</f>
        <v>0</v>
      </c>
      <c r="I138" s="42">
        <f t="array" ref="I138">INDIRECT("4월!$X$33")</f>
        <v>0</v>
      </c>
      <c r="J138" s="42">
        <f t="array" ref="J138">INDIRECT("5월!$X$33")</f>
        <v>0</v>
      </c>
      <c r="K138" s="42">
        <f t="array" ref="K138">INDIRECT("6월!$X$33")</f>
        <v>0</v>
      </c>
      <c r="L138" s="42">
        <f t="array" ref="L138">INDIRECT("7월!$X$33")</f>
        <v>0</v>
      </c>
      <c r="M138" s="42">
        <f t="array" ref="M138">INDIRECT("8월!$X$33")</f>
        <v>0</v>
      </c>
      <c r="N138" s="42">
        <f t="array" ref="N138">INDIRECT("9월!$X$33")</f>
        <v>15700</v>
      </c>
      <c r="O138" s="42">
        <f t="array" ref="O138">INDIRECT("10월!$X$33")</f>
        <v>0</v>
      </c>
      <c r="P138" s="42">
        <f t="array" ref="P138">INDIRECT("11월!$X$33")</f>
        <v>0</v>
      </c>
      <c r="Q138" s="42">
        <f t="array" ref="Q138">INDIRECT("12월!$X$33")</f>
        <v>9000</v>
      </c>
      <c r="R138" s="44">
        <f t="shared" si="24"/>
        <v>3087.5</v>
      </c>
    </row>
    <row r="139" outlineLevel="1">
      <c r="C139" s="45"/>
      <c r="D139" s="41" t="s">
        <v>41</v>
      </c>
      <c r="E139" s="56">
        <f t="shared" si="23"/>
        <v>294300</v>
      </c>
      <c r="F139" s="42">
        <f t="array" ref="F139">INDIRECT("1월!$X$34")</f>
        <v>0</v>
      </c>
      <c r="G139" s="42">
        <f t="array" ref="G139">INDIRECT("2월!$X$34")</f>
        <v>0</v>
      </c>
      <c r="H139" s="42">
        <f t="array" ref="H139">INDIRECT("3월!$X$34")</f>
        <v>0</v>
      </c>
      <c r="I139" s="42">
        <f t="array" ref="I139">INDIRECT("4월!$X$34")</f>
        <v>0</v>
      </c>
      <c r="J139" s="42">
        <f t="array" ref="J139">INDIRECT("5월!$X$34")</f>
        <v>0</v>
      </c>
      <c r="K139" s="42">
        <f t="array" ref="K139">INDIRECT("6월!$X$34")</f>
        <v>0</v>
      </c>
      <c r="L139" s="42">
        <f t="array" ref="L139">INDIRECT("7월!$X$34")</f>
        <v>0</v>
      </c>
      <c r="M139" s="42">
        <f t="array" ref="M139">INDIRECT("8월!$X$34")</f>
        <v>0</v>
      </c>
      <c r="N139" s="42">
        <f t="array" ref="N139">INDIRECT("9월!$X$34")</f>
        <v>108200</v>
      </c>
      <c r="O139" s="42">
        <f t="array" ref="O139">INDIRECT("10월!$X$34")</f>
        <v>0</v>
      </c>
      <c r="P139" s="42">
        <f t="array" ref="P139">INDIRECT("11월!$X$34")</f>
        <v>186100</v>
      </c>
      <c r="Q139" s="42">
        <f t="array" ref="Q139">INDIRECT("12월!$X$34")</f>
        <v>0</v>
      </c>
      <c r="R139" s="44">
        <f t="shared" si="24"/>
        <v>36787.5</v>
      </c>
    </row>
    <row r="140" outlineLevel="1">
      <c r="C140" s="45"/>
      <c r="D140" s="41" t="s">
        <v>42</v>
      </c>
      <c r="E140" s="56">
        <f t="shared" si="23"/>
        <v>0</v>
      </c>
      <c r="F140" s="42">
        <f t="array" ref="F140">INDIRECT("1월!$X$35")</f>
        <v>0</v>
      </c>
      <c r="G140" s="42">
        <f t="array" ref="G140">INDIRECT("2월!$X$35")</f>
        <v>0</v>
      </c>
      <c r="H140" s="42">
        <f t="array" ref="H140">INDIRECT("3월!$X$35")</f>
        <v>0</v>
      </c>
      <c r="I140" s="42">
        <f t="array" ref="I140">INDIRECT("4월!$X$35")</f>
        <v>0</v>
      </c>
      <c r="J140" s="42">
        <f t="array" ref="J140">INDIRECT("5월!$X$35")</f>
        <v>0</v>
      </c>
      <c r="K140" s="42">
        <f t="array" ref="K140">INDIRECT("6월!$X$35")</f>
        <v>0</v>
      </c>
      <c r="L140" s="42">
        <f t="array" ref="L140">INDIRECT("7월!$X$35")</f>
        <v>0</v>
      </c>
      <c r="M140" s="42">
        <f t="array" ref="M140">INDIRECT("8월!$X$35")</f>
        <v>0</v>
      </c>
      <c r="N140" s="42">
        <f t="array" ref="N140">INDIRECT("9월!$X$35")</f>
        <v>0</v>
      </c>
      <c r="O140" s="42">
        <f t="array" ref="O140">INDIRECT("10월!$X$35")</f>
        <v>0</v>
      </c>
      <c r="P140" s="42">
        <f t="array" ref="P140">INDIRECT("11월!$X$35")</f>
        <v>0</v>
      </c>
      <c r="Q140" s="42">
        <f t="array" ref="Q140">INDIRECT("12월!$X$35")</f>
        <v>0</v>
      </c>
      <c r="R140" s="44">
        <f t="shared" si="24"/>
        <v>0</v>
      </c>
    </row>
    <row r="141" outlineLevel="1">
      <c r="C141" s="45"/>
      <c r="D141" s="41" t="s">
        <v>43</v>
      </c>
      <c r="E141" s="56">
        <f t="shared" si="23"/>
        <v>618750</v>
      </c>
      <c r="F141" s="42">
        <f t="array" ref="F141">INDIRECT("1월!$X$36")</f>
        <v>0</v>
      </c>
      <c r="G141" s="42">
        <f t="array" ref="G141">INDIRECT("2월!$X$36")</f>
        <v>0</v>
      </c>
      <c r="H141" s="42">
        <f t="array" ref="H141">INDIRECT("3월!$X$36")</f>
        <v>0</v>
      </c>
      <c r="I141" s="42">
        <f t="array" ref="I141">INDIRECT("4월!$X$36")</f>
        <v>0</v>
      </c>
      <c r="J141" s="42">
        <f t="array" ref="J141">INDIRECT("5월!$X$36")</f>
        <v>0</v>
      </c>
      <c r="K141" s="42">
        <f t="array" ref="K141">INDIRECT("6월!$X$36")</f>
        <v>57100</v>
      </c>
      <c r="L141" s="42">
        <f t="array" ref="L141">INDIRECT("7월!$X$36")</f>
        <v>112200</v>
      </c>
      <c r="M141" s="42">
        <f t="array" ref="M141">INDIRECT("8월!$X$36")</f>
        <v>218000</v>
      </c>
      <c r="N141" s="42">
        <f t="array" ref="N141">INDIRECT("9월!$X$36")</f>
        <v>79200</v>
      </c>
      <c r="O141" s="42">
        <f t="array" ref="O141">INDIRECT("10월!$X$36")</f>
        <v>9200</v>
      </c>
      <c r="P141" s="42">
        <f t="array" ref="P141">INDIRECT("11월!$X$36")</f>
        <v>76650</v>
      </c>
      <c r="Q141" s="42">
        <f t="array" ref="Q141">INDIRECT("12월!$X$36")</f>
        <v>66400</v>
      </c>
      <c r="R141" s="44">
        <f t="shared" si="24"/>
        <v>77343.75</v>
      </c>
    </row>
    <row r="142" outlineLevel="1">
      <c r="C142" s="45"/>
      <c r="D142" s="41" t="s">
        <v>44</v>
      </c>
      <c r="E142" s="56">
        <f t="shared" si="23"/>
        <v>966607</v>
      </c>
      <c r="F142" s="42">
        <f t="array" ref="F142">INDIRECT("1월!$X$37")</f>
        <v>0</v>
      </c>
      <c r="G142" s="42">
        <f t="array" ref="G142">INDIRECT("2월!$X$37")</f>
        <v>0</v>
      </c>
      <c r="H142" s="42">
        <f t="array" ref="H142">INDIRECT("3월!$X$37")</f>
        <v>0</v>
      </c>
      <c r="I142" s="42">
        <f t="array" ref="I142">INDIRECT("4월!$X$37")</f>
        <v>0</v>
      </c>
      <c r="J142" s="42">
        <f t="array" ref="J142">INDIRECT("5월!$X$37")</f>
        <v>0</v>
      </c>
      <c r="K142" s="42">
        <f t="array" ref="K142">INDIRECT("6월!$X$37")</f>
        <v>150000</v>
      </c>
      <c r="L142" s="42">
        <f t="array" ref="L142">INDIRECT("7월!$X$37")</f>
        <v>50000</v>
      </c>
      <c r="M142" s="42">
        <f t="array" ref="M142">INDIRECT("8월!$X$37")</f>
        <v>130000</v>
      </c>
      <c r="N142" s="42">
        <f t="array" ref="N142">INDIRECT("9월!$X$37")</f>
        <v>241939</v>
      </c>
      <c r="O142" s="42">
        <f t="array" ref="O142">INDIRECT("10월!$X$37")</f>
        <v>141642</v>
      </c>
      <c r="P142" s="42">
        <f t="array" ref="P142">INDIRECT("11월!$X$37")</f>
        <v>152118</v>
      </c>
      <c r="Q142" s="42">
        <f t="array" ref="Q142">INDIRECT("12월!$X$37")</f>
        <v>100908</v>
      </c>
      <c r="R142" s="44">
        <f t="shared" si="24"/>
        <v>120825.875</v>
      </c>
    </row>
    <row r="143" outlineLevel="1">
      <c r="C143" s="46"/>
      <c r="D143" s="47" t="s">
        <v>8</v>
      </c>
      <c r="E143" s="56">
        <f t="shared" si="23"/>
        <v>1012878</v>
      </c>
      <c r="F143" s="42">
        <f t="array" ref="F143">INDIRECT("1월!$X$38")</f>
        <v>0</v>
      </c>
      <c r="G143" s="42">
        <f t="array" ref="G143">INDIRECT("2월!$X$38")</f>
        <v>0</v>
      </c>
      <c r="H143" s="42">
        <f t="array" ref="H143">INDIRECT("3월!$X$38")</f>
        <v>0</v>
      </c>
      <c r="I143" s="42">
        <f t="array" ref="I143">INDIRECT("4월!$X$38")</f>
        <v>0</v>
      </c>
      <c r="J143" s="42">
        <f t="array" ref="J143">INDIRECT("5월!$X$38")</f>
        <v>0</v>
      </c>
      <c r="K143" s="42">
        <f t="array" ref="K143">INDIRECT("6월!$X$38")</f>
        <v>38300</v>
      </c>
      <c r="L143" s="42">
        <f t="array" ref="L143">INDIRECT("7월!$X$38")</f>
        <v>337800</v>
      </c>
      <c r="M143" s="42">
        <f t="array" ref="M143">INDIRECT("8월!$X$38")</f>
        <v>0</v>
      </c>
      <c r="N143" s="42">
        <f t="array" ref="N143">INDIRECT("9월!$X$38")</f>
        <v>636778</v>
      </c>
      <c r="O143" s="42">
        <f t="array" ref="O143">INDIRECT("10월!$X$38")</f>
        <v>0</v>
      </c>
      <c r="P143" s="42">
        <f t="array" ref="P143">INDIRECT("11월!$X$38")</f>
        <v>0</v>
      </c>
      <c r="Q143" s="42">
        <f t="array" ref="Q143">INDIRECT("12월!$X$38")</f>
        <v>0</v>
      </c>
      <c r="R143" s="44">
        <f t="shared" si="24"/>
        <v>126609.75</v>
      </c>
    </row>
    <row r="144">
      <c r="C144" s="48" t="str">
        <f>IF($C$138=0,"","총"&amp;$C$138)</f>
        <v>총🐻기타</v>
      </c>
      <c r="D144" s="8"/>
      <c r="E144" s="49">
        <f t="shared" si="23"/>
        <v>2917235</v>
      </c>
      <c r="F144" s="42">
        <f t="array" ref="F144">INDIRECT("1월!$X$39")</f>
        <v>0</v>
      </c>
      <c r="G144" s="42">
        <f t="array" ref="G144">INDIRECT("2월!$X$39")</f>
        <v>0</v>
      </c>
      <c r="H144" s="42">
        <f t="array" ref="H144">INDIRECT("3월!$X$39")</f>
        <v>0</v>
      </c>
      <c r="I144" s="42">
        <f t="array" ref="I144">INDIRECT("4월!$X$39")</f>
        <v>0</v>
      </c>
      <c r="J144" s="42">
        <f t="array" ref="J144">INDIRECT("5월!$X$39")</f>
        <v>0</v>
      </c>
      <c r="K144" s="42">
        <f t="array" ref="K144">INDIRECT("6월!$X$39")</f>
        <v>245400</v>
      </c>
      <c r="L144" s="42">
        <f t="array" ref="L144">INDIRECT("7월!$X$39")</f>
        <v>500000</v>
      </c>
      <c r="M144" s="42">
        <f t="array" ref="M144">INDIRECT("8월!$X$39")</f>
        <v>348000</v>
      </c>
      <c r="N144" s="42">
        <f t="array" ref="N144">INDIRECT("9월!$X$39")</f>
        <v>1081817</v>
      </c>
      <c r="O144" s="42">
        <f t="array" ref="O144">INDIRECT("10월!$X$39")</f>
        <v>150842</v>
      </c>
      <c r="P144" s="42">
        <f t="array" ref="P144">INDIRECT("11월!$X$39")</f>
        <v>414868</v>
      </c>
      <c r="Q144" s="42">
        <f t="array" ref="Q144">INDIRECT("12월!$X$39")</f>
        <v>176308</v>
      </c>
      <c r="R144" s="44">
        <f t="shared" si="24"/>
        <v>364654.375</v>
      </c>
    </row>
    <row r="145" outlineLevel="1">
      <c r="C145" s="50" t="s">
        <v>46</v>
      </c>
      <c r="D145" s="51" t="s">
        <v>47</v>
      </c>
      <c r="E145" s="56">
        <f t="shared" si="23"/>
        <v>292190</v>
      </c>
      <c r="F145" s="42">
        <f t="array" ref="F145">INDIRECT("1월!$X$41")</f>
        <v>0</v>
      </c>
      <c r="G145" s="42">
        <f t="array" ref="G145">INDIRECT("2월!$X$41")</f>
        <v>0</v>
      </c>
      <c r="H145" s="42">
        <f t="array" ref="H145">INDIRECT("3월!$X$41")</f>
        <v>0</v>
      </c>
      <c r="I145" s="42">
        <f t="array" ref="I145">INDIRECT("4월!$X$41")</f>
        <v>0</v>
      </c>
      <c r="J145" s="42">
        <f t="array" ref="J145">INDIRECT("5월!$X$41")</f>
        <v>0</v>
      </c>
      <c r="K145" s="42">
        <f t="array" ref="K145">INDIRECT("6월!$X$41")</f>
        <v>142190</v>
      </c>
      <c r="L145" s="42">
        <f t="array" ref="L145">INDIRECT("7월!$X$41")</f>
        <v>0</v>
      </c>
      <c r="M145" s="42">
        <f t="array" ref="M145">INDIRECT("8월!$X$41")</f>
        <v>50000</v>
      </c>
      <c r="N145" s="42">
        <f t="array" ref="N145">INDIRECT("9월!$X$41")</f>
        <v>100000</v>
      </c>
      <c r="O145" s="42">
        <f t="array" ref="O145">INDIRECT("10월!$X$41")</f>
        <v>0</v>
      </c>
      <c r="P145" s="42">
        <f t="array" ref="P145">INDIRECT("11월!$X$41")</f>
        <v>0</v>
      </c>
      <c r="Q145" s="42">
        <f t="array" ref="Q145">INDIRECT("12월!$X$41")</f>
        <v>0</v>
      </c>
      <c r="R145" s="44">
        <f t="shared" si="24"/>
        <v>36523.75</v>
      </c>
    </row>
    <row r="146" outlineLevel="1">
      <c r="C146" s="45"/>
      <c r="D146" s="41" t="s">
        <v>48</v>
      </c>
      <c r="E146" s="56">
        <f t="shared" si="23"/>
        <v>955500</v>
      </c>
      <c r="F146" s="42">
        <f t="array" ref="F146">INDIRECT("1월!$X$42")</f>
        <v>0</v>
      </c>
      <c r="G146" s="42">
        <f t="array" ref="G146">INDIRECT("2월!$X$42")</f>
        <v>0</v>
      </c>
      <c r="H146" s="42">
        <f t="array" ref="H146">INDIRECT("3월!$X$42")</f>
        <v>0</v>
      </c>
      <c r="I146" s="42">
        <f t="array" ref="I146">INDIRECT("4월!$X$42")</f>
        <v>0</v>
      </c>
      <c r="J146" s="42">
        <f t="array" ref="J146">INDIRECT("5월!$X$42")</f>
        <v>0</v>
      </c>
      <c r="K146" s="42">
        <f t="array" ref="K146">INDIRECT("6월!$X$42")</f>
        <v>592000</v>
      </c>
      <c r="L146" s="42">
        <f t="array" ref="L146">INDIRECT("7월!$X$42")</f>
        <v>13900</v>
      </c>
      <c r="M146" s="42">
        <f t="array" ref="M146">INDIRECT("8월!$X$42")</f>
        <v>71900</v>
      </c>
      <c r="N146" s="42">
        <f t="array" ref="N146">INDIRECT("9월!$X$42")</f>
        <v>151300</v>
      </c>
      <c r="O146" s="42">
        <f t="array" ref="O146">INDIRECT("10월!$X$42")</f>
        <v>104200</v>
      </c>
      <c r="P146" s="42">
        <f t="array" ref="P146">INDIRECT("11월!$X$42")</f>
        <v>22200</v>
      </c>
      <c r="Q146" s="42">
        <f t="array" ref="Q146">INDIRECT("12월!$X$42")</f>
        <v>0</v>
      </c>
      <c r="R146" s="44">
        <f t="shared" si="24"/>
        <v>119437.5</v>
      </c>
    </row>
    <row r="147" outlineLevel="1">
      <c r="C147" s="45"/>
      <c r="D147" s="41" t="s">
        <v>49</v>
      </c>
      <c r="E147" s="56">
        <f t="shared" si="23"/>
        <v>149260</v>
      </c>
      <c r="F147" s="42">
        <f t="array" ref="F147">INDIRECT("1월!$X$43")</f>
        <v>0</v>
      </c>
      <c r="G147" s="42">
        <f t="array" ref="G147">INDIRECT("2월!$X$43")</f>
        <v>0</v>
      </c>
      <c r="H147" s="42">
        <f t="array" ref="H147">INDIRECT("3월!$X$43")</f>
        <v>0</v>
      </c>
      <c r="I147" s="42">
        <f t="array" ref="I147">INDIRECT("4월!$X$43")</f>
        <v>0</v>
      </c>
      <c r="J147" s="42">
        <f t="array" ref="J147">INDIRECT("5월!$X$43")</f>
        <v>0</v>
      </c>
      <c r="K147" s="42">
        <f t="array" ref="K147">INDIRECT("6월!$X$43")</f>
        <v>0</v>
      </c>
      <c r="L147" s="42">
        <f t="array" ref="L147">INDIRECT("7월!$X$43")</f>
        <v>0</v>
      </c>
      <c r="M147" s="42">
        <f t="array" ref="M147">INDIRECT("8월!$X$43")</f>
        <v>0</v>
      </c>
      <c r="N147" s="42">
        <f t="array" ref="N147">INDIRECT("9월!$X$43")</f>
        <v>149260</v>
      </c>
      <c r="O147" s="42">
        <f t="array" ref="O147">INDIRECT("10월!$X$43")</f>
        <v>0</v>
      </c>
      <c r="P147" s="42">
        <f t="array" ref="P147">INDIRECT("11월!$X$43")</f>
        <v>0</v>
      </c>
      <c r="Q147" s="42">
        <f t="array" ref="Q147">INDIRECT("12월!$X$43")</f>
        <v>0</v>
      </c>
      <c r="R147" s="44">
        <f t="shared" si="24"/>
        <v>18657.5</v>
      </c>
    </row>
    <row r="148" outlineLevel="1">
      <c r="C148" s="45"/>
      <c r="D148" s="41" t="s">
        <v>50</v>
      </c>
      <c r="E148" s="56">
        <f t="shared" si="23"/>
        <v>1559940</v>
      </c>
      <c r="F148" s="42">
        <f t="array" ref="F148">INDIRECT("1월!$X$44")</f>
        <v>0</v>
      </c>
      <c r="G148" s="42">
        <f t="array" ref="G148">INDIRECT("2월!$X$44")</f>
        <v>0</v>
      </c>
      <c r="H148" s="42">
        <f t="array" ref="H148">INDIRECT("3월!$X$44")</f>
        <v>0</v>
      </c>
      <c r="I148" s="42">
        <f t="array" ref="I148">INDIRECT("4월!$X$44")</f>
        <v>0</v>
      </c>
      <c r="J148" s="42">
        <f t="array" ref="J148">INDIRECT("5월!$X$44")</f>
        <v>0</v>
      </c>
      <c r="K148" s="42">
        <f t="array" ref="K148">INDIRECT("6월!$X$44")</f>
        <v>0</v>
      </c>
      <c r="L148" s="42">
        <f t="array" ref="L148">INDIRECT("7월!$X$44")</f>
        <v>441757</v>
      </c>
      <c r="M148" s="42">
        <f t="array" ref="M148">INDIRECT("8월!$X$44")</f>
        <v>1002183</v>
      </c>
      <c r="N148" s="42">
        <f t="array" ref="N148">INDIRECT("9월!$X$44")</f>
        <v>116000</v>
      </c>
      <c r="O148" s="42">
        <f t="array" ref="O148">INDIRECT("10월!$X$44")</f>
        <v>0</v>
      </c>
      <c r="P148" s="42">
        <f t="array" ref="P148">INDIRECT("11월!$X$44")</f>
        <v>0</v>
      </c>
      <c r="Q148" s="42">
        <f t="array" ref="Q148">INDIRECT("12월!$X$44")</f>
        <v>0</v>
      </c>
      <c r="R148" s="44">
        <f t="shared" si="24"/>
        <v>194992.5</v>
      </c>
    </row>
    <row r="149" outlineLevel="1">
      <c r="C149" s="45"/>
      <c r="D149" s="41" t="s">
        <v>8</v>
      </c>
      <c r="E149" s="56">
        <f t="shared" si="23"/>
        <v>402340</v>
      </c>
      <c r="F149" s="42">
        <f t="array" ref="F149">INDIRECT("1월!$X$45")</f>
        <v>0</v>
      </c>
      <c r="G149" s="42">
        <f t="array" ref="G149">INDIRECT("2월!$X$45")</f>
        <v>0</v>
      </c>
      <c r="H149" s="42">
        <f t="array" ref="H149">INDIRECT("3월!$X$45")</f>
        <v>0</v>
      </c>
      <c r="I149" s="42">
        <f t="array" ref="I149">INDIRECT("4월!$X$45")</f>
        <v>0</v>
      </c>
      <c r="J149" s="42">
        <f t="array" ref="J149">INDIRECT("5월!$X$45")</f>
        <v>0</v>
      </c>
      <c r="K149" s="42">
        <f t="array" ref="K149">INDIRECT("6월!$X$45")</f>
        <v>0</v>
      </c>
      <c r="L149" s="42">
        <f t="array" ref="L149">INDIRECT("7월!$X$45")</f>
        <v>23000</v>
      </c>
      <c r="M149" s="42">
        <f t="array" ref="M149">INDIRECT("8월!$X$45")</f>
        <v>0</v>
      </c>
      <c r="N149" s="42">
        <f t="array" ref="N149">INDIRECT("9월!$X$45")</f>
        <v>0</v>
      </c>
      <c r="O149" s="42">
        <f t="array" ref="O149">INDIRECT("10월!$X$45")</f>
        <v>83340</v>
      </c>
      <c r="P149" s="42">
        <f t="array" ref="P149">INDIRECT("11월!$X$45")</f>
        <v>0</v>
      </c>
      <c r="Q149" s="42">
        <f t="array" ref="Q149">INDIRECT("12월!$X$45")</f>
        <v>296000</v>
      </c>
      <c r="R149" s="44">
        <f t="shared" si="24"/>
        <v>50292.5</v>
      </c>
    </row>
    <row r="150" outlineLevel="1">
      <c r="C150" s="46"/>
      <c r="D150" s="47"/>
      <c r="E150" s="56">
        <f t="shared" si="23"/>
        <v>0</v>
      </c>
      <c r="F150" s="42">
        <f t="array" ref="F150">INDIRECT("1월!$X$46")</f>
        <v>0</v>
      </c>
      <c r="G150" s="42">
        <f t="array" ref="G150">INDIRECT("2월!$X$46")</f>
        <v>0</v>
      </c>
      <c r="H150" s="42">
        <f t="array" ref="H150">INDIRECT("3월!$X$46")</f>
        <v>0</v>
      </c>
      <c r="I150" s="42">
        <f t="array" ref="I150">INDIRECT("4월!$X$46")</f>
        <v>0</v>
      </c>
      <c r="J150" s="42">
        <f t="array" ref="J150">INDIRECT("5월!$X$46")</f>
        <v>0</v>
      </c>
      <c r="K150" s="42">
        <f t="array" ref="K150">INDIRECT("6월!$X$46")</f>
        <v>0</v>
      </c>
      <c r="L150" s="42">
        <f t="array" ref="L150">INDIRECT("7월!$X$46")</f>
        <v>0</v>
      </c>
      <c r="M150" s="42">
        <f t="array" ref="M150">INDIRECT("8월!$X$46")</f>
        <v>0</v>
      </c>
      <c r="N150" s="42">
        <f t="array" ref="N150">INDIRECT("9월!$X$46")</f>
        <v>0</v>
      </c>
      <c r="O150" s="42">
        <f t="array" ref="O150">INDIRECT("10월!$X$46")</f>
        <v>0</v>
      </c>
      <c r="P150" s="42">
        <f t="array" ref="P150">INDIRECT("11월!$X$46")</f>
        <v>0</v>
      </c>
      <c r="Q150" s="42">
        <f t="array" ref="Q150">INDIRECT("12월!$X$46")</f>
        <v>0</v>
      </c>
      <c r="R150" s="44">
        <f t="shared" si="24"/>
        <v>0</v>
      </c>
    </row>
    <row r="151">
      <c r="C151" s="48" t="str">
        <f>IF($C$145=0,"","총"&amp;$C$145)</f>
        <v>총🍪이벤트성</v>
      </c>
      <c r="D151" s="8"/>
      <c r="E151" s="49">
        <f t="shared" si="23"/>
        <v>3359230</v>
      </c>
      <c r="F151" s="42">
        <f t="array" ref="F151">INDIRECT("1월!$X$47")</f>
        <v>0</v>
      </c>
      <c r="G151" s="42">
        <f t="array" ref="G151">INDIRECT("2월!$X$47")</f>
        <v>0</v>
      </c>
      <c r="H151" s="42">
        <f t="array" ref="H151">INDIRECT("3월!$X$47")</f>
        <v>0</v>
      </c>
      <c r="I151" s="42">
        <f t="array" ref="I151">INDIRECT("4월!$X$47")</f>
        <v>0</v>
      </c>
      <c r="J151" s="42">
        <f t="array" ref="J151">INDIRECT("5월!$X$47")</f>
        <v>0</v>
      </c>
      <c r="K151" s="42">
        <f t="array" ref="K151">INDIRECT("6월!$X$47")</f>
        <v>734190</v>
      </c>
      <c r="L151" s="42">
        <f t="array" ref="L151">INDIRECT("7월!$X$47")</f>
        <v>478657</v>
      </c>
      <c r="M151" s="42">
        <f t="array" ref="M151">INDIRECT("8월!$X$47")</f>
        <v>1124083</v>
      </c>
      <c r="N151" s="42">
        <f t="array" ref="N151">INDIRECT("9월!$X$47")</f>
        <v>516560</v>
      </c>
      <c r="O151" s="42">
        <f t="array" ref="O151">INDIRECT("10월!$X$47")</f>
        <v>187540</v>
      </c>
      <c r="P151" s="42">
        <f t="array" ref="P151">INDIRECT("11월!$X$47")</f>
        <v>22200</v>
      </c>
      <c r="Q151" s="42">
        <f t="array" ref="Q151">INDIRECT("12월!$X$47")</f>
        <v>296000</v>
      </c>
      <c r="R151" s="44">
        <f t="shared" si="24"/>
        <v>419903.75</v>
      </c>
    </row>
    <row r="152" outlineLevel="1">
      <c r="C152" s="50" t="s">
        <v>51</v>
      </c>
      <c r="D152" s="51" t="s">
        <v>47</v>
      </c>
      <c r="E152" s="56">
        <f t="shared" si="23"/>
        <v>500000</v>
      </c>
      <c r="F152" s="42">
        <f t="array" ref="F152">INDIRECT("1월!$X$49")</f>
        <v>0</v>
      </c>
      <c r="G152" s="42">
        <f t="array" ref="G152">INDIRECT("2월!$X$49")</f>
        <v>0</v>
      </c>
      <c r="H152" s="42">
        <f t="array" ref="H152">INDIRECT("3월!$X$49")</f>
        <v>0</v>
      </c>
      <c r="I152" s="42">
        <f t="array" ref="I152">INDIRECT("4월!$X$49")</f>
        <v>0</v>
      </c>
      <c r="J152" s="42">
        <f t="array" ref="J152">INDIRECT("5월!$X$49")</f>
        <v>0</v>
      </c>
      <c r="K152" s="42">
        <f t="array" ref="K152">INDIRECT("6월!$X$49")</f>
        <v>0</v>
      </c>
      <c r="L152" s="42">
        <f t="array" ref="L152">INDIRECT("7월!$X$49")</f>
        <v>100000</v>
      </c>
      <c r="M152" s="42">
        <f t="array" ref="M152">INDIRECT("8월!$X$49")</f>
        <v>200000</v>
      </c>
      <c r="N152" s="42">
        <f t="array" ref="N152">INDIRECT("9월!$X$49")</f>
        <v>0</v>
      </c>
      <c r="O152" s="42">
        <f t="array" ref="O152">INDIRECT("10월!$X$49")</f>
        <v>150000</v>
      </c>
      <c r="P152" s="42">
        <f t="array" ref="P152">INDIRECT("11월!$X$49")</f>
        <v>0</v>
      </c>
      <c r="Q152" s="42">
        <f t="array" ref="Q152">INDIRECT("12월!$X$49")</f>
        <v>50000</v>
      </c>
      <c r="R152" s="44">
        <f t="shared" si="24"/>
        <v>62500</v>
      </c>
    </row>
    <row r="153" outlineLevel="1">
      <c r="C153" s="45"/>
      <c r="D153" s="41" t="s">
        <v>48</v>
      </c>
      <c r="E153" s="56">
        <f t="shared" si="23"/>
        <v>633980</v>
      </c>
      <c r="F153" s="42">
        <f t="array" ref="F153">INDIRECT("1월!$X$50")</f>
        <v>0</v>
      </c>
      <c r="G153" s="42">
        <f t="array" ref="G153">INDIRECT("2월!$X$50")</f>
        <v>0</v>
      </c>
      <c r="H153" s="42">
        <f t="array" ref="H153">INDIRECT("3월!$X$50")</f>
        <v>0</v>
      </c>
      <c r="I153" s="42">
        <f t="array" ref="I153">INDIRECT("4월!$X$50")</f>
        <v>0</v>
      </c>
      <c r="J153" s="42">
        <f t="array" ref="J153">INDIRECT("5월!$X$50")</f>
        <v>0</v>
      </c>
      <c r="K153" s="42">
        <f t="array" ref="K153">INDIRECT("6월!$X$50")</f>
        <v>582080</v>
      </c>
      <c r="L153" s="42">
        <f t="array" ref="L153">INDIRECT("7월!$X$50")</f>
        <v>0</v>
      </c>
      <c r="M153" s="42">
        <f t="array" ref="M153">INDIRECT("8월!$X$50")</f>
        <v>25900</v>
      </c>
      <c r="N153" s="42">
        <f t="array" ref="N153">INDIRECT("9월!$X$50")</f>
        <v>26000</v>
      </c>
      <c r="O153" s="42">
        <f t="array" ref="O153">INDIRECT("10월!$X$50")</f>
        <v>0</v>
      </c>
      <c r="P153" s="42">
        <f t="array" ref="P153">INDIRECT("11월!$X$50")</f>
        <v>0</v>
      </c>
      <c r="Q153" s="42">
        <f t="array" ref="Q153">INDIRECT("12월!$X$50")</f>
        <v>0</v>
      </c>
      <c r="R153" s="44">
        <f t="shared" si="24"/>
        <v>79247.5</v>
      </c>
    </row>
    <row r="154" outlineLevel="1">
      <c r="C154" s="45"/>
      <c r="D154" s="41" t="s">
        <v>49</v>
      </c>
      <c r="E154" s="56">
        <f t="shared" si="23"/>
        <v>1032170</v>
      </c>
      <c r="F154" s="42">
        <f t="array" ref="F154">INDIRECT("1월!$X$51")</f>
        <v>0</v>
      </c>
      <c r="G154" s="42">
        <f t="array" ref="G154">INDIRECT("2월!$X$51")</f>
        <v>0</v>
      </c>
      <c r="H154" s="42">
        <f t="array" ref="H154">INDIRECT("3월!$X$51")</f>
        <v>0</v>
      </c>
      <c r="I154" s="42">
        <f t="array" ref="I154">INDIRECT("4월!$X$51")</f>
        <v>0</v>
      </c>
      <c r="J154" s="42">
        <f t="array" ref="J154">INDIRECT("5월!$X$51")</f>
        <v>0</v>
      </c>
      <c r="K154" s="42">
        <f t="array" ref="K154">INDIRECT("6월!$X$51")</f>
        <v>0</v>
      </c>
      <c r="L154" s="42">
        <f t="array" ref="L154">INDIRECT("7월!$X$51")</f>
        <v>0</v>
      </c>
      <c r="M154" s="42">
        <f t="array" ref="M154">INDIRECT("8월!$X$51")</f>
        <v>0</v>
      </c>
      <c r="N154" s="42">
        <f t="array" ref="N154">INDIRECT("9월!$X$51")</f>
        <v>1032170</v>
      </c>
      <c r="O154" s="42">
        <f t="array" ref="O154">INDIRECT("10월!$X$51")</f>
        <v>0</v>
      </c>
      <c r="P154" s="42">
        <f t="array" ref="P154">INDIRECT("11월!$X$51")</f>
        <v>0</v>
      </c>
      <c r="Q154" s="42">
        <f t="array" ref="Q154">INDIRECT("12월!$X$51")</f>
        <v>0</v>
      </c>
      <c r="R154" s="44">
        <f t="shared" si="24"/>
        <v>129021.25</v>
      </c>
    </row>
    <row r="155" outlineLevel="1">
      <c r="C155" s="45"/>
      <c r="D155" s="41" t="s">
        <v>50</v>
      </c>
      <c r="E155" s="56">
        <f t="shared" si="23"/>
        <v>2405145</v>
      </c>
      <c r="F155" s="42">
        <f t="array" ref="F155">INDIRECT("1월!$X$52")</f>
        <v>0</v>
      </c>
      <c r="G155" s="42">
        <f t="array" ref="G155">INDIRECT("2월!$X$52")</f>
        <v>0</v>
      </c>
      <c r="H155" s="42">
        <f t="array" ref="H155">INDIRECT("3월!$X$52")</f>
        <v>0</v>
      </c>
      <c r="I155" s="42">
        <f t="array" ref="I155">INDIRECT("4월!$X$52")</f>
        <v>0</v>
      </c>
      <c r="J155" s="42">
        <f t="array" ref="J155">INDIRECT("5월!$X$52")</f>
        <v>0</v>
      </c>
      <c r="K155" s="42">
        <f t="array" ref="K155">INDIRECT("6월!$X$52")</f>
        <v>239200</v>
      </c>
      <c r="L155" s="42">
        <f t="array" ref="L155">INDIRECT("7월!$X$52")</f>
        <v>475733</v>
      </c>
      <c r="M155" s="42">
        <f t="array" ref="M155">INDIRECT("8월!$X$52")</f>
        <v>1271872</v>
      </c>
      <c r="N155" s="42">
        <f t="array" ref="N155">INDIRECT("9월!$X$52")</f>
        <v>26960</v>
      </c>
      <c r="O155" s="42">
        <f t="array" ref="O155">INDIRECT("10월!$X$52")</f>
        <v>9100</v>
      </c>
      <c r="P155" s="42">
        <f t="array" ref="P155">INDIRECT("11월!$X$52")</f>
        <v>0</v>
      </c>
      <c r="Q155" s="42">
        <f t="array" ref="Q155">INDIRECT("12월!$X$52")</f>
        <v>382280</v>
      </c>
      <c r="R155" s="44">
        <f t="shared" si="24"/>
        <v>300643.125</v>
      </c>
    </row>
    <row r="156" outlineLevel="1">
      <c r="C156" s="45"/>
      <c r="D156" s="41" t="s">
        <v>8</v>
      </c>
      <c r="E156" s="56">
        <f t="shared" si="23"/>
        <v>402100</v>
      </c>
      <c r="F156" s="42">
        <f t="array" ref="F156">INDIRECT("1월!$X$53")</f>
        <v>0</v>
      </c>
      <c r="G156" s="42">
        <f t="array" ref="G156">INDIRECT("2월!$X$53")</f>
        <v>0</v>
      </c>
      <c r="H156" s="42">
        <f t="array" ref="H156">INDIRECT("3월!$X$53")</f>
        <v>0</v>
      </c>
      <c r="I156" s="42">
        <f t="array" ref="I156">INDIRECT("4월!$X$53")</f>
        <v>0</v>
      </c>
      <c r="J156" s="42">
        <f t="array" ref="J156">INDIRECT("5월!$X$53")</f>
        <v>0</v>
      </c>
      <c r="K156" s="42">
        <f t="array" ref="K156">INDIRECT("6월!$X$53")</f>
        <v>0</v>
      </c>
      <c r="L156" s="42">
        <f t="array" ref="L156">INDIRECT("7월!$X$53")</f>
        <v>0</v>
      </c>
      <c r="M156" s="42">
        <f t="array" ref="M156">INDIRECT("8월!$X$53")</f>
        <v>0</v>
      </c>
      <c r="N156" s="42">
        <f t="array" ref="N156">INDIRECT("9월!$X$53")</f>
        <v>200000</v>
      </c>
      <c r="O156" s="42">
        <f t="array" ref="O156">INDIRECT("10월!$X$53")</f>
        <v>42100</v>
      </c>
      <c r="P156" s="42">
        <f t="array" ref="P156">INDIRECT("11월!$X$53")</f>
        <v>0</v>
      </c>
      <c r="Q156" s="42">
        <f t="array" ref="Q156">INDIRECT("12월!$X$53")</f>
        <v>160000</v>
      </c>
      <c r="R156" s="44">
        <f t="shared" si="24"/>
        <v>50262.5</v>
      </c>
    </row>
    <row r="157" outlineLevel="1">
      <c r="C157" s="46"/>
      <c r="D157" s="47"/>
      <c r="E157" s="56">
        <f t="shared" si="23"/>
        <v>0</v>
      </c>
      <c r="F157" s="42">
        <f t="array" ref="F157">INDIRECT("1월!$X$54")</f>
        <v>0</v>
      </c>
      <c r="G157" s="42">
        <f t="array" ref="G157">INDIRECT("2월!$X$54")</f>
        <v>0</v>
      </c>
      <c r="H157" s="42">
        <f t="array" ref="H157">INDIRECT("3월!$X$54")</f>
        <v>0</v>
      </c>
      <c r="I157" s="42">
        <f t="array" ref="I157">INDIRECT("4월!$X$54")</f>
        <v>0</v>
      </c>
      <c r="J157" s="42">
        <f t="array" ref="J157">INDIRECT("5월!$X$54")</f>
        <v>0</v>
      </c>
      <c r="K157" s="42">
        <f t="array" ref="K157">INDIRECT("6월!$X$54")</f>
        <v>0</v>
      </c>
      <c r="L157" s="42">
        <f t="array" ref="L157">INDIRECT("7월!$X$54")</f>
        <v>0</v>
      </c>
      <c r="M157" s="42">
        <f t="array" ref="M157">INDIRECT("8월!$X$54")</f>
        <v>0</v>
      </c>
      <c r="N157" s="42">
        <f t="array" ref="N157">INDIRECT("9월!$X$54")</f>
        <v>0</v>
      </c>
      <c r="O157" s="42">
        <f t="array" ref="O157">INDIRECT("10월!$X$54")</f>
        <v>0</v>
      </c>
      <c r="P157" s="42">
        <f t="array" ref="P157">INDIRECT("11월!$X$54")</f>
        <v>0</v>
      </c>
      <c r="Q157" s="42">
        <f t="array" ref="Q157">INDIRECT("12월!$X$54")</f>
        <v>0</v>
      </c>
      <c r="R157" s="44">
        <f t="shared" si="24"/>
        <v>0</v>
      </c>
    </row>
    <row r="158">
      <c r="C158" s="48" t="str">
        <f>IF($C$152=0,"","총"&amp;$C$152)</f>
        <v>총🐻 이벤트성</v>
      </c>
      <c r="D158" s="8"/>
      <c r="E158" s="57">
        <f t="shared" si="23"/>
        <v>4973395</v>
      </c>
      <c r="F158" s="58">
        <f t="array" ref="F158">INDIRECT("1월!$X$55")</f>
        <v>0</v>
      </c>
      <c r="G158" s="58">
        <f t="array" ref="G158">INDIRECT("2월!$X$55")</f>
        <v>0</v>
      </c>
      <c r="H158" s="58">
        <f t="array" ref="H158">INDIRECT("3월!$X$55")</f>
        <v>0</v>
      </c>
      <c r="I158" s="58">
        <f t="array" ref="I158">INDIRECT("4월!$X$55")</f>
        <v>0</v>
      </c>
      <c r="J158" s="58">
        <f t="array" ref="J158">INDIRECT("5월!$X$55")</f>
        <v>0</v>
      </c>
      <c r="K158" s="58">
        <f t="array" ref="K158">INDIRECT("6월!$X$55")</f>
        <v>821280</v>
      </c>
      <c r="L158" s="58">
        <f t="array" ref="L158">INDIRECT("7월!$X$55")</f>
        <v>575733</v>
      </c>
      <c r="M158" s="58">
        <f t="array" ref="M158">INDIRECT("8월!$X$55")</f>
        <v>1497772</v>
      </c>
      <c r="N158" s="58">
        <f t="array" ref="N158">INDIRECT("9월!$X$55")</f>
        <v>1285130</v>
      </c>
      <c r="O158" s="58">
        <f t="array" ref="O158">INDIRECT("10월!$X$55")</f>
        <v>201200</v>
      </c>
      <c r="P158" s="58">
        <f t="array" ref="P158">INDIRECT("11월!$X$55")</f>
        <v>0</v>
      </c>
      <c r="Q158" s="58">
        <f t="array" ref="Q158">INDIRECT("12월!$X$55")</f>
        <v>592280</v>
      </c>
      <c r="R158" s="59">
        <f t="shared" si="24"/>
        <v>621674.375</v>
      </c>
    </row>
  </sheetData>
  <mergeCells count="36">
    <mergeCell ref="C6:D9"/>
    <mergeCell ref="F6:G7"/>
    <mergeCell ref="J6:K7"/>
    <mergeCell ref="N6:O7"/>
    <mergeCell ref="F8:G9"/>
    <mergeCell ref="J8:K9"/>
    <mergeCell ref="N8:O9"/>
    <mergeCell ref="C56:C63"/>
    <mergeCell ref="C64:D64"/>
    <mergeCell ref="C65:C72"/>
    <mergeCell ref="C73:D73"/>
    <mergeCell ref="C74:D74"/>
    <mergeCell ref="C75:C80"/>
    <mergeCell ref="C81:D81"/>
    <mergeCell ref="C103:C108"/>
    <mergeCell ref="C110:C115"/>
    <mergeCell ref="C117:C122"/>
    <mergeCell ref="C124:C129"/>
    <mergeCell ref="C131:C136"/>
    <mergeCell ref="C138:C143"/>
    <mergeCell ref="C145:C150"/>
    <mergeCell ref="C152:C157"/>
    <mergeCell ref="C116:D116"/>
    <mergeCell ref="C123:D123"/>
    <mergeCell ref="C130:D130"/>
    <mergeCell ref="C137:D137"/>
    <mergeCell ref="C144:D144"/>
    <mergeCell ref="C151:D151"/>
    <mergeCell ref="C158:D158"/>
    <mergeCell ref="C82:C87"/>
    <mergeCell ref="C88:D88"/>
    <mergeCell ref="C89:C94"/>
    <mergeCell ref="C95:D95"/>
    <mergeCell ref="C96:C101"/>
    <mergeCell ref="C102:D102"/>
    <mergeCell ref="C109:D10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E0B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5.63"/>
    <col customWidth="1" min="3" max="3" width="11.38"/>
    <col customWidth="1" min="4" max="4" width="13.88"/>
    <col customWidth="1" min="5" max="16" width="11.38"/>
  </cols>
  <sheetData>
    <row r="1"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>
      <c r="C22" s="60" t="s">
        <v>1</v>
      </c>
      <c r="D22" s="60" t="s">
        <v>2</v>
      </c>
      <c r="E22" s="61" t="s">
        <v>63</v>
      </c>
      <c r="F22" s="61" t="s">
        <v>64</v>
      </c>
      <c r="G22" s="61" t="s">
        <v>65</v>
      </c>
      <c r="H22" s="61" t="s">
        <v>66</v>
      </c>
      <c r="I22" s="61" t="s">
        <v>67</v>
      </c>
      <c r="J22" s="61" t="s">
        <v>68</v>
      </c>
      <c r="K22" s="61" t="s">
        <v>69</v>
      </c>
      <c r="L22" s="61" t="s">
        <v>70</v>
      </c>
      <c r="M22" s="61" t="s">
        <v>71</v>
      </c>
      <c r="N22" s="61" t="s">
        <v>72</v>
      </c>
      <c r="O22" s="61" t="s">
        <v>73</v>
      </c>
      <c r="P22" s="61" t="s">
        <v>74</v>
      </c>
    </row>
    <row r="23" outlineLevel="1">
      <c r="C23" s="62" t="s">
        <v>79</v>
      </c>
      <c r="D23" s="63" t="s">
        <v>80</v>
      </c>
      <c r="E23" s="64">
        <v>6.0E7</v>
      </c>
      <c r="F23" s="64">
        <v>6.0E7</v>
      </c>
      <c r="G23" s="64">
        <v>6.0E7</v>
      </c>
      <c r="H23" s="64">
        <v>6.0E7</v>
      </c>
      <c r="I23" s="64">
        <v>6.0E7</v>
      </c>
      <c r="J23" s="64">
        <v>6.0E7</v>
      </c>
      <c r="K23" s="64">
        <v>6.0E7</v>
      </c>
      <c r="L23" s="64">
        <v>6.0E7</v>
      </c>
      <c r="M23" s="64">
        <v>6.0E7</v>
      </c>
      <c r="N23" s="64">
        <v>6.0E7</v>
      </c>
      <c r="O23" s="64">
        <v>6.0E7</v>
      </c>
      <c r="P23" s="64">
        <v>6.0E7</v>
      </c>
    </row>
    <row r="24" outlineLevel="1">
      <c r="C24" s="65"/>
      <c r="D24" s="66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8"/>
    </row>
    <row r="25" outlineLevel="1">
      <c r="C25" s="65"/>
      <c r="D25" s="66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8"/>
    </row>
    <row r="26" outlineLevel="1">
      <c r="C26" s="65"/>
      <c r="D26" s="66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8"/>
    </row>
    <row r="27" outlineLevel="1">
      <c r="C27" s="65"/>
      <c r="D27" s="66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8"/>
    </row>
    <row r="28" outlineLevel="1">
      <c r="C28" s="69"/>
      <c r="D28" s="70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8"/>
    </row>
    <row r="29">
      <c r="C29" s="6" t="s">
        <v>81</v>
      </c>
      <c r="D29" s="8"/>
      <c r="E29" s="71">
        <f t="shared" ref="E29:P29" si="1">SUM(E23:E28)</f>
        <v>60000000</v>
      </c>
      <c r="F29" s="67">
        <f t="shared" si="1"/>
        <v>60000000</v>
      </c>
      <c r="G29" s="72">
        <f t="shared" si="1"/>
        <v>60000000</v>
      </c>
      <c r="H29" s="72">
        <f t="shared" si="1"/>
        <v>60000000</v>
      </c>
      <c r="I29" s="72">
        <f t="shared" si="1"/>
        <v>60000000</v>
      </c>
      <c r="J29" s="72">
        <f t="shared" si="1"/>
        <v>60000000</v>
      </c>
      <c r="K29" s="72">
        <f t="shared" si="1"/>
        <v>60000000</v>
      </c>
      <c r="L29" s="72">
        <f t="shared" si="1"/>
        <v>60000000</v>
      </c>
      <c r="M29" s="72">
        <f t="shared" si="1"/>
        <v>60000000</v>
      </c>
      <c r="N29" s="72">
        <f t="shared" si="1"/>
        <v>60000000</v>
      </c>
      <c r="O29" s="72">
        <f t="shared" si="1"/>
        <v>60000000</v>
      </c>
      <c r="P29" s="73">
        <f t="shared" si="1"/>
        <v>60000000</v>
      </c>
    </row>
    <row r="30" outlineLevel="1">
      <c r="C30" s="62" t="s">
        <v>82</v>
      </c>
      <c r="D30" s="74" t="s">
        <v>83</v>
      </c>
      <c r="E30" s="67">
        <v>3.4E8</v>
      </c>
      <c r="F30" s="67">
        <v>3.4E8</v>
      </c>
      <c r="G30" s="67">
        <v>3.4E8</v>
      </c>
      <c r="H30" s="67">
        <v>3.4E8</v>
      </c>
      <c r="I30" s="67">
        <v>3.4E8</v>
      </c>
      <c r="J30" s="67">
        <v>3.4E8</v>
      </c>
      <c r="K30" s="67">
        <v>3.4E8</v>
      </c>
      <c r="L30" s="67">
        <v>3.4E8</v>
      </c>
      <c r="M30" s="67">
        <v>3.4E8</v>
      </c>
      <c r="N30" s="67">
        <v>3.0E8</v>
      </c>
      <c r="O30" s="67">
        <v>3.0E8</v>
      </c>
      <c r="P30" s="67">
        <v>3.0E8</v>
      </c>
    </row>
    <row r="31" outlineLevel="1">
      <c r="C31" s="65"/>
      <c r="D31" s="75" t="s">
        <v>84</v>
      </c>
      <c r="E31" s="67"/>
      <c r="F31" s="67"/>
      <c r="G31" s="67"/>
      <c r="H31" s="67"/>
      <c r="I31" s="67"/>
      <c r="J31" s="67"/>
      <c r="K31" s="67"/>
      <c r="L31" s="67"/>
      <c r="M31" s="67"/>
      <c r="N31" s="67">
        <v>5.0E7</v>
      </c>
      <c r="O31" s="67">
        <v>5.0E7</v>
      </c>
      <c r="P31" s="67">
        <v>5.0E7</v>
      </c>
    </row>
    <row r="32" outlineLevel="1">
      <c r="C32" s="65"/>
      <c r="D32" s="76" t="s">
        <v>85</v>
      </c>
      <c r="E32" s="67">
        <v>1.001001E7</v>
      </c>
      <c r="F32" s="67">
        <v>1.006001E7</v>
      </c>
      <c r="G32" s="67">
        <v>1.011001E7</v>
      </c>
      <c r="H32" s="67">
        <v>1.016001E7</v>
      </c>
      <c r="I32" s="67">
        <v>1.021001E7</v>
      </c>
      <c r="J32" s="67">
        <v>1.026001E7</v>
      </c>
      <c r="K32" s="67">
        <v>1.026001E7</v>
      </c>
      <c r="L32" s="67">
        <v>1.026001E7</v>
      </c>
      <c r="M32" s="67">
        <v>1.026001E7</v>
      </c>
      <c r="N32" s="67">
        <v>1.026001E7</v>
      </c>
      <c r="O32" s="67">
        <v>1.026001E7</v>
      </c>
      <c r="P32" s="67">
        <v>1.026001E7</v>
      </c>
    </row>
    <row r="33" outlineLevel="1">
      <c r="C33" s="65"/>
      <c r="D33" s="74" t="s">
        <v>86</v>
      </c>
      <c r="E33" s="77">
        <v>2380000.0</v>
      </c>
      <c r="F33" s="77">
        <v>2400000.0</v>
      </c>
      <c r="G33" s="77">
        <v>2420000.0</v>
      </c>
      <c r="H33" s="77">
        <v>2440000.0</v>
      </c>
      <c r="I33" s="77">
        <v>2460000.0</v>
      </c>
      <c r="J33" s="77">
        <v>3000000.0</v>
      </c>
      <c r="K33" s="77">
        <v>3000000.0</v>
      </c>
      <c r="L33" s="77">
        <v>3000000.0</v>
      </c>
      <c r="M33" s="77">
        <v>3000000.0</v>
      </c>
      <c r="N33" s="77">
        <v>3000000.0</v>
      </c>
      <c r="O33" s="77">
        <v>3000000.0</v>
      </c>
      <c r="P33" s="77">
        <v>3000000.0</v>
      </c>
    </row>
    <row r="34" outlineLevel="1">
      <c r="C34" s="65"/>
      <c r="D34" s="74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8"/>
    </row>
    <row r="35" outlineLevel="1">
      <c r="C35" s="65"/>
      <c r="D35" s="66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8"/>
    </row>
    <row r="36" outlineLevel="1">
      <c r="C36" s="69"/>
      <c r="D36" s="70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8"/>
    </row>
    <row r="37">
      <c r="C37" s="6" t="s">
        <v>87</v>
      </c>
      <c r="D37" s="8"/>
      <c r="E37" s="71">
        <f t="shared" ref="E37:P37" si="2">SUM(E30:E36)</f>
        <v>352390010</v>
      </c>
      <c r="F37" s="72">
        <f t="shared" si="2"/>
        <v>352460010</v>
      </c>
      <c r="G37" s="72">
        <f t="shared" si="2"/>
        <v>352530010</v>
      </c>
      <c r="H37" s="72">
        <f t="shared" si="2"/>
        <v>352600010</v>
      </c>
      <c r="I37" s="72">
        <f t="shared" si="2"/>
        <v>352670010</v>
      </c>
      <c r="J37" s="72">
        <f t="shared" si="2"/>
        <v>353260010</v>
      </c>
      <c r="K37" s="72">
        <f t="shared" si="2"/>
        <v>353260010</v>
      </c>
      <c r="L37" s="72">
        <f t="shared" si="2"/>
        <v>353260010</v>
      </c>
      <c r="M37" s="72">
        <f t="shared" si="2"/>
        <v>353260010</v>
      </c>
      <c r="N37" s="72">
        <f t="shared" si="2"/>
        <v>363260010</v>
      </c>
      <c r="O37" s="72">
        <f t="shared" si="2"/>
        <v>363260010</v>
      </c>
      <c r="P37" s="72">
        <f t="shared" si="2"/>
        <v>363260010</v>
      </c>
    </row>
    <row r="38" outlineLevel="1">
      <c r="C38" s="62" t="s">
        <v>88</v>
      </c>
      <c r="D38" s="74" t="s">
        <v>89</v>
      </c>
      <c r="E38" s="67"/>
      <c r="F38" s="67"/>
      <c r="G38" s="67"/>
      <c r="H38" s="67"/>
      <c r="I38" s="67"/>
      <c r="J38" s="67">
        <v>1.0914659E7</v>
      </c>
      <c r="K38" s="67">
        <v>9125617.0</v>
      </c>
      <c r="L38" s="67">
        <v>8434149.0</v>
      </c>
      <c r="M38" s="67">
        <f t="shared" ref="M38:N38" si="3">10635233+143752</f>
        <v>10778985</v>
      </c>
      <c r="N38" s="67">
        <f t="shared" si="3"/>
        <v>10778985</v>
      </c>
      <c r="O38" s="67"/>
      <c r="P38" s="68"/>
    </row>
    <row r="39" outlineLevel="1">
      <c r="C39" s="65"/>
      <c r="D39" s="76" t="s">
        <v>90</v>
      </c>
      <c r="E39" s="67"/>
      <c r="F39" s="67"/>
      <c r="G39" s="67"/>
      <c r="H39" s="67"/>
      <c r="I39" s="67"/>
      <c r="J39" s="67">
        <v>5755642.0</v>
      </c>
      <c r="K39" s="67">
        <v>7711965.0</v>
      </c>
      <c r="L39" s="67">
        <v>8000049.0</v>
      </c>
      <c r="M39" s="67">
        <v>8072426.0</v>
      </c>
      <c r="N39" s="67">
        <v>8072426.0</v>
      </c>
      <c r="O39" s="67"/>
      <c r="P39" s="68"/>
    </row>
    <row r="40" outlineLevel="1">
      <c r="C40" s="65"/>
      <c r="D40" s="74" t="s">
        <v>91</v>
      </c>
      <c r="E40" s="67"/>
      <c r="F40" s="67"/>
      <c r="G40" s="67"/>
      <c r="H40" s="67"/>
      <c r="I40" s="67"/>
      <c r="J40" s="67">
        <v>1956027.0</v>
      </c>
      <c r="K40" s="67">
        <v>1920301.0</v>
      </c>
      <c r="L40" s="67"/>
      <c r="M40" s="67"/>
      <c r="N40" s="67"/>
      <c r="O40" s="67"/>
      <c r="P40" s="67"/>
    </row>
    <row r="41" outlineLevel="1">
      <c r="C41" s="65"/>
      <c r="D41" s="74" t="s">
        <v>92</v>
      </c>
      <c r="E41" s="67"/>
      <c r="F41" s="67"/>
      <c r="G41" s="67"/>
      <c r="H41" s="67"/>
      <c r="I41" s="67"/>
      <c r="J41" s="67">
        <v>3724782.0</v>
      </c>
      <c r="K41" s="67">
        <v>3834193.0</v>
      </c>
      <c r="L41" s="67"/>
      <c r="M41" s="67"/>
      <c r="N41" s="67">
        <v>4244327.0</v>
      </c>
      <c r="P41" s="68"/>
    </row>
    <row r="42" outlineLevel="1">
      <c r="C42" s="65"/>
      <c r="D42" s="74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8"/>
    </row>
    <row r="43" outlineLevel="1">
      <c r="C43" s="65"/>
      <c r="D43" s="74"/>
      <c r="E43" s="67" t="s">
        <v>93</v>
      </c>
      <c r="F43" s="67"/>
      <c r="G43" s="67" t="s">
        <v>93</v>
      </c>
      <c r="H43" s="67"/>
      <c r="I43" s="67"/>
      <c r="J43" s="67"/>
      <c r="K43" s="67"/>
      <c r="L43" s="67"/>
      <c r="M43" s="67"/>
      <c r="N43" s="67"/>
      <c r="O43" s="67"/>
      <c r="P43" s="68"/>
    </row>
    <row r="44" outlineLevel="1">
      <c r="C44" s="69"/>
      <c r="D44" s="78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8"/>
    </row>
    <row r="45">
      <c r="C45" s="6" t="s">
        <v>94</v>
      </c>
      <c r="D45" s="8"/>
      <c r="E45" s="71">
        <f t="shared" ref="E45:P45" si="4">SUM(E38:E44)</f>
        <v>0</v>
      </c>
      <c r="F45" s="72">
        <f t="shared" si="4"/>
        <v>0</v>
      </c>
      <c r="G45" s="72">
        <f t="shared" si="4"/>
        <v>0</v>
      </c>
      <c r="H45" s="72">
        <f t="shared" si="4"/>
        <v>0</v>
      </c>
      <c r="I45" s="72">
        <f t="shared" si="4"/>
        <v>0</v>
      </c>
      <c r="J45" s="72">
        <f t="shared" si="4"/>
        <v>22351110</v>
      </c>
      <c r="K45" s="72">
        <f t="shared" si="4"/>
        <v>22592076</v>
      </c>
      <c r="L45" s="72">
        <f t="shared" si="4"/>
        <v>16434198</v>
      </c>
      <c r="M45" s="72">
        <f t="shared" si="4"/>
        <v>18851411</v>
      </c>
      <c r="N45" s="72">
        <f t="shared" si="4"/>
        <v>23095738</v>
      </c>
      <c r="O45" s="72">
        <f t="shared" si="4"/>
        <v>0</v>
      </c>
      <c r="P45" s="73">
        <f t="shared" si="4"/>
        <v>0</v>
      </c>
    </row>
    <row r="46" outlineLevel="1">
      <c r="C46" s="62"/>
      <c r="D46" s="74" t="s">
        <v>95</v>
      </c>
      <c r="E46" s="67">
        <v>500000.0</v>
      </c>
      <c r="F46" s="67">
        <v>1000000.0</v>
      </c>
      <c r="G46" s="67">
        <v>1500000.0</v>
      </c>
      <c r="H46" s="67">
        <v>2000000.0</v>
      </c>
      <c r="I46" s="67">
        <v>2500000.0</v>
      </c>
      <c r="J46" s="67">
        <v>3000000.0</v>
      </c>
      <c r="K46" s="67">
        <v>3500000.0</v>
      </c>
      <c r="L46" s="67">
        <v>4000000.0</v>
      </c>
      <c r="M46" s="67">
        <v>4500000.0</v>
      </c>
      <c r="N46" s="67">
        <v>5000000.0</v>
      </c>
      <c r="O46" s="67">
        <v>5500000.0</v>
      </c>
      <c r="P46" s="67">
        <v>6000000.0</v>
      </c>
    </row>
    <row r="47" outlineLevel="1">
      <c r="C47" s="65"/>
      <c r="D47" s="76" t="s">
        <v>96</v>
      </c>
      <c r="E47" s="67">
        <v>1.0E7</v>
      </c>
      <c r="F47" s="67">
        <v>1.0E7</v>
      </c>
      <c r="G47" s="67">
        <v>1.0E7</v>
      </c>
      <c r="H47" s="67">
        <v>1.0E7</v>
      </c>
      <c r="I47" s="67">
        <v>1.0E7</v>
      </c>
      <c r="J47" s="67">
        <v>1.0E7</v>
      </c>
      <c r="K47" s="67">
        <v>1.0E7</v>
      </c>
      <c r="L47" s="67">
        <v>1.0E7</v>
      </c>
      <c r="M47" s="67">
        <v>1.0E7</v>
      </c>
      <c r="N47" s="67">
        <v>1.0E7</v>
      </c>
      <c r="O47" s="67">
        <v>1.0E7</v>
      </c>
      <c r="P47" s="67">
        <v>0.0</v>
      </c>
    </row>
    <row r="48" outlineLevel="1">
      <c r="C48" s="65"/>
      <c r="D48" s="75" t="s">
        <v>97</v>
      </c>
      <c r="E48" s="67">
        <v>3000000.0</v>
      </c>
      <c r="F48" s="67">
        <v>3000000.0</v>
      </c>
      <c r="G48" s="67">
        <v>3000000.0</v>
      </c>
      <c r="H48" s="67">
        <v>3000000.0</v>
      </c>
      <c r="I48" s="67">
        <v>3000000.0</v>
      </c>
      <c r="J48" s="67">
        <v>3000000.0</v>
      </c>
      <c r="K48" s="67">
        <v>3000000.0</v>
      </c>
      <c r="L48" s="67">
        <v>1850000.0</v>
      </c>
      <c r="M48" s="67">
        <v>3000000.0</v>
      </c>
      <c r="N48" s="67">
        <v>3000000.0</v>
      </c>
      <c r="O48" s="67">
        <v>3000000.0</v>
      </c>
      <c r="P48" s="67">
        <v>3000000.0</v>
      </c>
    </row>
    <row r="49" outlineLevel="1">
      <c r="C49" s="65"/>
      <c r="D49" s="75" t="s">
        <v>98</v>
      </c>
      <c r="E49" s="67"/>
      <c r="F49" s="67"/>
      <c r="G49" s="67"/>
      <c r="H49" s="67"/>
      <c r="I49" s="67"/>
      <c r="J49" s="67">
        <v>1.25E7</v>
      </c>
      <c r="K49" s="67">
        <v>1.25E7</v>
      </c>
      <c r="L49" s="67">
        <v>1.655E7</v>
      </c>
      <c r="M49" s="67">
        <v>4.5E7</v>
      </c>
      <c r="N49" s="67">
        <v>5.4E7</v>
      </c>
      <c r="O49" s="67">
        <v>5.9E7</v>
      </c>
      <c r="P49" s="67">
        <v>7.3E7</v>
      </c>
    </row>
    <row r="50" outlineLevel="1">
      <c r="C50" s="65"/>
      <c r="D50" s="63" t="s">
        <v>99</v>
      </c>
      <c r="E50" s="67">
        <v>500000.0</v>
      </c>
      <c r="F50" s="67">
        <v>1000000.0</v>
      </c>
      <c r="G50" s="67">
        <v>1500000.0</v>
      </c>
      <c r="H50" s="67">
        <v>2000000.0</v>
      </c>
      <c r="I50" s="67">
        <v>2500000.0</v>
      </c>
      <c r="J50" s="67">
        <v>3000000.0</v>
      </c>
      <c r="K50" s="67">
        <v>3500000.0</v>
      </c>
      <c r="L50" s="67">
        <v>4000000.0</v>
      </c>
      <c r="M50" s="67">
        <v>4500000.0</v>
      </c>
      <c r="N50" s="67">
        <v>5000000.0</v>
      </c>
      <c r="O50" s="67">
        <v>5500000.0</v>
      </c>
      <c r="P50" s="67">
        <v>6000000.0</v>
      </c>
    </row>
    <row r="51" outlineLevel="1">
      <c r="C51" s="65"/>
      <c r="D51" s="74" t="s">
        <v>100</v>
      </c>
      <c r="E51" s="67">
        <v>3.5E7</v>
      </c>
      <c r="F51" s="67">
        <v>3.5E7</v>
      </c>
      <c r="G51" s="67">
        <v>3.5E7</v>
      </c>
      <c r="H51" s="67">
        <v>3.5E7</v>
      </c>
      <c r="I51" s="67">
        <v>3.5E7</v>
      </c>
      <c r="J51" s="67">
        <v>3.5E7</v>
      </c>
      <c r="K51" s="67">
        <v>3.5E7</v>
      </c>
      <c r="L51" s="67">
        <v>3.5E7</v>
      </c>
      <c r="M51" s="67">
        <v>1.5E7</v>
      </c>
      <c r="N51" s="67">
        <v>1.5E7</v>
      </c>
      <c r="O51" s="67">
        <v>1.5E7</v>
      </c>
      <c r="P51" s="67">
        <v>0.0</v>
      </c>
    </row>
    <row r="52" outlineLevel="1">
      <c r="C52" s="65"/>
      <c r="D52" s="74" t="s">
        <v>101</v>
      </c>
      <c r="E52" s="67">
        <v>3000000.0</v>
      </c>
      <c r="F52" s="67">
        <v>3000000.0</v>
      </c>
      <c r="G52" s="67">
        <v>3000000.0</v>
      </c>
      <c r="H52" s="67">
        <v>3000000.0</v>
      </c>
      <c r="I52" s="67">
        <v>3000000.0</v>
      </c>
      <c r="J52" s="67">
        <v>3000000.0</v>
      </c>
      <c r="K52" s="67">
        <v>3000000.0</v>
      </c>
      <c r="L52" s="67">
        <v>3000000.0</v>
      </c>
      <c r="M52" s="67">
        <v>3000000.0</v>
      </c>
      <c r="N52" s="67">
        <v>3000000.0</v>
      </c>
      <c r="O52" s="67">
        <v>3000000.0</v>
      </c>
      <c r="P52" s="67">
        <v>3000000.0</v>
      </c>
    </row>
    <row r="53" outlineLevel="1">
      <c r="C53" s="69"/>
      <c r="D53" s="74" t="s">
        <v>102</v>
      </c>
      <c r="E53" s="67">
        <v>1.6E7</v>
      </c>
      <c r="F53" s="67">
        <v>1.6E7</v>
      </c>
      <c r="G53" s="67">
        <v>1.6E7</v>
      </c>
      <c r="H53" s="67">
        <v>1.6E7</v>
      </c>
      <c r="I53" s="67">
        <v>1.6E7</v>
      </c>
      <c r="J53" s="67">
        <v>1.6E7</v>
      </c>
      <c r="K53" s="67">
        <v>1.6E7</v>
      </c>
      <c r="L53" s="67">
        <v>1.6E7</v>
      </c>
      <c r="M53" s="67">
        <v>3.6E7</v>
      </c>
      <c r="N53" s="67">
        <v>2.1E7</v>
      </c>
      <c r="O53" s="67">
        <v>2.4E7</v>
      </c>
      <c r="P53" s="67">
        <v>3.9E7</v>
      </c>
    </row>
    <row r="54">
      <c r="C54" s="6" t="s">
        <v>103</v>
      </c>
      <c r="D54" s="8"/>
      <c r="E54" s="79">
        <f t="shared" ref="E54:P54" si="5">SUM(E46:E53)</f>
        <v>68000000</v>
      </c>
      <c r="F54" s="80">
        <f t="shared" si="5"/>
        <v>69000000</v>
      </c>
      <c r="G54" s="80">
        <f t="shared" si="5"/>
        <v>70000000</v>
      </c>
      <c r="H54" s="80">
        <f t="shared" si="5"/>
        <v>71000000</v>
      </c>
      <c r="I54" s="80">
        <f t="shared" si="5"/>
        <v>72000000</v>
      </c>
      <c r="J54" s="80">
        <f t="shared" si="5"/>
        <v>85500000</v>
      </c>
      <c r="K54" s="80">
        <f t="shared" si="5"/>
        <v>86500000</v>
      </c>
      <c r="L54" s="80">
        <f t="shared" si="5"/>
        <v>90400000</v>
      </c>
      <c r="M54" s="80">
        <f t="shared" si="5"/>
        <v>121000000</v>
      </c>
      <c r="N54" s="80">
        <f t="shared" si="5"/>
        <v>116000000</v>
      </c>
      <c r="O54" s="80">
        <f t="shared" si="5"/>
        <v>125000000</v>
      </c>
      <c r="P54" s="81">
        <f t="shared" si="5"/>
        <v>130000000</v>
      </c>
    </row>
    <row r="55">
      <c r="C55" s="82" t="s">
        <v>104</v>
      </c>
      <c r="D55" s="8"/>
      <c r="E55" s="83">
        <f t="shared" ref="E55:P55" si="6">SUM(E37,E54)</f>
        <v>420390010</v>
      </c>
      <c r="F55" s="83">
        <f t="shared" si="6"/>
        <v>421460010</v>
      </c>
      <c r="G55" s="83">
        <f t="shared" si="6"/>
        <v>422530010</v>
      </c>
      <c r="H55" s="83">
        <f t="shared" si="6"/>
        <v>423600010</v>
      </c>
      <c r="I55" s="83">
        <f t="shared" si="6"/>
        <v>424670010</v>
      </c>
      <c r="J55" s="83">
        <f t="shared" si="6"/>
        <v>438760010</v>
      </c>
      <c r="K55" s="83">
        <f t="shared" si="6"/>
        <v>439760010</v>
      </c>
      <c r="L55" s="83">
        <f t="shared" si="6"/>
        <v>443660010</v>
      </c>
      <c r="M55" s="83">
        <f t="shared" si="6"/>
        <v>474260010</v>
      </c>
      <c r="N55" s="83">
        <f t="shared" si="6"/>
        <v>479260010</v>
      </c>
      <c r="O55" s="83">
        <f t="shared" si="6"/>
        <v>488260010</v>
      </c>
      <c r="P55" s="83">
        <f t="shared" si="6"/>
        <v>493260010</v>
      </c>
    </row>
    <row r="56">
      <c r="C56" s="84" t="s">
        <v>105</v>
      </c>
      <c r="D56" s="8"/>
      <c r="E56" s="85"/>
      <c r="F56" s="86">
        <f t="shared" ref="F56:P56" si="7">IF(F55=0, "",F55-E55)</f>
        <v>1070000</v>
      </c>
      <c r="G56" s="86">
        <f t="shared" si="7"/>
        <v>1070000</v>
      </c>
      <c r="H56" s="86">
        <f t="shared" si="7"/>
        <v>1070000</v>
      </c>
      <c r="I56" s="86">
        <f t="shared" si="7"/>
        <v>1070000</v>
      </c>
      <c r="J56" s="86">
        <f t="shared" si="7"/>
        <v>14090000</v>
      </c>
      <c r="K56" s="86">
        <f t="shared" si="7"/>
        <v>1000000</v>
      </c>
      <c r="L56" s="86">
        <f t="shared" si="7"/>
        <v>3900000</v>
      </c>
      <c r="M56" s="86">
        <f t="shared" si="7"/>
        <v>30600000</v>
      </c>
      <c r="N56" s="86">
        <f t="shared" si="7"/>
        <v>5000000</v>
      </c>
      <c r="O56" s="86">
        <f t="shared" si="7"/>
        <v>9000000</v>
      </c>
      <c r="P56" s="87">
        <f t="shared" si="7"/>
        <v>5000000</v>
      </c>
    </row>
    <row r="57">
      <c r="C57" s="88" t="s">
        <v>106</v>
      </c>
      <c r="E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C58" s="4"/>
      <c r="D58" s="7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C59" s="4"/>
      <c r="D59" s="7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>
      <c r="C60" s="4"/>
      <c r="D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  <row r="1001"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</row>
    <row r="1002"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</row>
    <row r="1003"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</row>
  </sheetData>
  <mergeCells count="10">
    <mergeCell ref="C54:D54"/>
    <mergeCell ref="C55:D55"/>
    <mergeCell ref="C56:D56"/>
    <mergeCell ref="C23:C28"/>
    <mergeCell ref="C29:D29"/>
    <mergeCell ref="C30:C36"/>
    <mergeCell ref="C37:D37"/>
    <mergeCell ref="C38:C44"/>
    <mergeCell ref="C45:D45"/>
    <mergeCell ref="C46:C5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89">
        <v>2024.0</v>
      </c>
      <c r="D3" s="90">
        <v>1.0</v>
      </c>
    </row>
    <row r="8">
      <c r="R8" s="91" t="s">
        <v>107</v>
      </c>
      <c r="S8" s="92" t="s">
        <v>108</v>
      </c>
      <c r="T8" s="92" t="s">
        <v>109</v>
      </c>
      <c r="U8" s="92" t="s">
        <v>110</v>
      </c>
      <c r="V8" s="92" t="s">
        <v>109</v>
      </c>
      <c r="W8" s="92" t="s">
        <v>111</v>
      </c>
      <c r="X8" s="93" t="s">
        <v>107</v>
      </c>
      <c r="Y8" s="94" t="s">
        <v>112</v>
      </c>
      <c r="AB8" s="95" t="s">
        <v>1</v>
      </c>
      <c r="AC8" s="96" t="s">
        <v>61</v>
      </c>
      <c r="AD8" s="97"/>
      <c r="AE8" s="97"/>
      <c r="AF8" s="97"/>
      <c r="AG8" s="97"/>
    </row>
    <row r="9">
      <c r="R9" s="98">
        <f>DATE($C$3,$D$3,1)-WEEKDAY(DATE($C$3,$D$3,1))+1</f>
        <v>45291</v>
      </c>
      <c r="S9" s="99">
        <f t="shared" ref="S9:X9" si="1">R9 + 1</f>
        <v>45292</v>
      </c>
      <c r="T9" s="100">
        <f t="shared" si="1"/>
        <v>45293</v>
      </c>
      <c r="U9" s="100">
        <f t="shared" si="1"/>
        <v>45294</v>
      </c>
      <c r="V9" s="100">
        <f t="shared" si="1"/>
        <v>45295</v>
      </c>
      <c r="W9" s="100">
        <f t="shared" si="1"/>
        <v>45296</v>
      </c>
      <c r="X9" s="101">
        <f t="shared" si="1"/>
        <v>45297</v>
      </c>
      <c r="Y9" s="102"/>
      <c r="AB9" s="103" t="str">
        <f>$H$25</f>
        <v>🍪고정비</v>
      </c>
      <c r="AC9" s="104">
        <f>$K$31</f>
        <v>0</v>
      </c>
      <c r="AD9" s="105">
        <f t="shared" ref="AD9:AD20" si="3">_xlfn.RANK.EQ(AC9,$AB$9:$AC$20,0) + ROW(AB1)/10000</f>
        <v>1.0001</v>
      </c>
      <c r="AE9" s="105">
        <f t="shared" ref="AE9:AE20" si="4">SMALL($AD$9:$AD$20, ROW(AB1))</f>
        <v>1.0001</v>
      </c>
      <c r="AF9" s="105" t="str">
        <f t="shared" ref="AF9:AF20" si="5">INDEX($AB$9:$AB$20,MATCH(AE9,$AD$9:$AD$20,0))</f>
        <v>🍪고정비</v>
      </c>
      <c r="AG9" s="104">
        <f t="shared" ref="AG9:AG20" si="6">INDEX($AC$9:$AC$20,MATCH(AE9,$AD$9:$AD$20,0))</f>
        <v>0</v>
      </c>
    </row>
    <row r="10">
      <c r="R10" s="106">
        <f t="shared" ref="R10:X10" si="2">SUMIFS($K$62:$K$500,$H$62:$H$500,R9,$I$62:$I$500,"&lt;&gt;수입",$I$62:$I$500,"&lt;&gt;저축")</f>
        <v>0</v>
      </c>
      <c r="S10" s="107">
        <f t="shared" si="2"/>
        <v>0</v>
      </c>
      <c r="T10" s="108">
        <f t="shared" si="2"/>
        <v>0</v>
      </c>
      <c r="U10" s="108">
        <f t="shared" si="2"/>
        <v>0</v>
      </c>
      <c r="V10" s="108">
        <f t="shared" si="2"/>
        <v>0</v>
      </c>
      <c r="W10" s="108">
        <f t="shared" si="2"/>
        <v>0</v>
      </c>
      <c r="X10" s="108">
        <f t="shared" si="2"/>
        <v>0</v>
      </c>
      <c r="Y10" s="108">
        <f>SUM(R10:X10)</f>
        <v>0</v>
      </c>
      <c r="AB10" s="103" t="str">
        <f>$H$33</f>
        <v>🐻고정비</v>
      </c>
      <c r="AC10" s="104">
        <f>$K$39</f>
        <v>0</v>
      </c>
      <c r="AD10" s="105">
        <f t="shared" si="3"/>
        <v>1.0002</v>
      </c>
      <c r="AE10" s="105">
        <f t="shared" si="4"/>
        <v>1.0002</v>
      </c>
      <c r="AF10" s="105" t="str">
        <f t="shared" si="5"/>
        <v>🐻고정비</v>
      </c>
      <c r="AG10" s="104">
        <f t="shared" si="6"/>
        <v>0</v>
      </c>
    </row>
    <row r="11">
      <c r="C11" s="109" t="s">
        <v>113</v>
      </c>
      <c r="D11" s="110" t="s">
        <v>114</v>
      </c>
      <c r="R11" s="111">
        <f t="shared" ref="R11:X11" si="7">R9 + 7</f>
        <v>45298</v>
      </c>
      <c r="S11" s="112">
        <f t="shared" si="7"/>
        <v>45299</v>
      </c>
      <c r="T11" s="99">
        <f t="shared" si="7"/>
        <v>45300</v>
      </c>
      <c r="U11" s="99">
        <f t="shared" si="7"/>
        <v>45301</v>
      </c>
      <c r="V11" s="100">
        <f t="shared" si="7"/>
        <v>45302</v>
      </c>
      <c r="W11" s="113">
        <f t="shared" si="7"/>
        <v>45303</v>
      </c>
      <c r="X11" s="114">
        <f t="shared" si="7"/>
        <v>45304</v>
      </c>
      <c r="Y11" s="115"/>
      <c r="AB11" s="103" t="str">
        <f>$H$41</f>
        <v>🍪생필품</v>
      </c>
      <c r="AC11" s="104">
        <f>$K$47</f>
        <v>0</v>
      </c>
      <c r="AD11" s="105">
        <f t="shared" si="3"/>
        <v>1.0003</v>
      </c>
      <c r="AE11" s="105">
        <f t="shared" si="4"/>
        <v>1.0003</v>
      </c>
      <c r="AF11" s="105" t="str">
        <f t="shared" si="5"/>
        <v>🍪생필품</v>
      </c>
      <c r="AG11" s="104">
        <f t="shared" si="6"/>
        <v>0</v>
      </c>
    </row>
    <row r="12">
      <c r="C12" s="116" t="s">
        <v>115</v>
      </c>
      <c r="D12" s="117">
        <f>F33</f>
        <v>0</v>
      </c>
      <c r="R12" s="118">
        <f t="shared" ref="R12:X12" si="8">SUMIFS($K$62:$K$500,$H$62:$H$500,R11,$I$62:$I$500,"&lt;&gt;수입",$I$62:$I$500,"&lt;&gt;저축")</f>
        <v>0</v>
      </c>
      <c r="S12" s="119">
        <f t="shared" si="8"/>
        <v>0</v>
      </c>
      <c r="T12" s="120">
        <f t="shared" si="8"/>
        <v>0</v>
      </c>
      <c r="U12" s="120">
        <f t="shared" si="8"/>
        <v>0</v>
      </c>
      <c r="V12" s="118">
        <f t="shared" si="8"/>
        <v>0</v>
      </c>
      <c r="W12" s="121">
        <f t="shared" si="8"/>
        <v>0</v>
      </c>
      <c r="X12" s="121">
        <f t="shared" si="8"/>
        <v>0</v>
      </c>
      <c r="Y12" s="121">
        <f>SUM(R12:X12)</f>
        <v>0</v>
      </c>
      <c r="AB12" s="103" t="str">
        <f>$H$49</f>
        <v>🐻생필품</v>
      </c>
      <c r="AC12" s="104">
        <f>$K$55</f>
        <v>0</v>
      </c>
      <c r="AD12" s="105">
        <f t="shared" si="3"/>
        <v>1.0004</v>
      </c>
      <c r="AE12" s="105">
        <f t="shared" si="4"/>
        <v>1.0004</v>
      </c>
      <c r="AF12" s="105" t="str">
        <f t="shared" si="5"/>
        <v>🐻생필품</v>
      </c>
      <c r="AG12" s="104">
        <f t="shared" si="6"/>
        <v>0</v>
      </c>
    </row>
    <row r="13">
      <c r="C13" s="46"/>
      <c r="D13" s="122"/>
      <c r="E13" s="109" t="s">
        <v>52</v>
      </c>
      <c r="F13" s="110" t="s">
        <v>114</v>
      </c>
      <c r="I13" s="123"/>
      <c r="J13" s="123"/>
      <c r="R13" s="111">
        <f t="shared" ref="R13:X13" si="9">R11+7</f>
        <v>45305</v>
      </c>
      <c r="S13" s="112">
        <f t="shared" si="9"/>
        <v>45306</v>
      </c>
      <c r="T13" s="99">
        <f t="shared" si="9"/>
        <v>45307</v>
      </c>
      <c r="U13" s="99">
        <f t="shared" si="9"/>
        <v>45308</v>
      </c>
      <c r="V13" s="100">
        <f t="shared" si="9"/>
        <v>45309</v>
      </c>
      <c r="W13" s="113">
        <f t="shared" si="9"/>
        <v>45310</v>
      </c>
      <c r="X13" s="114">
        <f t="shared" si="9"/>
        <v>45311</v>
      </c>
      <c r="Y13" s="115"/>
      <c r="AB13" s="103" t="str">
        <f>$M$25</f>
        <v>🍪식비</v>
      </c>
      <c r="AC13" s="104">
        <f>$P$31</f>
        <v>0</v>
      </c>
      <c r="AD13" s="105">
        <f t="shared" si="3"/>
        <v>1.0005</v>
      </c>
      <c r="AE13" s="105">
        <f t="shared" si="4"/>
        <v>1.0005</v>
      </c>
      <c r="AF13" s="105" t="str">
        <f t="shared" si="5"/>
        <v>🍪식비</v>
      </c>
      <c r="AG13" s="104">
        <f t="shared" si="6"/>
        <v>0</v>
      </c>
    </row>
    <row r="14">
      <c r="C14" s="116" t="s">
        <v>116</v>
      </c>
      <c r="D14" s="117">
        <f>SUM($K$31+$K$39+$K$47+$K$55+$P$31+$P$39+$P$47+$P$55+X31+X39+X47+X55)</f>
        <v>0</v>
      </c>
      <c r="E14" s="124" t="s">
        <v>53</v>
      </c>
      <c r="F14" s="125">
        <f t="shared" ref="F14:F19" si="11">SUMIFS($K$62:$K$500,$L$62:$L$500,E14,$I$62:$I$500,"&lt;&gt;수입",$I$62:$I$500,"&lt;&gt;저축")</f>
        <v>0</v>
      </c>
      <c r="I14" s="126"/>
      <c r="J14" s="123"/>
      <c r="R14" s="118">
        <f t="shared" ref="R14:X14" si="10">SUMIFS($K$62:$K$500,$H$62:$H$500,R13,$I$62:$I$500,"&lt;&gt;수입",$I$62:$I$500,"&lt;&gt;저축")</f>
        <v>0</v>
      </c>
      <c r="S14" s="119">
        <f t="shared" si="10"/>
        <v>0</v>
      </c>
      <c r="T14" s="120">
        <f t="shared" si="10"/>
        <v>0</v>
      </c>
      <c r="U14" s="120">
        <f t="shared" si="10"/>
        <v>0</v>
      </c>
      <c r="V14" s="118">
        <f t="shared" si="10"/>
        <v>0</v>
      </c>
      <c r="W14" s="121">
        <f t="shared" si="10"/>
        <v>0</v>
      </c>
      <c r="X14" s="121">
        <f t="shared" si="10"/>
        <v>0</v>
      </c>
      <c r="Y14" s="121">
        <f>SUM(R14:X14)</f>
        <v>0</v>
      </c>
      <c r="AB14" s="103" t="str">
        <f>$M$33</f>
        <v>🐻식비</v>
      </c>
      <c r="AC14" s="104">
        <f>$P$39</f>
        <v>0</v>
      </c>
      <c r="AD14" s="105">
        <f t="shared" si="3"/>
        <v>1.0006</v>
      </c>
      <c r="AE14" s="105">
        <f t="shared" si="4"/>
        <v>1.0006</v>
      </c>
      <c r="AF14" s="105" t="str">
        <f t="shared" si="5"/>
        <v>🐻식비</v>
      </c>
      <c r="AG14" s="104">
        <f t="shared" si="6"/>
        <v>0</v>
      </c>
    </row>
    <row r="15">
      <c r="C15" s="46"/>
      <c r="D15" s="122"/>
      <c r="E15" s="124" t="s">
        <v>54</v>
      </c>
      <c r="F15" s="125">
        <f t="shared" si="11"/>
        <v>0</v>
      </c>
      <c r="I15" s="126"/>
      <c r="J15" s="123"/>
      <c r="R15" s="111">
        <f t="shared" ref="R15:X15" si="12">R13+7</f>
        <v>45312</v>
      </c>
      <c r="S15" s="112">
        <f t="shared" si="12"/>
        <v>45313</v>
      </c>
      <c r="T15" s="99">
        <f t="shared" si="12"/>
        <v>45314</v>
      </c>
      <c r="U15" s="99">
        <f t="shared" si="12"/>
        <v>45315</v>
      </c>
      <c r="V15" s="100">
        <f t="shared" si="12"/>
        <v>45316</v>
      </c>
      <c r="W15" s="113">
        <f t="shared" si="12"/>
        <v>45317</v>
      </c>
      <c r="X15" s="114">
        <f t="shared" si="12"/>
        <v>45318</v>
      </c>
      <c r="Y15" s="115"/>
      <c r="AB15" s="103" t="str">
        <f>$M$41</f>
        <v>🍪여가비</v>
      </c>
      <c r="AC15" s="104">
        <f>$P$47</f>
        <v>0</v>
      </c>
      <c r="AD15" s="105">
        <f t="shared" si="3"/>
        <v>1.0007</v>
      </c>
      <c r="AE15" s="105">
        <f t="shared" si="4"/>
        <v>1.0007</v>
      </c>
      <c r="AF15" s="105" t="str">
        <f t="shared" si="5"/>
        <v>🍪여가비</v>
      </c>
      <c r="AG15" s="104">
        <f t="shared" si="6"/>
        <v>0</v>
      </c>
    </row>
    <row r="16">
      <c r="C16" s="116" t="s">
        <v>117</v>
      </c>
      <c r="D16" s="117">
        <f>F43</f>
        <v>0</v>
      </c>
      <c r="E16" s="124" t="s">
        <v>55</v>
      </c>
      <c r="F16" s="125">
        <f t="shared" si="11"/>
        <v>0</v>
      </c>
      <c r="H16" s="127" t="s">
        <v>118</v>
      </c>
      <c r="I16" s="128"/>
      <c r="J16" s="128"/>
      <c r="K16" s="53"/>
      <c r="R16" s="118">
        <f t="shared" ref="R16:X16" si="13">SUMIFS($K$62:$K$500,$H$62:$H$500,R15,$I$62:$I$500,"&lt;&gt;수입",$I$62:$I$500,"&lt;&gt;저축")</f>
        <v>0</v>
      </c>
      <c r="S16" s="119">
        <f t="shared" si="13"/>
        <v>0</v>
      </c>
      <c r="T16" s="120">
        <f t="shared" si="13"/>
        <v>0</v>
      </c>
      <c r="U16" s="120">
        <f t="shared" si="13"/>
        <v>0</v>
      </c>
      <c r="V16" s="118">
        <f t="shared" si="13"/>
        <v>0</v>
      </c>
      <c r="W16" s="121">
        <f t="shared" si="13"/>
        <v>0</v>
      </c>
      <c r="X16" s="121">
        <f t="shared" si="13"/>
        <v>0</v>
      </c>
      <c r="Y16" s="121">
        <f>SUM(R16:X16)</f>
        <v>0</v>
      </c>
      <c r="AB16" s="103" t="str">
        <f>$M$49</f>
        <v>🐻여가비</v>
      </c>
      <c r="AC16" s="104">
        <f>$P$55</f>
        <v>0</v>
      </c>
      <c r="AD16" s="105">
        <f t="shared" si="3"/>
        <v>1.0008</v>
      </c>
      <c r="AE16" s="105">
        <f t="shared" si="4"/>
        <v>1.0008</v>
      </c>
      <c r="AF16" s="105" t="str">
        <f t="shared" si="5"/>
        <v>🐻여가비</v>
      </c>
      <c r="AG16" s="104">
        <f t="shared" si="6"/>
        <v>0</v>
      </c>
    </row>
    <row r="17">
      <c r="C17" s="46"/>
      <c r="D17" s="122"/>
      <c r="E17" s="124" t="s">
        <v>56</v>
      </c>
      <c r="F17" s="125">
        <f t="shared" si="11"/>
        <v>0</v>
      </c>
      <c r="H17" s="129"/>
      <c r="I17" s="130"/>
      <c r="J17" s="131"/>
      <c r="K17" s="132"/>
      <c r="R17" s="111">
        <f t="shared" ref="R17:X17" si="14">R15+7</f>
        <v>45319</v>
      </c>
      <c r="S17" s="112">
        <f t="shared" si="14"/>
        <v>45320</v>
      </c>
      <c r="T17" s="99">
        <f t="shared" si="14"/>
        <v>45321</v>
      </c>
      <c r="U17" s="99">
        <f t="shared" si="14"/>
        <v>45322</v>
      </c>
      <c r="V17" s="100">
        <f t="shared" si="14"/>
        <v>45323</v>
      </c>
      <c r="W17" s="113">
        <f t="shared" si="14"/>
        <v>45324</v>
      </c>
      <c r="X17" s="114">
        <f t="shared" si="14"/>
        <v>45325</v>
      </c>
      <c r="Y17" s="115"/>
      <c r="AB17" s="103" t="str">
        <f>$R$25</f>
        <v>🍪기타</v>
      </c>
      <c r="AC17" s="104">
        <f>$X$31</f>
        <v>0</v>
      </c>
      <c r="AD17" s="105">
        <f t="shared" si="3"/>
        <v>1.0009</v>
      </c>
      <c r="AE17" s="105">
        <f t="shared" si="4"/>
        <v>1.0009</v>
      </c>
      <c r="AF17" s="105" t="str">
        <f t="shared" si="5"/>
        <v>🍪기타</v>
      </c>
      <c r="AG17" s="104">
        <f t="shared" si="6"/>
        <v>0</v>
      </c>
    </row>
    <row r="18">
      <c r="C18" s="133" t="s">
        <v>119</v>
      </c>
      <c r="D18" s="134">
        <f>D12-D14-D16</f>
        <v>0</v>
      </c>
      <c r="E18" s="124" t="s">
        <v>57</v>
      </c>
      <c r="F18" s="125">
        <f t="shared" si="11"/>
        <v>0</v>
      </c>
      <c r="H18" s="129"/>
      <c r="I18" s="130"/>
      <c r="J18" s="131"/>
      <c r="K18" s="132"/>
      <c r="R18" s="108">
        <f t="shared" ref="R18:X18" si="15">SUMIFS($K$62:$K$500,$H$62:$H$500,R17,$I$62:$I$500,"&lt;&gt;수입",$I$62:$I$500,"&lt;&gt;저축")</f>
        <v>0</v>
      </c>
      <c r="S18" s="135">
        <f t="shared" si="15"/>
        <v>0</v>
      </c>
      <c r="T18" s="136">
        <f t="shared" si="15"/>
        <v>0</v>
      </c>
      <c r="U18" s="136">
        <f t="shared" si="15"/>
        <v>0</v>
      </c>
      <c r="V18" s="108">
        <f t="shared" si="15"/>
        <v>0</v>
      </c>
      <c r="W18" s="137">
        <f t="shared" si="15"/>
        <v>0</v>
      </c>
      <c r="X18" s="137">
        <f t="shared" si="15"/>
        <v>0</v>
      </c>
      <c r="Y18" s="137">
        <f>SUM(R18:X18)</f>
        <v>0</v>
      </c>
      <c r="AB18" s="103" t="str">
        <f>$R$33</f>
        <v>🐻기타</v>
      </c>
      <c r="AC18" s="104">
        <f>$X$39</f>
        <v>0</v>
      </c>
      <c r="AD18" s="105">
        <f t="shared" si="3"/>
        <v>1.001</v>
      </c>
      <c r="AE18" s="105">
        <f t="shared" si="4"/>
        <v>1.001</v>
      </c>
      <c r="AF18" s="105" t="str">
        <f t="shared" si="5"/>
        <v>🐻기타</v>
      </c>
      <c r="AG18" s="104">
        <f t="shared" si="6"/>
        <v>0</v>
      </c>
    </row>
    <row r="19">
      <c r="C19" s="138" t="s">
        <v>120</v>
      </c>
      <c r="D19" s="139" t="str">
        <f>(D16+D18)/D12</f>
        <v>#DIV/0!</v>
      </c>
      <c r="E19" s="124" t="s">
        <v>58</v>
      </c>
      <c r="F19" s="125">
        <f t="shared" si="11"/>
        <v>0</v>
      </c>
      <c r="H19" s="129"/>
      <c r="I19" s="130"/>
      <c r="J19" s="131"/>
      <c r="K19" s="132"/>
      <c r="R19" s="140">
        <f t="shared" ref="R19:X19" si="16">R17+7</f>
        <v>45326</v>
      </c>
      <c r="S19" s="141">
        <f t="shared" si="16"/>
        <v>45327</v>
      </c>
      <c r="T19" s="142">
        <f t="shared" si="16"/>
        <v>45328</v>
      </c>
      <c r="U19" s="142">
        <f t="shared" si="16"/>
        <v>45329</v>
      </c>
      <c r="V19" s="143">
        <f t="shared" si="16"/>
        <v>45330</v>
      </c>
      <c r="W19" s="144">
        <f t="shared" si="16"/>
        <v>45331</v>
      </c>
      <c r="X19" s="145">
        <f t="shared" si="16"/>
        <v>45332</v>
      </c>
      <c r="Y19" s="146"/>
      <c r="AB19" s="103" t="str">
        <f>$R$41</f>
        <v>🍪이벤트성</v>
      </c>
      <c r="AC19" s="104">
        <f>$X$47</f>
        <v>0</v>
      </c>
      <c r="AD19" s="105">
        <f t="shared" si="3"/>
        <v>1.0011</v>
      </c>
      <c r="AE19" s="105">
        <f t="shared" si="4"/>
        <v>1.0011</v>
      </c>
      <c r="AF19" s="105" t="str">
        <f t="shared" si="5"/>
        <v>🍪이벤트성</v>
      </c>
      <c r="AG19" s="104">
        <f t="shared" si="6"/>
        <v>0</v>
      </c>
    </row>
    <row r="20">
      <c r="C20" s="147" t="s">
        <v>121</v>
      </c>
      <c r="D20" s="148" t="str">
        <f>D18/D12</f>
        <v>#DIV/0!</v>
      </c>
      <c r="E20" s="149" t="s">
        <v>116</v>
      </c>
      <c r="F20" s="150">
        <f>SUM($F$14:$F$19)</f>
        <v>0</v>
      </c>
      <c r="H20" s="151"/>
      <c r="I20" s="152"/>
      <c r="J20" s="153"/>
      <c r="K20" s="55"/>
      <c r="R20" s="108">
        <f t="shared" ref="R20:X20" si="17">SUMIFS($K$62:$K$500,$H$62:$H$500,R19,$I$62:$I$500,"&lt;&gt;수입",$I$62:$I$500,"&lt;&gt;저축")</f>
        <v>0</v>
      </c>
      <c r="S20" s="135">
        <f t="shared" si="17"/>
        <v>0</v>
      </c>
      <c r="T20" s="136">
        <f t="shared" si="17"/>
        <v>0</v>
      </c>
      <c r="U20" s="136">
        <f t="shared" si="17"/>
        <v>0</v>
      </c>
      <c r="V20" s="108">
        <f t="shared" si="17"/>
        <v>0</v>
      </c>
      <c r="W20" s="137">
        <f t="shared" si="17"/>
        <v>0</v>
      </c>
      <c r="X20" s="137">
        <f t="shared" si="17"/>
        <v>0</v>
      </c>
      <c r="Y20" s="137">
        <f>SUM(R20:X20)</f>
        <v>0</v>
      </c>
      <c r="AB20" s="103" t="str">
        <f>$R$49</f>
        <v>🐻 이벤트성</v>
      </c>
      <c r="AC20" s="104">
        <f>$X$55</f>
        <v>0</v>
      </c>
      <c r="AD20" s="105">
        <f t="shared" si="3"/>
        <v>1.0012</v>
      </c>
      <c r="AE20" s="105">
        <f t="shared" si="4"/>
        <v>1.0012</v>
      </c>
      <c r="AF20" s="105" t="str">
        <f t="shared" si="5"/>
        <v>🐻 이벤트성</v>
      </c>
      <c r="AG20" s="104">
        <f t="shared" si="6"/>
        <v>0</v>
      </c>
    </row>
    <row r="21">
      <c r="I21" s="126"/>
      <c r="J21" s="123"/>
    </row>
    <row r="24">
      <c r="C24" s="109" t="s">
        <v>1</v>
      </c>
      <c r="D24" s="154" t="s">
        <v>2</v>
      </c>
      <c r="E24" s="154" t="s">
        <v>122</v>
      </c>
      <c r="F24" s="110" t="s">
        <v>61</v>
      </c>
      <c r="H24" s="109" t="s">
        <v>1</v>
      </c>
      <c r="I24" s="154" t="s">
        <v>2</v>
      </c>
      <c r="J24" s="154" t="s">
        <v>123</v>
      </c>
      <c r="K24" s="110" t="s">
        <v>61</v>
      </c>
      <c r="M24" s="109" t="s">
        <v>1</v>
      </c>
      <c r="N24" s="154" t="s">
        <v>2</v>
      </c>
      <c r="O24" s="154" t="s">
        <v>123</v>
      </c>
      <c r="P24" s="110" t="s">
        <v>61</v>
      </c>
      <c r="R24" s="155" t="s">
        <v>1</v>
      </c>
      <c r="S24" s="156"/>
      <c r="T24" s="157" t="s">
        <v>2</v>
      </c>
      <c r="U24" s="156"/>
      <c r="V24" s="157" t="s">
        <v>123</v>
      </c>
      <c r="W24" s="156"/>
      <c r="X24" s="157" t="s">
        <v>61</v>
      </c>
      <c r="Y24" s="53"/>
    </row>
    <row r="25">
      <c r="C25" s="158" t="s">
        <v>3</v>
      </c>
      <c r="D25" s="41" t="s">
        <v>4</v>
      </c>
      <c r="E25" s="159"/>
      <c r="F25" s="125">
        <f t="shared" ref="F25:F32" si="18">SUMIFS($K$62:$K$500,$I$62:$I$500,$C$25,$J$62:$J$500,D25)</f>
        <v>0</v>
      </c>
      <c r="H25" s="160" t="s">
        <v>14</v>
      </c>
      <c r="I25" s="41" t="s">
        <v>15</v>
      </c>
      <c r="J25" s="159"/>
      <c r="K25" s="125">
        <f t="shared" ref="K25:K30" si="19">SUMIFS($K$62:$K$500,$I$62:$I$500,$H$25,$J$62:$J$500,I25)</f>
        <v>0</v>
      </c>
      <c r="M25" s="160" t="s">
        <v>26</v>
      </c>
      <c r="N25" s="41" t="s">
        <v>27</v>
      </c>
      <c r="O25" s="159"/>
      <c r="P25" s="125">
        <f t="shared" ref="P25:P30" si="20">SUMIFS($K$62:$K$500,$I$62:$I$500,$M$25,$J$62:$J$500,N25)</f>
        <v>0</v>
      </c>
      <c r="R25" s="161" t="s">
        <v>39</v>
      </c>
      <c r="S25" s="162"/>
      <c r="T25" s="163" t="s">
        <v>40</v>
      </c>
      <c r="U25" s="130"/>
      <c r="V25" s="164"/>
      <c r="W25" s="162"/>
      <c r="X25" s="165">
        <f t="shared" ref="X25:X30" si="21">SUMIFS($K$62:$K$500,$I$62:$I$500,$R$25,$J$62:$J$500,T25)</f>
        <v>0</v>
      </c>
      <c r="Y25" s="132"/>
    </row>
    <row r="26">
      <c r="C26" s="45"/>
      <c r="D26" s="41" t="s">
        <v>5</v>
      </c>
      <c r="E26" s="166"/>
      <c r="F26" s="125">
        <f t="shared" si="18"/>
        <v>0</v>
      </c>
      <c r="H26" s="45"/>
      <c r="I26" s="41" t="s">
        <v>16</v>
      </c>
      <c r="J26" s="166"/>
      <c r="K26" s="125">
        <f t="shared" si="19"/>
        <v>0</v>
      </c>
      <c r="M26" s="45"/>
      <c r="N26" s="41" t="s">
        <v>28</v>
      </c>
      <c r="O26" s="166"/>
      <c r="P26" s="125">
        <f t="shared" si="20"/>
        <v>0</v>
      </c>
      <c r="R26" s="167"/>
      <c r="S26" s="168"/>
      <c r="T26" s="163" t="s">
        <v>41</v>
      </c>
      <c r="U26" s="130"/>
      <c r="V26" s="169"/>
      <c r="W26" s="168"/>
      <c r="X26" s="165">
        <f t="shared" si="21"/>
        <v>0</v>
      </c>
      <c r="Y26" s="132"/>
    </row>
    <row r="27">
      <c r="C27" s="45"/>
      <c r="D27" s="41" t="s">
        <v>6</v>
      </c>
      <c r="E27" s="166"/>
      <c r="F27" s="125">
        <f t="shared" si="18"/>
        <v>0</v>
      </c>
      <c r="H27" s="45"/>
      <c r="I27" s="41" t="s">
        <v>17</v>
      </c>
      <c r="J27" s="166"/>
      <c r="K27" s="125">
        <f t="shared" si="19"/>
        <v>0</v>
      </c>
      <c r="M27" s="45"/>
      <c r="N27" s="41" t="s">
        <v>29</v>
      </c>
      <c r="O27" s="166"/>
      <c r="P27" s="125">
        <f t="shared" si="20"/>
        <v>0</v>
      </c>
      <c r="R27" s="167"/>
      <c r="S27" s="168"/>
      <c r="T27" s="163" t="s">
        <v>42</v>
      </c>
      <c r="U27" s="130"/>
      <c r="V27" s="169"/>
      <c r="W27" s="168"/>
      <c r="X27" s="165">
        <f t="shared" si="21"/>
        <v>0</v>
      </c>
      <c r="Y27" s="132"/>
    </row>
    <row r="28">
      <c r="C28" s="45"/>
      <c r="D28" s="41" t="s">
        <v>7</v>
      </c>
      <c r="E28" s="166"/>
      <c r="F28" s="125">
        <f t="shared" si="18"/>
        <v>0</v>
      </c>
      <c r="H28" s="45"/>
      <c r="I28" s="41" t="s">
        <v>18</v>
      </c>
      <c r="J28" s="166"/>
      <c r="K28" s="125">
        <f t="shared" si="19"/>
        <v>0</v>
      </c>
      <c r="M28" s="45"/>
      <c r="N28" s="41" t="s">
        <v>30</v>
      </c>
      <c r="O28" s="166"/>
      <c r="P28" s="125">
        <f t="shared" si="20"/>
        <v>0</v>
      </c>
      <c r="R28" s="167"/>
      <c r="S28" s="168"/>
      <c r="T28" s="163" t="s">
        <v>43</v>
      </c>
      <c r="U28" s="130"/>
      <c r="V28" s="169"/>
      <c r="W28" s="168"/>
      <c r="X28" s="165">
        <f t="shared" si="21"/>
        <v>0</v>
      </c>
      <c r="Y28" s="132"/>
    </row>
    <row r="29">
      <c r="C29" s="45"/>
      <c r="D29" s="41" t="s">
        <v>8</v>
      </c>
      <c r="E29" s="166"/>
      <c r="F29" s="125">
        <f t="shared" si="18"/>
        <v>0</v>
      </c>
      <c r="H29" s="45"/>
      <c r="I29" s="41" t="s">
        <v>19</v>
      </c>
      <c r="J29" s="166"/>
      <c r="K29" s="125">
        <f t="shared" si="19"/>
        <v>0</v>
      </c>
      <c r="M29" s="45"/>
      <c r="N29" s="41" t="s">
        <v>8</v>
      </c>
      <c r="O29" s="166"/>
      <c r="P29" s="125">
        <f t="shared" si="20"/>
        <v>0</v>
      </c>
      <c r="R29" s="167"/>
      <c r="S29" s="168"/>
      <c r="T29" s="163" t="s">
        <v>44</v>
      </c>
      <c r="U29" s="130"/>
      <c r="V29" s="169"/>
      <c r="W29" s="168"/>
      <c r="X29" s="165">
        <f t="shared" si="21"/>
        <v>0</v>
      </c>
      <c r="Y29" s="132"/>
    </row>
    <row r="30">
      <c r="C30" s="45"/>
      <c r="D30" s="41"/>
      <c r="E30" s="166"/>
      <c r="F30" s="125">
        <f t="shared" si="18"/>
        <v>0</v>
      </c>
      <c r="H30" s="46"/>
      <c r="I30" s="41" t="s">
        <v>20</v>
      </c>
      <c r="J30" s="170"/>
      <c r="K30" s="125">
        <f t="shared" si="19"/>
        <v>0</v>
      </c>
      <c r="M30" s="46"/>
      <c r="N30" s="41"/>
      <c r="O30" s="170"/>
      <c r="P30" s="125">
        <f t="shared" si="20"/>
        <v>0</v>
      </c>
      <c r="R30" s="171"/>
      <c r="S30" s="172"/>
      <c r="T30" s="163" t="s">
        <v>8</v>
      </c>
      <c r="U30" s="130"/>
      <c r="V30" s="173"/>
      <c r="W30" s="172"/>
      <c r="X30" s="165">
        <f t="shared" si="21"/>
        <v>0</v>
      </c>
      <c r="Y30" s="132"/>
    </row>
    <row r="31">
      <c r="C31" s="45"/>
      <c r="D31" s="41"/>
      <c r="E31" s="166"/>
      <c r="F31" s="125">
        <f t="shared" si="18"/>
        <v>0</v>
      </c>
      <c r="H31" s="174" t="str">
        <f>IF(H25=0,"","총"&amp;H25)</f>
        <v>총🍪고정비</v>
      </c>
      <c r="I31" s="175"/>
      <c r="J31" s="162"/>
      <c r="K31" s="176">
        <f>SUM(K25:K30)</f>
        <v>0</v>
      </c>
      <c r="M31" s="174" t="str">
        <f>IF(M25=0,"","총"&amp;M25)</f>
        <v>총🍪식비</v>
      </c>
      <c r="N31" s="175"/>
      <c r="O31" s="162"/>
      <c r="P31" s="176">
        <f>SUM(P25:P30)</f>
        <v>0</v>
      </c>
      <c r="R31" s="174" t="str">
        <f>IF(R25=0,"","총"&amp;R25)</f>
        <v>총🍪기타</v>
      </c>
      <c r="S31" s="175"/>
      <c r="T31" s="175"/>
      <c r="U31" s="175"/>
      <c r="V31" s="175"/>
      <c r="W31" s="162"/>
      <c r="X31" s="177">
        <f>SUM(X25:X30)</f>
        <v>0</v>
      </c>
      <c r="Y31" s="132"/>
    </row>
    <row r="32">
      <c r="C32" s="46"/>
      <c r="D32" s="41"/>
      <c r="E32" s="170"/>
      <c r="F32" s="125">
        <f t="shared" si="18"/>
        <v>0</v>
      </c>
      <c r="H32" s="171"/>
      <c r="I32" s="178"/>
      <c r="J32" s="172"/>
      <c r="K32" s="179">
        <f>K31-J25</f>
        <v>0</v>
      </c>
      <c r="M32" s="171"/>
      <c r="N32" s="178"/>
      <c r="O32" s="172"/>
      <c r="P32" s="180">
        <f>P31-O25</f>
        <v>0</v>
      </c>
      <c r="R32" s="171"/>
      <c r="S32" s="178"/>
      <c r="T32" s="178"/>
      <c r="U32" s="178"/>
      <c r="V32" s="178"/>
      <c r="W32" s="172"/>
      <c r="X32" s="181">
        <f>X31-V25</f>
        <v>0</v>
      </c>
      <c r="Y32" s="132"/>
    </row>
    <row r="33">
      <c r="C33" s="174" t="str">
        <f>IF(C25=0,"","총"&amp;C25)</f>
        <v>총수입</v>
      </c>
      <c r="D33" s="175"/>
      <c r="E33" s="162"/>
      <c r="F33" s="176">
        <f>SUM(F25:F32)</f>
        <v>0</v>
      </c>
      <c r="H33" s="160" t="s">
        <v>21</v>
      </c>
      <c r="I33" s="41" t="s">
        <v>15</v>
      </c>
      <c r="J33" s="159"/>
      <c r="K33" s="125">
        <f t="shared" ref="K33:K38" si="22">SUMIFS($K$62:$K$500,$I$62:$I$500,$H$33,$J$62:$J$500,I33)</f>
        <v>0</v>
      </c>
      <c r="M33" s="160" t="s">
        <v>31</v>
      </c>
      <c r="N33" s="41" t="s">
        <v>27</v>
      </c>
      <c r="O33" s="159"/>
      <c r="P33" s="125">
        <f t="shared" ref="P33:P38" si="23">SUMIFS($K$62:$K$500,$I$62:$I$500,$M$33,$J$62:$J$500,N33)</f>
        <v>0</v>
      </c>
      <c r="R33" s="161" t="s">
        <v>45</v>
      </c>
      <c r="S33" s="162"/>
      <c r="T33" s="163" t="s">
        <v>40</v>
      </c>
      <c r="U33" s="130"/>
      <c r="V33" s="164"/>
      <c r="W33" s="162"/>
      <c r="X33" s="165">
        <f t="shared" ref="X33:X38" si="24">SUMIFS($K$62:$K$500,$I$62:$I$500,$R$33,$J$62:$J$500,T33)</f>
        <v>0</v>
      </c>
      <c r="Y33" s="132"/>
    </row>
    <row r="34">
      <c r="C34" s="171"/>
      <c r="D34" s="178"/>
      <c r="E34" s="172"/>
      <c r="F34" s="182">
        <f>F33-E25</f>
        <v>0</v>
      </c>
      <c r="H34" s="45"/>
      <c r="I34" s="41" t="s">
        <v>17</v>
      </c>
      <c r="J34" s="166"/>
      <c r="K34" s="125">
        <f t="shared" si="22"/>
        <v>0</v>
      </c>
      <c r="M34" s="45"/>
      <c r="N34" s="41" t="s">
        <v>28</v>
      </c>
      <c r="O34" s="166"/>
      <c r="P34" s="125">
        <f t="shared" si="23"/>
        <v>0</v>
      </c>
      <c r="R34" s="167"/>
      <c r="S34" s="168"/>
      <c r="T34" s="163" t="s">
        <v>41</v>
      </c>
      <c r="U34" s="130"/>
      <c r="V34" s="169"/>
      <c r="W34" s="168"/>
      <c r="X34" s="165">
        <f t="shared" si="24"/>
        <v>0</v>
      </c>
      <c r="Y34" s="132"/>
    </row>
    <row r="35">
      <c r="C35" s="158" t="s">
        <v>9</v>
      </c>
      <c r="D35" s="41" t="s">
        <v>10</v>
      </c>
      <c r="E35" s="159"/>
      <c r="F35" s="125">
        <f t="shared" ref="F35:F42" si="25">SUMIFS($K$62:$K$500,$I$62:$I$500,$C$35,$J$62:$J$500,D35)</f>
        <v>0</v>
      </c>
      <c r="H35" s="45"/>
      <c r="I35" s="41" t="s">
        <v>18</v>
      </c>
      <c r="J35" s="166"/>
      <c r="K35" s="125">
        <f t="shared" si="22"/>
        <v>0</v>
      </c>
      <c r="M35" s="45"/>
      <c r="N35" s="41" t="s">
        <v>29</v>
      </c>
      <c r="O35" s="166"/>
      <c r="P35" s="125">
        <f t="shared" si="23"/>
        <v>0</v>
      </c>
      <c r="R35" s="167"/>
      <c r="S35" s="168"/>
      <c r="T35" s="163" t="s">
        <v>42</v>
      </c>
      <c r="U35" s="130"/>
      <c r="V35" s="169"/>
      <c r="W35" s="168"/>
      <c r="X35" s="165">
        <f t="shared" si="24"/>
        <v>0</v>
      </c>
      <c r="Y35" s="132"/>
    </row>
    <row r="36">
      <c r="C36" s="45"/>
      <c r="D36" s="41" t="s">
        <v>11</v>
      </c>
      <c r="E36" s="166"/>
      <c r="F36" s="125">
        <f t="shared" si="25"/>
        <v>0</v>
      </c>
      <c r="H36" s="45"/>
      <c r="I36" s="41" t="s">
        <v>19</v>
      </c>
      <c r="J36" s="166"/>
      <c r="K36" s="125">
        <f t="shared" si="22"/>
        <v>0</v>
      </c>
      <c r="M36" s="45"/>
      <c r="N36" s="41" t="s">
        <v>30</v>
      </c>
      <c r="O36" s="166"/>
      <c r="P36" s="125">
        <f t="shared" si="23"/>
        <v>0</v>
      </c>
      <c r="R36" s="167"/>
      <c r="S36" s="168"/>
      <c r="T36" s="163" t="s">
        <v>43</v>
      </c>
      <c r="U36" s="130"/>
      <c r="V36" s="169"/>
      <c r="W36" s="168"/>
      <c r="X36" s="165">
        <f t="shared" si="24"/>
        <v>0</v>
      </c>
      <c r="Y36" s="132"/>
    </row>
    <row r="37">
      <c r="C37" s="45"/>
      <c r="D37" s="41" t="s">
        <v>12</v>
      </c>
      <c r="E37" s="166"/>
      <c r="F37" s="125">
        <f t="shared" si="25"/>
        <v>0</v>
      </c>
      <c r="H37" s="45"/>
      <c r="I37" s="41" t="s">
        <v>20</v>
      </c>
      <c r="J37" s="166"/>
      <c r="K37" s="125">
        <f t="shared" si="22"/>
        <v>0</v>
      </c>
      <c r="M37" s="45"/>
      <c r="N37" s="41" t="s">
        <v>8</v>
      </c>
      <c r="O37" s="166"/>
      <c r="P37" s="125">
        <f t="shared" si="23"/>
        <v>0</v>
      </c>
      <c r="R37" s="167"/>
      <c r="S37" s="168"/>
      <c r="T37" s="163" t="s">
        <v>44</v>
      </c>
      <c r="U37" s="130"/>
      <c r="V37" s="169"/>
      <c r="W37" s="168"/>
      <c r="X37" s="165">
        <f t="shared" si="24"/>
        <v>0</v>
      </c>
      <c r="Y37" s="132"/>
    </row>
    <row r="38">
      <c r="C38" s="45"/>
      <c r="D38" s="41" t="s">
        <v>13</v>
      </c>
      <c r="E38" s="166"/>
      <c r="F38" s="125">
        <f t="shared" si="25"/>
        <v>0</v>
      </c>
      <c r="H38" s="46"/>
      <c r="I38" s="41"/>
      <c r="J38" s="170"/>
      <c r="K38" s="125">
        <f t="shared" si="22"/>
        <v>0</v>
      </c>
      <c r="M38" s="46"/>
      <c r="N38" s="41"/>
      <c r="O38" s="170"/>
      <c r="P38" s="125">
        <f t="shared" si="23"/>
        <v>0</v>
      </c>
      <c r="R38" s="171"/>
      <c r="S38" s="172"/>
      <c r="T38" s="163" t="s">
        <v>8</v>
      </c>
      <c r="U38" s="130"/>
      <c r="V38" s="173"/>
      <c r="W38" s="172"/>
      <c r="X38" s="165">
        <f t="shared" si="24"/>
        <v>0</v>
      </c>
      <c r="Y38" s="132"/>
    </row>
    <row r="39">
      <c r="C39" s="45"/>
      <c r="D39" s="41"/>
      <c r="E39" s="166"/>
      <c r="F39" s="125">
        <f t="shared" si="25"/>
        <v>0</v>
      </c>
      <c r="H39" s="174" t="str">
        <f>IF(H33=0,"","총"&amp;H33)</f>
        <v>총🐻고정비</v>
      </c>
      <c r="I39" s="175"/>
      <c r="J39" s="162"/>
      <c r="K39" s="176">
        <f>SUM(K33:K38)</f>
        <v>0</v>
      </c>
      <c r="M39" s="174" t="str">
        <f>IF(M33=0,"","총"&amp;M33)</f>
        <v>총🐻식비</v>
      </c>
      <c r="N39" s="175"/>
      <c r="O39" s="162"/>
      <c r="P39" s="176">
        <f>SUM(P33:P38)</f>
        <v>0</v>
      </c>
      <c r="R39" s="174" t="str">
        <f>IF(R33=0,"","총"&amp;R33)</f>
        <v>총🐻기타</v>
      </c>
      <c r="S39" s="175"/>
      <c r="T39" s="175"/>
      <c r="U39" s="175"/>
      <c r="V39" s="175"/>
      <c r="W39" s="162"/>
      <c r="X39" s="177">
        <f>SUM(X33:X38)</f>
        <v>0</v>
      </c>
      <c r="Y39" s="132"/>
    </row>
    <row r="40">
      <c r="C40" s="45"/>
      <c r="D40" s="41"/>
      <c r="E40" s="166"/>
      <c r="F40" s="125">
        <f t="shared" si="25"/>
        <v>0</v>
      </c>
      <c r="H40" s="171"/>
      <c r="I40" s="178"/>
      <c r="J40" s="172"/>
      <c r="K40" s="180">
        <f>K39-J33</f>
        <v>0</v>
      </c>
      <c r="M40" s="171"/>
      <c r="N40" s="178"/>
      <c r="O40" s="172"/>
      <c r="P40" s="180">
        <f>P39-O33</f>
        <v>0</v>
      </c>
      <c r="R40" s="171"/>
      <c r="S40" s="178"/>
      <c r="T40" s="178"/>
      <c r="U40" s="178"/>
      <c r="V40" s="178"/>
      <c r="W40" s="172"/>
      <c r="X40" s="181">
        <f>X39-V33</f>
        <v>0</v>
      </c>
      <c r="Y40" s="132"/>
    </row>
    <row r="41">
      <c r="C41" s="45"/>
      <c r="D41" s="41"/>
      <c r="E41" s="166"/>
      <c r="F41" s="125">
        <f t="shared" si="25"/>
        <v>0</v>
      </c>
      <c r="H41" s="160" t="s">
        <v>22</v>
      </c>
      <c r="I41" s="41" t="s">
        <v>23</v>
      </c>
      <c r="J41" s="159"/>
      <c r="K41" s="125">
        <f t="shared" ref="K41:K46" si="26">SUMIFS($K$62:$K$500,$I$62:$I$500,$H$41,$J$62:$J$500,I41)</f>
        <v>0</v>
      </c>
      <c r="M41" s="160" t="s">
        <v>32</v>
      </c>
      <c r="N41" s="41" t="s">
        <v>33</v>
      </c>
      <c r="O41" s="159"/>
      <c r="P41" s="125">
        <f t="shared" ref="P41:P46" si="27">SUMIFS($K$62:$K$500,$I$62:$I$500,$M$41,$J$62:$J$500,N41)</f>
        <v>0</v>
      </c>
      <c r="R41" s="161" t="s">
        <v>46</v>
      </c>
      <c r="S41" s="162"/>
      <c r="T41" s="163" t="s">
        <v>47</v>
      </c>
      <c r="U41" s="130"/>
      <c r="V41" s="164"/>
      <c r="W41" s="162"/>
      <c r="X41" s="165">
        <f t="shared" ref="X41:X46" si="28">SUMIFS($K$62:$K$500,$I$62:$I$500,$R$41,$J$62:$J$500,T41)</f>
        <v>0</v>
      </c>
      <c r="Y41" s="132"/>
    </row>
    <row r="42">
      <c r="C42" s="46"/>
      <c r="D42" s="41"/>
      <c r="E42" s="170"/>
      <c r="F42" s="125">
        <f t="shared" si="25"/>
        <v>0</v>
      </c>
      <c r="H42" s="45"/>
      <c r="I42" s="41" t="s">
        <v>24</v>
      </c>
      <c r="J42" s="166"/>
      <c r="K42" s="125">
        <f t="shared" si="26"/>
        <v>0</v>
      </c>
      <c r="M42" s="45"/>
      <c r="N42" s="41" t="s">
        <v>34</v>
      </c>
      <c r="O42" s="166"/>
      <c r="P42" s="125">
        <f t="shared" si="27"/>
        <v>0</v>
      </c>
      <c r="R42" s="167"/>
      <c r="S42" s="168"/>
      <c r="T42" s="163" t="s">
        <v>48</v>
      </c>
      <c r="U42" s="130"/>
      <c r="V42" s="169"/>
      <c r="W42" s="168"/>
      <c r="X42" s="165">
        <f t="shared" si="28"/>
        <v>0</v>
      </c>
      <c r="Y42" s="132"/>
    </row>
    <row r="43">
      <c r="C43" s="174" t="str">
        <f>IF(C35=0,"","총"&amp;C35)</f>
        <v>총저축</v>
      </c>
      <c r="D43" s="175"/>
      <c r="E43" s="162"/>
      <c r="F43" s="176">
        <f>SUM(F35:F42)</f>
        <v>0</v>
      </c>
      <c r="H43" s="45"/>
      <c r="I43" s="41" t="s">
        <v>8</v>
      </c>
      <c r="J43" s="166"/>
      <c r="K43" s="125">
        <f t="shared" si="26"/>
        <v>0</v>
      </c>
      <c r="M43" s="45"/>
      <c r="N43" s="41" t="s">
        <v>35</v>
      </c>
      <c r="O43" s="166"/>
      <c r="P43" s="125">
        <f t="shared" si="27"/>
        <v>0</v>
      </c>
      <c r="R43" s="167"/>
      <c r="S43" s="168"/>
      <c r="T43" s="163" t="s">
        <v>49</v>
      </c>
      <c r="U43" s="130"/>
      <c r="V43" s="169"/>
      <c r="W43" s="168"/>
      <c r="X43" s="165">
        <f t="shared" si="28"/>
        <v>0</v>
      </c>
      <c r="Y43" s="132"/>
    </row>
    <row r="44">
      <c r="C44" s="183"/>
      <c r="D44" s="184"/>
      <c r="E44" s="185"/>
      <c r="F44" s="186">
        <f>F43-E35</f>
        <v>0</v>
      </c>
      <c r="H44" s="45"/>
      <c r="I44" s="41"/>
      <c r="J44" s="166"/>
      <c r="K44" s="125">
        <f t="shared" si="26"/>
        <v>0</v>
      </c>
      <c r="M44" s="45"/>
      <c r="N44" s="41" t="s">
        <v>36</v>
      </c>
      <c r="O44" s="166"/>
      <c r="P44" s="125">
        <f t="shared" si="27"/>
        <v>0</v>
      </c>
      <c r="R44" s="167"/>
      <c r="S44" s="168"/>
      <c r="T44" s="163" t="s">
        <v>50</v>
      </c>
      <c r="U44" s="130"/>
      <c r="V44" s="169"/>
      <c r="W44" s="168"/>
      <c r="X44" s="165">
        <f t="shared" si="28"/>
        <v>0</v>
      </c>
      <c r="Y44" s="132"/>
    </row>
    <row r="45">
      <c r="H45" s="45"/>
      <c r="I45" s="41"/>
      <c r="J45" s="166"/>
      <c r="K45" s="125">
        <f t="shared" si="26"/>
        <v>0</v>
      </c>
      <c r="M45" s="45"/>
      <c r="N45" s="41" t="s">
        <v>37</v>
      </c>
      <c r="O45" s="166"/>
      <c r="P45" s="125">
        <f t="shared" si="27"/>
        <v>0</v>
      </c>
      <c r="R45" s="167"/>
      <c r="S45" s="168"/>
      <c r="T45" s="163" t="s">
        <v>8</v>
      </c>
      <c r="U45" s="130"/>
      <c r="V45" s="169"/>
      <c r="W45" s="168"/>
      <c r="X45" s="165">
        <f t="shared" si="28"/>
        <v>0</v>
      </c>
      <c r="Y45" s="132"/>
    </row>
    <row r="46">
      <c r="H46" s="46"/>
      <c r="I46" s="41"/>
      <c r="J46" s="170"/>
      <c r="K46" s="125">
        <f t="shared" si="26"/>
        <v>0</v>
      </c>
      <c r="M46" s="46"/>
      <c r="N46" s="41" t="s">
        <v>8</v>
      </c>
      <c r="O46" s="170"/>
      <c r="P46" s="125">
        <f t="shared" si="27"/>
        <v>0</v>
      </c>
      <c r="R46" s="171"/>
      <c r="S46" s="172"/>
      <c r="T46" s="163"/>
      <c r="U46" s="130"/>
      <c r="V46" s="173"/>
      <c r="W46" s="172"/>
      <c r="X46" s="165">
        <f t="shared" si="28"/>
        <v>0</v>
      </c>
      <c r="Y46" s="132"/>
    </row>
    <row r="47">
      <c r="H47" s="174" t="str">
        <f>IF(H41=0,"","총"&amp;H41)</f>
        <v>총🍪생필품</v>
      </c>
      <c r="I47" s="175"/>
      <c r="J47" s="162"/>
      <c r="K47" s="176">
        <f>SUM(K41:K46)</f>
        <v>0</v>
      </c>
      <c r="M47" s="174" t="str">
        <f>IF(M41=0,"","총"&amp;M41)</f>
        <v>총🍪여가비</v>
      </c>
      <c r="N47" s="175"/>
      <c r="O47" s="162"/>
      <c r="P47" s="176">
        <f>SUM(P41:P46)</f>
        <v>0</v>
      </c>
      <c r="R47" s="174" t="str">
        <f>IF(R41=0,"","총"&amp;R41)</f>
        <v>총🍪이벤트성</v>
      </c>
      <c r="S47" s="175"/>
      <c r="T47" s="175"/>
      <c r="U47" s="175"/>
      <c r="V47" s="175"/>
      <c r="W47" s="162"/>
      <c r="X47" s="177">
        <f>SUM(X41:X46)</f>
        <v>0</v>
      </c>
      <c r="Y47" s="132"/>
    </row>
    <row r="48">
      <c r="H48" s="171"/>
      <c r="I48" s="178"/>
      <c r="J48" s="172"/>
      <c r="K48" s="180">
        <f>K47-J41</f>
        <v>0</v>
      </c>
      <c r="M48" s="171"/>
      <c r="N48" s="178"/>
      <c r="O48" s="172"/>
      <c r="P48" s="180">
        <f>P47-O41</f>
        <v>0</v>
      </c>
      <c r="R48" s="171"/>
      <c r="S48" s="178"/>
      <c r="T48" s="178"/>
      <c r="U48" s="178"/>
      <c r="V48" s="178"/>
      <c r="W48" s="172"/>
      <c r="X48" s="181">
        <f>X47-V41</f>
        <v>0</v>
      </c>
      <c r="Y48" s="132"/>
    </row>
    <row r="49">
      <c r="H49" s="160" t="s">
        <v>25</v>
      </c>
      <c r="I49" s="41" t="s">
        <v>23</v>
      </c>
      <c r="J49" s="159"/>
      <c r="K49" s="125">
        <f t="shared" ref="K49:K54" si="29">SUMIFS($K$62:$K$500,$I$62:$I$500,$H$49,$J$62:$J$500,I49)</f>
        <v>0</v>
      </c>
      <c r="M49" s="160" t="s">
        <v>38</v>
      </c>
      <c r="N49" s="41" t="s">
        <v>33</v>
      </c>
      <c r="O49" s="159"/>
      <c r="P49" s="125">
        <f t="shared" ref="P49:P54" si="30">SUMIFS($K$62:$K$500,$I$62:$I$500,$M$49,$J$62:$J$500,N49)</f>
        <v>0</v>
      </c>
      <c r="R49" s="161" t="s">
        <v>51</v>
      </c>
      <c r="S49" s="162"/>
      <c r="T49" s="163" t="s">
        <v>47</v>
      </c>
      <c r="U49" s="130"/>
      <c r="V49" s="164"/>
      <c r="W49" s="162"/>
      <c r="X49" s="165">
        <f t="shared" ref="X49:X54" si="31">SUMIFS($K$62:$K$500,$I$62:$I$500,$R$49,$J$62:$J$500,T49)</f>
        <v>0</v>
      </c>
      <c r="Y49" s="132"/>
    </row>
    <row r="50">
      <c r="H50" s="45"/>
      <c r="I50" s="41" t="s">
        <v>24</v>
      </c>
      <c r="J50" s="166"/>
      <c r="K50" s="125">
        <f t="shared" si="29"/>
        <v>0</v>
      </c>
      <c r="M50" s="45"/>
      <c r="N50" s="41" t="s">
        <v>34</v>
      </c>
      <c r="O50" s="166"/>
      <c r="P50" s="125">
        <f t="shared" si="30"/>
        <v>0</v>
      </c>
      <c r="R50" s="167"/>
      <c r="S50" s="168"/>
      <c r="T50" s="163" t="s">
        <v>48</v>
      </c>
      <c r="U50" s="130"/>
      <c r="V50" s="169"/>
      <c r="W50" s="168"/>
      <c r="X50" s="165">
        <f t="shared" si="31"/>
        <v>0</v>
      </c>
      <c r="Y50" s="132"/>
    </row>
    <row r="51">
      <c r="H51" s="45"/>
      <c r="I51" s="41" t="s">
        <v>8</v>
      </c>
      <c r="J51" s="166"/>
      <c r="K51" s="125">
        <f t="shared" si="29"/>
        <v>0</v>
      </c>
      <c r="M51" s="45"/>
      <c r="N51" s="41" t="s">
        <v>35</v>
      </c>
      <c r="O51" s="166"/>
      <c r="P51" s="125">
        <f t="shared" si="30"/>
        <v>0</v>
      </c>
      <c r="R51" s="167"/>
      <c r="S51" s="168"/>
      <c r="T51" s="163" t="s">
        <v>49</v>
      </c>
      <c r="U51" s="130"/>
      <c r="V51" s="169"/>
      <c r="W51" s="168"/>
      <c r="X51" s="165">
        <f t="shared" si="31"/>
        <v>0</v>
      </c>
      <c r="Y51" s="132"/>
    </row>
    <row r="52">
      <c r="H52" s="45"/>
      <c r="I52" s="41"/>
      <c r="J52" s="166"/>
      <c r="K52" s="125">
        <f t="shared" si="29"/>
        <v>0</v>
      </c>
      <c r="M52" s="45"/>
      <c r="N52" s="41" t="s">
        <v>36</v>
      </c>
      <c r="O52" s="166"/>
      <c r="P52" s="125">
        <f t="shared" si="30"/>
        <v>0</v>
      </c>
      <c r="R52" s="167"/>
      <c r="S52" s="168"/>
      <c r="T52" s="163" t="s">
        <v>50</v>
      </c>
      <c r="U52" s="130"/>
      <c r="V52" s="169"/>
      <c r="W52" s="168"/>
      <c r="X52" s="165">
        <f t="shared" si="31"/>
        <v>0</v>
      </c>
      <c r="Y52" s="132"/>
    </row>
    <row r="53">
      <c r="H53" s="45"/>
      <c r="I53" s="41"/>
      <c r="J53" s="166"/>
      <c r="K53" s="125">
        <f t="shared" si="29"/>
        <v>0</v>
      </c>
      <c r="M53" s="45"/>
      <c r="N53" s="41" t="s">
        <v>37</v>
      </c>
      <c r="O53" s="166"/>
      <c r="P53" s="125">
        <f t="shared" si="30"/>
        <v>0</v>
      </c>
      <c r="R53" s="167"/>
      <c r="S53" s="168"/>
      <c r="T53" s="163" t="s">
        <v>8</v>
      </c>
      <c r="U53" s="130"/>
      <c r="V53" s="169"/>
      <c r="W53" s="168"/>
      <c r="X53" s="165">
        <f t="shared" si="31"/>
        <v>0</v>
      </c>
      <c r="Y53" s="132"/>
    </row>
    <row r="54">
      <c r="H54" s="46"/>
      <c r="I54" s="41"/>
      <c r="J54" s="170"/>
      <c r="K54" s="125">
        <f t="shared" si="29"/>
        <v>0</v>
      </c>
      <c r="M54" s="46"/>
      <c r="N54" s="41" t="s">
        <v>8</v>
      </c>
      <c r="O54" s="170"/>
      <c r="P54" s="125">
        <f t="shared" si="30"/>
        <v>0</v>
      </c>
      <c r="R54" s="171"/>
      <c r="S54" s="172"/>
      <c r="T54" s="163"/>
      <c r="U54" s="130"/>
      <c r="V54" s="173"/>
      <c r="W54" s="172"/>
      <c r="X54" s="165">
        <f t="shared" si="31"/>
        <v>0</v>
      </c>
      <c r="Y54" s="132"/>
    </row>
    <row r="55">
      <c r="H55" s="174" t="str">
        <f>IF(H49=0,"","총"&amp;H49)</f>
        <v>총🐻생필품</v>
      </c>
      <c r="I55" s="175"/>
      <c r="J55" s="162"/>
      <c r="K55" s="176">
        <f>SUM(K49:K54)</f>
        <v>0</v>
      </c>
      <c r="M55" s="174" t="str">
        <f>IF(M49=0,"","총"&amp;M49)</f>
        <v>총🐻여가비</v>
      </c>
      <c r="N55" s="175"/>
      <c r="O55" s="162"/>
      <c r="P55" s="176">
        <f>SUM(P49:P54)</f>
        <v>0</v>
      </c>
      <c r="R55" s="174" t="str">
        <f>IF(R49=0,"","총"&amp;R49)</f>
        <v>총🐻 이벤트성</v>
      </c>
      <c r="S55" s="175"/>
      <c r="T55" s="175"/>
      <c r="U55" s="175"/>
      <c r="V55" s="175"/>
      <c r="W55" s="162"/>
      <c r="X55" s="177">
        <f>SUM(X49:X54)</f>
        <v>0</v>
      </c>
      <c r="Y55" s="132"/>
    </row>
    <row r="56">
      <c r="H56" s="183"/>
      <c r="I56" s="184"/>
      <c r="J56" s="185"/>
      <c r="K56" s="187">
        <f>K55-J49</f>
        <v>0</v>
      </c>
      <c r="M56" s="183"/>
      <c r="N56" s="184"/>
      <c r="O56" s="185"/>
      <c r="P56" s="187">
        <f>P55-O49</f>
        <v>0</v>
      </c>
      <c r="R56" s="183"/>
      <c r="S56" s="184"/>
      <c r="T56" s="184"/>
      <c r="U56" s="184"/>
      <c r="V56" s="184"/>
      <c r="W56" s="185"/>
      <c r="X56" s="188">
        <f>X55-V49</f>
        <v>0</v>
      </c>
      <c r="Y56" s="55"/>
    </row>
    <row r="60">
      <c r="V60" s="189" t="s">
        <v>124</v>
      </c>
      <c r="W60" s="8"/>
      <c r="X60" s="190">
        <f>SUM(J49,J41,J33,J25,O25,O33,O41,O49,V49,V41,V33,V25)</f>
        <v>0</v>
      </c>
      <c r="Y60" s="8"/>
    </row>
    <row r="61">
      <c r="H61" s="191" t="s">
        <v>125</v>
      </c>
      <c r="I61" s="192" t="s">
        <v>1</v>
      </c>
      <c r="J61" s="192" t="s">
        <v>2</v>
      </c>
      <c r="K61" s="192" t="s">
        <v>114</v>
      </c>
      <c r="L61" s="193" t="s">
        <v>52</v>
      </c>
      <c r="M61" s="156"/>
      <c r="N61" s="193" t="s">
        <v>126</v>
      </c>
      <c r="O61" s="128"/>
      <c r="P61" s="128"/>
      <c r="Q61" s="156"/>
      <c r="R61" s="193" t="s">
        <v>127</v>
      </c>
      <c r="S61" s="128"/>
      <c r="T61" s="53"/>
      <c r="V61" s="189" t="s">
        <v>128</v>
      </c>
      <c r="W61" s="8"/>
      <c r="X61" s="194">
        <f>X60-SUM($K$31+$K$39+$K$47+$K$55+$P$31+$P$39+$P$47+$P$55+$X$31+$X$39+$X$47+$X$55)</f>
        <v>0</v>
      </c>
      <c r="Y61" s="8"/>
    </row>
    <row r="62">
      <c r="H62" s="195"/>
      <c r="I62" s="196"/>
      <c r="J62" s="196"/>
      <c r="K62" s="197"/>
      <c r="L62" s="198"/>
      <c r="M62" s="130"/>
      <c r="N62" s="199"/>
      <c r="O62" s="200"/>
      <c r="P62" s="200"/>
      <c r="Q62" s="130"/>
      <c r="R62" s="198"/>
      <c r="S62" s="200"/>
      <c r="T62" s="132"/>
      <c r="AB62" s="201" t="str">
        <f>IFERROR(__xludf.DUMMYFUNCTION("FILTER('설정시트'!$D$7:$K$20,'설정시트'!$C$7:$C$20=I62)"),"#N/A")</f>
        <v>#N/A</v>
      </c>
      <c r="AC62" s="201"/>
      <c r="AD62" s="201"/>
      <c r="AE62" s="201"/>
      <c r="AF62" s="201"/>
      <c r="AG62" s="201"/>
      <c r="AH62" s="201"/>
      <c r="AI62" s="201"/>
    </row>
    <row r="63">
      <c r="H63" s="195"/>
      <c r="I63" s="196"/>
      <c r="J63" s="196"/>
      <c r="K63" s="197"/>
      <c r="L63" s="198"/>
      <c r="M63" s="130"/>
      <c r="N63" s="199"/>
      <c r="O63" s="200"/>
      <c r="P63" s="200"/>
      <c r="Q63" s="130"/>
      <c r="R63" s="199"/>
      <c r="S63" s="200"/>
      <c r="T63" s="132"/>
      <c r="AB63" s="201" t="str">
        <f>IFERROR(__xludf.DUMMYFUNCTION("FILTER('설정시트'!$D$7:$K$20,'설정시트'!$C$7:$C$20=I63)"),"#N/A")</f>
        <v>#N/A</v>
      </c>
      <c r="AC63" s="201"/>
      <c r="AD63" s="201"/>
      <c r="AE63" s="201"/>
      <c r="AF63" s="201"/>
      <c r="AG63" s="201"/>
      <c r="AH63" s="201"/>
      <c r="AI63" s="201"/>
    </row>
    <row r="64">
      <c r="H64" s="195"/>
      <c r="I64" s="196"/>
      <c r="J64" s="196"/>
      <c r="K64" s="197"/>
      <c r="L64" s="198"/>
      <c r="M64" s="130"/>
      <c r="N64" s="199"/>
      <c r="O64" s="200"/>
      <c r="P64" s="200"/>
      <c r="Q64" s="130"/>
      <c r="R64" s="199"/>
      <c r="S64" s="200"/>
      <c r="T64" s="132"/>
      <c r="AB64" s="201" t="str">
        <f>IFERROR(__xludf.DUMMYFUNCTION("FILTER('설정시트'!$D$7:$K$20,'설정시트'!$C$7:$C$20=I64)"),"#N/A")</f>
        <v>#N/A</v>
      </c>
      <c r="AC64" s="201"/>
      <c r="AD64" s="201"/>
      <c r="AE64" s="201"/>
      <c r="AF64" s="201"/>
      <c r="AG64" s="201"/>
      <c r="AH64" s="201"/>
      <c r="AI64" s="201"/>
    </row>
    <row r="65">
      <c r="H65" s="195"/>
      <c r="I65" s="196"/>
      <c r="J65" s="196"/>
      <c r="K65" s="197"/>
      <c r="L65" s="198"/>
      <c r="M65" s="130"/>
      <c r="N65" s="199"/>
      <c r="O65" s="200"/>
      <c r="P65" s="200"/>
      <c r="Q65" s="130"/>
      <c r="R65" s="199"/>
      <c r="S65" s="200"/>
      <c r="T65" s="132"/>
      <c r="AB65" s="201" t="str">
        <f>IFERROR(__xludf.DUMMYFUNCTION("FILTER('설정시트'!$D$7:$K$20,'설정시트'!$C$7:$C$20=I65)"),"#N/A")</f>
        <v>#N/A</v>
      </c>
      <c r="AC65" s="201"/>
      <c r="AD65" s="201"/>
      <c r="AE65" s="201"/>
      <c r="AF65" s="201"/>
      <c r="AG65" s="201"/>
      <c r="AH65" s="201"/>
      <c r="AI65" s="201"/>
    </row>
    <row r="66">
      <c r="H66" s="195"/>
      <c r="I66" s="196"/>
      <c r="J66" s="196"/>
      <c r="K66" s="197"/>
      <c r="L66" s="198"/>
      <c r="M66" s="130"/>
      <c r="N66" s="199"/>
      <c r="O66" s="200"/>
      <c r="P66" s="200"/>
      <c r="Q66" s="130"/>
      <c r="R66" s="199"/>
      <c r="S66" s="200"/>
      <c r="T66" s="132"/>
      <c r="AB66" s="201" t="str">
        <f>IFERROR(__xludf.DUMMYFUNCTION("FILTER('설정시트'!$D$7:$K$20,'설정시트'!$C$7:$C$20=I66)"),"#N/A")</f>
        <v>#N/A</v>
      </c>
      <c r="AC66" s="201"/>
      <c r="AD66" s="201"/>
      <c r="AE66" s="201"/>
      <c r="AF66" s="201"/>
      <c r="AG66" s="201"/>
      <c r="AH66" s="201"/>
      <c r="AI66" s="201"/>
    </row>
    <row r="67">
      <c r="H67" s="195"/>
      <c r="I67" s="196"/>
      <c r="J67" s="196"/>
      <c r="K67" s="197"/>
      <c r="L67" s="198"/>
      <c r="M67" s="130"/>
      <c r="N67" s="199"/>
      <c r="O67" s="200"/>
      <c r="P67" s="200"/>
      <c r="Q67" s="130"/>
      <c r="R67" s="199"/>
      <c r="S67" s="200"/>
      <c r="T67" s="132"/>
      <c r="AB67" s="201" t="str">
        <f>IFERROR(__xludf.DUMMYFUNCTION("FILTER('설정시트'!$D$7:$K$20,'설정시트'!$C$7:$C$20=I67)"),"#N/A")</f>
        <v>#N/A</v>
      </c>
      <c r="AC67" s="201"/>
      <c r="AD67" s="201"/>
      <c r="AE67" s="201"/>
      <c r="AF67" s="201"/>
      <c r="AG67" s="201"/>
      <c r="AH67" s="201"/>
      <c r="AI67" s="201"/>
    </row>
    <row r="68">
      <c r="H68" s="195"/>
      <c r="I68" s="196"/>
      <c r="J68" s="196"/>
      <c r="K68" s="197"/>
      <c r="L68" s="198"/>
      <c r="M68" s="130"/>
      <c r="N68" s="199"/>
      <c r="O68" s="200"/>
      <c r="P68" s="200"/>
      <c r="Q68" s="130"/>
      <c r="R68" s="199"/>
      <c r="S68" s="200"/>
      <c r="T68" s="132"/>
      <c r="AB68" s="201" t="str">
        <f>IFERROR(__xludf.DUMMYFUNCTION("FILTER('설정시트'!$D$7:$K$20,'설정시트'!$C$7:$C$20=I68)"),"#N/A")</f>
        <v>#N/A</v>
      </c>
      <c r="AC68" s="201"/>
      <c r="AD68" s="201"/>
      <c r="AE68" s="201"/>
      <c r="AF68" s="201"/>
      <c r="AG68" s="201"/>
      <c r="AH68" s="201"/>
      <c r="AI68" s="201"/>
    </row>
    <row r="69">
      <c r="H69" s="195"/>
      <c r="I69" s="196"/>
      <c r="J69" s="196"/>
      <c r="K69" s="197"/>
      <c r="L69" s="198"/>
      <c r="M69" s="130"/>
      <c r="N69" s="199"/>
      <c r="O69" s="200"/>
      <c r="P69" s="200"/>
      <c r="Q69" s="130"/>
      <c r="R69" s="199"/>
      <c r="S69" s="200"/>
      <c r="T69" s="132"/>
      <c r="AB69" s="201" t="str">
        <f>IFERROR(__xludf.DUMMYFUNCTION("FILTER('설정시트'!$D$7:$K$20,'설정시트'!$C$7:$C$20=I69)"),"#N/A")</f>
        <v>#N/A</v>
      </c>
      <c r="AC69" s="201"/>
      <c r="AD69" s="201"/>
      <c r="AE69" s="201"/>
      <c r="AF69" s="201"/>
      <c r="AG69" s="201"/>
      <c r="AH69" s="201"/>
      <c r="AI69" s="201"/>
    </row>
    <row r="70">
      <c r="H70" s="195"/>
      <c r="I70" s="196"/>
      <c r="J70" s="196"/>
      <c r="K70" s="197"/>
      <c r="L70" s="198"/>
      <c r="M70" s="130"/>
      <c r="N70" s="199"/>
      <c r="O70" s="200"/>
      <c r="P70" s="200"/>
      <c r="Q70" s="130"/>
      <c r="R70" s="199"/>
      <c r="S70" s="200"/>
      <c r="T70" s="132"/>
      <c r="AB70" s="201" t="str">
        <f>IFERROR(__xludf.DUMMYFUNCTION("FILTER('설정시트'!$D$7:$K$20,'설정시트'!$C$7:$C$20=I70)"),"#N/A")</f>
        <v>#N/A</v>
      </c>
      <c r="AC70" s="201"/>
      <c r="AD70" s="201"/>
      <c r="AE70" s="201"/>
      <c r="AF70" s="201"/>
      <c r="AG70" s="201"/>
      <c r="AH70" s="201"/>
      <c r="AI70" s="201"/>
    </row>
    <row r="71">
      <c r="H71" s="195"/>
      <c r="I71" s="196"/>
      <c r="J71" s="196"/>
      <c r="K71" s="197"/>
      <c r="L71" s="198"/>
      <c r="M71" s="130"/>
      <c r="N71" s="199"/>
      <c r="O71" s="200"/>
      <c r="P71" s="200"/>
      <c r="Q71" s="130"/>
      <c r="R71" s="199"/>
      <c r="S71" s="200"/>
      <c r="T71" s="132"/>
      <c r="AB71" s="201" t="str">
        <f>IFERROR(__xludf.DUMMYFUNCTION("FILTER('설정시트'!$D$7:$K$20,'설정시트'!$C$7:$C$20=I71)"),"#N/A")</f>
        <v>#N/A</v>
      </c>
      <c r="AC71" s="201"/>
      <c r="AD71" s="201"/>
      <c r="AE71" s="201"/>
      <c r="AF71" s="201"/>
      <c r="AG71" s="201"/>
      <c r="AH71" s="201"/>
      <c r="AI71" s="201"/>
    </row>
    <row r="72">
      <c r="H72" s="195"/>
      <c r="I72" s="196"/>
      <c r="J72" s="196"/>
      <c r="K72" s="197"/>
      <c r="L72" s="198"/>
      <c r="M72" s="130"/>
      <c r="N72" s="199"/>
      <c r="O72" s="200"/>
      <c r="P72" s="200"/>
      <c r="Q72" s="130"/>
      <c r="R72" s="199"/>
      <c r="S72" s="200"/>
      <c r="T72" s="132"/>
      <c r="AB72" s="201" t="str">
        <f>IFERROR(__xludf.DUMMYFUNCTION("FILTER('설정시트'!$D$7:$K$20,'설정시트'!$C$7:$C$20=I72)"),"#N/A")</f>
        <v>#N/A</v>
      </c>
      <c r="AC72" s="201"/>
      <c r="AD72" s="201"/>
      <c r="AE72" s="201"/>
      <c r="AF72" s="201"/>
      <c r="AG72" s="201"/>
      <c r="AH72" s="201"/>
      <c r="AI72" s="201"/>
    </row>
    <row r="73">
      <c r="H73" s="195"/>
      <c r="I73" s="196"/>
      <c r="J73" s="196"/>
      <c r="K73" s="197"/>
      <c r="L73" s="198"/>
      <c r="M73" s="130"/>
      <c r="N73" s="199"/>
      <c r="O73" s="200"/>
      <c r="P73" s="200"/>
      <c r="Q73" s="130"/>
      <c r="R73" s="199"/>
      <c r="S73" s="200"/>
      <c r="T73" s="132"/>
      <c r="AB73" s="201" t="str">
        <f>IFERROR(__xludf.DUMMYFUNCTION("FILTER('설정시트'!$D$7:$K$20,'설정시트'!$C$7:$C$20=I73)"),"#N/A")</f>
        <v>#N/A</v>
      </c>
      <c r="AC73" s="201"/>
      <c r="AD73" s="201"/>
      <c r="AE73" s="201"/>
      <c r="AF73" s="201"/>
      <c r="AG73" s="201"/>
      <c r="AH73" s="201"/>
      <c r="AI73" s="201"/>
    </row>
    <row r="74">
      <c r="H74" s="195"/>
      <c r="I74" s="196"/>
      <c r="J74" s="196"/>
      <c r="K74" s="197"/>
      <c r="L74" s="198"/>
      <c r="M74" s="130"/>
      <c r="N74" s="199"/>
      <c r="O74" s="200"/>
      <c r="P74" s="200"/>
      <c r="Q74" s="130"/>
      <c r="R74" s="199"/>
      <c r="S74" s="200"/>
      <c r="T74" s="132"/>
      <c r="AB74" s="201" t="str">
        <f>IFERROR(__xludf.DUMMYFUNCTION("FILTER('설정시트'!$D$7:$K$20,'설정시트'!$C$7:$C$20=I74)"),"#N/A")</f>
        <v>#N/A</v>
      </c>
      <c r="AC74" s="201"/>
      <c r="AD74" s="201"/>
      <c r="AE74" s="201"/>
      <c r="AF74" s="201"/>
      <c r="AG74" s="201"/>
      <c r="AH74" s="201"/>
      <c r="AI74" s="201"/>
    </row>
    <row r="75">
      <c r="H75" s="195"/>
      <c r="I75" s="196"/>
      <c r="J75" s="196"/>
      <c r="K75" s="197"/>
      <c r="L75" s="198"/>
      <c r="M75" s="130"/>
      <c r="N75" s="199"/>
      <c r="O75" s="200"/>
      <c r="P75" s="200"/>
      <c r="Q75" s="130"/>
      <c r="R75" s="199"/>
      <c r="S75" s="200"/>
      <c r="T75" s="132"/>
      <c r="AB75" s="201" t="str">
        <f>IFERROR(__xludf.DUMMYFUNCTION("FILTER('설정시트'!$D$7:$K$20,'설정시트'!$C$7:$C$20=I75)"),"#N/A")</f>
        <v>#N/A</v>
      </c>
      <c r="AC75" s="201"/>
      <c r="AD75" s="201"/>
      <c r="AE75" s="201"/>
      <c r="AF75" s="201"/>
      <c r="AG75" s="201"/>
      <c r="AH75" s="201"/>
      <c r="AI75" s="201"/>
    </row>
    <row r="76">
      <c r="H76" s="195"/>
      <c r="I76" s="196"/>
      <c r="J76" s="196"/>
      <c r="K76" s="197"/>
      <c r="L76" s="198"/>
      <c r="M76" s="130"/>
      <c r="N76" s="199"/>
      <c r="O76" s="200"/>
      <c r="P76" s="200"/>
      <c r="Q76" s="130"/>
      <c r="R76" s="199"/>
      <c r="S76" s="200"/>
      <c r="T76" s="132"/>
      <c r="AB76" s="201" t="str">
        <f>IFERROR(__xludf.DUMMYFUNCTION("FILTER('설정시트'!$D$7:$K$20,'설정시트'!$C$7:$C$20=I76)"),"#N/A")</f>
        <v>#N/A</v>
      </c>
      <c r="AC76" s="201"/>
      <c r="AD76" s="201"/>
      <c r="AE76" s="201"/>
      <c r="AF76" s="201"/>
      <c r="AG76" s="201"/>
      <c r="AH76" s="201"/>
      <c r="AI76" s="201"/>
    </row>
    <row r="77">
      <c r="H77" s="195"/>
      <c r="I77" s="196"/>
      <c r="J77" s="196"/>
      <c r="K77" s="197"/>
      <c r="L77" s="198"/>
      <c r="M77" s="130"/>
      <c r="N77" s="199"/>
      <c r="O77" s="200"/>
      <c r="P77" s="200"/>
      <c r="Q77" s="130"/>
      <c r="R77" s="199"/>
      <c r="S77" s="200"/>
      <c r="T77" s="132"/>
      <c r="AB77" s="201" t="str">
        <f>IFERROR(__xludf.DUMMYFUNCTION("FILTER('설정시트'!$D$7:$K$20,'설정시트'!$C$7:$C$20=I77)"),"#N/A")</f>
        <v>#N/A</v>
      </c>
      <c r="AC77" s="201"/>
      <c r="AD77" s="201"/>
      <c r="AE77" s="201"/>
      <c r="AF77" s="201"/>
      <c r="AG77" s="201"/>
      <c r="AH77" s="201"/>
      <c r="AI77" s="201"/>
    </row>
    <row r="78">
      <c r="H78" s="195"/>
      <c r="I78" s="196"/>
      <c r="J78" s="196"/>
      <c r="K78" s="197"/>
      <c r="L78" s="198"/>
      <c r="M78" s="130"/>
      <c r="N78" s="199"/>
      <c r="O78" s="200"/>
      <c r="P78" s="200"/>
      <c r="Q78" s="130"/>
      <c r="R78" s="199"/>
      <c r="S78" s="200"/>
      <c r="T78" s="132"/>
      <c r="AB78" s="201" t="str">
        <f>IFERROR(__xludf.DUMMYFUNCTION("FILTER('설정시트'!$D$7:$K$20,'설정시트'!$C$7:$C$20=I78)"),"#N/A")</f>
        <v>#N/A</v>
      </c>
      <c r="AC78" s="201"/>
      <c r="AD78" s="201"/>
      <c r="AE78" s="201"/>
      <c r="AF78" s="201"/>
      <c r="AG78" s="201"/>
      <c r="AH78" s="201"/>
      <c r="AI78" s="201"/>
    </row>
    <row r="79">
      <c r="H79" s="195"/>
      <c r="I79" s="196"/>
      <c r="J79" s="196"/>
      <c r="K79" s="197"/>
      <c r="L79" s="198"/>
      <c r="M79" s="130"/>
      <c r="N79" s="199"/>
      <c r="O79" s="200"/>
      <c r="P79" s="200"/>
      <c r="Q79" s="130"/>
      <c r="R79" s="199"/>
      <c r="S79" s="200"/>
      <c r="T79" s="132"/>
      <c r="AB79" s="201" t="str">
        <f>IFERROR(__xludf.DUMMYFUNCTION("FILTER('설정시트'!$D$7:$K$20,'설정시트'!$C$7:$C$20=I79)"),"#N/A")</f>
        <v>#N/A</v>
      </c>
      <c r="AC79" s="201"/>
      <c r="AD79" s="201"/>
      <c r="AE79" s="201"/>
      <c r="AF79" s="201"/>
      <c r="AG79" s="201"/>
      <c r="AH79" s="201"/>
      <c r="AI79" s="201"/>
    </row>
    <row r="80">
      <c r="H80" s="195"/>
      <c r="I80" s="196"/>
      <c r="J80" s="196"/>
      <c r="K80" s="197"/>
      <c r="L80" s="198"/>
      <c r="M80" s="130"/>
      <c r="N80" s="199"/>
      <c r="O80" s="200"/>
      <c r="P80" s="200"/>
      <c r="Q80" s="130"/>
      <c r="R80" s="199"/>
      <c r="S80" s="200"/>
      <c r="T80" s="132"/>
      <c r="AB80" s="201" t="str">
        <f>IFERROR(__xludf.DUMMYFUNCTION("FILTER('설정시트'!$D$7:$K$20,'설정시트'!$C$7:$C$20=I80)"),"#N/A")</f>
        <v>#N/A</v>
      </c>
      <c r="AC80" s="201"/>
      <c r="AD80" s="201"/>
      <c r="AE80" s="201"/>
      <c r="AF80" s="201"/>
      <c r="AG80" s="201"/>
      <c r="AH80" s="201"/>
      <c r="AI80" s="201"/>
    </row>
    <row r="81">
      <c r="H81" s="195"/>
      <c r="I81" s="196"/>
      <c r="J81" s="196"/>
      <c r="K81" s="197"/>
      <c r="L81" s="198"/>
      <c r="M81" s="130"/>
      <c r="N81" s="199"/>
      <c r="O81" s="200"/>
      <c r="P81" s="200"/>
      <c r="Q81" s="130"/>
      <c r="R81" s="199"/>
      <c r="S81" s="200"/>
      <c r="T81" s="132"/>
      <c r="AB81" s="201" t="str">
        <f>IFERROR(__xludf.DUMMYFUNCTION("FILTER('설정시트'!$D$7:$K$20,'설정시트'!$C$7:$C$20=I81)"),"#N/A")</f>
        <v>#N/A</v>
      </c>
      <c r="AC81" s="201"/>
      <c r="AD81" s="201"/>
      <c r="AE81" s="201"/>
      <c r="AF81" s="201"/>
      <c r="AG81" s="201"/>
      <c r="AH81" s="201"/>
      <c r="AI81" s="201"/>
    </row>
    <row r="82">
      <c r="H82" s="195"/>
      <c r="I82" s="196"/>
      <c r="J82" s="196"/>
      <c r="K82" s="197"/>
      <c r="L82" s="198"/>
      <c r="M82" s="130"/>
      <c r="N82" s="199"/>
      <c r="O82" s="200"/>
      <c r="P82" s="200"/>
      <c r="Q82" s="130"/>
      <c r="R82" s="199"/>
      <c r="S82" s="200"/>
      <c r="T82" s="132"/>
      <c r="AB82" s="201" t="str">
        <f>IFERROR(__xludf.DUMMYFUNCTION("FILTER('설정시트'!$D$7:$K$20,'설정시트'!$C$7:$C$20=I82)"),"#N/A")</f>
        <v>#N/A</v>
      </c>
      <c r="AC82" s="201"/>
      <c r="AD82" s="201"/>
      <c r="AE82" s="201"/>
      <c r="AF82" s="201"/>
      <c r="AG82" s="201"/>
      <c r="AH82" s="201"/>
      <c r="AI82" s="201"/>
    </row>
    <row r="83">
      <c r="H83" s="195"/>
      <c r="I83" s="196"/>
      <c r="J83" s="196"/>
      <c r="K83" s="197"/>
      <c r="L83" s="198"/>
      <c r="M83" s="130"/>
      <c r="N83" s="199"/>
      <c r="O83" s="200"/>
      <c r="P83" s="200"/>
      <c r="Q83" s="130"/>
      <c r="R83" s="199"/>
      <c r="S83" s="200"/>
      <c r="T83" s="132"/>
      <c r="AB83" s="201" t="str">
        <f>IFERROR(__xludf.DUMMYFUNCTION("FILTER('설정시트'!$D$7:$K$20,'설정시트'!$C$7:$C$20=I83)"),"#N/A")</f>
        <v>#N/A</v>
      </c>
      <c r="AC83" s="201"/>
      <c r="AD83" s="201"/>
      <c r="AE83" s="201"/>
      <c r="AF83" s="201"/>
      <c r="AG83" s="201"/>
      <c r="AH83" s="201"/>
      <c r="AI83" s="201"/>
    </row>
    <row r="84">
      <c r="H84" s="195"/>
      <c r="I84" s="196"/>
      <c r="J84" s="196"/>
      <c r="K84" s="197"/>
      <c r="L84" s="198"/>
      <c r="M84" s="130"/>
      <c r="N84" s="199"/>
      <c r="O84" s="200"/>
      <c r="P84" s="200"/>
      <c r="Q84" s="130"/>
      <c r="R84" s="199"/>
      <c r="S84" s="200"/>
      <c r="T84" s="132"/>
      <c r="AB84" s="201" t="str">
        <f>IFERROR(__xludf.DUMMYFUNCTION("FILTER('설정시트'!$D$7:$K$20,'설정시트'!$C$7:$C$20=I84)"),"#N/A")</f>
        <v>#N/A</v>
      </c>
      <c r="AC84" s="201"/>
      <c r="AD84" s="201"/>
      <c r="AE84" s="201"/>
      <c r="AF84" s="201"/>
      <c r="AG84" s="201"/>
      <c r="AH84" s="201"/>
      <c r="AI84" s="201"/>
    </row>
    <row r="85">
      <c r="H85" s="195"/>
      <c r="I85" s="196"/>
      <c r="J85" s="196"/>
      <c r="K85" s="197"/>
      <c r="L85" s="198"/>
      <c r="M85" s="130"/>
      <c r="N85" s="199"/>
      <c r="O85" s="200"/>
      <c r="P85" s="200"/>
      <c r="Q85" s="130"/>
      <c r="R85" s="199"/>
      <c r="S85" s="200"/>
      <c r="T85" s="132"/>
      <c r="AB85" s="201" t="str">
        <f>IFERROR(__xludf.DUMMYFUNCTION("FILTER('설정시트'!$D$7:$K$20,'설정시트'!$C$7:$C$20=I85)"),"#N/A")</f>
        <v>#N/A</v>
      </c>
      <c r="AC85" s="201"/>
      <c r="AD85" s="201"/>
      <c r="AE85" s="201"/>
      <c r="AF85" s="201"/>
      <c r="AG85" s="201"/>
      <c r="AH85" s="201"/>
      <c r="AI85" s="201"/>
    </row>
    <row r="86">
      <c r="H86" s="195"/>
      <c r="I86" s="196"/>
      <c r="J86" s="196"/>
      <c r="K86" s="197"/>
      <c r="L86" s="198"/>
      <c r="M86" s="130"/>
      <c r="N86" s="199"/>
      <c r="O86" s="200"/>
      <c r="P86" s="200"/>
      <c r="Q86" s="130"/>
      <c r="R86" s="199"/>
      <c r="S86" s="200"/>
      <c r="T86" s="132"/>
      <c r="AB86" s="201" t="str">
        <f>IFERROR(__xludf.DUMMYFUNCTION("FILTER('설정시트'!$D$7:$K$20,'설정시트'!$C$7:$C$20=I86)"),"#N/A")</f>
        <v>#N/A</v>
      </c>
      <c r="AC86" s="201"/>
      <c r="AD86" s="201"/>
      <c r="AE86" s="201"/>
      <c r="AF86" s="201"/>
      <c r="AG86" s="201"/>
      <c r="AH86" s="201"/>
      <c r="AI86" s="201"/>
    </row>
    <row r="87">
      <c r="H87" s="195"/>
      <c r="I87" s="196"/>
      <c r="J87" s="196"/>
      <c r="K87" s="197"/>
      <c r="L87" s="198"/>
      <c r="M87" s="130"/>
      <c r="N87" s="199"/>
      <c r="O87" s="200"/>
      <c r="P87" s="200"/>
      <c r="Q87" s="130"/>
      <c r="R87" s="199"/>
      <c r="S87" s="200"/>
      <c r="T87" s="132"/>
      <c r="AB87" s="201" t="str">
        <f>IFERROR(__xludf.DUMMYFUNCTION("FILTER('설정시트'!$D$7:$K$20,'설정시트'!$C$7:$C$20=I87)"),"#N/A")</f>
        <v>#N/A</v>
      </c>
      <c r="AC87" s="201"/>
      <c r="AD87" s="201"/>
      <c r="AE87" s="201"/>
      <c r="AF87" s="201"/>
      <c r="AG87" s="201"/>
      <c r="AH87" s="201"/>
      <c r="AI87" s="201"/>
    </row>
    <row r="88">
      <c r="H88" s="195"/>
      <c r="I88" s="196"/>
      <c r="J88" s="196"/>
      <c r="K88" s="197"/>
      <c r="L88" s="198"/>
      <c r="M88" s="130"/>
      <c r="N88" s="199"/>
      <c r="O88" s="200"/>
      <c r="P88" s="200"/>
      <c r="Q88" s="130"/>
      <c r="R88" s="199"/>
      <c r="S88" s="200"/>
      <c r="T88" s="132"/>
      <c r="AB88" s="201" t="str">
        <f>IFERROR(__xludf.DUMMYFUNCTION("FILTER('설정시트'!$D$7:$K$20,'설정시트'!$C$7:$C$20=I88)"),"#N/A")</f>
        <v>#N/A</v>
      </c>
      <c r="AC88" s="201"/>
      <c r="AD88" s="201"/>
      <c r="AE88" s="201"/>
      <c r="AF88" s="201"/>
      <c r="AG88" s="201"/>
      <c r="AH88" s="201"/>
      <c r="AI88" s="201"/>
    </row>
    <row r="89">
      <c r="H89" s="195"/>
      <c r="I89" s="196"/>
      <c r="J89" s="196"/>
      <c r="K89" s="197"/>
      <c r="L89" s="198"/>
      <c r="M89" s="130"/>
      <c r="N89" s="199"/>
      <c r="O89" s="200"/>
      <c r="P89" s="200"/>
      <c r="Q89" s="130"/>
      <c r="R89" s="199"/>
      <c r="S89" s="200"/>
      <c r="T89" s="132"/>
      <c r="AB89" s="201" t="str">
        <f>IFERROR(__xludf.DUMMYFUNCTION("FILTER('설정시트'!$D$7:$K$20,'설정시트'!$C$7:$C$20=I89)"),"#N/A")</f>
        <v>#N/A</v>
      </c>
      <c r="AC89" s="201"/>
      <c r="AD89" s="201"/>
      <c r="AE89" s="201"/>
      <c r="AF89" s="201"/>
      <c r="AG89" s="201"/>
      <c r="AH89" s="201"/>
      <c r="AI89" s="201"/>
    </row>
    <row r="90">
      <c r="H90" s="195"/>
      <c r="I90" s="196"/>
      <c r="J90" s="196"/>
      <c r="K90" s="197"/>
      <c r="L90" s="198"/>
      <c r="M90" s="130"/>
      <c r="N90" s="199"/>
      <c r="O90" s="200"/>
      <c r="P90" s="200"/>
      <c r="Q90" s="130"/>
      <c r="R90" s="199"/>
      <c r="S90" s="200"/>
      <c r="T90" s="132"/>
      <c r="AB90" s="201" t="str">
        <f>IFERROR(__xludf.DUMMYFUNCTION("FILTER('설정시트'!$D$7:$K$20,'설정시트'!$C$7:$C$20=I90)"),"#N/A")</f>
        <v>#N/A</v>
      </c>
      <c r="AC90" s="201"/>
      <c r="AD90" s="201"/>
      <c r="AE90" s="201"/>
      <c r="AF90" s="201"/>
      <c r="AG90" s="201"/>
      <c r="AH90" s="201"/>
      <c r="AI90" s="201"/>
    </row>
    <row r="91">
      <c r="H91" s="195"/>
      <c r="I91" s="196"/>
      <c r="J91" s="196"/>
      <c r="K91" s="197"/>
      <c r="L91" s="198"/>
      <c r="M91" s="130"/>
      <c r="N91" s="199"/>
      <c r="O91" s="200"/>
      <c r="P91" s="200"/>
      <c r="Q91" s="130"/>
      <c r="R91" s="199"/>
      <c r="S91" s="200"/>
      <c r="T91" s="132"/>
      <c r="AB91" s="201" t="str">
        <f>IFERROR(__xludf.DUMMYFUNCTION("FILTER('설정시트'!$D$7:$K$20,'설정시트'!$C$7:$C$20=I91)"),"#N/A")</f>
        <v>#N/A</v>
      </c>
      <c r="AC91" s="201"/>
      <c r="AD91" s="201"/>
      <c r="AE91" s="201"/>
      <c r="AF91" s="201"/>
      <c r="AG91" s="201"/>
      <c r="AH91" s="201"/>
      <c r="AI91" s="201"/>
    </row>
    <row r="92">
      <c r="H92" s="195"/>
      <c r="I92" s="196"/>
      <c r="J92" s="196"/>
      <c r="K92" s="197"/>
      <c r="L92" s="198"/>
      <c r="M92" s="130"/>
      <c r="N92" s="199"/>
      <c r="O92" s="200"/>
      <c r="P92" s="200"/>
      <c r="Q92" s="130"/>
      <c r="R92" s="199"/>
      <c r="S92" s="200"/>
      <c r="T92" s="132"/>
      <c r="AB92" s="201" t="str">
        <f>IFERROR(__xludf.DUMMYFUNCTION("FILTER('설정시트'!$D$7:$K$20,'설정시트'!$C$7:$C$20=I92)"),"#N/A")</f>
        <v>#N/A</v>
      </c>
      <c r="AC92" s="201"/>
      <c r="AD92" s="201"/>
      <c r="AE92" s="201"/>
      <c r="AF92" s="201"/>
      <c r="AG92" s="201"/>
      <c r="AH92" s="201"/>
      <c r="AI92" s="201"/>
    </row>
    <row r="93">
      <c r="H93" s="195"/>
      <c r="I93" s="196"/>
      <c r="J93" s="196"/>
      <c r="K93" s="197"/>
      <c r="L93" s="198"/>
      <c r="M93" s="130"/>
      <c r="N93" s="199"/>
      <c r="O93" s="200"/>
      <c r="P93" s="200"/>
      <c r="Q93" s="130"/>
      <c r="R93" s="199"/>
      <c r="S93" s="200"/>
      <c r="T93" s="132"/>
      <c r="AB93" s="201" t="str">
        <f>IFERROR(__xludf.DUMMYFUNCTION("FILTER('설정시트'!$D$7:$K$20,'설정시트'!$C$7:$C$20=I93)"),"#N/A")</f>
        <v>#N/A</v>
      </c>
      <c r="AC93" s="201"/>
      <c r="AD93" s="201"/>
      <c r="AE93" s="201"/>
      <c r="AF93" s="201"/>
      <c r="AG93" s="201"/>
      <c r="AH93" s="201"/>
      <c r="AI93" s="201"/>
    </row>
    <row r="94">
      <c r="H94" s="195"/>
      <c r="I94" s="196"/>
      <c r="J94" s="196"/>
      <c r="K94" s="197"/>
      <c r="L94" s="198"/>
      <c r="M94" s="130"/>
      <c r="N94" s="199"/>
      <c r="O94" s="200"/>
      <c r="P94" s="200"/>
      <c r="Q94" s="130"/>
      <c r="R94" s="199"/>
      <c r="S94" s="200"/>
      <c r="T94" s="132"/>
      <c r="AB94" s="201" t="str">
        <f>IFERROR(__xludf.DUMMYFUNCTION("FILTER('설정시트'!$D$7:$K$20,'설정시트'!$C$7:$C$20=I94)"),"#N/A")</f>
        <v>#N/A</v>
      </c>
      <c r="AC94" s="201"/>
      <c r="AD94" s="201"/>
      <c r="AE94" s="201"/>
      <c r="AF94" s="201"/>
      <c r="AG94" s="201"/>
      <c r="AH94" s="201"/>
      <c r="AI94" s="201"/>
    </row>
    <row r="95">
      <c r="H95" s="195"/>
      <c r="I95" s="196"/>
      <c r="J95" s="196"/>
      <c r="K95" s="197"/>
      <c r="L95" s="198"/>
      <c r="M95" s="130"/>
      <c r="N95" s="199"/>
      <c r="O95" s="200"/>
      <c r="P95" s="200"/>
      <c r="Q95" s="130"/>
      <c r="R95" s="199"/>
      <c r="S95" s="200"/>
      <c r="T95" s="132"/>
      <c r="AB95" s="201" t="str">
        <f>IFERROR(__xludf.DUMMYFUNCTION("FILTER('설정시트'!$D$7:$K$20,'설정시트'!$C$7:$C$20=I95)"),"#N/A")</f>
        <v>#N/A</v>
      </c>
      <c r="AC95" s="201"/>
      <c r="AD95" s="201"/>
      <c r="AE95" s="201"/>
      <c r="AF95" s="201"/>
      <c r="AG95" s="201"/>
      <c r="AH95" s="201"/>
      <c r="AI95" s="201"/>
    </row>
    <row r="96">
      <c r="H96" s="195"/>
      <c r="I96" s="196"/>
      <c r="J96" s="196"/>
      <c r="K96" s="197"/>
      <c r="L96" s="198"/>
      <c r="M96" s="130"/>
      <c r="N96" s="199"/>
      <c r="O96" s="200"/>
      <c r="P96" s="200"/>
      <c r="Q96" s="130"/>
      <c r="R96" s="199"/>
      <c r="S96" s="200"/>
      <c r="T96" s="132"/>
      <c r="AB96" s="201" t="str">
        <f>IFERROR(__xludf.DUMMYFUNCTION("FILTER('설정시트'!$D$7:$K$20,'설정시트'!$C$7:$C$20=I96)"),"#N/A")</f>
        <v>#N/A</v>
      </c>
      <c r="AC96" s="201"/>
      <c r="AD96" s="201"/>
      <c r="AE96" s="201"/>
      <c r="AF96" s="201"/>
      <c r="AG96" s="201"/>
      <c r="AH96" s="201"/>
      <c r="AI96" s="201"/>
    </row>
    <row r="97">
      <c r="H97" s="195"/>
      <c r="I97" s="196"/>
      <c r="J97" s="196"/>
      <c r="K97" s="197"/>
      <c r="L97" s="198"/>
      <c r="M97" s="130"/>
      <c r="N97" s="199"/>
      <c r="O97" s="200"/>
      <c r="P97" s="200"/>
      <c r="Q97" s="130"/>
      <c r="R97" s="199"/>
      <c r="S97" s="200"/>
      <c r="T97" s="132"/>
      <c r="AB97" s="201" t="str">
        <f>IFERROR(__xludf.DUMMYFUNCTION("FILTER('설정시트'!$D$7:$K$20,'설정시트'!$C$7:$C$20=I97)"),"#N/A")</f>
        <v>#N/A</v>
      </c>
      <c r="AC97" s="201"/>
      <c r="AD97" s="201"/>
      <c r="AE97" s="201"/>
      <c r="AF97" s="201"/>
      <c r="AG97" s="201"/>
      <c r="AH97" s="201"/>
      <c r="AI97" s="201"/>
    </row>
    <row r="98">
      <c r="H98" s="195"/>
      <c r="I98" s="196"/>
      <c r="J98" s="196"/>
      <c r="K98" s="197"/>
      <c r="L98" s="198"/>
      <c r="M98" s="130"/>
      <c r="N98" s="199"/>
      <c r="O98" s="200"/>
      <c r="P98" s="200"/>
      <c r="Q98" s="130"/>
      <c r="R98" s="199"/>
      <c r="S98" s="200"/>
      <c r="T98" s="132"/>
      <c r="AB98" s="201" t="str">
        <f>IFERROR(__xludf.DUMMYFUNCTION("FILTER('설정시트'!$D$7:$K$20,'설정시트'!$C$7:$C$20=I98)"),"#N/A")</f>
        <v>#N/A</v>
      </c>
      <c r="AC98" s="201"/>
      <c r="AD98" s="201"/>
      <c r="AE98" s="201"/>
      <c r="AF98" s="201"/>
      <c r="AG98" s="201"/>
      <c r="AH98" s="201"/>
      <c r="AI98" s="201"/>
    </row>
    <row r="99">
      <c r="H99" s="195"/>
      <c r="I99" s="196"/>
      <c r="J99" s="196"/>
      <c r="K99" s="197"/>
      <c r="L99" s="198"/>
      <c r="M99" s="130"/>
      <c r="N99" s="199"/>
      <c r="O99" s="200"/>
      <c r="P99" s="200"/>
      <c r="Q99" s="130"/>
      <c r="R99" s="199"/>
      <c r="S99" s="200"/>
      <c r="T99" s="132"/>
      <c r="AB99" s="201" t="str">
        <f>IFERROR(__xludf.DUMMYFUNCTION("FILTER('설정시트'!$D$7:$K$20,'설정시트'!$C$7:$C$20=I99)"),"#N/A")</f>
        <v>#N/A</v>
      </c>
      <c r="AC99" s="201"/>
      <c r="AD99" s="201"/>
      <c r="AE99" s="201"/>
      <c r="AF99" s="201"/>
      <c r="AG99" s="201"/>
      <c r="AH99" s="201"/>
      <c r="AI99" s="201"/>
    </row>
    <row r="100">
      <c r="H100" s="195"/>
      <c r="I100" s="196"/>
      <c r="J100" s="196"/>
      <c r="K100" s="197"/>
      <c r="L100" s="198"/>
      <c r="M100" s="130"/>
      <c r="N100" s="199"/>
      <c r="O100" s="200"/>
      <c r="P100" s="200"/>
      <c r="Q100" s="130"/>
      <c r="R100" s="199"/>
      <c r="S100" s="200"/>
      <c r="T100" s="132"/>
      <c r="AB100" s="201" t="str">
        <f>IFERROR(__xludf.DUMMYFUNCTION("FILTER('설정시트'!$D$7:$K$20,'설정시트'!$C$7:$C$20=I100)"),"#N/A")</f>
        <v>#N/A</v>
      </c>
      <c r="AC100" s="201"/>
      <c r="AD100" s="201"/>
      <c r="AE100" s="201"/>
      <c r="AF100" s="201"/>
      <c r="AG100" s="201"/>
      <c r="AH100" s="201"/>
      <c r="AI100" s="201"/>
    </row>
    <row r="101">
      <c r="H101" s="195"/>
      <c r="I101" s="196"/>
      <c r="J101" s="196"/>
      <c r="K101" s="197"/>
      <c r="L101" s="198"/>
      <c r="M101" s="130"/>
      <c r="N101" s="199"/>
      <c r="O101" s="200"/>
      <c r="P101" s="200"/>
      <c r="Q101" s="130"/>
      <c r="R101" s="199"/>
      <c r="S101" s="200"/>
      <c r="T101" s="132"/>
      <c r="AB101" s="201" t="str">
        <f>IFERROR(__xludf.DUMMYFUNCTION("FILTER('설정시트'!$D$7:$K$20,'설정시트'!$C$7:$C$20=I101)"),"#N/A")</f>
        <v>#N/A</v>
      </c>
      <c r="AC101" s="201"/>
      <c r="AD101" s="201"/>
      <c r="AE101" s="201"/>
      <c r="AF101" s="201"/>
      <c r="AG101" s="201"/>
      <c r="AH101" s="201"/>
      <c r="AI101" s="201"/>
    </row>
    <row r="102">
      <c r="H102" s="195"/>
      <c r="I102" s="196"/>
      <c r="J102" s="196"/>
      <c r="K102" s="202"/>
      <c r="L102" s="198"/>
      <c r="M102" s="130"/>
      <c r="N102" s="199"/>
      <c r="O102" s="200"/>
      <c r="P102" s="200"/>
      <c r="Q102" s="130"/>
      <c r="R102" s="199"/>
      <c r="S102" s="200"/>
      <c r="T102" s="132"/>
      <c r="AB102" s="201" t="str">
        <f>IFERROR(__xludf.DUMMYFUNCTION("FILTER('설정시트'!$D$7:$K$20,'설정시트'!$C$7:$C$20=I102)"),"#N/A")</f>
        <v>#N/A</v>
      </c>
      <c r="AC102" s="201"/>
      <c r="AD102" s="201"/>
      <c r="AE102" s="201"/>
      <c r="AF102" s="201"/>
      <c r="AG102" s="201"/>
      <c r="AH102" s="201"/>
      <c r="AI102" s="201"/>
    </row>
    <row r="103">
      <c r="H103" s="195"/>
      <c r="I103" s="196"/>
      <c r="J103" s="196"/>
      <c r="K103" s="197"/>
      <c r="L103" s="198"/>
      <c r="M103" s="130"/>
      <c r="N103" s="199"/>
      <c r="O103" s="200"/>
      <c r="P103" s="200"/>
      <c r="Q103" s="130"/>
      <c r="R103" s="199"/>
      <c r="S103" s="200"/>
      <c r="T103" s="132"/>
      <c r="AB103" s="201" t="str">
        <f>IFERROR(__xludf.DUMMYFUNCTION("FILTER('설정시트'!$D$7:$K$20,'설정시트'!$C$7:$C$20=I103)"),"#N/A")</f>
        <v>#N/A</v>
      </c>
      <c r="AC103" s="201"/>
      <c r="AD103" s="201"/>
      <c r="AE103" s="201"/>
      <c r="AF103" s="201"/>
      <c r="AG103" s="201"/>
      <c r="AH103" s="201"/>
      <c r="AI103" s="201"/>
    </row>
    <row r="104">
      <c r="H104" s="195"/>
      <c r="I104" s="196"/>
      <c r="J104" s="196"/>
      <c r="K104" s="197"/>
      <c r="L104" s="198"/>
      <c r="M104" s="130"/>
      <c r="N104" s="199"/>
      <c r="O104" s="200"/>
      <c r="P104" s="200"/>
      <c r="Q104" s="130"/>
      <c r="R104" s="199"/>
      <c r="S104" s="200"/>
      <c r="T104" s="132"/>
      <c r="AB104" s="201" t="str">
        <f>IFERROR(__xludf.DUMMYFUNCTION("FILTER('설정시트'!$D$7:$K$20,'설정시트'!$C$7:$C$20=I104)"),"#N/A")</f>
        <v>#N/A</v>
      </c>
      <c r="AC104" s="201"/>
      <c r="AD104" s="201"/>
      <c r="AE104" s="201"/>
      <c r="AF104" s="201"/>
      <c r="AG104" s="201"/>
      <c r="AH104" s="201"/>
      <c r="AI104" s="201"/>
    </row>
    <row r="105">
      <c r="H105" s="195"/>
      <c r="I105" s="196"/>
      <c r="J105" s="196"/>
      <c r="K105" s="197"/>
      <c r="L105" s="198"/>
      <c r="M105" s="130"/>
      <c r="N105" s="199"/>
      <c r="O105" s="200"/>
      <c r="P105" s="200"/>
      <c r="Q105" s="130"/>
      <c r="R105" s="199"/>
      <c r="S105" s="200"/>
      <c r="T105" s="132"/>
      <c r="AB105" s="201" t="str">
        <f>IFERROR(__xludf.DUMMYFUNCTION("FILTER('설정시트'!$D$7:$K$20,'설정시트'!$C$7:$C$20=I105)"),"#N/A")</f>
        <v>#N/A</v>
      </c>
      <c r="AC105" s="201"/>
      <c r="AD105" s="201"/>
      <c r="AE105" s="201"/>
      <c r="AF105" s="201"/>
      <c r="AG105" s="201"/>
      <c r="AH105" s="201"/>
      <c r="AI105" s="201"/>
    </row>
    <row r="106">
      <c r="H106" s="195"/>
      <c r="I106" s="196"/>
      <c r="J106" s="196"/>
      <c r="K106" s="202"/>
      <c r="L106" s="198"/>
      <c r="M106" s="130"/>
      <c r="N106" s="199"/>
      <c r="O106" s="200"/>
      <c r="P106" s="200"/>
      <c r="Q106" s="130"/>
      <c r="R106" s="199"/>
      <c r="S106" s="200"/>
      <c r="T106" s="132"/>
      <c r="AB106" s="201" t="str">
        <f>IFERROR(__xludf.DUMMYFUNCTION("FILTER('설정시트'!$D$7:$K$20,'설정시트'!$C$7:$C$20=I106)"),"#N/A")</f>
        <v>#N/A</v>
      </c>
      <c r="AC106" s="201"/>
      <c r="AD106" s="201"/>
      <c r="AE106" s="201"/>
      <c r="AF106" s="201"/>
      <c r="AG106" s="201"/>
      <c r="AH106" s="201"/>
      <c r="AI106" s="201"/>
    </row>
    <row r="107">
      <c r="H107" s="195"/>
      <c r="I107" s="196"/>
      <c r="J107" s="196"/>
      <c r="K107" s="202"/>
      <c r="L107" s="198"/>
      <c r="M107" s="130"/>
      <c r="N107" s="199"/>
      <c r="O107" s="200"/>
      <c r="P107" s="200"/>
      <c r="Q107" s="130"/>
      <c r="R107" s="199"/>
      <c r="S107" s="200"/>
      <c r="T107" s="132"/>
      <c r="AB107" s="201" t="str">
        <f>IFERROR(__xludf.DUMMYFUNCTION("FILTER('설정시트'!$D$7:$K$20,'설정시트'!$C$7:$C$20=I107)"),"#N/A")</f>
        <v>#N/A</v>
      </c>
      <c r="AC107" s="201"/>
      <c r="AD107" s="201"/>
      <c r="AE107" s="201"/>
      <c r="AF107" s="201"/>
      <c r="AG107" s="201"/>
      <c r="AH107" s="201"/>
      <c r="AI107" s="201"/>
    </row>
    <row r="108">
      <c r="H108" s="195"/>
      <c r="I108" s="196"/>
      <c r="J108" s="196"/>
      <c r="K108" s="202"/>
      <c r="L108" s="198"/>
      <c r="M108" s="130"/>
      <c r="N108" s="199"/>
      <c r="O108" s="200"/>
      <c r="P108" s="200"/>
      <c r="Q108" s="130"/>
      <c r="R108" s="199"/>
      <c r="S108" s="200"/>
      <c r="T108" s="132"/>
      <c r="AB108" s="201" t="str">
        <f>IFERROR(__xludf.DUMMYFUNCTION("FILTER('설정시트'!$D$7:$K$20,'설정시트'!$C$7:$C$20=I108)"),"#N/A")</f>
        <v>#N/A</v>
      </c>
      <c r="AC108" s="201"/>
      <c r="AD108" s="201"/>
      <c r="AE108" s="201"/>
      <c r="AF108" s="201"/>
      <c r="AG108" s="201"/>
      <c r="AH108" s="201"/>
      <c r="AI108" s="201"/>
    </row>
    <row r="109">
      <c r="H109" s="195"/>
      <c r="I109" s="196"/>
      <c r="J109" s="196"/>
      <c r="K109" s="202"/>
      <c r="L109" s="198"/>
      <c r="M109" s="130"/>
      <c r="N109" s="199"/>
      <c r="O109" s="200"/>
      <c r="P109" s="200"/>
      <c r="Q109" s="130"/>
      <c r="R109" s="199"/>
      <c r="S109" s="200"/>
      <c r="T109" s="132"/>
      <c r="AB109" s="201" t="str">
        <f>IFERROR(__xludf.DUMMYFUNCTION("FILTER('설정시트'!$D$7:$K$20,'설정시트'!$C$7:$C$20=I109)"),"#N/A")</f>
        <v>#N/A</v>
      </c>
      <c r="AC109" s="201"/>
      <c r="AD109" s="201"/>
      <c r="AE109" s="201"/>
      <c r="AF109" s="201"/>
      <c r="AG109" s="201"/>
      <c r="AH109" s="201"/>
      <c r="AI109" s="201"/>
    </row>
    <row r="110">
      <c r="H110" s="195"/>
      <c r="I110" s="196"/>
      <c r="J110" s="196"/>
      <c r="K110" s="202"/>
      <c r="L110" s="198"/>
      <c r="M110" s="130"/>
      <c r="N110" s="199"/>
      <c r="O110" s="200"/>
      <c r="P110" s="200"/>
      <c r="Q110" s="130"/>
      <c r="R110" s="199"/>
      <c r="S110" s="200"/>
      <c r="T110" s="132"/>
      <c r="AB110" s="201" t="str">
        <f>IFERROR(__xludf.DUMMYFUNCTION("FILTER('설정시트'!$D$7:$K$20,'설정시트'!$C$7:$C$20=I110)"),"#N/A")</f>
        <v>#N/A</v>
      </c>
      <c r="AC110" s="201"/>
      <c r="AD110" s="201"/>
      <c r="AE110" s="201"/>
      <c r="AF110" s="201"/>
      <c r="AG110" s="201"/>
      <c r="AH110" s="201"/>
      <c r="AI110" s="201"/>
    </row>
    <row r="111">
      <c r="H111" s="195"/>
      <c r="I111" s="196"/>
      <c r="J111" s="196"/>
      <c r="K111" s="202"/>
      <c r="L111" s="198"/>
      <c r="M111" s="130"/>
      <c r="N111" s="199"/>
      <c r="O111" s="200"/>
      <c r="P111" s="200"/>
      <c r="Q111" s="130"/>
      <c r="R111" s="199"/>
      <c r="S111" s="200"/>
      <c r="T111" s="132"/>
      <c r="AB111" s="201" t="str">
        <f>IFERROR(__xludf.DUMMYFUNCTION("FILTER('설정시트'!$D$7:$K$20,'설정시트'!$C$7:$C$20=I111)"),"#N/A")</f>
        <v>#N/A</v>
      </c>
      <c r="AC111" s="201"/>
      <c r="AD111" s="201"/>
      <c r="AE111" s="201"/>
      <c r="AF111" s="201"/>
      <c r="AG111" s="201"/>
      <c r="AH111" s="201"/>
      <c r="AI111" s="201"/>
    </row>
    <row r="112">
      <c r="H112" s="195"/>
      <c r="I112" s="196"/>
      <c r="J112" s="196"/>
      <c r="K112" s="202"/>
      <c r="L112" s="198"/>
      <c r="M112" s="130"/>
      <c r="N112" s="199"/>
      <c r="O112" s="200"/>
      <c r="P112" s="200"/>
      <c r="Q112" s="130"/>
      <c r="R112" s="199"/>
      <c r="S112" s="200"/>
      <c r="T112" s="132"/>
      <c r="AB112" s="201" t="str">
        <f>IFERROR(__xludf.DUMMYFUNCTION("FILTER('설정시트'!$D$7:$K$20,'설정시트'!$C$7:$C$20=I112)"),"#N/A")</f>
        <v>#N/A</v>
      </c>
      <c r="AC112" s="201"/>
      <c r="AD112" s="201"/>
      <c r="AE112" s="201"/>
      <c r="AF112" s="201"/>
      <c r="AG112" s="201"/>
      <c r="AH112" s="201"/>
      <c r="AI112" s="201"/>
    </row>
    <row r="113">
      <c r="H113" s="195"/>
      <c r="I113" s="196"/>
      <c r="J113" s="196"/>
      <c r="K113" s="202"/>
      <c r="L113" s="198"/>
      <c r="M113" s="130"/>
      <c r="N113" s="199"/>
      <c r="O113" s="200"/>
      <c r="P113" s="200"/>
      <c r="Q113" s="130"/>
      <c r="R113" s="199"/>
      <c r="S113" s="200"/>
      <c r="T113" s="132"/>
      <c r="AB113" s="201" t="str">
        <f>IFERROR(__xludf.DUMMYFUNCTION("FILTER('설정시트'!$D$7:$K$20,'설정시트'!$C$7:$C$20=I113)"),"#N/A")</f>
        <v>#N/A</v>
      </c>
      <c r="AC113" s="201"/>
      <c r="AD113" s="201"/>
      <c r="AE113" s="201"/>
      <c r="AF113" s="201"/>
      <c r="AG113" s="201"/>
      <c r="AH113" s="201"/>
      <c r="AI113" s="201"/>
    </row>
    <row r="114">
      <c r="H114" s="195"/>
      <c r="I114" s="196"/>
      <c r="J114" s="196"/>
      <c r="K114" s="202"/>
      <c r="L114" s="198"/>
      <c r="M114" s="130"/>
      <c r="N114" s="199"/>
      <c r="O114" s="200"/>
      <c r="P114" s="200"/>
      <c r="Q114" s="130"/>
      <c r="R114" s="199"/>
      <c r="S114" s="200"/>
      <c r="T114" s="132"/>
      <c r="AB114" s="201" t="str">
        <f>IFERROR(__xludf.DUMMYFUNCTION("FILTER('설정시트'!$D$7:$K$20,'설정시트'!$C$7:$C$20=I114)"),"#N/A")</f>
        <v>#N/A</v>
      </c>
      <c r="AC114" s="201"/>
      <c r="AD114" s="201"/>
      <c r="AE114" s="201"/>
      <c r="AF114" s="201"/>
      <c r="AG114" s="201"/>
      <c r="AH114" s="201"/>
      <c r="AI114" s="201"/>
    </row>
    <row r="115">
      <c r="H115" s="195"/>
      <c r="I115" s="196"/>
      <c r="J115" s="196"/>
      <c r="K115" s="202"/>
      <c r="L115" s="198"/>
      <c r="M115" s="130"/>
      <c r="N115" s="199"/>
      <c r="O115" s="200"/>
      <c r="P115" s="200"/>
      <c r="Q115" s="130"/>
      <c r="R115" s="199"/>
      <c r="S115" s="200"/>
      <c r="T115" s="132"/>
      <c r="AB115" s="201" t="str">
        <f>IFERROR(__xludf.DUMMYFUNCTION("FILTER('설정시트'!$D$7:$K$20,'설정시트'!$C$7:$C$20=I115)"),"#N/A")</f>
        <v>#N/A</v>
      </c>
      <c r="AC115" s="201"/>
      <c r="AD115" s="201"/>
      <c r="AE115" s="201"/>
      <c r="AF115" s="201"/>
      <c r="AG115" s="201"/>
      <c r="AH115" s="201"/>
      <c r="AI115" s="201"/>
    </row>
    <row r="116">
      <c r="H116" s="195"/>
      <c r="I116" s="196"/>
      <c r="J116" s="196"/>
      <c r="K116" s="202"/>
      <c r="L116" s="198"/>
      <c r="M116" s="130"/>
      <c r="N116" s="199"/>
      <c r="O116" s="200"/>
      <c r="P116" s="200"/>
      <c r="Q116" s="130"/>
      <c r="R116" s="199"/>
      <c r="S116" s="200"/>
      <c r="T116" s="132"/>
      <c r="AB116" s="201" t="str">
        <f>IFERROR(__xludf.DUMMYFUNCTION("FILTER('설정시트'!$D$7:$K$20,'설정시트'!$C$7:$C$20=I116)"),"#N/A")</f>
        <v>#N/A</v>
      </c>
      <c r="AC116" s="201"/>
      <c r="AD116" s="201"/>
      <c r="AE116" s="201"/>
      <c r="AF116" s="201"/>
      <c r="AG116" s="201"/>
      <c r="AH116" s="201"/>
      <c r="AI116" s="201"/>
    </row>
    <row r="117">
      <c r="H117" s="195"/>
      <c r="I117" s="203"/>
      <c r="J117" s="203"/>
      <c r="K117" s="204"/>
      <c r="L117" s="198"/>
      <c r="M117" s="130"/>
      <c r="N117" s="199"/>
      <c r="O117" s="200"/>
      <c r="P117" s="200"/>
      <c r="Q117" s="130"/>
      <c r="R117" s="199"/>
      <c r="S117" s="200"/>
      <c r="T117" s="132"/>
      <c r="AB117" s="201" t="str">
        <f>IFERROR(__xludf.DUMMYFUNCTION("FILTER('설정시트'!$D$7:$K$20,'설정시트'!$C$7:$C$20=I117)"),"#N/A")</f>
        <v>#N/A</v>
      </c>
      <c r="AC117" s="201"/>
      <c r="AD117" s="201"/>
      <c r="AE117" s="201"/>
      <c r="AF117" s="201"/>
      <c r="AG117" s="201"/>
      <c r="AH117" s="201"/>
      <c r="AI117" s="201"/>
    </row>
    <row r="118">
      <c r="H118" s="195"/>
      <c r="I118" s="203"/>
      <c r="J118" s="203"/>
      <c r="K118" s="204"/>
      <c r="L118" s="198"/>
      <c r="M118" s="130"/>
      <c r="N118" s="199"/>
      <c r="O118" s="200"/>
      <c r="P118" s="200"/>
      <c r="Q118" s="130"/>
      <c r="R118" s="199"/>
      <c r="S118" s="200"/>
      <c r="T118" s="132"/>
      <c r="AB118" s="201" t="str">
        <f>IFERROR(__xludf.DUMMYFUNCTION("FILTER('설정시트'!$D$7:$K$20,'설정시트'!$C$7:$C$20=I118)"),"#N/A")</f>
        <v>#N/A</v>
      </c>
      <c r="AC118" s="201"/>
      <c r="AD118" s="201"/>
      <c r="AE118" s="201"/>
      <c r="AF118" s="201"/>
      <c r="AG118" s="201"/>
      <c r="AH118" s="201"/>
      <c r="AI118" s="201"/>
    </row>
    <row r="119">
      <c r="H119" s="195"/>
      <c r="I119" s="203"/>
      <c r="J119" s="203"/>
      <c r="K119" s="204"/>
      <c r="L119" s="198"/>
      <c r="M119" s="130"/>
      <c r="N119" s="199"/>
      <c r="O119" s="200"/>
      <c r="P119" s="200"/>
      <c r="Q119" s="130"/>
      <c r="R119" s="199"/>
      <c r="S119" s="200"/>
      <c r="T119" s="132"/>
      <c r="AB119" s="201" t="str">
        <f>IFERROR(__xludf.DUMMYFUNCTION("FILTER('설정시트'!$D$7:$K$20,'설정시트'!$C$7:$C$20=I119)"),"#N/A")</f>
        <v>#N/A</v>
      </c>
      <c r="AC119" s="201"/>
      <c r="AD119" s="201"/>
      <c r="AE119" s="201"/>
      <c r="AF119" s="201"/>
      <c r="AG119" s="201"/>
      <c r="AH119" s="201"/>
      <c r="AI119" s="201"/>
    </row>
    <row r="120">
      <c r="H120" s="195"/>
      <c r="I120" s="203"/>
      <c r="J120" s="203"/>
      <c r="K120" s="204"/>
      <c r="L120" s="198"/>
      <c r="M120" s="130"/>
      <c r="N120" s="199"/>
      <c r="O120" s="200"/>
      <c r="P120" s="200"/>
      <c r="Q120" s="130"/>
      <c r="R120" s="199"/>
      <c r="S120" s="200"/>
      <c r="T120" s="132"/>
      <c r="AB120" s="201" t="str">
        <f>IFERROR(__xludf.DUMMYFUNCTION("FILTER('설정시트'!$D$7:$K$20,'설정시트'!$C$7:$C$20=I120)"),"#N/A")</f>
        <v>#N/A</v>
      </c>
      <c r="AC120" s="201"/>
      <c r="AD120" s="201"/>
      <c r="AE120" s="201"/>
      <c r="AF120" s="201"/>
      <c r="AG120" s="201"/>
      <c r="AH120" s="201"/>
      <c r="AI120" s="201"/>
    </row>
    <row r="121">
      <c r="H121" s="195"/>
      <c r="I121" s="203"/>
      <c r="J121" s="203"/>
      <c r="K121" s="204"/>
      <c r="L121" s="198"/>
      <c r="M121" s="130"/>
      <c r="N121" s="199"/>
      <c r="O121" s="200"/>
      <c r="P121" s="200"/>
      <c r="Q121" s="130"/>
      <c r="R121" s="199"/>
      <c r="S121" s="200"/>
      <c r="T121" s="132"/>
      <c r="AB121" s="201" t="str">
        <f>IFERROR(__xludf.DUMMYFUNCTION("FILTER('설정시트'!$D$7:$K$20,'설정시트'!$C$7:$C$20=I121)"),"#N/A")</f>
        <v>#N/A</v>
      </c>
      <c r="AC121" s="201"/>
      <c r="AD121" s="201"/>
      <c r="AE121" s="201"/>
      <c r="AF121" s="201"/>
      <c r="AG121" s="201"/>
      <c r="AH121" s="201"/>
      <c r="AI121" s="201"/>
    </row>
    <row r="122">
      <c r="H122" s="195"/>
      <c r="I122" s="203"/>
      <c r="J122" s="203"/>
      <c r="K122" s="204"/>
      <c r="L122" s="198"/>
      <c r="M122" s="130"/>
      <c r="N122" s="199"/>
      <c r="O122" s="200"/>
      <c r="P122" s="200"/>
      <c r="Q122" s="130"/>
      <c r="R122" s="199"/>
      <c r="S122" s="200"/>
      <c r="T122" s="132"/>
      <c r="AB122" s="201" t="str">
        <f>IFERROR(__xludf.DUMMYFUNCTION("FILTER('설정시트'!$D$7:$K$20,'설정시트'!$C$7:$C$20=I122)"),"#N/A")</f>
        <v>#N/A</v>
      </c>
      <c r="AC122" s="201"/>
      <c r="AD122" s="201"/>
      <c r="AE122" s="201"/>
      <c r="AF122" s="201"/>
      <c r="AG122" s="201"/>
      <c r="AH122" s="201"/>
      <c r="AI122" s="201"/>
    </row>
    <row r="123">
      <c r="H123" s="195"/>
      <c r="I123" s="203"/>
      <c r="J123" s="203"/>
      <c r="K123" s="204"/>
      <c r="L123" s="198"/>
      <c r="M123" s="130"/>
      <c r="N123" s="199"/>
      <c r="O123" s="200"/>
      <c r="P123" s="200"/>
      <c r="Q123" s="130"/>
      <c r="R123" s="199"/>
      <c r="S123" s="200"/>
      <c r="T123" s="132"/>
      <c r="AB123" s="201" t="str">
        <f>IFERROR(__xludf.DUMMYFUNCTION("FILTER('설정시트'!$D$7:$K$20,'설정시트'!$C$7:$C$20=I123)"),"#N/A")</f>
        <v>#N/A</v>
      </c>
      <c r="AC123" s="201"/>
      <c r="AD123" s="201"/>
      <c r="AE123" s="201"/>
      <c r="AF123" s="201"/>
      <c r="AG123" s="201"/>
      <c r="AH123" s="201"/>
      <c r="AI123" s="201"/>
    </row>
    <row r="124">
      <c r="H124" s="195"/>
      <c r="I124" s="203"/>
      <c r="J124" s="203"/>
      <c r="K124" s="204"/>
      <c r="L124" s="198"/>
      <c r="M124" s="130"/>
      <c r="N124" s="199"/>
      <c r="O124" s="200"/>
      <c r="P124" s="200"/>
      <c r="Q124" s="130"/>
      <c r="R124" s="199"/>
      <c r="S124" s="200"/>
      <c r="T124" s="132"/>
      <c r="AB124" s="201" t="str">
        <f>IFERROR(__xludf.DUMMYFUNCTION("FILTER('설정시트'!$D$7:$K$20,'설정시트'!$C$7:$C$20=I124)"),"#N/A")</f>
        <v>#N/A</v>
      </c>
      <c r="AC124" s="201"/>
      <c r="AD124" s="201"/>
      <c r="AE124" s="201"/>
      <c r="AF124" s="201"/>
      <c r="AG124" s="201"/>
      <c r="AH124" s="201"/>
      <c r="AI124" s="201"/>
    </row>
    <row r="125">
      <c r="H125" s="195"/>
      <c r="I125" s="203"/>
      <c r="J125" s="203"/>
      <c r="K125" s="204"/>
      <c r="L125" s="198"/>
      <c r="M125" s="130"/>
      <c r="N125" s="199"/>
      <c r="O125" s="200"/>
      <c r="P125" s="200"/>
      <c r="Q125" s="130"/>
      <c r="R125" s="199"/>
      <c r="S125" s="200"/>
      <c r="T125" s="132"/>
      <c r="AB125" s="201" t="str">
        <f>IFERROR(__xludf.DUMMYFUNCTION("FILTER('설정시트'!$D$7:$K$20,'설정시트'!$C$7:$C$20=I125)"),"#N/A")</f>
        <v>#N/A</v>
      </c>
      <c r="AC125" s="201"/>
      <c r="AD125" s="201"/>
      <c r="AE125" s="201"/>
      <c r="AF125" s="201"/>
      <c r="AG125" s="201"/>
      <c r="AH125" s="201"/>
      <c r="AI125" s="201"/>
    </row>
    <row r="126">
      <c r="H126" s="195"/>
      <c r="I126" s="203"/>
      <c r="J126" s="203"/>
      <c r="K126" s="204"/>
      <c r="L126" s="198"/>
      <c r="M126" s="130"/>
      <c r="N126" s="199"/>
      <c r="O126" s="200"/>
      <c r="P126" s="200"/>
      <c r="Q126" s="130"/>
      <c r="R126" s="199"/>
      <c r="S126" s="200"/>
      <c r="T126" s="132"/>
      <c r="AB126" s="201" t="str">
        <f>IFERROR(__xludf.DUMMYFUNCTION("FILTER('설정시트'!$D$7:$K$20,'설정시트'!$C$7:$C$20=I126)"),"#N/A")</f>
        <v>#N/A</v>
      </c>
      <c r="AC126" s="201"/>
      <c r="AD126" s="201"/>
      <c r="AE126" s="201"/>
      <c r="AF126" s="201"/>
      <c r="AG126" s="201"/>
      <c r="AH126" s="201"/>
      <c r="AI126" s="201"/>
    </row>
    <row r="127">
      <c r="H127" s="195"/>
      <c r="I127" s="203"/>
      <c r="J127" s="203"/>
      <c r="K127" s="204"/>
      <c r="L127" s="198"/>
      <c r="M127" s="130"/>
      <c r="N127" s="199"/>
      <c r="O127" s="200"/>
      <c r="P127" s="200"/>
      <c r="Q127" s="130"/>
      <c r="R127" s="199"/>
      <c r="S127" s="200"/>
      <c r="T127" s="132"/>
      <c r="AB127" s="201" t="str">
        <f>IFERROR(__xludf.DUMMYFUNCTION("FILTER('설정시트'!$D$7:$K$20,'설정시트'!$C$7:$C$20=I127)"),"#N/A")</f>
        <v>#N/A</v>
      </c>
      <c r="AC127" s="201"/>
      <c r="AD127" s="201"/>
      <c r="AE127" s="201"/>
      <c r="AF127" s="201"/>
      <c r="AG127" s="201"/>
      <c r="AH127" s="201"/>
      <c r="AI127" s="201"/>
    </row>
    <row r="128">
      <c r="H128" s="195"/>
      <c r="I128" s="203"/>
      <c r="J128" s="203"/>
      <c r="K128" s="204"/>
      <c r="L128" s="198"/>
      <c r="M128" s="130"/>
      <c r="N128" s="199"/>
      <c r="O128" s="200"/>
      <c r="P128" s="200"/>
      <c r="Q128" s="130"/>
      <c r="R128" s="199"/>
      <c r="S128" s="200"/>
      <c r="T128" s="132"/>
      <c r="AB128" s="201" t="str">
        <f>IFERROR(__xludf.DUMMYFUNCTION("FILTER('설정시트'!$D$7:$K$20,'설정시트'!$C$7:$C$20=I128)"),"#N/A")</f>
        <v>#N/A</v>
      </c>
      <c r="AC128" s="201"/>
      <c r="AD128" s="201"/>
      <c r="AE128" s="201"/>
      <c r="AF128" s="201"/>
      <c r="AG128" s="201"/>
      <c r="AH128" s="201"/>
      <c r="AI128" s="201"/>
    </row>
    <row r="129">
      <c r="H129" s="195"/>
      <c r="I129" s="203"/>
      <c r="J129" s="203"/>
      <c r="K129" s="204"/>
      <c r="L129" s="198"/>
      <c r="M129" s="130"/>
      <c r="N129" s="199"/>
      <c r="O129" s="200"/>
      <c r="P129" s="200"/>
      <c r="Q129" s="130"/>
      <c r="R129" s="199"/>
      <c r="S129" s="200"/>
      <c r="T129" s="132"/>
      <c r="AB129" s="201" t="str">
        <f>IFERROR(__xludf.DUMMYFUNCTION("FILTER('설정시트'!$D$7:$K$20,'설정시트'!$C$7:$C$20=I129)"),"#N/A")</f>
        <v>#N/A</v>
      </c>
      <c r="AC129" s="201"/>
      <c r="AD129" s="201"/>
      <c r="AE129" s="201"/>
      <c r="AF129" s="201"/>
      <c r="AG129" s="201"/>
      <c r="AH129" s="201"/>
      <c r="AI129" s="201"/>
    </row>
    <row r="130">
      <c r="H130" s="195"/>
      <c r="I130" s="203"/>
      <c r="J130" s="203"/>
      <c r="K130" s="204"/>
      <c r="L130" s="198"/>
      <c r="M130" s="130"/>
      <c r="N130" s="199"/>
      <c r="O130" s="200"/>
      <c r="P130" s="200"/>
      <c r="Q130" s="130"/>
      <c r="R130" s="199"/>
      <c r="S130" s="200"/>
      <c r="T130" s="132"/>
      <c r="AB130" s="201" t="str">
        <f>IFERROR(__xludf.DUMMYFUNCTION("FILTER('설정시트'!$D$7:$K$20,'설정시트'!$C$7:$C$20=I130)"),"#N/A")</f>
        <v>#N/A</v>
      </c>
      <c r="AC130" s="201"/>
      <c r="AD130" s="201"/>
      <c r="AE130" s="201"/>
      <c r="AF130" s="201"/>
      <c r="AG130" s="201"/>
      <c r="AH130" s="201"/>
      <c r="AI130" s="201"/>
    </row>
    <row r="131">
      <c r="H131" s="195"/>
      <c r="I131" s="203"/>
      <c r="J131" s="203"/>
      <c r="K131" s="204"/>
      <c r="L131" s="198"/>
      <c r="M131" s="130"/>
      <c r="N131" s="199"/>
      <c r="O131" s="200"/>
      <c r="P131" s="200"/>
      <c r="Q131" s="130"/>
      <c r="R131" s="199"/>
      <c r="S131" s="200"/>
      <c r="T131" s="132"/>
      <c r="AB131" s="201" t="str">
        <f>IFERROR(__xludf.DUMMYFUNCTION("FILTER('설정시트'!$D$7:$K$20,'설정시트'!$C$7:$C$20=I131)"),"#N/A")</f>
        <v>#N/A</v>
      </c>
      <c r="AC131" s="201"/>
      <c r="AD131" s="201"/>
      <c r="AE131" s="201"/>
      <c r="AF131" s="201"/>
      <c r="AG131" s="201"/>
      <c r="AH131" s="201"/>
      <c r="AI131" s="201"/>
    </row>
    <row r="132">
      <c r="H132" s="195"/>
      <c r="I132" s="203"/>
      <c r="J132" s="203"/>
      <c r="K132" s="204"/>
      <c r="L132" s="198"/>
      <c r="M132" s="130"/>
      <c r="N132" s="199"/>
      <c r="O132" s="200"/>
      <c r="P132" s="200"/>
      <c r="Q132" s="130"/>
      <c r="R132" s="199"/>
      <c r="S132" s="200"/>
      <c r="T132" s="132"/>
      <c r="AB132" s="201" t="str">
        <f>IFERROR(__xludf.DUMMYFUNCTION("FILTER('설정시트'!$D$7:$K$20,'설정시트'!$C$7:$C$20=I132)"),"#N/A")</f>
        <v>#N/A</v>
      </c>
      <c r="AC132" s="201"/>
      <c r="AD132" s="201"/>
      <c r="AE132" s="201"/>
      <c r="AF132" s="201"/>
      <c r="AG132" s="201"/>
      <c r="AH132" s="201"/>
      <c r="AI132" s="201"/>
    </row>
    <row r="133">
      <c r="H133" s="195"/>
      <c r="I133" s="203"/>
      <c r="J133" s="203"/>
      <c r="K133" s="204"/>
      <c r="L133" s="198"/>
      <c r="M133" s="130"/>
      <c r="N133" s="199"/>
      <c r="O133" s="200"/>
      <c r="P133" s="200"/>
      <c r="Q133" s="130"/>
      <c r="R133" s="199"/>
      <c r="S133" s="200"/>
      <c r="T133" s="132"/>
      <c r="AB133" s="201" t="str">
        <f>IFERROR(__xludf.DUMMYFUNCTION("FILTER('설정시트'!$D$7:$K$20,'설정시트'!$C$7:$C$20=I133)"),"#N/A")</f>
        <v>#N/A</v>
      </c>
      <c r="AC133" s="201"/>
      <c r="AD133" s="201"/>
      <c r="AE133" s="201"/>
      <c r="AF133" s="201"/>
      <c r="AG133" s="201"/>
      <c r="AH133" s="201"/>
      <c r="AI133" s="201"/>
    </row>
    <row r="134">
      <c r="H134" s="195"/>
      <c r="I134" s="203"/>
      <c r="J134" s="203"/>
      <c r="K134" s="204"/>
      <c r="L134" s="198"/>
      <c r="M134" s="130"/>
      <c r="N134" s="199"/>
      <c r="O134" s="200"/>
      <c r="P134" s="200"/>
      <c r="Q134" s="130"/>
      <c r="R134" s="199"/>
      <c r="S134" s="200"/>
      <c r="T134" s="132"/>
      <c r="AB134" s="201" t="str">
        <f>IFERROR(__xludf.DUMMYFUNCTION("FILTER('설정시트'!$D$7:$K$20,'설정시트'!$C$7:$C$20=I134)"),"#N/A")</f>
        <v>#N/A</v>
      </c>
      <c r="AC134" s="201"/>
      <c r="AD134" s="201"/>
      <c r="AE134" s="201"/>
      <c r="AF134" s="201"/>
      <c r="AG134" s="201"/>
      <c r="AH134" s="201"/>
      <c r="AI134" s="201"/>
    </row>
    <row r="135">
      <c r="H135" s="195"/>
      <c r="I135" s="203"/>
      <c r="J135" s="203"/>
      <c r="K135" s="204"/>
      <c r="L135" s="198"/>
      <c r="M135" s="130"/>
      <c r="N135" s="199"/>
      <c r="O135" s="200"/>
      <c r="P135" s="200"/>
      <c r="Q135" s="130"/>
      <c r="R135" s="199"/>
      <c r="S135" s="200"/>
      <c r="T135" s="132"/>
      <c r="AB135" s="201" t="str">
        <f>IFERROR(__xludf.DUMMYFUNCTION("FILTER('설정시트'!$D$7:$K$20,'설정시트'!$C$7:$C$20=I135)"),"#N/A")</f>
        <v>#N/A</v>
      </c>
      <c r="AC135" s="201"/>
      <c r="AD135" s="201"/>
      <c r="AE135" s="201"/>
      <c r="AF135" s="201"/>
      <c r="AG135" s="201"/>
      <c r="AH135" s="201"/>
      <c r="AI135" s="201"/>
    </row>
    <row r="136">
      <c r="H136" s="195"/>
      <c r="I136" s="203"/>
      <c r="J136" s="203"/>
      <c r="K136" s="204"/>
      <c r="L136" s="198"/>
      <c r="M136" s="130"/>
      <c r="N136" s="199"/>
      <c r="O136" s="200"/>
      <c r="P136" s="200"/>
      <c r="Q136" s="130"/>
      <c r="R136" s="199"/>
      <c r="S136" s="200"/>
      <c r="T136" s="132"/>
      <c r="AB136" s="201" t="str">
        <f>IFERROR(__xludf.DUMMYFUNCTION("FILTER('설정시트'!$D$7:$K$20,'설정시트'!$C$7:$C$20=I136)"),"#N/A")</f>
        <v>#N/A</v>
      </c>
      <c r="AC136" s="201"/>
      <c r="AD136" s="201"/>
      <c r="AE136" s="201"/>
      <c r="AF136" s="201"/>
      <c r="AG136" s="201"/>
      <c r="AH136" s="201"/>
      <c r="AI136" s="201"/>
    </row>
    <row r="137">
      <c r="H137" s="195"/>
      <c r="I137" s="203"/>
      <c r="J137" s="203"/>
      <c r="K137" s="204"/>
      <c r="L137" s="198"/>
      <c r="M137" s="130"/>
      <c r="N137" s="199"/>
      <c r="O137" s="200"/>
      <c r="P137" s="200"/>
      <c r="Q137" s="130"/>
      <c r="R137" s="199"/>
      <c r="S137" s="200"/>
      <c r="T137" s="132"/>
      <c r="AB137" s="201" t="str">
        <f>IFERROR(__xludf.DUMMYFUNCTION("FILTER('설정시트'!$D$7:$K$20,'설정시트'!$C$7:$C$20=I137)"),"#N/A")</f>
        <v>#N/A</v>
      </c>
      <c r="AC137" s="201"/>
      <c r="AD137" s="201"/>
      <c r="AE137" s="201"/>
      <c r="AF137" s="201"/>
      <c r="AG137" s="201"/>
      <c r="AH137" s="201"/>
      <c r="AI137" s="201"/>
    </row>
    <row r="138">
      <c r="H138" s="195"/>
      <c r="I138" s="203"/>
      <c r="J138" s="203"/>
      <c r="K138" s="204"/>
      <c r="L138" s="198"/>
      <c r="M138" s="130"/>
      <c r="N138" s="199"/>
      <c r="O138" s="200"/>
      <c r="P138" s="200"/>
      <c r="Q138" s="130"/>
      <c r="R138" s="199"/>
      <c r="S138" s="200"/>
      <c r="T138" s="132"/>
      <c r="AB138" s="201" t="str">
        <f>IFERROR(__xludf.DUMMYFUNCTION("FILTER('설정시트'!$D$7:$K$20,'설정시트'!$C$7:$C$20=I138)"),"#N/A")</f>
        <v>#N/A</v>
      </c>
      <c r="AC138" s="201"/>
      <c r="AD138" s="201"/>
      <c r="AE138" s="201"/>
      <c r="AF138" s="201"/>
      <c r="AG138" s="201"/>
      <c r="AH138" s="201"/>
      <c r="AI138" s="201"/>
    </row>
    <row r="139">
      <c r="H139" s="195"/>
      <c r="I139" s="203"/>
      <c r="J139" s="203"/>
      <c r="K139" s="204"/>
      <c r="L139" s="198"/>
      <c r="M139" s="130"/>
      <c r="N139" s="199"/>
      <c r="O139" s="200"/>
      <c r="P139" s="200"/>
      <c r="Q139" s="130"/>
      <c r="R139" s="199"/>
      <c r="S139" s="200"/>
      <c r="T139" s="132"/>
      <c r="AB139" s="201" t="str">
        <f>IFERROR(__xludf.DUMMYFUNCTION("FILTER('설정시트'!$D$7:$K$20,'설정시트'!$C$7:$C$20=I139)"),"#N/A")</f>
        <v>#N/A</v>
      </c>
      <c r="AC139" s="201"/>
      <c r="AD139" s="201"/>
      <c r="AE139" s="201"/>
      <c r="AF139" s="201"/>
      <c r="AG139" s="201"/>
      <c r="AH139" s="201"/>
      <c r="AI139" s="201"/>
    </row>
    <row r="140">
      <c r="H140" s="195"/>
      <c r="I140" s="203"/>
      <c r="J140" s="203"/>
      <c r="K140" s="204"/>
      <c r="L140" s="198"/>
      <c r="M140" s="130"/>
      <c r="N140" s="199"/>
      <c r="O140" s="200"/>
      <c r="P140" s="200"/>
      <c r="Q140" s="130"/>
      <c r="R140" s="199"/>
      <c r="S140" s="200"/>
      <c r="T140" s="132"/>
      <c r="AB140" s="201" t="str">
        <f>IFERROR(__xludf.DUMMYFUNCTION("FILTER('설정시트'!$D$7:$K$20,'설정시트'!$C$7:$C$20=I140)"),"#N/A")</f>
        <v>#N/A</v>
      </c>
      <c r="AC140" s="201"/>
      <c r="AD140" s="201"/>
      <c r="AE140" s="201"/>
      <c r="AF140" s="201"/>
      <c r="AG140" s="201"/>
      <c r="AH140" s="201"/>
      <c r="AI140" s="201"/>
    </row>
    <row r="141">
      <c r="H141" s="195"/>
      <c r="I141" s="203"/>
      <c r="J141" s="203"/>
      <c r="K141" s="204"/>
      <c r="L141" s="198"/>
      <c r="M141" s="130"/>
      <c r="N141" s="199"/>
      <c r="O141" s="200"/>
      <c r="P141" s="200"/>
      <c r="Q141" s="130"/>
      <c r="R141" s="199"/>
      <c r="S141" s="200"/>
      <c r="T141" s="132"/>
      <c r="AB141" s="201" t="str">
        <f>IFERROR(__xludf.DUMMYFUNCTION("FILTER('설정시트'!$D$7:$K$20,'설정시트'!$C$7:$C$20=I141)"),"#N/A")</f>
        <v>#N/A</v>
      </c>
      <c r="AC141" s="201"/>
      <c r="AD141" s="201"/>
      <c r="AE141" s="201"/>
      <c r="AF141" s="201"/>
      <c r="AG141" s="201"/>
      <c r="AH141" s="201"/>
      <c r="AI141" s="201"/>
    </row>
    <row r="142">
      <c r="H142" s="195"/>
      <c r="I142" s="203"/>
      <c r="J142" s="203"/>
      <c r="K142" s="204"/>
      <c r="L142" s="198"/>
      <c r="M142" s="130"/>
      <c r="N142" s="199"/>
      <c r="O142" s="200"/>
      <c r="P142" s="200"/>
      <c r="Q142" s="130"/>
      <c r="R142" s="199"/>
      <c r="S142" s="200"/>
      <c r="T142" s="132"/>
      <c r="AB142" s="201" t="str">
        <f>IFERROR(__xludf.DUMMYFUNCTION("FILTER('설정시트'!$D$7:$K$20,'설정시트'!$C$7:$C$20=I142)"),"#N/A")</f>
        <v>#N/A</v>
      </c>
      <c r="AC142" s="201"/>
      <c r="AD142" s="201"/>
      <c r="AE142" s="201"/>
      <c r="AF142" s="201"/>
      <c r="AG142" s="201"/>
      <c r="AH142" s="201"/>
      <c r="AI142" s="201"/>
    </row>
    <row r="143">
      <c r="H143" s="195"/>
      <c r="I143" s="203"/>
      <c r="J143" s="203"/>
      <c r="K143" s="204"/>
      <c r="L143" s="198"/>
      <c r="M143" s="130"/>
      <c r="N143" s="199"/>
      <c r="O143" s="200"/>
      <c r="P143" s="200"/>
      <c r="Q143" s="130"/>
      <c r="R143" s="199"/>
      <c r="S143" s="200"/>
      <c r="T143" s="132"/>
      <c r="AB143" s="201" t="str">
        <f>IFERROR(__xludf.DUMMYFUNCTION("FILTER('설정시트'!$D$7:$K$20,'설정시트'!$C$7:$C$20=I143)"),"#N/A")</f>
        <v>#N/A</v>
      </c>
      <c r="AC143" s="201"/>
      <c r="AD143" s="201"/>
      <c r="AE143" s="201"/>
      <c r="AF143" s="201"/>
      <c r="AG143" s="201"/>
      <c r="AH143" s="201"/>
      <c r="AI143" s="201"/>
    </row>
    <row r="144">
      <c r="H144" s="195"/>
      <c r="I144" s="203"/>
      <c r="J144" s="203"/>
      <c r="K144" s="204"/>
      <c r="L144" s="198"/>
      <c r="M144" s="130"/>
      <c r="N144" s="199"/>
      <c r="O144" s="200"/>
      <c r="P144" s="200"/>
      <c r="Q144" s="130"/>
      <c r="R144" s="199"/>
      <c r="S144" s="200"/>
      <c r="T144" s="132"/>
      <c r="AB144" s="201" t="str">
        <f>IFERROR(__xludf.DUMMYFUNCTION("FILTER('설정시트'!$D$7:$K$20,'설정시트'!$C$7:$C$20=I144)"),"#N/A")</f>
        <v>#N/A</v>
      </c>
      <c r="AC144" s="201"/>
      <c r="AD144" s="201"/>
      <c r="AE144" s="201"/>
      <c r="AF144" s="201"/>
      <c r="AG144" s="201"/>
      <c r="AH144" s="201"/>
      <c r="AI144" s="201"/>
    </row>
    <row r="145">
      <c r="H145" s="195"/>
      <c r="I145" s="203"/>
      <c r="J145" s="203"/>
      <c r="K145" s="204"/>
      <c r="L145" s="198"/>
      <c r="M145" s="130"/>
      <c r="N145" s="199"/>
      <c r="O145" s="200"/>
      <c r="P145" s="200"/>
      <c r="Q145" s="130"/>
      <c r="R145" s="199"/>
      <c r="S145" s="200"/>
      <c r="T145" s="132"/>
      <c r="AB145" s="201" t="str">
        <f>IFERROR(__xludf.DUMMYFUNCTION("FILTER('설정시트'!$D$7:$K$20,'설정시트'!$C$7:$C$20=I145)"),"#N/A")</f>
        <v>#N/A</v>
      </c>
      <c r="AC145" s="201"/>
      <c r="AD145" s="201"/>
      <c r="AE145" s="201"/>
      <c r="AF145" s="201"/>
      <c r="AG145" s="201"/>
      <c r="AH145" s="201"/>
      <c r="AI145" s="201"/>
    </row>
    <row r="146">
      <c r="H146" s="195"/>
      <c r="I146" s="203"/>
      <c r="J146" s="203"/>
      <c r="K146" s="204"/>
      <c r="L146" s="198"/>
      <c r="M146" s="130"/>
      <c r="N146" s="199"/>
      <c r="O146" s="200"/>
      <c r="P146" s="200"/>
      <c r="Q146" s="130"/>
      <c r="R146" s="199"/>
      <c r="S146" s="200"/>
      <c r="T146" s="132"/>
      <c r="AB146" s="201" t="str">
        <f>IFERROR(__xludf.DUMMYFUNCTION("FILTER('설정시트'!$D$7:$K$20,'설정시트'!$C$7:$C$20=I146)"),"#N/A")</f>
        <v>#N/A</v>
      </c>
      <c r="AC146" s="201"/>
      <c r="AD146" s="201"/>
      <c r="AE146" s="201"/>
      <c r="AF146" s="201"/>
      <c r="AG146" s="201"/>
      <c r="AH146" s="201"/>
      <c r="AI146" s="201"/>
    </row>
    <row r="147">
      <c r="H147" s="195"/>
      <c r="I147" s="203"/>
      <c r="J147" s="203"/>
      <c r="K147" s="204"/>
      <c r="L147" s="198"/>
      <c r="M147" s="130"/>
      <c r="N147" s="199"/>
      <c r="O147" s="200"/>
      <c r="P147" s="200"/>
      <c r="Q147" s="130"/>
      <c r="R147" s="199"/>
      <c r="S147" s="200"/>
      <c r="T147" s="132"/>
      <c r="AB147" s="201" t="str">
        <f>IFERROR(__xludf.DUMMYFUNCTION("FILTER('설정시트'!$D$7:$K$20,'설정시트'!$C$7:$C$20=I147)"),"#N/A")</f>
        <v>#N/A</v>
      </c>
      <c r="AC147" s="201"/>
      <c r="AD147" s="201"/>
      <c r="AE147" s="201"/>
      <c r="AF147" s="201"/>
      <c r="AG147" s="201"/>
      <c r="AH147" s="201"/>
      <c r="AI147" s="201"/>
    </row>
    <row r="148">
      <c r="H148" s="195"/>
      <c r="I148" s="203"/>
      <c r="J148" s="203"/>
      <c r="K148" s="204"/>
      <c r="L148" s="198"/>
      <c r="M148" s="130"/>
      <c r="N148" s="199"/>
      <c r="O148" s="200"/>
      <c r="P148" s="200"/>
      <c r="Q148" s="130"/>
      <c r="R148" s="199"/>
      <c r="S148" s="200"/>
      <c r="T148" s="132"/>
      <c r="AB148" s="201" t="str">
        <f>IFERROR(__xludf.DUMMYFUNCTION("FILTER('설정시트'!$D$7:$K$20,'설정시트'!$C$7:$C$20=I148)"),"#N/A")</f>
        <v>#N/A</v>
      </c>
      <c r="AC148" s="201"/>
      <c r="AD148" s="201"/>
      <c r="AE148" s="201"/>
      <c r="AF148" s="201"/>
      <c r="AG148" s="201"/>
      <c r="AH148" s="201"/>
      <c r="AI148" s="201"/>
    </row>
    <row r="149">
      <c r="H149" s="195"/>
      <c r="I149" s="203"/>
      <c r="J149" s="203"/>
      <c r="K149" s="204"/>
      <c r="L149" s="198"/>
      <c r="M149" s="130"/>
      <c r="N149" s="199"/>
      <c r="O149" s="200"/>
      <c r="P149" s="200"/>
      <c r="Q149" s="130"/>
      <c r="R149" s="199"/>
      <c r="S149" s="200"/>
      <c r="T149" s="132"/>
      <c r="AB149" s="201" t="str">
        <f>IFERROR(__xludf.DUMMYFUNCTION("FILTER('설정시트'!$D$7:$K$20,'설정시트'!$C$7:$C$20=I149)"),"#N/A")</f>
        <v>#N/A</v>
      </c>
      <c r="AC149" s="201"/>
      <c r="AD149" s="201"/>
      <c r="AE149" s="201"/>
      <c r="AF149" s="201"/>
      <c r="AG149" s="201"/>
      <c r="AH149" s="201"/>
      <c r="AI149" s="201"/>
    </row>
    <row r="150">
      <c r="H150" s="205"/>
      <c r="I150" s="203"/>
      <c r="J150" s="203"/>
      <c r="K150" s="204"/>
      <c r="L150" s="198"/>
      <c r="M150" s="130"/>
      <c r="N150" s="199"/>
      <c r="O150" s="200"/>
      <c r="P150" s="200"/>
      <c r="Q150" s="130"/>
      <c r="R150" s="199"/>
      <c r="S150" s="200"/>
      <c r="T150" s="132"/>
      <c r="AB150" s="201" t="str">
        <f>IFERROR(__xludf.DUMMYFUNCTION("FILTER('설정시트'!$D$7:$K$20,'설정시트'!$C$7:$C$20=I150)"),"#N/A")</f>
        <v>#N/A</v>
      </c>
      <c r="AC150" s="201"/>
      <c r="AD150" s="201"/>
      <c r="AE150" s="201"/>
      <c r="AF150" s="201"/>
      <c r="AG150" s="201"/>
      <c r="AH150" s="201"/>
      <c r="AI150" s="201"/>
    </row>
    <row r="151">
      <c r="H151" s="205"/>
      <c r="I151" s="206"/>
      <c r="J151" s="203"/>
      <c r="K151" s="207"/>
      <c r="L151" s="199"/>
      <c r="M151" s="130"/>
      <c r="N151" s="199"/>
      <c r="O151" s="200"/>
      <c r="P151" s="200"/>
      <c r="Q151" s="130"/>
      <c r="R151" s="199"/>
      <c r="S151" s="200"/>
      <c r="T151" s="132"/>
      <c r="AB151" s="201" t="str">
        <f>IFERROR(__xludf.DUMMYFUNCTION("FILTER('설정시트'!$D$7:$K$20,'설정시트'!$C$7:$C$20=I151)"),"#N/A")</f>
        <v>#N/A</v>
      </c>
      <c r="AC151" s="201"/>
      <c r="AD151" s="201"/>
      <c r="AE151" s="201"/>
      <c r="AF151" s="201"/>
      <c r="AG151" s="201"/>
      <c r="AH151" s="201"/>
      <c r="AI151" s="201"/>
    </row>
    <row r="152">
      <c r="H152" s="205"/>
      <c r="I152" s="206"/>
      <c r="J152" s="203"/>
      <c r="K152" s="207"/>
      <c r="L152" s="199"/>
      <c r="M152" s="130"/>
      <c r="N152" s="199"/>
      <c r="O152" s="200"/>
      <c r="P152" s="200"/>
      <c r="Q152" s="130"/>
      <c r="R152" s="199"/>
      <c r="S152" s="200"/>
      <c r="T152" s="132"/>
      <c r="AB152" s="201" t="str">
        <f>IFERROR(__xludf.DUMMYFUNCTION("FILTER('설정시트'!$D$7:$K$20,'설정시트'!$C$7:$C$20=I152)"),"#N/A")</f>
        <v>#N/A</v>
      </c>
      <c r="AC152" s="201"/>
      <c r="AD152" s="201"/>
      <c r="AE152" s="201"/>
      <c r="AF152" s="201"/>
      <c r="AG152" s="201"/>
      <c r="AH152" s="201"/>
      <c r="AI152" s="201"/>
    </row>
    <row r="153">
      <c r="H153" s="205"/>
      <c r="I153" s="206"/>
      <c r="J153" s="203"/>
      <c r="K153" s="207"/>
      <c r="L153" s="199"/>
      <c r="M153" s="130"/>
      <c r="N153" s="199"/>
      <c r="O153" s="200"/>
      <c r="P153" s="200"/>
      <c r="Q153" s="130"/>
      <c r="R153" s="199"/>
      <c r="S153" s="200"/>
      <c r="T153" s="132"/>
      <c r="AB153" s="201" t="str">
        <f>IFERROR(__xludf.DUMMYFUNCTION("FILTER('설정시트'!$D$7:$K$20,'설정시트'!$C$7:$C$20=I153)"),"#N/A")</f>
        <v>#N/A</v>
      </c>
      <c r="AC153" s="201"/>
      <c r="AD153" s="201"/>
      <c r="AE153" s="201"/>
      <c r="AF153" s="201"/>
      <c r="AG153" s="201"/>
      <c r="AH153" s="201"/>
      <c r="AI153" s="201"/>
    </row>
    <row r="154">
      <c r="H154" s="205"/>
      <c r="I154" s="206"/>
      <c r="J154" s="203"/>
      <c r="K154" s="207"/>
      <c r="L154" s="199"/>
      <c r="M154" s="130"/>
      <c r="N154" s="199"/>
      <c r="O154" s="200"/>
      <c r="P154" s="200"/>
      <c r="Q154" s="130"/>
      <c r="R154" s="199"/>
      <c r="S154" s="200"/>
      <c r="T154" s="132"/>
      <c r="AB154" s="201" t="str">
        <f>IFERROR(__xludf.DUMMYFUNCTION("FILTER('설정시트'!$D$7:$K$20,'설정시트'!$C$7:$C$20=I154)"),"#N/A")</f>
        <v>#N/A</v>
      </c>
      <c r="AC154" s="201"/>
      <c r="AD154" s="201"/>
      <c r="AE154" s="201"/>
      <c r="AF154" s="201"/>
      <c r="AG154" s="201"/>
      <c r="AH154" s="201"/>
      <c r="AI154" s="201"/>
    </row>
    <row r="155">
      <c r="H155" s="205"/>
      <c r="I155" s="206"/>
      <c r="J155" s="203"/>
      <c r="K155" s="207"/>
      <c r="L155" s="199"/>
      <c r="M155" s="130"/>
      <c r="N155" s="199"/>
      <c r="O155" s="200"/>
      <c r="P155" s="200"/>
      <c r="Q155" s="130"/>
      <c r="R155" s="199"/>
      <c r="S155" s="200"/>
      <c r="T155" s="132"/>
      <c r="AB155" s="201" t="str">
        <f>IFERROR(__xludf.DUMMYFUNCTION("FILTER('설정시트'!$D$7:$K$20,'설정시트'!$C$7:$C$20=I155)"),"#N/A")</f>
        <v>#N/A</v>
      </c>
      <c r="AC155" s="201"/>
      <c r="AD155" s="201"/>
      <c r="AE155" s="201"/>
      <c r="AF155" s="201"/>
      <c r="AG155" s="201"/>
      <c r="AH155" s="201"/>
      <c r="AI155" s="201"/>
    </row>
    <row r="156">
      <c r="H156" s="205"/>
      <c r="I156" s="206"/>
      <c r="J156" s="203"/>
      <c r="K156" s="207"/>
      <c r="L156" s="199"/>
      <c r="M156" s="130"/>
      <c r="N156" s="199"/>
      <c r="O156" s="200"/>
      <c r="P156" s="200"/>
      <c r="Q156" s="130"/>
      <c r="R156" s="199"/>
      <c r="S156" s="200"/>
      <c r="T156" s="132"/>
      <c r="AB156" s="201" t="str">
        <f>IFERROR(__xludf.DUMMYFUNCTION("FILTER('설정시트'!$D$7:$K$20,'설정시트'!$C$7:$C$20=I156)"),"#N/A")</f>
        <v>#N/A</v>
      </c>
      <c r="AC156" s="201"/>
      <c r="AD156" s="201"/>
      <c r="AE156" s="201"/>
      <c r="AF156" s="201"/>
      <c r="AG156" s="201"/>
      <c r="AH156" s="201"/>
      <c r="AI156" s="201"/>
    </row>
    <row r="157">
      <c r="H157" s="205"/>
      <c r="I157" s="206"/>
      <c r="J157" s="203"/>
      <c r="K157" s="207"/>
      <c r="L157" s="199"/>
      <c r="M157" s="130"/>
      <c r="N157" s="199"/>
      <c r="O157" s="200"/>
      <c r="P157" s="200"/>
      <c r="Q157" s="130"/>
      <c r="R157" s="199"/>
      <c r="S157" s="200"/>
      <c r="T157" s="132"/>
      <c r="AB157" s="201" t="str">
        <f>IFERROR(__xludf.DUMMYFUNCTION("FILTER('설정시트'!$D$7:$K$20,'설정시트'!$C$7:$C$20=I157)"),"#N/A")</f>
        <v>#N/A</v>
      </c>
      <c r="AC157" s="201"/>
      <c r="AD157" s="201"/>
      <c r="AE157" s="201"/>
      <c r="AF157" s="201"/>
      <c r="AG157" s="201"/>
      <c r="AH157" s="201"/>
      <c r="AI157" s="201"/>
    </row>
    <row r="158">
      <c r="H158" s="205"/>
      <c r="I158" s="206"/>
      <c r="J158" s="203"/>
      <c r="K158" s="207"/>
      <c r="L158" s="199"/>
      <c r="M158" s="130"/>
      <c r="N158" s="199"/>
      <c r="O158" s="200"/>
      <c r="P158" s="200"/>
      <c r="Q158" s="130"/>
      <c r="R158" s="199"/>
      <c r="S158" s="200"/>
      <c r="T158" s="132"/>
      <c r="AB158" s="201" t="str">
        <f>IFERROR(__xludf.DUMMYFUNCTION("FILTER('설정시트'!$D$7:$K$20,'설정시트'!$C$7:$C$20=I158)"),"#N/A")</f>
        <v>#N/A</v>
      </c>
      <c r="AC158" s="201"/>
      <c r="AD158" s="201"/>
      <c r="AE158" s="201"/>
      <c r="AF158" s="201"/>
      <c r="AG158" s="201"/>
      <c r="AH158" s="201"/>
      <c r="AI158" s="201"/>
    </row>
    <row r="159">
      <c r="H159" s="205"/>
      <c r="I159" s="206"/>
      <c r="J159" s="203"/>
      <c r="K159" s="207"/>
      <c r="L159" s="199"/>
      <c r="M159" s="130"/>
      <c r="N159" s="199"/>
      <c r="O159" s="200"/>
      <c r="P159" s="200"/>
      <c r="Q159" s="130"/>
      <c r="R159" s="199"/>
      <c r="S159" s="200"/>
      <c r="T159" s="132"/>
      <c r="AB159" s="201" t="str">
        <f>IFERROR(__xludf.DUMMYFUNCTION("FILTER('설정시트'!$D$7:$K$20,'설정시트'!$C$7:$C$20=I159)"),"#N/A")</f>
        <v>#N/A</v>
      </c>
      <c r="AC159" s="201"/>
      <c r="AD159" s="201"/>
      <c r="AE159" s="201"/>
      <c r="AF159" s="201"/>
      <c r="AG159" s="201"/>
      <c r="AH159" s="201"/>
      <c r="AI159" s="201"/>
    </row>
    <row r="160">
      <c r="H160" s="205"/>
      <c r="I160" s="206"/>
      <c r="J160" s="203"/>
      <c r="K160" s="207"/>
      <c r="L160" s="199"/>
      <c r="M160" s="130"/>
      <c r="N160" s="199"/>
      <c r="O160" s="200"/>
      <c r="P160" s="200"/>
      <c r="Q160" s="130"/>
      <c r="R160" s="199"/>
      <c r="S160" s="200"/>
      <c r="T160" s="132"/>
      <c r="AB160" s="201" t="str">
        <f>IFERROR(__xludf.DUMMYFUNCTION("FILTER('설정시트'!$D$7:$K$20,'설정시트'!$C$7:$C$20=I160)"),"#N/A")</f>
        <v>#N/A</v>
      </c>
      <c r="AC160" s="201"/>
      <c r="AD160" s="201"/>
      <c r="AE160" s="201"/>
      <c r="AF160" s="201"/>
      <c r="AG160" s="201"/>
      <c r="AH160" s="201"/>
      <c r="AI160" s="201"/>
    </row>
    <row r="161">
      <c r="H161" s="205"/>
      <c r="I161" s="206"/>
      <c r="J161" s="203"/>
      <c r="K161" s="207"/>
      <c r="L161" s="199"/>
      <c r="M161" s="130"/>
      <c r="N161" s="199"/>
      <c r="O161" s="200"/>
      <c r="P161" s="200"/>
      <c r="Q161" s="130"/>
      <c r="R161" s="199"/>
      <c r="S161" s="200"/>
      <c r="T161" s="132"/>
      <c r="AB161" s="201" t="str">
        <f>IFERROR(__xludf.DUMMYFUNCTION("FILTER('설정시트'!$D$7:$K$20,'설정시트'!$C$7:$C$20=I161)"),"#N/A")</f>
        <v>#N/A</v>
      </c>
      <c r="AC161" s="201"/>
      <c r="AD161" s="201"/>
      <c r="AE161" s="201"/>
      <c r="AF161" s="201"/>
      <c r="AG161" s="201"/>
      <c r="AH161" s="201"/>
      <c r="AI161" s="201"/>
    </row>
    <row r="162">
      <c r="H162" s="205"/>
      <c r="I162" s="206"/>
      <c r="J162" s="203"/>
      <c r="K162" s="207"/>
      <c r="L162" s="199"/>
      <c r="M162" s="130"/>
      <c r="N162" s="199"/>
      <c r="O162" s="200"/>
      <c r="P162" s="200"/>
      <c r="Q162" s="130"/>
      <c r="R162" s="199"/>
      <c r="S162" s="200"/>
      <c r="T162" s="132"/>
      <c r="AB162" s="201" t="str">
        <f>IFERROR(__xludf.DUMMYFUNCTION("FILTER('설정시트'!$D$7:$K$20,'설정시트'!$C$7:$C$20=I162)"),"#N/A")</f>
        <v>#N/A</v>
      </c>
      <c r="AC162" s="201"/>
      <c r="AD162" s="201"/>
      <c r="AE162" s="201"/>
      <c r="AF162" s="201"/>
      <c r="AG162" s="201"/>
      <c r="AH162" s="201"/>
      <c r="AI162" s="201"/>
    </row>
    <row r="163">
      <c r="H163" s="205"/>
      <c r="I163" s="206"/>
      <c r="J163" s="203"/>
      <c r="K163" s="207"/>
      <c r="L163" s="199"/>
      <c r="M163" s="130"/>
      <c r="N163" s="199"/>
      <c r="O163" s="200"/>
      <c r="P163" s="200"/>
      <c r="Q163" s="130"/>
      <c r="R163" s="199"/>
      <c r="S163" s="200"/>
      <c r="T163" s="132"/>
      <c r="AB163" s="201" t="str">
        <f>IFERROR(__xludf.DUMMYFUNCTION("FILTER('설정시트'!$D$7:$K$20,'설정시트'!$C$7:$C$20=I163)"),"#N/A")</f>
        <v>#N/A</v>
      </c>
      <c r="AC163" s="201"/>
      <c r="AD163" s="201"/>
      <c r="AE163" s="201"/>
      <c r="AF163" s="201"/>
      <c r="AG163" s="201"/>
      <c r="AH163" s="201"/>
      <c r="AI163" s="201"/>
    </row>
    <row r="164">
      <c r="H164" s="205"/>
      <c r="I164" s="206"/>
      <c r="J164" s="203"/>
      <c r="K164" s="207"/>
      <c r="L164" s="199"/>
      <c r="M164" s="130"/>
      <c r="N164" s="199"/>
      <c r="O164" s="200"/>
      <c r="P164" s="200"/>
      <c r="Q164" s="130"/>
      <c r="R164" s="199"/>
      <c r="S164" s="200"/>
      <c r="T164" s="132"/>
      <c r="AB164" s="201" t="str">
        <f>IFERROR(__xludf.DUMMYFUNCTION("FILTER('설정시트'!$D$7:$K$20,'설정시트'!$C$7:$C$20=I164)"),"#N/A")</f>
        <v>#N/A</v>
      </c>
      <c r="AC164" s="201"/>
      <c r="AD164" s="201"/>
      <c r="AE164" s="201"/>
      <c r="AF164" s="201"/>
      <c r="AG164" s="201"/>
      <c r="AH164" s="201"/>
      <c r="AI164" s="201"/>
    </row>
    <row r="165">
      <c r="H165" s="205"/>
      <c r="I165" s="206"/>
      <c r="J165" s="203"/>
      <c r="K165" s="207"/>
      <c r="L165" s="199"/>
      <c r="M165" s="130"/>
      <c r="N165" s="199"/>
      <c r="O165" s="200"/>
      <c r="P165" s="200"/>
      <c r="Q165" s="130"/>
      <c r="R165" s="199"/>
      <c r="S165" s="200"/>
      <c r="T165" s="132"/>
      <c r="AB165" s="201" t="str">
        <f>IFERROR(__xludf.DUMMYFUNCTION("FILTER('설정시트'!$D$7:$K$20,'설정시트'!$C$7:$C$20=I165)"),"#N/A")</f>
        <v>#N/A</v>
      </c>
      <c r="AC165" s="201"/>
      <c r="AD165" s="201"/>
      <c r="AE165" s="201"/>
      <c r="AF165" s="201"/>
      <c r="AG165" s="201"/>
      <c r="AH165" s="201"/>
      <c r="AI165" s="201"/>
    </row>
    <row r="166">
      <c r="H166" s="205"/>
      <c r="I166" s="206"/>
      <c r="J166" s="203"/>
      <c r="K166" s="207"/>
      <c r="L166" s="199"/>
      <c r="M166" s="130"/>
      <c r="N166" s="199"/>
      <c r="O166" s="200"/>
      <c r="P166" s="200"/>
      <c r="Q166" s="130"/>
      <c r="R166" s="199"/>
      <c r="S166" s="200"/>
      <c r="T166" s="132"/>
      <c r="AB166" s="201" t="str">
        <f>IFERROR(__xludf.DUMMYFUNCTION("FILTER('설정시트'!$D$7:$K$20,'설정시트'!$C$7:$C$20=I166)"),"#N/A")</f>
        <v>#N/A</v>
      </c>
      <c r="AC166" s="201"/>
      <c r="AD166" s="201"/>
      <c r="AE166" s="201"/>
      <c r="AF166" s="201"/>
      <c r="AG166" s="201"/>
      <c r="AH166" s="201"/>
      <c r="AI166" s="201"/>
    </row>
    <row r="167">
      <c r="H167" s="205"/>
      <c r="I167" s="206"/>
      <c r="J167" s="203"/>
      <c r="K167" s="207"/>
      <c r="L167" s="199"/>
      <c r="M167" s="130"/>
      <c r="N167" s="199"/>
      <c r="O167" s="200"/>
      <c r="P167" s="200"/>
      <c r="Q167" s="130"/>
      <c r="R167" s="199"/>
      <c r="S167" s="200"/>
      <c r="T167" s="132"/>
      <c r="AB167" s="201" t="str">
        <f>IFERROR(__xludf.DUMMYFUNCTION("FILTER('설정시트'!$D$7:$K$20,'설정시트'!$C$7:$C$20=I167)"),"#N/A")</f>
        <v>#N/A</v>
      </c>
      <c r="AC167" s="201"/>
      <c r="AD167" s="201"/>
      <c r="AE167" s="201"/>
      <c r="AF167" s="201"/>
      <c r="AG167" s="201"/>
      <c r="AH167" s="201"/>
      <c r="AI167" s="201"/>
    </row>
    <row r="168">
      <c r="H168" s="205"/>
      <c r="I168" s="206"/>
      <c r="J168" s="203"/>
      <c r="K168" s="207"/>
      <c r="L168" s="199"/>
      <c r="M168" s="130"/>
      <c r="N168" s="199"/>
      <c r="O168" s="200"/>
      <c r="P168" s="200"/>
      <c r="Q168" s="130"/>
      <c r="R168" s="199"/>
      <c r="S168" s="200"/>
      <c r="T168" s="132"/>
      <c r="AB168" s="201" t="str">
        <f>IFERROR(__xludf.DUMMYFUNCTION("FILTER('설정시트'!$D$7:$K$20,'설정시트'!$C$7:$C$20=I168)"),"#N/A")</f>
        <v>#N/A</v>
      </c>
      <c r="AC168" s="201"/>
      <c r="AD168" s="201"/>
      <c r="AE168" s="201"/>
      <c r="AF168" s="201"/>
      <c r="AG168" s="201"/>
      <c r="AH168" s="201"/>
      <c r="AI168" s="201"/>
    </row>
    <row r="169">
      <c r="H169" s="205"/>
      <c r="I169" s="206"/>
      <c r="J169" s="203"/>
      <c r="K169" s="207"/>
      <c r="L169" s="199"/>
      <c r="M169" s="130"/>
      <c r="N169" s="199"/>
      <c r="O169" s="200"/>
      <c r="P169" s="200"/>
      <c r="Q169" s="130"/>
      <c r="R169" s="199"/>
      <c r="S169" s="200"/>
      <c r="T169" s="132"/>
      <c r="AB169" s="201" t="str">
        <f>IFERROR(__xludf.DUMMYFUNCTION("FILTER('설정시트'!$D$7:$K$20,'설정시트'!$C$7:$C$20=I169)"),"#N/A")</f>
        <v>#N/A</v>
      </c>
      <c r="AC169" s="201"/>
      <c r="AD169" s="201"/>
      <c r="AE169" s="201"/>
      <c r="AF169" s="201"/>
      <c r="AG169" s="201"/>
      <c r="AH169" s="201"/>
      <c r="AI169" s="201"/>
    </row>
    <row r="170">
      <c r="H170" s="205"/>
      <c r="I170" s="206"/>
      <c r="J170" s="203"/>
      <c r="K170" s="207"/>
      <c r="L170" s="199"/>
      <c r="M170" s="130"/>
      <c r="N170" s="199"/>
      <c r="O170" s="200"/>
      <c r="P170" s="200"/>
      <c r="Q170" s="130"/>
      <c r="R170" s="199"/>
      <c r="S170" s="200"/>
      <c r="T170" s="132"/>
      <c r="AB170" s="201" t="str">
        <f>IFERROR(__xludf.DUMMYFUNCTION("FILTER('설정시트'!$D$7:$K$20,'설정시트'!$C$7:$C$20=I170)"),"#N/A")</f>
        <v>#N/A</v>
      </c>
      <c r="AC170" s="201"/>
      <c r="AD170" s="201"/>
      <c r="AE170" s="201"/>
      <c r="AF170" s="201"/>
      <c r="AG170" s="201"/>
      <c r="AH170" s="201"/>
      <c r="AI170" s="201"/>
    </row>
    <row r="171">
      <c r="H171" s="205"/>
      <c r="I171" s="206"/>
      <c r="J171" s="203"/>
      <c r="K171" s="207"/>
      <c r="L171" s="199"/>
      <c r="M171" s="130"/>
      <c r="N171" s="199"/>
      <c r="O171" s="200"/>
      <c r="P171" s="200"/>
      <c r="Q171" s="130"/>
      <c r="R171" s="199"/>
      <c r="S171" s="200"/>
      <c r="T171" s="132"/>
      <c r="AB171" s="201" t="str">
        <f>IFERROR(__xludf.DUMMYFUNCTION("FILTER('설정시트'!$D$7:$K$20,'설정시트'!$C$7:$C$20=I171)"),"#N/A")</f>
        <v>#N/A</v>
      </c>
      <c r="AC171" s="201"/>
      <c r="AD171" s="201"/>
      <c r="AE171" s="201"/>
      <c r="AF171" s="201"/>
      <c r="AG171" s="201"/>
      <c r="AH171" s="201"/>
      <c r="AI171" s="201"/>
    </row>
    <row r="172">
      <c r="H172" s="205"/>
      <c r="I172" s="206"/>
      <c r="J172" s="203"/>
      <c r="K172" s="207"/>
      <c r="L172" s="199"/>
      <c r="M172" s="130"/>
      <c r="N172" s="199"/>
      <c r="O172" s="200"/>
      <c r="P172" s="200"/>
      <c r="Q172" s="130"/>
      <c r="R172" s="199"/>
      <c r="S172" s="200"/>
      <c r="T172" s="132"/>
      <c r="AB172" s="201" t="str">
        <f>IFERROR(__xludf.DUMMYFUNCTION("FILTER('설정시트'!$D$7:$K$20,'설정시트'!$C$7:$C$20=I172)"),"#N/A")</f>
        <v>#N/A</v>
      </c>
      <c r="AC172" s="201"/>
      <c r="AD172" s="201"/>
      <c r="AE172" s="201"/>
      <c r="AF172" s="201"/>
      <c r="AG172" s="201"/>
      <c r="AH172" s="201"/>
      <c r="AI172" s="201"/>
    </row>
    <row r="173">
      <c r="H173" s="205"/>
      <c r="I173" s="206"/>
      <c r="J173" s="203"/>
      <c r="K173" s="207"/>
      <c r="L173" s="199"/>
      <c r="M173" s="130"/>
      <c r="N173" s="199"/>
      <c r="O173" s="200"/>
      <c r="P173" s="200"/>
      <c r="Q173" s="130"/>
      <c r="R173" s="199"/>
      <c r="S173" s="200"/>
      <c r="T173" s="132"/>
      <c r="AB173" s="201" t="str">
        <f>IFERROR(__xludf.DUMMYFUNCTION("FILTER('설정시트'!$D$7:$K$20,'설정시트'!$C$7:$C$20=I173)"),"#N/A")</f>
        <v>#N/A</v>
      </c>
      <c r="AC173" s="201"/>
      <c r="AD173" s="201"/>
      <c r="AE173" s="201"/>
      <c r="AF173" s="201"/>
      <c r="AG173" s="201"/>
      <c r="AH173" s="201"/>
      <c r="AI173" s="201"/>
    </row>
    <row r="174">
      <c r="H174" s="205"/>
      <c r="I174" s="206"/>
      <c r="J174" s="203"/>
      <c r="K174" s="207"/>
      <c r="L174" s="199"/>
      <c r="M174" s="130"/>
      <c r="N174" s="199"/>
      <c r="O174" s="200"/>
      <c r="P174" s="200"/>
      <c r="Q174" s="130"/>
      <c r="R174" s="199"/>
      <c r="S174" s="200"/>
      <c r="T174" s="132"/>
      <c r="AB174" s="201" t="str">
        <f>IFERROR(__xludf.DUMMYFUNCTION("FILTER('설정시트'!$D$7:$K$20,'설정시트'!$C$7:$C$20=I174)"),"#N/A")</f>
        <v>#N/A</v>
      </c>
      <c r="AC174" s="201"/>
      <c r="AD174" s="201"/>
      <c r="AE174" s="201"/>
      <c r="AF174" s="201"/>
      <c r="AG174" s="201"/>
      <c r="AH174" s="201"/>
      <c r="AI174" s="201"/>
    </row>
    <row r="175">
      <c r="H175" s="205"/>
      <c r="I175" s="206"/>
      <c r="J175" s="203"/>
      <c r="K175" s="207"/>
      <c r="L175" s="199"/>
      <c r="M175" s="130"/>
      <c r="N175" s="199"/>
      <c r="O175" s="200"/>
      <c r="P175" s="200"/>
      <c r="Q175" s="130"/>
      <c r="R175" s="199"/>
      <c r="S175" s="200"/>
      <c r="T175" s="132"/>
      <c r="AB175" s="201" t="str">
        <f>IFERROR(__xludf.DUMMYFUNCTION("FILTER('설정시트'!$D$7:$K$20,'설정시트'!$C$7:$C$20=I175)"),"#N/A")</f>
        <v>#N/A</v>
      </c>
      <c r="AC175" s="201"/>
      <c r="AD175" s="201"/>
      <c r="AE175" s="201"/>
      <c r="AF175" s="201"/>
      <c r="AG175" s="201"/>
      <c r="AH175" s="201"/>
      <c r="AI175" s="201"/>
    </row>
    <row r="176">
      <c r="H176" s="205"/>
      <c r="I176" s="206"/>
      <c r="J176" s="203"/>
      <c r="K176" s="207"/>
      <c r="L176" s="199"/>
      <c r="M176" s="130"/>
      <c r="N176" s="199"/>
      <c r="O176" s="200"/>
      <c r="P176" s="200"/>
      <c r="Q176" s="130"/>
      <c r="R176" s="199"/>
      <c r="S176" s="200"/>
      <c r="T176" s="132"/>
      <c r="AB176" s="201" t="str">
        <f>IFERROR(__xludf.DUMMYFUNCTION("FILTER('설정시트'!$D$7:$K$20,'설정시트'!$C$7:$C$20=I176)"),"#N/A")</f>
        <v>#N/A</v>
      </c>
      <c r="AC176" s="201"/>
      <c r="AD176" s="201"/>
      <c r="AE176" s="201"/>
      <c r="AF176" s="201"/>
      <c r="AG176" s="201"/>
      <c r="AH176" s="201"/>
      <c r="AI176" s="201"/>
    </row>
    <row r="177">
      <c r="H177" s="205"/>
      <c r="I177" s="206"/>
      <c r="J177" s="203"/>
      <c r="K177" s="207"/>
      <c r="L177" s="199"/>
      <c r="M177" s="130"/>
      <c r="N177" s="199"/>
      <c r="O177" s="200"/>
      <c r="P177" s="200"/>
      <c r="Q177" s="130"/>
      <c r="R177" s="199"/>
      <c r="S177" s="200"/>
      <c r="T177" s="132"/>
      <c r="AB177" s="201" t="str">
        <f>IFERROR(__xludf.DUMMYFUNCTION("FILTER('설정시트'!$D$7:$K$20,'설정시트'!$C$7:$C$20=I177)"),"#N/A")</f>
        <v>#N/A</v>
      </c>
      <c r="AC177" s="201"/>
      <c r="AD177" s="201"/>
      <c r="AE177" s="201"/>
      <c r="AF177" s="201"/>
      <c r="AG177" s="201"/>
      <c r="AH177" s="201"/>
      <c r="AI177" s="201"/>
    </row>
    <row r="178">
      <c r="H178" s="205"/>
      <c r="I178" s="206"/>
      <c r="J178" s="203"/>
      <c r="K178" s="207"/>
      <c r="L178" s="199"/>
      <c r="M178" s="130"/>
      <c r="N178" s="199"/>
      <c r="O178" s="200"/>
      <c r="P178" s="200"/>
      <c r="Q178" s="130"/>
      <c r="R178" s="199"/>
      <c r="S178" s="200"/>
      <c r="T178" s="132"/>
      <c r="AB178" s="201" t="str">
        <f>IFERROR(__xludf.DUMMYFUNCTION("FILTER('설정시트'!$D$7:$K$20,'설정시트'!$C$7:$C$20=I178)"),"#N/A")</f>
        <v>#N/A</v>
      </c>
      <c r="AC178" s="201"/>
      <c r="AD178" s="201"/>
      <c r="AE178" s="201"/>
      <c r="AF178" s="201"/>
      <c r="AG178" s="201"/>
      <c r="AH178" s="201"/>
      <c r="AI178" s="201"/>
    </row>
    <row r="179">
      <c r="H179" s="205"/>
      <c r="I179" s="206"/>
      <c r="J179" s="203"/>
      <c r="K179" s="207"/>
      <c r="L179" s="199"/>
      <c r="M179" s="130"/>
      <c r="N179" s="199"/>
      <c r="O179" s="200"/>
      <c r="P179" s="200"/>
      <c r="Q179" s="130"/>
      <c r="R179" s="199"/>
      <c r="S179" s="200"/>
      <c r="T179" s="132"/>
      <c r="AB179" s="201" t="str">
        <f>IFERROR(__xludf.DUMMYFUNCTION("FILTER('설정시트'!$D$7:$K$20,'설정시트'!$C$7:$C$20=I179)"),"#N/A")</f>
        <v>#N/A</v>
      </c>
      <c r="AC179" s="201"/>
      <c r="AD179" s="201"/>
      <c r="AE179" s="201"/>
      <c r="AF179" s="201"/>
      <c r="AG179" s="201"/>
      <c r="AH179" s="201"/>
      <c r="AI179" s="201"/>
    </row>
    <row r="180">
      <c r="H180" s="205"/>
      <c r="I180" s="206"/>
      <c r="J180" s="203"/>
      <c r="K180" s="207"/>
      <c r="L180" s="199"/>
      <c r="M180" s="130"/>
      <c r="N180" s="199"/>
      <c r="O180" s="200"/>
      <c r="P180" s="200"/>
      <c r="Q180" s="130"/>
      <c r="R180" s="199"/>
      <c r="S180" s="200"/>
      <c r="T180" s="132"/>
      <c r="AB180" s="201" t="str">
        <f>IFERROR(__xludf.DUMMYFUNCTION("FILTER('설정시트'!$D$7:$K$20,'설정시트'!$C$7:$C$20=I180)"),"#N/A")</f>
        <v>#N/A</v>
      </c>
      <c r="AC180" s="201"/>
      <c r="AD180" s="201"/>
      <c r="AE180" s="201"/>
      <c r="AF180" s="201"/>
      <c r="AG180" s="201"/>
      <c r="AH180" s="201"/>
      <c r="AI180" s="201"/>
    </row>
    <row r="181">
      <c r="H181" s="205"/>
      <c r="I181" s="206"/>
      <c r="J181" s="203"/>
      <c r="K181" s="207"/>
      <c r="L181" s="199"/>
      <c r="M181" s="130"/>
      <c r="N181" s="199"/>
      <c r="O181" s="200"/>
      <c r="P181" s="200"/>
      <c r="Q181" s="130"/>
      <c r="R181" s="199"/>
      <c r="S181" s="200"/>
      <c r="T181" s="132"/>
      <c r="AB181" s="201" t="str">
        <f>IFERROR(__xludf.DUMMYFUNCTION("FILTER('설정시트'!$D$7:$K$20,'설정시트'!$C$7:$C$20=I181)"),"#N/A")</f>
        <v>#N/A</v>
      </c>
      <c r="AC181" s="201"/>
      <c r="AD181" s="201"/>
      <c r="AE181" s="201"/>
      <c r="AF181" s="201"/>
      <c r="AG181" s="201"/>
      <c r="AH181" s="201"/>
      <c r="AI181" s="201"/>
    </row>
    <row r="182">
      <c r="H182" s="205"/>
      <c r="I182" s="206"/>
      <c r="J182" s="203"/>
      <c r="K182" s="207"/>
      <c r="L182" s="199"/>
      <c r="M182" s="130"/>
      <c r="N182" s="199"/>
      <c r="O182" s="200"/>
      <c r="P182" s="200"/>
      <c r="Q182" s="130"/>
      <c r="R182" s="199"/>
      <c r="S182" s="200"/>
      <c r="T182" s="132"/>
      <c r="AB182" s="201" t="str">
        <f>IFERROR(__xludf.DUMMYFUNCTION("FILTER('설정시트'!$D$7:$K$20,'설정시트'!$C$7:$C$20=I182)"),"#N/A")</f>
        <v>#N/A</v>
      </c>
      <c r="AC182" s="201"/>
      <c r="AD182" s="201"/>
      <c r="AE182" s="201"/>
      <c r="AF182" s="201"/>
      <c r="AG182" s="201"/>
      <c r="AH182" s="201"/>
      <c r="AI182" s="201"/>
    </row>
    <row r="183">
      <c r="H183" s="205"/>
      <c r="I183" s="206"/>
      <c r="J183" s="203"/>
      <c r="K183" s="207"/>
      <c r="L183" s="199"/>
      <c r="M183" s="130"/>
      <c r="N183" s="199"/>
      <c r="O183" s="200"/>
      <c r="P183" s="200"/>
      <c r="Q183" s="130"/>
      <c r="R183" s="199"/>
      <c r="S183" s="200"/>
      <c r="T183" s="132"/>
      <c r="AB183" s="201" t="str">
        <f>IFERROR(__xludf.DUMMYFUNCTION("FILTER('설정시트'!$D$7:$K$20,'설정시트'!$C$7:$C$20=I183)"),"#N/A")</f>
        <v>#N/A</v>
      </c>
      <c r="AC183" s="201"/>
      <c r="AD183" s="201"/>
      <c r="AE183" s="201"/>
      <c r="AF183" s="201"/>
      <c r="AG183" s="201"/>
      <c r="AH183" s="201"/>
      <c r="AI183" s="201"/>
    </row>
    <row r="184">
      <c r="H184" s="205"/>
      <c r="I184" s="206"/>
      <c r="J184" s="203"/>
      <c r="K184" s="207"/>
      <c r="L184" s="199"/>
      <c r="M184" s="130"/>
      <c r="N184" s="199"/>
      <c r="O184" s="200"/>
      <c r="P184" s="200"/>
      <c r="Q184" s="130"/>
      <c r="R184" s="199"/>
      <c r="S184" s="200"/>
      <c r="T184" s="132"/>
      <c r="AB184" s="201" t="str">
        <f>IFERROR(__xludf.DUMMYFUNCTION("FILTER('설정시트'!$D$7:$K$20,'설정시트'!$C$7:$C$20=I184)"),"#N/A")</f>
        <v>#N/A</v>
      </c>
      <c r="AC184" s="201"/>
      <c r="AD184" s="201"/>
      <c r="AE184" s="201"/>
      <c r="AF184" s="201"/>
      <c r="AG184" s="201"/>
      <c r="AH184" s="201"/>
      <c r="AI184" s="201"/>
    </row>
    <row r="185">
      <c r="H185" s="205"/>
      <c r="I185" s="206"/>
      <c r="J185" s="203"/>
      <c r="K185" s="207"/>
      <c r="L185" s="199"/>
      <c r="M185" s="130"/>
      <c r="N185" s="199"/>
      <c r="O185" s="200"/>
      <c r="P185" s="200"/>
      <c r="Q185" s="130"/>
      <c r="R185" s="199"/>
      <c r="S185" s="200"/>
      <c r="T185" s="132"/>
      <c r="AB185" s="201" t="str">
        <f>IFERROR(__xludf.DUMMYFUNCTION("FILTER('설정시트'!$D$7:$K$20,'설정시트'!$C$7:$C$20=I185)"),"#N/A")</f>
        <v>#N/A</v>
      </c>
      <c r="AC185" s="201"/>
      <c r="AD185" s="201"/>
      <c r="AE185" s="201"/>
      <c r="AF185" s="201"/>
      <c r="AG185" s="201"/>
      <c r="AH185" s="201"/>
      <c r="AI185" s="201"/>
    </row>
    <row r="186">
      <c r="H186" s="205"/>
      <c r="I186" s="206"/>
      <c r="J186" s="203"/>
      <c r="K186" s="207"/>
      <c r="L186" s="199"/>
      <c r="M186" s="130"/>
      <c r="N186" s="199"/>
      <c r="O186" s="200"/>
      <c r="P186" s="200"/>
      <c r="Q186" s="130"/>
      <c r="R186" s="199"/>
      <c r="S186" s="200"/>
      <c r="T186" s="132"/>
      <c r="AB186" s="201" t="str">
        <f>IFERROR(__xludf.DUMMYFUNCTION("FILTER('설정시트'!$D$7:$K$20,'설정시트'!$C$7:$C$20=I186)"),"#N/A")</f>
        <v>#N/A</v>
      </c>
      <c r="AC186" s="201"/>
      <c r="AD186" s="201"/>
      <c r="AE186" s="201"/>
      <c r="AF186" s="201"/>
      <c r="AG186" s="201"/>
      <c r="AH186" s="201"/>
      <c r="AI186" s="201"/>
    </row>
    <row r="187">
      <c r="H187" s="205"/>
      <c r="I187" s="206"/>
      <c r="J187" s="203"/>
      <c r="K187" s="207"/>
      <c r="L187" s="199"/>
      <c r="M187" s="130"/>
      <c r="N187" s="199"/>
      <c r="O187" s="200"/>
      <c r="P187" s="200"/>
      <c r="Q187" s="130"/>
      <c r="R187" s="199"/>
      <c r="S187" s="200"/>
      <c r="T187" s="132"/>
      <c r="AB187" s="201" t="str">
        <f>IFERROR(__xludf.DUMMYFUNCTION("FILTER('설정시트'!$D$7:$K$20,'설정시트'!$C$7:$C$20=I187)"),"#N/A")</f>
        <v>#N/A</v>
      </c>
      <c r="AC187" s="201"/>
      <c r="AD187" s="201"/>
      <c r="AE187" s="201"/>
      <c r="AF187" s="201"/>
      <c r="AG187" s="201"/>
      <c r="AH187" s="201"/>
      <c r="AI187" s="201"/>
    </row>
    <row r="188">
      <c r="H188" s="205"/>
      <c r="I188" s="206"/>
      <c r="J188" s="203"/>
      <c r="K188" s="207"/>
      <c r="L188" s="199"/>
      <c r="M188" s="130"/>
      <c r="N188" s="199"/>
      <c r="O188" s="200"/>
      <c r="P188" s="200"/>
      <c r="Q188" s="130"/>
      <c r="R188" s="199"/>
      <c r="S188" s="200"/>
      <c r="T188" s="132"/>
      <c r="AB188" s="201" t="str">
        <f>IFERROR(__xludf.DUMMYFUNCTION("FILTER('설정시트'!$D$7:$K$20,'설정시트'!$C$7:$C$20=I188)"),"#N/A")</f>
        <v>#N/A</v>
      </c>
      <c r="AC188" s="201"/>
      <c r="AD188" s="201"/>
      <c r="AE188" s="201"/>
      <c r="AF188" s="201"/>
      <c r="AG188" s="201"/>
      <c r="AH188" s="201"/>
      <c r="AI188" s="201"/>
    </row>
    <row r="189">
      <c r="H189" s="205"/>
      <c r="I189" s="206"/>
      <c r="J189" s="203"/>
      <c r="K189" s="207"/>
      <c r="L189" s="199"/>
      <c r="M189" s="130"/>
      <c r="N189" s="199"/>
      <c r="O189" s="200"/>
      <c r="P189" s="200"/>
      <c r="Q189" s="130"/>
      <c r="R189" s="199"/>
      <c r="S189" s="200"/>
      <c r="T189" s="132"/>
      <c r="AB189" s="201" t="str">
        <f>IFERROR(__xludf.DUMMYFUNCTION("FILTER('설정시트'!$D$7:$K$20,'설정시트'!$C$7:$C$20=I189)"),"#N/A")</f>
        <v>#N/A</v>
      </c>
      <c r="AC189" s="201"/>
      <c r="AD189" s="201"/>
      <c r="AE189" s="201"/>
      <c r="AF189" s="201"/>
      <c r="AG189" s="201"/>
      <c r="AH189" s="201"/>
      <c r="AI189" s="201"/>
    </row>
    <row r="190">
      <c r="H190" s="205"/>
      <c r="I190" s="206"/>
      <c r="J190" s="203"/>
      <c r="K190" s="207"/>
      <c r="L190" s="199"/>
      <c r="M190" s="130"/>
      <c r="N190" s="199"/>
      <c r="O190" s="200"/>
      <c r="P190" s="200"/>
      <c r="Q190" s="130"/>
      <c r="R190" s="199"/>
      <c r="S190" s="200"/>
      <c r="T190" s="132"/>
      <c r="AB190" s="201" t="str">
        <f>IFERROR(__xludf.DUMMYFUNCTION("FILTER('설정시트'!$D$7:$K$20,'설정시트'!$C$7:$C$20=I190)"),"#N/A")</f>
        <v>#N/A</v>
      </c>
      <c r="AC190" s="201"/>
      <c r="AD190" s="201"/>
      <c r="AE190" s="201"/>
      <c r="AF190" s="201"/>
      <c r="AG190" s="201"/>
      <c r="AH190" s="201"/>
      <c r="AI190" s="201"/>
    </row>
    <row r="191">
      <c r="H191" s="205"/>
      <c r="I191" s="206"/>
      <c r="J191" s="203"/>
      <c r="K191" s="207"/>
      <c r="L191" s="199"/>
      <c r="M191" s="130"/>
      <c r="N191" s="199"/>
      <c r="O191" s="200"/>
      <c r="P191" s="200"/>
      <c r="Q191" s="130"/>
      <c r="R191" s="199"/>
      <c r="S191" s="200"/>
      <c r="T191" s="132"/>
      <c r="AB191" s="201" t="str">
        <f>IFERROR(__xludf.DUMMYFUNCTION("FILTER('설정시트'!$D$7:$K$20,'설정시트'!$C$7:$C$20=I191)"),"#N/A")</f>
        <v>#N/A</v>
      </c>
      <c r="AC191" s="201"/>
      <c r="AD191" s="201"/>
      <c r="AE191" s="201"/>
      <c r="AF191" s="201"/>
      <c r="AG191" s="201"/>
      <c r="AH191" s="201"/>
      <c r="AI191" s="201"/>
    </row>
    <row r="192">
      <c r="H192" s="205"/>
      <c r="I192" s="206"/>
      <c r="J192" s="203"/>
      <c r="K192" s="207"/>
      <c r="L192" s="199"/>
      <c r="M192" s="130"/>
      <c r="N192" s="199"/>
      <c r="O192" s="200"/>
      <c r="P192" s="200"/>
      <c r="Q192" s="130"/>
      <c r="R192" s="199"/>
      <c r="S192" s="200"/>
      <c r="T192" s="132"/>
      <c r="AB192" s="201" t="str">
        <f>IFERROR(__xludf.DUMMYFUNCTION("FILTER('설정시트'!$D$7:$K$20,'설정시트'!$C$7:$C$20=I192)"),"#N/A")</f>
        <v>#N/A</v>
      </c>
      <c r="AC192" s="201"/>
      <c r="AD192" s="201"/>
      <c r="AE192" s="201"/>
      <c r="AF192" s="201"/>
      <c r="AG192" s="201"/>
      <c r="AH192" s="201"/>
      <c r="AI192" s="201"/>
    </row>
    <row r="193">
      <c r="H193" s="205"/>
      <c r="I193" s="206"/>
      <c r="J193" s="203"/>
      <c r="K193" s="207"/>
      <c r="L193" s="199"/>
      <c r="M193" s="130"/>
      <c r="N193" s="199"/>
      <c r="O193" s="200"/>
      <c r="P193" s="200"/>
      <c r="Q193" s="130"/>
      <c r="R193" s="199"/>
      <c r="S193" s="200"/>
      <c r="T193" s="132"/>
      <c r="AB193" s="201" t="str">
        <f>IFERROR(__xludf.DUMMYFUNCTION("FILTER('설정시트'!$D$7:$K$20,'설정시트'!$C$7:$C$20=I193)"),"#N/A")</f>
        <v>#N/A</v>
      </c>
      <c r="AC193" s="201"/>
      <c r="AD193" s="201"/>
      <c r="AE193" s="201"/>
      <c r="AF193" s="201"/>
      <c r="AG193" s="201"/>
      <c r="AH193" s="201"/>
      <c r="AI193" s="201"/>
    </row>
    <row r="194">
      <c r="H194" s="205"/>
      <c r="I194" s="206"/>
      <c r="J194" s="203"/>
      <c r="K194" s="207"/>
      <c r="L194" s="199"/>
      <c r="M194" s="130"/>
      <c r="N194" s="199"/>
      <c r="O194" s="200"/>
      <c r="P194" s="200"/>
      <c r="Q194" s="130"/>
      <c r="R194" s="199"/>
      <c r="S194" s="200"/>
      <c r="T194" s="132"/>
      <c r="AB194" s="201" t="str">
        <f>IFERROR(__xludf.DUMMYFUNCTION("FILTER('설정시트'!$D$7:$K$20,'설정시트'!$C$7:$C$20=I194)"),"#N/A")</f>
        <v>#N/A</v>
      </c>
      <c r="AC194" s="201"/>
      <c r="AD194" s="201"/>
      <c r="AE194" s="201"/>
      <c r="AF194" s="201"/>
      <c r="AG194" s="201"/>
      <c r="AH194" s="201"/>
      <c r="AI194" s="201"/>
    </row>
    <row r="195">
      <c r="H195" s="205"/>
      <c r="I195" s="206"/>
      <c r="J195" s="203"/>
      <c r="K195" s="207"/>
      <c r="L195" s="199"/>
      <c r="M195" s="130"/>
      <c r="N195" s="199"/>
      <c r="O195" s="200"/>
      <c r="P195" s="200"/>
      <c r="Q195" s="130"/>
      <c r="R195" s="199"/>
      <c r="S195" s="200"/>
      <c r="T195" s="132"/>
      <c r="AB195" s="201" t="str">
        <f>IFERROR(__xludf.DUMMYFUNCTION("FILTER('설정시트'!$D$7:$K$20,'설정시트'!$C$7:$C$20=I195)"),"#N/A")</f>
        <v>#N/A</v>
      </c>
      <c r="AC195" s="201"/>
      <c r="AD195" s="201"/>
      <c r="AE195" s="201"/>
      <c r="AF195" s="201"/>
      <c r="AG195" s="201"/>
      <c r="AH195" s="201"/>
      <c r="AI195" s="201"/>
    </row>
    <row r="196">
      <c r="H196" s="205"/>
      <c r="I196" s="206"/>
      <c r="J196" s="203"/>
      <c r="K196" s="207"/>
      <c r="L196" s="199"/>
      <c r="M196" s="130"/>
      <c r="N196" s="199"/>
      <c r="O196" s="200"/>
      <c r="P196" s="200"/>
      <c r="Q196" s="130"/>
      <c r="R196" s="199"/>
      <c r="S196" s="200"/>
      <c r="T196" s="132"/>
      <c r="AB196" s="201" t="str">
        <f>IFERROR(__xludf.DUMMYFUNCTION("FILTER('설정시트'!$D$7:$K$20,'설정시트'!$C$7:$C$20=I196)"),"#N/A")</f>
        <v>#N/A</v>
      </c>
      <c r="AC196" s="201"/>
      <c r="AD196" s="201"/>
      <c r="AE196" s="201"/>
      <c r="AF196" s="201"/>
      <c r="AG196" s="201"/>
      <c r="AH196" s="201"/>
      <c r="AI196" s="201"/>
    </row>
    <row r="197">
      <c r="H197" s="205"/>
      <c r="I197" s="206"/>
      <c r="J197" s="203"/>
      <c r="K197" s="207"/>
      <c r="L197" s="199"/>
      <c r="M197" s="130"/>
      <c r="N197" s="199"/>
      <c r="O197" s="200"/>
      <c r="P197" s="200"/>
      <c r="Q197" s="130"/>
      <c r="R197" s="199"/>
      <c r="S197" s="200"/>
      <c r="T197" s="132"/>
      <c r="AB197" s="201" t="str">
        <f>IFERROR(__xludf.DUMMYFUNCTION("FILTER('설정시트'!$D$7:$K$20,'설정시트'!$C$7:$C$20=I197)"),"#N/A")</f>
        <v>#N/A</v>
      </c>
      <c r="AC197" s="201"/>
      <c r="AD197" s="201"/>
      <c r="AE197" s="201"/>
      <c r="AF197" s="201"/>
      <c r="AG197" s="201"/>
      <c r="AH197" s="201"/>
      <c r="AI197" s="201"/>
    </row>
    <row r="198">
      <c r="H198" s="205"/>
      <c r="I198" s="206"/>
      <c r="J198" s="203"/>
      <c r="K198" s="207"/>
      <c r="L198" s="199"/>
      <c r="M198" s="130"/>
      <c r="N198" s="199"/>
      <c r="O198" s="200"/>
      <c r="P198" s="200"/>
      <c r="Q198" s="130"/>
      <c r="R198" s="199"/>
      <c r="S198" s="200"/>
      <c r="T198" s="132"/>
      <c r="AB198" s="201" t="str">
        <f>IFERROR(__xludf.DUMMYFUNCTION("FILTER('설정시트'!$D$7:$K$20,'설정시트'!$C$7:$C$20=I198)"),"#N/A")</f>
        <v>#N/A</v>
      </c>
      <c r="AC198" s="201"/>
      <c r="AD198" s="201"/>
      <c r="AE198" s="201"/>
      <c r="AF198" s="201"/>
      <c r="AG198" s="201"/>
      <c r="AH198" s="201"/>
      <c r="AI198" s="201"/>
    </row>
    <row r="199">
      <c r="H199" s="205"/>
      <c r="I199" s="206"/>
      <c r="J199" s="203"/>
      <c r="K199" s="207"/>
      <c r="L199" s="199"/>
      <c r="M199" s="130"/>
      <c r="N199" s="199"/>
      <c r="O199" s="200"/>
      <c r="P199" s="200"/>
      <c r="Q199" s="130"/>
      <c r="R199" s="199"/>
      <c r="S199" s="200"/>
      <c r="T199" s="132"/>
      <c r="AB199" s="201" t="str">
        <f>IFERROR(__xludf.DUMMYFUNCTION("FILTER('설정시트'!$D$7:$K$20,'설정시트'!$C$7:$C$20=I199)"),"#N/A")</f>
        <v>#N/A</v>
      </c>
      <c r="AC199" s="201"/>
      <c r="AD199" s="201"/>
      <c r="AE199" s="201"/>
      <c r="AF199" s="201"/>
      <c r="AG199" s="201"/>
      <c r="AH199" s="201"/>
      <c r="AI199" s="201"/>
    </row>
    <row r="200">
      <c r="H200" s="205"/>
      <c r="I200" s="206"/>
      <c r="J200" s="203"/>
      <c r="K200" s="207"/>
      <c r="L200" s="199"/>
      <c r="M200" s="130"/>
      <c r="N200" s="199"/>
      <c r="O200" s="200"/>
      <c r="P200" s="200"/>
      <c r="Q200" s="130"/>
      <c r="R200" s="199"/>
      <c r="S200" s="200"/>
      <c r="T200" s="132"/>
      <c r="AB200" s="201" t="str">
        <f>IFERROR(__xludf.DUMMYFUNCTION("FILTER('설정시트'!$D$7:$K$20,'설정시트'!$C$7:$C$20=I200)"),"#N/A")</f>
        <v>#N/A</v>
      </c>
      <c r="AC200" s="201"/>
      <c r="AD200" s="201"/>
      <c r="AE200" s="201"/>
      <c r="AF200" s="201"/>
      <c r="AG200" s="201"/>
      <c r="AH200" s="201"/>
      <c r="AI200" s="201"/>
    </row>
    <row r="201">
      <c r="H201" s="205"/>
      <c r="I201" s="206"/>
      <c r="J201" s="203"/>
      <c r="K201" s="207"/>
      <c r="L201" s="199"/>
      <c r="M201" s="130"/>
      <c r="N201" s="199"/>
      <c r="O201" s="200"/>
      <c r="P201" s="200"/>
      <c r="Q201" s="130"/>
      <c r="R201" s="199"/>
      <c r="S201" s="200"/>
      <c r="T201" s="132"/>
      <c r="AB201" s="201" t="str">
        <f>IFERROR(__xludf.DUMMYFUNCTION("FILTER('설정시트'!$D$7:$K$20,'설정시트'!$C$7:$C$20=I201)"),"#N/A")</f>
        <v>#N/A</v>
      </c>
      <c r="AC201" s="201"/>
      <c r="AD201" s="201"/>
      <c r="AE201" s="201"/>
      <c r="AF201" s="201"/>
      <c r="AG201" s="201"/>
      <c r="AH201" s="201"/>
      <c r="AI201" s="201"/>
    </row>
    <row r="202">
      <c r="H202" s="205"/>
      <c r="I202" s="206"/>
      <c r="J202" s="203"/>
      <c r="K202" s="207"/>
      <c r="L202" s="199"/>
      <c r="M202" s="130"/>
      <c r="N202" s="199"/>
      <c r="O202" s="200"/>
      <c r="P202" s="200"/>
      <c r="Q202" s="130"/>
      <c r="R202" s="199"/>
      <c r="S202" s="200"/>
      <c r="T202" s="132"/>
      <c r="AB202" s="201" t="str">
        <f>IFERROR(__xludf.DUMMYFUNCTION("FILTER('설정시트'!$D$7:$K$20,'설정시트'!$C$7:$C$20=I202)"),"#N/A")</f>
        <v>#N/A</v>
      </c>
      <c r="AC202" s="201"/>
      <c r="AD202" s="201"/>
      <c r="AE202" s="201"/>
      <c r="AF202" s="201"/>
      <c r="AG202" s="201"/>
      <c r="AH202" s="201"/>
      <c r="AI202" s="201"/>
    </row>
    <row r="203">
      <c r="H203" s="205"/>
      <c r="I203" s="206"/>
      <c r="J203" s="203"/>
      <c r="K203" s="207"/>
      <c r="L203" s="199"/>
      <c r="M203" s="130"/>
      <c r="N203" s="199"/>
      <c r="O203" s="200"/>
      <c r="P203" s="200"/>
      <c r="Q203" s="130"/>
      <c r="R203" s="199"/>
      <c r="S203" s="200"/>
      <c r="T203" s="132"/>
      <c r="AB203" s="201" t="str">
        <f>IFERROR(__xludf.DUMMYFUNCTION("FILTER('설정시트'!$D$7:$K$20,'설정시트'!$C$7:$C$20=I203)"),"#N/A")</f>
        <v>#N/A</v>
      </c>
      <c r="AC203" s="201"/>
      <c r="AD203" s="201"/>
      <c r="AE203" s="201"/>
      <c r="AF203" s="201"/>
      <c r="AG203" s="201"/>
      <c r="AH203" s="201"/>
      <c r="AI203" s="201"/>
    </row>
    <row r="204">
      <c r="H204" s="205"/>
      <c r="I204" s="206"/>
      <c r="J204" s="203"/>
      <c r="K204" s="207"/>
      <c r="L204" s="199"/>
      <c r="M204" s="130"/>
      <c r="N204" s="199"/>
      <c r="O204" s="200"/>
      <c r="P204" s="200"/>
      <c r="Q204" s="130"/>
      <c r="R204" s="199"/>
      <c r="S204" s="200"/>
      <c r="T204" s="132"/>
      <c r="AB204" s="201" t="str">
        <f>IFERROR(__xludf.DUMMYFUNCTION("FILTER('설정시트'!$D$7:$K$20,'설정시트'!$C$7:$C$20=I204)"),"#N/A")</f>
        <v>#N/A</v>
      </c>
      <c r="AC204" s="201"/>
      <c r="AD204" s="201"/>
      <c r="AE204" s="201"/>
      <c r="AF204" s="201"/>
      <c r="AG204" s="201"/>
      <c r="AH204" s="201"/>
      <c r="AI204" s="201"/>
    </row>
    <row r="205">
      <c r="H205" s="205"/>
      <c r="I205" s="206"/>
      <c r="J205" s="203"/>
      <c r="K205" s="207"/>
      <c r="L205" s="199"/>
      <c r="M205" s="130"/>
      <c r="N205" s="199"/>
      <c r="O205" s="200"/>
      <c r="P205" s="200"/>
      <c r="Q205" s="130"/>
      <c r="R205" s="199"/>
      <c r="S205" s="200"/>
      <c r="T205" s="132"/>
      <c r="AB205" s="201" t="str">
        <f>IFERROR(__xludf.DUMMYFUNCTION("FILTER('설정시트'!$D$7:$K$20,'설정시트'!$C$7:$C$20=I205)"),"#N/A")</f>
        <v>#N/A</v>
      </c>
      <c r="AC205" s="201"/>
      <c r="AD205" s="201"/>
      <c r="AE205" s="201"/>
      <c r="AF205" s="201"/>
      <c r="AG205" s="201"/>
      <c r="AH205" s="201"/>
      <c r="AI205" s="201"/>
    </row>
    <row r="206">
      <c r="H206" s="205"/>
      <c r="I206" s="206"/>
      <c r="J206" s="203"/>
      <c r="K206" s="207"/>
      <c r="L206" s="199"/>
      <c r="M206" s="130"/>
      <c r="N206" s="199"/>
      <c r="O206" s="200"/>
      <c r="P206" s="200"/>
      <c r="Q206" s="130"/>
      <c r="R206" s="199"/>
      <c r="S206" s="200"/>
      <c r="T206" s="132"/>
      <c r="AB206" s="201" t="str">
        <f>IFERROR(__xludf.DUMMYFUNCTION("FILTER('설정시트'!$D$7:$K$20,'설정시트'!$C$7:$C$20=I206)"),"#N/A")</f>
        <v>#N/A</v>
      </c>
      <c r="AC206" s="201"/>
      <c r="AD206" s="201"/>
      <c r="AE206" s="201"/>
      <c r="AF206" s="201"/>
      <c r="AG206" s="201"/>
      <c r="AH206" s="201"/>
      <c r="AI206" s="201"/>
    </row>
    <row r="207">
      <c r="H207" s="205"/>
      <c r="I207" s="206"/>
      <c r="J207" s="203"/>
      <c r="K207" s="207"/>
      <c r="L207" s="199"/>
      <c r="M207" s="130"/>
      <c r="N207" s="199"/>
      <c r="O207" s="200"/>
      <c r="P207" s="200"/>
      <c r="Q207" s="130"/>
      <c r="R207" s="199"/>
      <c r="S207" s="200"/>
      <c r="T207" s="132"/>
      <c r="AB207" s="201" t="str">
        <f>IFERROR(__xludf.DUMMYFUNCTION("FILTER('설정시트'!$D$7:$K$20,'설정시트'!$C$7:$C$20=I207)"),"#N/A")</f>
        <v>#N/A</v>
      </c>
      <c r="AC207" s="201"/>
      <c r="AD207" s="201"/>
      <c r="AE207" s="201"/>
      <c r="AF207" s="201"/>
      <c r="AG207" s="201"/>
      <c r="AH207" s="201"/>
      <c r="AI207" s="201"/>
    </row>
    <row r="208">
      <c r="H208" s="205"/>
      <c r="I208" s="206"/>
      <c r="J208" s="203"/>
      <c r="K208" s="207"/>
      <c r="L208" s="199"/>
      <c r="M208" s="130"/>
      <c r="N208" s="199"/>
      <c r="O208" s="200"/>
      <c r="P208" s="200"/>
      <c r="Q208" s="130"/>
      <c r="R208" s="199"/>
      <c r="S208" s="200"/>
      <c r="T208" s="132"/>
      <c r="AB208" s="201" t="str">
        <f>IFERROR(__xludf.DUMMYFUNCTION("FILTER('설정시트'!$D$7:$K$20,'설정시트'!$C$7:$C$20=I208)"),"#N/A")</f>
        <v>#N/A</v>
      </c>
      <c r="AC208" s="201"/>
      <c r="AD208" s="201"/>
      <c r="AE208" s="201"/>
      <c r="AF208" s="201"/>
      <c r="AG208" s="201"/>
      <c r="AH208" s="201"/>
      <c r="AI208" s="201"/>
    </row>
    <row r="209">
      <c r="H209" s="205"/>
      <c r="I209" s="206"/>
      <c r="J209" s="203"/>
      <c r="K209" s="207"/>
      <c r="L209" s="199"/>
      <c r="M209" s="130"/>
      <c r="N209" s="199"/>
      <c r="O209" s="200"/>
      <c r="P209" s="200"/>
      <c r="Q209" s="130"/>
      <c r="R209" s="199"/>
      <c r="S209" s="200"/>
      <c r="T209" s="132"/>
      <c r="AB209" s="201" t="str">
        <f>IFERROR(__xludf.DUMMYFUNCTION("FILTER('설정시트'!$D$7:$K$20,'설정시트'!$C$7:$C$20=I209)"),"#N/A")</f>
        <v>#N/A</v>
      </c>
      <c r="AC209" s="201"/>
      <c r="AD209" s="201"/>
      <c r="AE209" s="201"/>
      <c r="AF209" s="201"/>
      <c r="AG209" s="201"/>
      <c r="AH209" s="201"/>
      <c r="AI209" s="201"/>
    </row>
    <row r="210">
      <c r="H210" s="205"/>
      <c r="I210" s="206"/>
      <c r="J210" s="203"/>
      <c r="K210" s="207"/>
      <c r="L210" s="199"/>
      <c r="M210" s="130"/>
      <c r="N210" s="199"/>
      <c r="O210" s="200"/>
      <c r="P210" s="200"/>
      <c r="Q210" s="130"/>
      <c r="R210" s="199"/>
      <c r="S210" s="200"/>
      <c r="T210" s="132"/>
      <c r="AB210" s="201" t="str">
        <f>IFERROR(__xludf.DUMMYFUNCTION("FILTER('설정시트'!$D$7:$K$20,'설정시트'!$C$7:$C$20=I210)"),"#N/A")</f>
        <v>#N/A</v>
      </c>
      <c r="AC210" s="201"/>
      <c r="AD210" s="201"/>
      <c r="AE210" s="201"/>
      <c r="AF210" s="201"/>
      <c r="AG210" s="201"/>
      <c r="AH210" s="201"/>
      <c r="AI210" s="201"/>
    </row>
    <row r="211">
      <c r="H211" s="205"/>
      <c r="I211" s="206"/>
      <c r="J211" s="203"/>
      <c r="K211" s="207"/>
      <c r="L211" s="199"/>
      <c r="M211" s="130"/>
      <c r="N211" s="199"/>
      <c r="O211" s="200"/>
      <c r="P211" s="200"/>
      <c r="Q211" s="130"/>
      <c r="R211" s="199"/>
      <c r="S211" s="200"/>
      <c r="T211" s="132"/>
      <c r="AB211" s="201" t="str">
        <f>IFERROR(__xludf.DUMMYFUNCTION("FILTER('설정시트'!$D$7:$K$20,'설정시트'!$C$7:$C$20=I211)"),"#N/A")</f>
        <v>#N/A</v>
      </c>
      <c r="AC211" s="201"/>
      <c r="AD211" s="201"/>
      <c r="AE211" s="201"/>
      <c r="AF211" s="201"/>
      <c r="AG211" s="201"/>
      <c r="AH211" s="201"/>
      <c r="AI211" s="201"/>
    </row>
    <row r="212">
      <c r="H212" s="205"/>
      <c r="I212" s="206"/>
      <c r="J212" s="203"/>
      <c r="K212" s="207"/>
      <c r="L212" s="199"/>
      <c r="M212" s="130"/>
      <c r="N212" s="199"/>
      <c r="O212" s="200"/>
      <c r="P212" s="200"/>
      <c r="Q212" s="130"/>
      <c r="R212" s="199"/>
      <c r="S212" s="200"/>
      <c r="T212" s="132"/>
      <c r="AB212" s="201" t="str">
        <f>IFERROR(__xludf.DUMMYFUNCTION("FILTER('설정시트'!$D$7:$K$20,'설정시트'!$C$7:$C$20=I212)"),"#N/A")</f>
        <v>#N/A</v>
      </c>
      <c r="AC212" s="201"/>
      <c r="AD212" s="201"/>
      <c r="AE212" s="201"/>
      <c r="AF212" s="201"/>
      <c r="AG212" s="201"/>
      <c r="AH212" s="201"/>
      <c r="AI212" s="201"/>
    </row>
    <row r="213">
      <c r="H213" s="205"/>
      <c r="I213" s="206"/>
      <c r="J213" s="203"/>
      <c r="K213" s="207"/>
      <c r="L213" s="199"/>
      <c r="M213" s="130"/>
      <c r="N213" s="199"/>
      <c r="O213" s="200"/>
      <c r="P213" s="200"/>
      <c r="Q213" s="130"/>
      <c r="R213" s="199"/>
      <c r="S213" s="200"/>
      <c r="T213" s="132"/>
      <c r="AB213" s="201" t="str">
        <f>IFERROR(__xludf.DUMMYFUNCTION("FILTER('설정시트'!$D$7:$K$20,'설정시트'!$C$7:$C$20=I213)"),"#N/A")</f>
        <v>#N/A</v>
      </c>
      <c r="AC213" s="201"/>
      <c r="AD213" s="201"/>
      <c r="AE213" s="201"/>
      <c r="AF213" s="201"/>
      <c r="AG213" s="201"/>
      <c r="AH213" s="201"/>
      <c r="AI213" s="201"/>
    </row>
    <row r="214">
      <c r="H214" s="205"/>
      <c r="I214" s="206"/>
      <c r="J214" s="203"/>
      <c r="K214" s="207"/>
      <c r="L214" s="199"/>
      <c r="M214" s="130"/>
      <c r="N214" s="199"/>
      <c r="O214" s="200"/>
      <c r="P214" s="200"/>
      <c r="Q214" s="130"/>
      <c r="R214" s="199"/>
      <c r="S214" s="200"/>
      <c r="T214" s="132"/>
      <c r="AB214" s="201" t="str">
        <f>IFERROR(__xludf.DUMMYFUNCTION("FILTER('설정시트'!$D$7:$K$20,'설정시트'!$C$7:$C$20=I214)"),"#N/A")</f>
        <v>#N/A</v>
      </c>
      <c r="AC214" s="201"/>
      <c r="AD214" s="201"/>
      <c r="AE214" s="201"/>
      <c r="AF214" s="201"/>
      <c r="AG214" s="201"/>
      <c r="AH214" s="201"/>
      <c r="AI214" s="201"/>
    </row>
    <row r="215">
      <c r="H215" s="205"/>
      <c r="I215" s="206"/>
      <c r="J215" s="203"/>
      <c r="K215" s="207"/>
      <c r="L215" s="199"/>
      <c r="M215" s="130"/>
      <c r="N215" s="199"/>
      <c r="O215" s="200"/>
      <c r="P215" s="200"/>
      <c r="Q215" s="130"/>
      <c r="R215" s="199"/>
      <c r="S215" s="200"/>
      <c r="T215" s="132"/>
      <c r="AB215" s="201" t="str">
        <f>IFERROR(__xludf.DUMMYFUNCTION("FILTER('설정시트'!$D$7:$K$20,'설정시트'!$C$7:$C$20=I215)"),"#N/A")</f>
        <v>#N/A</v>
      </c>
      <c r="AC215" s="201"/>
      <c r="AD215" s="201"/>
      <c r="AE215" s="201"/>
      <c r="AF215" s="201"/>
      <c r="AG215" s="201"/>
      <c r="AH215" s="201"/>
      <c r="AI215" s="201"/>
    </row>
    <row r="216">
      <c r="H216" s="205"/>
      <c r="I216" s="206"/>
      <c r="J216" s="203"/>
      <c r="K216" s="207"/>
      <c r="L216" s="199"/>
      <c r="M216" s="130"/>
      <c r="N216" s="199"/>
      <c r="O216" s="200"/>
      <c r="P216" s="200"/>
      <c r="Q216" s="130"/>
      <c r="R216" s="199"/>
      <c r="S216" s="200"/>
      <c r="T216" s="132"/>
      <c r="AB216" s="201" t="str">
        <f>IFERROR(__xludf.DUMMYFUNCTION("FILTER('설정시트'!$D$7:$K$20,'설정시트'!$C$7:$C$20=I216)"),"#N/A")</f>
        <v>#N/A</v>
      </c>
      <c r="AC216" s="201"/>
      <c r="AD216" s="201"/>
      <c r="AE216" s="201"/>
      <c r="AF216" s="201"/>
      <c r="AG216" s="201"/>
      <c r="AH216" s="201"/>
      <c r="AI216" s="201"/>
    </row>
    <row r="217">
      <c r="H217" s="205"/>
      <c r="I217" s="206"/>
      <c r="J217" s="203"/>
      <c r="K217" s="207"/>
      <c r="L217" s="199"/>
      <c r="M217" s="130"/>
      <c r="N217" s="199"/>
      <c r="O217" s="200"/>
      <c r="P217" s="200"/>
      <c r="Q217" s="130"/>
      <c r="R217" s="199"/>
      <c r="S217" s="200"/>
      <c r="T217" s="132"/>
      <c r="AB217" s="201" t="str">
        <f>IFERROR(__xludf.DUMMYFUNCTION("FILTER('설정시트'!$D$7:$K$20,'설정시트'!$C$7:$C$20=I217)"),"#N/A")</f>
        <v>#N/A</v>
      </c>
      <c r="AC217" s="201"/>
      <c r="AD217" s="201"/>
      <c r="AE217" s="201"/>
      <c r="AF217" s="201"/>
      <c r="AG217" s="201"/>
      <c r="AH217" s="201"/>
      <c r="AI217" s="201"/>
    </row>
    <row r="218">
      <c r="H218" s="205"/>
      <c r="I218" s="206"/>
      <c r="J218" s="203"/>
      <c r="K218" s="207"/>
      <c r="L218" s="199"/>
      <c r="M218" s="130"/>
      <c r="N218" s="199"/>
      <c r="O218" s="200"/>
      <c r="P218" s="200"/>
      <c r="Q218" s="130"/>
      <c r="R218" s="199"/>
      <c r="S218" s="200"/>
      <c r="T218" s="132"/>
      <c r="AB218" s="201" t="str">
        <f>IFERROR(__xludf.DUMMYFUNCTION("FILTER('설정시트'!$D$7:$K$20,'설정시트'!$C$7:$C$20=I218)"),"#N/A")</f>
        <v>#N/A</v>
      </c>
      <c r="AC218" s="201"/>
      <c r="AD218" s="201"/>
      <c r="AE218" s="201"/>
      <c r="AF218" s="201"/>
      <c r="AG218" s="201"/>
      <c r="AH218" s="201"/>
      <c r="AI218" s="201"/>
    </row>
    <row r="219">
      <c r="H219" s="205"/>
      <c r="I219" s="206"/>
      <c r="J219" s="203"/>
      <c r="K219" s="207"/>
      <c r="L219" s="199"/>
      <c r="M219" s="130"/>
      <c r="N219" s="199"/>
      <c r="O219" s="200"/>
      <c r="P219" s="200"/>
      <c r="Q219" s="130"/>
      <c r="R219" s="199"/>
      <c r="S219" s="200"/>
      <c r="T219" s="132"/>
      <c r="AB219" s="201" t="str">
        <f>IFERROR(__xludf.DUMMYFUNCTION("FILTER('설정시트'!$D$7:$K$20,'설정시트'!$C$7:$C$20=I219)"),"#N/A")</f>
        <v>#N/A</v>
      </c>
      <c r="AC219" s="201"/>
      <c r="AD219" s="201"/>
      <c r="AE219" s="201"/>
      <c r="AF219" s="201"/>
      <c r="AG219" s="201"/>
      <c r="AH219" s="201"/>
      <c r="AI219" s="201"/>
    </row>
    <row r="220">
      <c r="H220" s="205"/>
      <c r="I220" s="206"/>
      <c r="J220" s="203"/>
      <c r="K220" s="207"/>
      <c r="L220" s="199"/>
      <c r="M220" s="130"/>
      <c r="N220" s="199"/>
      <c r="O220" s="200"/>
      <c r="P220" s="200"/>
      <c r="Q220" s="130"/>
      <c r="R220" s="199"/>
      <c r="S220" s="200"/>
      <c r="T220" s="132"/>
      <c r="AB220" s="201" t="str">
        <f>IFERROR(__xludf.DUMMYFUNCTION("FILTER('설정시트'!$D$7:$K$20,'설정시트'!$C$7:$C$20=I220)"),"#N/A")</f>
        <v>#N/A</v>
      </c>
      <c r="AC220" s="201"/>
      <c r="AD220" s="201"/>
      <c r="AE220" s="201"/>
      <c r="AF220" s="201"/>
      <c r="AG220" s="201"/>
      <c r="AH220" s="201"/>
      <c r="AI220" s="201"/>
    </row>
    <row r="221">
      <c r="H221" s="205"/>
      <c r="I221" s="206"/>
      <c r="J221" s="203"/>
      <c r="K221" s="207"/>
      <c r="L221" s="199"/>
      <c r="M221" s="130"/>
      <c r="N221" s="199"/>
      <c r="O221" s="200"/>
      <c r="P221" s="200"/>
      <c r="Q221" s="130"/>
      <c r="R221" s="199"/>
      <c r="S221" s="200"/>
      <c r="T221" s="132"/>
      <c r="AB221" s="201" t="str">
        <f>IFERROR(__xludf.DUMMYFUNCTION("FILTER('설정시트'!$D$7:$K$20,'설정시트'!$C$7:$C$20=I221)"),"#N/A")</f>
        <v>#N/A</v>
      </c>
      <c r="AC221" s="201"/>
      <c r="AD221" s="201"/>
      <c r="AE221" s="201"/>
      <c r="AF221" s="201"/>
      <c r="AG221" s="201"/>
      <c r="AH221" s="201"/>
      <c r="AI221" s="201"/>
    </row>
    <row r="222">
      <c r="H222" s="205"/>
      <c r="I222" s="206"/>
      <c r="J222" s="203"/>
      <c r="K222" s="207"/>
      <c r="L222" s="199"/>
      <c r="M222" s="130"/>
      <c r="N222" s="199"/>
      <c r="O222" s="200"/>
      <c r="P222" s="200"/>
      <c r="Q222" s="130"/>
      <c r="R222" s="199"/>
      <c r="S222" s="200"/>
      <c r="T222" s="132"/>
      <c r="AB222" s="201" t="str">
        <f>IFERROR(__xludf.DUMMYFUNCTION("FILTER('설정시트'!$D$7:$K$20,'설정시트'!$C$7:$C$20=I222)"),"#N/A")</f>
        <v>#N/A</v>
      </c>
      <c r="AC222" s="201"/>
      <c r="AD222" s="201"/>
      <c r="AE222" s="201"/>
      <c r="AF222" s="201"/>
      <c r="AG222" s="201"/>
      <c r="AH222" s="201"/>
      <c r="AI222" s="201"/>
    </row>
    <row r="223">
      <c r="H223" s="205"/>
      <c r="I223" s="206"/>
      <c r="J223" s="203"/>
      <c r="K223" s="207"/>
      <c r="L223" s="199"/>
      <c r="M223" s="130"/>
      <c r="N223" s="199"/>
      <c r="O223" s="200"/>
      <c r="P223" s="200"/>
      <c r="Q223" s="130"/>
      <c r="R223" s="199"/>
      <c r="S223" s="200"/>
      <c r="T223" s="132"/>
      <c r="AB223" s="201" t="str">
        <f>IFERROR(__xludf.DUMMYFUNCTION("FILTER('설정시트'!$D$7:$K$20,'설정시트'!$C$7:$C$20=I223)"),"#N/A")</f>
        <v>#N/A</v>
      </c>
      <c r="AC223" s="201"/>
      <c r="AD223" s="201"/>
      <c r="AE223" s="201"/>
      <c r="AF223" s="201"/>
      <c r="AG223" s="201"/>
      <c r="AH223" s="201"/>
      <c r="AI223" s="201"/>
    </row>
    <row r="224">
      <c r="H224" s="205"/>
      <c r="I224" s="206"/>
      <c r="J224" s="203"/>
      <c r="K224" s="207"/>
      <c r="L224" s="199"/>
      <c r="M224" s="130"/>
      <c r="N224" s="199"/>
      <c r="O224" s="200"/>
      <c r="P224" s="200"/>
      <c r="Q224" s="130"/>
      <c r="R224" s="199"/>
      <c r="S224" s="200"/>
      <c r="T224" s="132"/>
      <c r="AB224" s="201" t="str">
        <f>IFERROR(__xludf.DUMMYFUNCTION("FILTER('설정시트'!$D$7:$K$20,'설정시트'!$C$7:$C$20=I224)"),"#N/A")</f>
        <v>#N/A</v>
      </c>
      <c r="AC224" s="201"/>
      <c r="AD224" s="201"/>
      <c r="AE224" s="201"/>
      <c r="AF224" s="201"/>
      <c r="AG224" s="201"/>
      <c r="AH224" s="201"/>
      <c r="AI224" s="201"/>
    </row>
    <row r="225">
      <c r="H225" s="205"/>
      <c r="I225" s="206"/>
      <c r="J225" s="203"/>
      <c r="K225" s="207"/>
      <c r="L225" s="199"/>
      <c r="M225" s="130"/>
      <c r="N225" s="199"/>
      <c r="O225" s="200"/>
      <c r="P225" s="200"/>
      <c r="Q225" s="130"/>
      <c r="R225" s="199"/>
      <c r="S225" s="200"/>
      <c r="T225" s="132"/>
      <c r="AB225" s="201" t="str">
        <f>IFERROR(__xludf.DUMMYFUNCTION("FILTER('설정시트'!$D$7:$K$20,'설정시트'!$C$7:$C$20=I225)"),"#N/A")</f>
        <v>#N/A</v>
      </c>
      <c r="AC225" s="201"/>
      <c r="AD225" s="201"/>
      <c r="AE225" s="201"/>
      <c r="AF225" s="201"/>
      <c r="AG225" s="201"/>
      <c r="AH225" s="201"/>
      <c r="AI225" s="201"/>
    </row>
    <row r="226">
      <c r="H226" s="205"/>
      <c r="I226" s="206"/>
      <c r="J226" s="203"/>
      <c r="K226" s="207"/>
      <c r="L226" s="199"/>
      <c r="M226" s="130"/>
      <c r="N226" s="199"/>
      <c r="O226" s="200"/>
      <c r="P226" s="200"/>
      <c r="Q226" s="130"/>
      <c r="R226" s="199"/>
      <c r="S226" s="200"/>
      <c r="T226" s="132"/>
      <c r="AB226" s="201" t="str">
        <f>IFERROR(__xludf.DUMMYFUNCTION("FILTER('설정시트'!$D$7:$K$20,'설정시트'!$C$7:$C$20=I226)"),"#N/A")</f>
        <v>#N/A</v>
      </c>
      <c r="AC226" s="201"/>
      <c r="AD226" s="201"/>
      <c r="AE226" s="201"/>
      <c r="AF226" s="201"/>
      <c r="AG226" s="201"/>
      <c r="AH226" s="201"/>
      <c r="AI226" s="201"/>
    </row>
    <row r="227">
      <c r="H227" s="205"/>
      <c r="I227" s="206"/>
      <c r="J227" s="203"/>
      <c r="K227" s="207"/>
      <c r="L227" s="199"/>
      <c r="M227" s="130"/>
      <c r="N227" s="199"/>
      <c r="O227" s="200"/>
      <c r="P227" s="200"/>
      <c r="Q227" s="130"/>
      <c r="R227" s="199"/>
      <c r="S227" s="200"/>
      <c r="T227" s="132"/>
      <c r="AB227" s="201" t="str">
        <f>IFERROR(__xludf.DUMMYFUNCTION("FILTER('설정시트'!$D$7:$K$20,'설정시트'!$C$7:$C$20=I227)"),"#N/A")</f>
        <v>#N/A</v>
      </c>
      <c r="AC227" s="201"/>
      <c r="AD227" s="201"/>
      <c r="AE227" s="201"/>
      <c r="AF227" s="201"/>
      <c r="AG227" s="201"/>
      <c r="AH227" s="201"/>
      <c r="AI227" s="201"/>
    </row>
    <row r="228">
      <c r="H228" s="205"/>
      <c r="I228" s="206"/>
      <c r="J228" s="203"/>
      <c r="K228" s="207"/>
      <c r="L228" s="199"/>
      <c r="M228" s="130"/>
      <c r="N228" s="199"/>
      <c r="O228" s="200"/>
      <c r="P228" s="200"/>
      <c r="Q228" s="130"/>
      <c r="R228" s="199"/>
      <c r="S228" s="200"/>
      <c r="T228" s="132"/>
      <c r="AB228" s="201" t="str">
        <f>IFERROR(__xludf.DUMMYFUNCTION("FILTER('설정시트'!$D$7:$K$20,'설정시트'!$C$7:$C$20=I228)"),"#N/A")</f>
        <v>#N/A</v>
      </c>
      <c r="AC228" s="201"/>
      <c r="AD228" s="201"/>
      <c r="AE228" s="201"/>
      <c r="AF228" s="201"/>
      <c r="AG228" s="201"/>
      <c r="AH228" s="201"/>
      <c r="AI228" s="201"/>
    </row>
    <row r="229">
      <c r="H229" s="205"/>
      <c r="I229" s="206"/>
      <c r="J229" s="203"/>
      <c r="K229" s="207"/>
      <c r="L229" s="199"/>
      <c r="M229" s="130"/>
      <c r="N229" s="199"/>
      <c r="O229" s="200"/>
      <c r="P229" s="200"/>
      <c r="Q229" s="130"/>
      <c r="R229" s="199"/>
      <c r="S229" s="200"/>
      <c r="T229" s="132"/>
      <c r="AB229" s="201" t="str">
        <f>IFERROR(__xludf.DUMMYFUNCTION("FILTER('설정시트'!$D$7:$K$20,'설정시트'!$C$7:$C$20=I229)"),"#N/A")</f>
        <v>#N/A</v>
      </c>
      <c r="AC229" s="201"/>
      <c r="AD229" s="201"/>
      <c r="AE229" s="201"/>
      <c r="AF229" s="201"/>
      <c r="AG229" s="201"/>
      <c r="AH229" s="201"/>
      <c r="AI229" s="201"/>
    </row>
    <row r="230">
      <c r="H230" s="205"/>
      <c r="I230" s="206"/>
      <c r="J230" s="203"/>
      <c r="K230" s="207"/>
      <c r="L230" s="199"/>
      <c r="M230" s="130"/>
      <c r="N230" s="199"/>
      <c r="O230" s="200"/>
      <c r="P230" s="200"/>
      <c r="Q230" s="130"/>
      <c r="R230" s="199"/>
      <c r="S230" s="200"/>
      <c r="T230" s="132"/>
      <c r="AB230" s="201" t="str">
        <f>IFERROR(__xludf.DUMMYFUNCTION("FILTER('설정시트'!$D$7:$K$20,'설정시트'!$C$7:$C$20=I230)"),"#N/A")</f>
        <v>#N/A</v>
      </c>
      <c r="AC230" s="201"/>
      <c r="AD230" s="201"/>
      <c r="AE230" s="201"/>
      <c r="AF230" s="201"/>
      <c r="AG230" s="201"/>
      <c r="AH230" s="201"/>
      <c r="AI230" s="201"/>
    </row>
    <row r="231">
      <c r="H231" s="205"/>
      <c r="I231" s="206"/>
      <c r="J231" s="203"/>
      <c r="K231" s="207"/>
      <c r="L231" s="199"/>
      <c r="M231" s="130"/>
      <c r="N231" s="199"/>
      <c r="O231" s="200"/>
      <c r="P231" s="200"/>
      <c r="Q231" s="130"/>
      <c r="R231" s="199"/>
      <c r="S231" s="200"/>
      <c r="T231" s="132"/>
      <c r="AB231" s="201" t="str">
        <f>IFERROR(__xludf.DUMMYFUNCTION("FILTER('설정시트'!$D$7:$K$20,'설정시트'!$C$7:$C$20=I231)"),"#N/A")</f>
        <v>#N/A</v>
      </c>
      <c r="AC231" s="201"/>
      <c r="AD231" s="201"/>
      <c r="AE231" s="201"/>
      <c r="AF231" s="201"/>
      <c r="AG231" s="201"/>
      <c r="AH231" s="201"/>
      <c r="AI231" s="201"/>
    </row>
    <row r="232">
      <c r="H232" s="205"/>
      <c r="I232" s="206"/>
      <c r="J232" s="203"/>
      <c r="K232" s="207"/>
      <c r="L232" s="199"/>
      <c r="M232" s="130"/>
      <c r="N232" s="199"/>
      <c r="O232" s="200"/>
      <c r="P232" s="200"/>
      <c r="Q232" s="130"/>
      <c r="R232" s="199"/>
      <c r="S232" s="200"/>
      <c r="T232" s="132"/>
      <c r="AB232" s="201" t="str">
        <f>IFERROR(__xludf.DUMMYFUNCTION("FILTER('설정시트'!$D$7:$K$20,'설정시트'!$C$7:$C$20=I232)"),"#N/A")</f>
        <v>#N/A</v>
      </c>
      <c r="AC232" s="201"/>
      <c r="AD232" s="201"/>
      <c r="AE232" s="201"/>
      <c r="AF232" s="201"/>
      <c r="AG232" s="201"/>
      <c r="AH232" s="201"/>
      <c r="AI232" s="201"/>
    </row>
    <row r="233">
      <c r="H233" s="205"/>
      <c r="I233" s="206"/>
      <c r="J233" s="203"/>
      <c r="K233" s="207"/>
      <c r="L233" s="199"/>
      <c r="M233" s="130"/>
      <c r="N233" s="199"/>
      <c r="O233" s="200"/>
      <c r="P233" s="200"/>
      <c r="Q233" s="130"/>
      <c r="R233" s="199"/>
      <c r="S233" s="200"/>
      <c r="T233" s="132"/>
      <c r="AB233" s="201" t="str">
        <f>IFERROR(__xludf.DUMMYFUNCTION("FILTER('설정시트'!$D$7:$K$20,'설정시트'!$C$7:$C$20=I233)"),"#N/A")</f>
        <v>#N/A</v>
      </c>
      <c r="AC233" s="201"/>
      <c r="AD233" s="201"/>
      <c r="AE233" s="201"/>
      <c r="AF233" s="201"/>
      <c r="AG233" s="201"/>
      <c r="AH233" s="201"/>
      <c r="AI233" s="201"/>
    </row>
    <row r="234">
      <c r="H234" s="205"/>
      <c r="I234" s="206"/>
      <c r="J234" s="203"/>
      <c r="K234" s="207"/>
      <c r="L234" s="199"/>
      <c r="M234" s="130"/>
      <c r="N234" s="199"/>
      <c r="O234" s="200"/>
      <c r="P234" s="200"/>
      <c r="Q234" s="130"/>
      <c r="R234" s="199"/>
      <c r="S234" s="200"/>
      <c r="T234" s="132"/>
      <c r="AB234" s="201" t="str">
        <f>IFERROR(__xludf.DUMMYFUNCTION("FILTER('설정시트'!$D$7:$K$20,'설정시트'!$C$7:$C$20=I234)"),"#N/A")</f>
        <v>#N/A</v>
      </c>
      <c r="AC234" s="201"/>
      <c r="AD234" s="201"/>
      <c r="AE234" s="201"/>
      <c r="AF234" s="201"/>
      <c r="AG234" s="201"/>
      <c r="AH234" s="201"/>
      <c r="AI234" s="201"/>
    </row>
    <row r="235">
      <c r="H235" s="205"/>
      <c r="I235" s="206"/>
      <c r="J235" s="203"/>
      <c r="K235" s="207"/>
      <c r="L235" s="199"/>
      <c r="M235" s="130"/>
      <c r="N235" s="199"/>
      <c r="O235" s="200"/>
      <c r="P235" s="200"/>
      <c r="Q235" s="130"/>
      <c r="R235" s="199"/>
      <c r="S235" s="200"/>
      <c r="T235" s="132"/>
      <c r="AB235" s="201" t="str">
        <f>IFERROR(__xludf.DUMMYFUNCTION("FILTER('설정시트'!$D$7:$K$20,'설정시트'!$C$7:$C$20=I235)"),"#N/A")</f>
        <v>#N/A</v>
      </c>
      <c r="AC235" s="201"/>
      <c r="AD235" s="201"/>
      <c r="AE235" s="201"/>
      <c r="AF235" s="201"/>
      <c r="AG235" s="201"/>
      <c r="AH235" s="201"/>
      <c r="AI235" s="201"/>
    </row>
    <row r="236">
      <c r="H236" s="205"/>
      <c r="I236" s="206"/>
      <c r="J236" s="203"/>
      <c r="K236" s="207"/>
      <c r="L236" s="199"/>
      <c r="M236" s="130"/>
      <c r="N236" s="199"/>
      <c r="O236" s="200"/>
      <c r="P236" s="200"/>
      <c r="Q236" s="130"/>
      <c r="R236" s="199"/>
      <c r="S236" s="200"/>
      <c r="T236" s="132"/>
      <c r="AB236" s="201" t="str">
        <f>IFERROR(__xludf.DUMMYFUNCTION("FILTER('설정시트'!$D$7:$K$20,'설정시트'!$C$7:$C$20=I236)"),"#N/A")</f>
        <v>#N/A</v>
      </c>
      <c r="AC236" s="201"/>
      <c r="AD236" s="201"/>
      <c r="AE236" s="201"/>
      <c r="AF236" s="201"/>
      <c r="AG236" s="201"/>
      <c r="AH236" s="201"/>
      <c r="AI236" s="201"/>
    </row>
    <row r="237">
      <c r="H237" s="205"/>
      <c r="I237" s="206"/>
      <c r="J237" s="203"/>
      <c r="K237" s="207"/>
      <c r="L237" s="199"/>
      <c r="M237" s="130"/>
      <c r="N237" s="199"/>
      <c r="O237" s="200"/>
      <c r="P237" s="200"/>
      <c r="Q237" s="130"/>
      <c r="R237" s="199"/>
      <c r="S237" s="200"/>
      <c r="T237" s="132"/>
      <c r="AB237" s="201" t="str">
        <f>IFERROR(__xludf.DUMMYFUNCTION("FILTER('설정시트'!$D$7:$K$20,'설정시트'!$C$7:$C$20=I237)"),"#N/A")</f>
        <v>#N/A</v>
      </c>
      <c r="AC237" s="201"/>
      <c r="AD237" s="201"/>
      <c r="AE237" s="201"/>
      <c r="AF237" s="201"/>
      <c r="AG237" s="201"/>
      <c r="AH237" s="201"/>
      <c r="AI237" s="201"/>
    </row>
    <row r="238">
      <c r="H238" s="205"/>
      <c r="I238" s="206"/>
      <c r="J238" s="203"/>
      <c r="K238" s="207"/>
      <c r="L238" s="199"/>
      <c r="M238" s="130"/>
      <c r="N238" s="199"/>
      <c r="O238" s="200"/>
      <c r="P238" s="200"/>
      <c r="Q238" s="130"/>
      <c r="R238" s="199"/>
      <c r="S238" s="200"/>
      <c r="T238" s="132"/>
      <c r="AB238" s="201" t="str">
        <f>IFERROR(__xludf.DUMMYFUNCTION("FILTER('설정시트'!$D$7:$K$20,'설정시트'!$C$7:$C$20=I238)"),"#N/A")</f>
        <v>#N/A</v>
      </c>
      <c r="AC238" s="201"/>
      <c r="AD238" s="201"/>
      <c r="AE238" s="201"/>
      <c r="AF238" s="201"/>
      <c r="AG238" s="201"/>
      <c r="AH238" s="201"/>
      <c r="AI238" s="201"/>
    </row>
    <row r="239">
      <c r="H239" s="205"/>
      <c r="I239" s="206"/>
      <c r="J239" s="203"/>
      <c r="K239" s="207"/>
      <c r="L239" s="199"/>
      <c r="M239" s="130"/>
      <c r="N239" s="199"/>
      <c r="O239" s="200"/>
      <c r="P239" s="200"/>
      <c r="Q239" s="130"/>
      <c r="R239" s="199"/>
      <c r="S239" s="200"/>
      <c r="T239" s="132"/>
      <c r="AB239" s="201" t="str">
        <f>IFERROR(__xludf.DUMMYFUNCTION("FILTER('설정시트'!$D$7:$K$20,'설정시트'!$C$7:$C$20=I239)"),"#N/A")</f>
        <v>#N/A</v>
      </c>
      <c r="AC239" s="201"/>
      <c r="AD239" s="201"/>
      <c r="AE239" s="201"/>
      <c r="AF239" s="201"/>
      <c r="AG239" s="201"/>
      <c r="AH239" s="201"/>
      <c r="AI239" s="201"/>
    </row>
    <row r="240">
      <c r="H240" s="205"/>
      <c r="I240" s="206"/>
      <c r="J240" s="203"/>
      <c r="K240" s="207"/>
      <c r="L240" s="199"/>
      <c r="M240" s="130"/>
      <c r="N240" s="199"/>
      <c r="O240" s="200"/>
      <c r="P240" s="200"/>
      <c r="Q240" s="130"/>
      <c r="R240" s="199"/>
      <c r="S240" s="200"/>
      <c r="T240" s="132"/>
      <c r="AB240" s="201" t="str">
        <f>IFERROR(__xludf.DUMMYFUNCTION("FILTER('설정시트'!$D$7:$K$20,'설정시트'!$C$7:$C$20=I240)"),"#N/A")</f>
        <v>#N/A</v>
      </c>
      <c r="AC240" s="201"/>
      <c r="AD240" s="201"/>
      <c r="AE240" s="201"/>
      <c r="AF240" s="201"/>
      <c r="AG240" s="201"/>
      <c r="AH240" s="201"/>
      <c r="AI240" s="201"/>
    </row>
    <row r="241">
      <c r="H241" s="205"/>
      <c r="I241" s="206"/>
      <c r="J241" s="203"/>
      <c r="K241" s="207"/>
      <c r="L241" s="199"/>
      <c r="M241" s="130"/>
      <c r="N241" s="199"/>
      <c r="O241" s="200"/>
      <c r="P241" s="200"/>
      <c r="Q241" s="130"/>
      <c r="R241" s="199"/>
      <c r="S241" s="200"/>
      <c r="T241" s="132"/>
      <c r="AB241" s="201" t="str">
        <f>IFERROR(__xludf.DUMMYFUNCTION("FILTER('설정시트'!$D$7:$K$20,'설정시트'!$C$7:$C$20=I241)"),"#N/A")</f>
        <v>#N/A</v>
      </c>
      <c r="AC241" s="201"/>
      <c r="AD241" s="201"/>
      <c r="AE241" s="201"/>
      <c r="AF241" s="201"/>
      <c r="AG241" s="201"/>
      <c r="AH241" s="201"/>
      <c r="AI241" s="201"/>
    </row>
    <row r="242">
      <c r="H242" s="205"/>
      <c r="I242" s="206"/>
      <c r="J242" s="203"/>
      <c r="K242" s="207"/>
      <c r="L242" s="199"/>
      <c r="M242" s="130"/>
      <c r="N242" s="199"/>
      <c r="O242" s="200"/>
      <c r="P242" s="200"/>
      <c r="Q242" s="130"/>
      <c r="R242" s="199"/>
      <c r="S242" s="200"/>
      <c r="T242" s="132"/>
      <c r="AB242" s="201" t="str">
        <f>IFERROR(__xludf.DUMMYFUNCTION("FILTER('설정시트'!$D$7:$K$20,'설정시트'!$C$7:$C$20=I242)"),"#N/A")</f>
        <v>#N/A</v>
      </c>
      <c r="AC242" s="201"/>
      <c r="AD242" s="201"/>
      <c r="AE242" s="201"/>
      <c r="AF242" s="201"/>
      <c r="AG242" s="201"/>
      <c r="AH242" s="201"/>
      <c r="AI242" s="201"/>
    </row>
    <row r="243">
      <c r="H243" s="205"/>
      <c r="I243" s="206"/>
      <c r="J243" s="203"/>
      <c r="K243" s="207"/>
      <c r="L243" s="199"/>
      <c r="M243" s="130"/>
      <c r="N243" s="199"/>
      <c r="O243" s="200"/>
      <c r="P243" s="200"/>
      <c r="Q243" s="130"/>
      <c r="R243" s="199"/>
      <c r="S243" s="200"/>
      <c r="T243" s="132"/>
      <c r="AB243" s="201" t="str">
        <f>IFERROR(__xludf.DUMMYFUNCTION("FILTER('설정시트'!$D$7:$K$20,'설정시트'!$C$7:$C$20=I243)"),"#N/A")</f>
        <v>#N/A</v>
      </c>
      <c r="AC243" s="201"/>
      <c r="AD243" s="201"/>
      <c r="AE243" s="201"/>
      <c r="AF243" s="201"/>
      <c r="AG243" s="201"/>
      <c r="AH243" s="201"/>
      <c r="AI243" s="201"/>
    </row>
    <row r="244">
      <c r="H244" s="205"/>
      <c r="I244" s="206"/>
      <c r="J244" s="203"/>
      <c r="K244" s="207"/>
      <c r="L244" s="199"/>
      <c r="M244" s="130"/>
      <c r="N244" s="199"/>
      <c r="O244" s="200"/>
      <c r="P244" s="200"/>
      <c r="Q244" s="130"/>
      <c r="R244" s="199"/>
      <c r="S244" s="200"/>
      <c r="T244" s="132"/>
      <c r="AB244" s="201" t="str">
        <f>IFERROR(__xludf.DUMMYFUNCTION("FILTER('설정시트'!$D$7:$K$20,'설정시트'!$C$7:$C$20=I244)"),"#N/A")</f>
        <v>#N/A</v>
      </c>
      <c r="AC244" s="201"/>
      <c r="AD244" s="201"/>
      <c r="AE244" s="201"/>
      <c r="AF244" s="201"/>
      <c r="AG244" s="201"/>
      <c r="AH244" s="201"/>
      <c r="AI244" s="201"/>
    </row>
    <row r="245">
      <c r="H245" s="205"/>
      <c r="I245" s="206"/>
      <c r="J245" s="203"/>
      <c r="K245" s="207"/>
      <c r="L245" s="199"/>
      <c r="M245" s="130"/>
      <c r="N245" s="199"/>
      <c r="O245" s="200"/>
      <c r="P245" s="200"/>
      <c r="Q245" s="130"/>
      <c r="R245" s="199"/>
      <c r="S245" s="200"/>
      <c r="T245" s="132"/>
      <c r="AB245" s="201" t="str">
        <f>IFERROR(__xludf.DUMMYFUNCTION("FILTER('설정시트'!$D$7:$K$20,'설정시트'!$C$7:$C$20=I245)"),"#N/A")</f>
        <v>#N/A</v>
      </c>
      <c r="AC245" s="201"/>
      <c r="AD245" s="201"/>
      <c r="AE245" s="201"/>
      <c r="AF245" s="201"/>
      <c r="AG245" s="201"/>
      <c r="AH245" s="201"/>
      <c r="AI245" s="201"/>
    </row>
    <row r="246">
      <c r="H246" s="205"/>
      <c r="I246" s="206"/>
      <c r="J246" s="203"/>
      <c r="K246" s="207"/>
      <c r="L246" s="199"/>
      <c r="M246" s="130"/>
      <c r="N246" s="199"/>
      <c r="O246" s="200"/>
      <c r="P246" s="200"/>
      <c r="Q246" s="130"/>
      <c r="R246" s="199"/>
      <c r="S246" s="200"/>
      <c r="T246" s="132"/>
      <c r="AB246" s="201" t="str">
        <f>IFERROR(__xludf.DUMMYFUNCTION("FILTER('설정시트'!$D$7:$K$20,'설정시트'!$C$7:$C$20=I246)"),"#N/A")</f>
        <v>#N/A</v>
      </c>
      <c r="AC246" s="201"/>
      <c r="AD246" s="201"/>
      <c r="AE246" s="201"/>
      <c r="AF246" s="201"/>
      <c r="AG246" s="201"/>
      <c r="AH246" s="201"/>
      <c r="AI246" s="201"/>
    </row>
    <row r="247">
      <c r="H247" s="205"/>
      <c r="I247" s="206"/>
      <c r="J247" s="203"/>
      <c r="K247" s="207"/>
      <c r="L247" s="199"/>
      <c r="M247" s="130"/>
      <c r="N247" s="199"/>
      <c r="O247" s="200"/>
      <c r="P247" s="200"/>
      <c r="Q247" s="130"/>
      <c r="R247" s="199"/>
      <c r="S247" s="200"/>
      <c r="T247" s="132"/>
      <c r="AB247" s="201" t="str">
        <f>IFERROR(__xludf.DUMMYFUNCTION("FILTER('설정시트'!$D$7:$K$20,'설정시트'!$C$7:$C$20=I247)"),"#N/A")</f>
        <v>#N/A</v>
      </c>
      <c r="AC247" s="201"/>
      <c r="AD247" s="201"/>
      <c r="AE247" s="201"/>
      <c r="AF247" s="201"/>
      <c r="AG247" s="201"/>
      <c r="AH247" s="201"/>
      <c r="AI247" s="201"/>
    </row>
    <row r="248">
      <c r="H248" s="205"/>
      <c r="I248" s="206"/>
      <c r="J248" s="203"/>
      <c r="K248" s="207"/>
      <c r="L248" s="199"/>
      <c r="M248" s="130"/>
      <c r="N248" s="199"/>
      <c r="O248" s="200"/>
      <c r="P248" s="200"/>
      <c r="Q248" s="130"/>
      <c r="R248" s="199"/>
      <c r="S248" s="200"/>
      <c r="T248" s="132"/>
      <c r="AB248" s="201" t="str">
        <f>IFERROR(__xludf.DUMMYFUNCTION("FILTER('설정시트'!$D$7:$K$20,'설정시트'!$C$7:$C$20=I248)"),"#N/A")</f>
        <v>#N/A</v>
      </c>
      <c r="AC248" s="201"/>
      <c r="AD248" s="201"/>
      <c r="AE248" s="201"/>
      <c r="AF248" s="201"/>
      <c r="AG248" s="201"/>
      <c r="AH248" s="201"/>
      <c r="AI248" s="201"/>
    </row>
    <row r="249">
      <c r="H249" s="205"/>
      <c r="I249" s="206"/>
      <c r="J249" s="203"/>
      <c r="K249" s="207"/>
      <c r="L249" s="199"/>
      <c r="M249" s="130"/>
      <c r="N249" s="199"/>
      <c r="O249" s="200"/>
      <c r="P249" s="200"/>
      <c r="Q249" s="130"/>
      <c r="R249" s="199"/>
      <c r="S249" s="200"/>
      <c r="T249" s="132"/>
      <c r="AB249" s="201" t="str">
        <f>IFERROR(__xludf.DUMMYFUNCTION("FILTER('설정시트'!$D$7:$K$20,'설정시트'!$C$7:$C$20=I249)"),"#N/A")</f>
        <v>#N/A</v>
      </c>
      <c r="AC249" s="201"/>
      <c r="AD249" s="201"/>
      <c r="AE249" s="201"/>
      <c r="AF249" s="201"/>
      <c r="AG249" s="201"/>
      <c r="AH249" s="201"/>
      <c r="AI249" s="201"/>
    </row>
    <row r="250">
      <c r="H250" s="205"/>
      <c r="I250" s="206"/>
      <c r="J250" s="203"/>
      <c r="K250" s="207"/>
      <c r="L250" s="199"/>
      <c r="M250" s="130"/>
      <c r="N250" s="199"/>
      <c r="O250" s="200"/>
      <c r="P250" s="200"/>
      <c r="Q250" s="130"/>
      <c r="R250" s="199"/>
      <c r="S250" s="200"/>
      <c r="T250" s="132"/>
      <c r="AB250" s="201" t="str">
        <f>IFERROR(__xludf.DUMMYFUNCTION("FILTER('설정시트'!$D$7:$K$20,'설정시트'!$C$7:$C$20=I250)"),"#N/A")</f>
        <v>#N/A</v>
      </c>
      <c r="AC250" s="201"/>
      <c r="AD250" s="201"/>
      <c r="AE250" s="201"/>
      <c r="AF250" s="201"/>
      <c r="AG250" s="201"/>
      <c r="AH250" s="201"/>
      <c r="AI250" s="201"/>
    </row>
    <row r="251">
      <c r="H251" s="205"/>
      <c r="I251" s="206"/>
      <c r="J251" s="203"/>
      <c r="K251" s="207"/>
      <c r="L251" s="199"/>
      <c r="M251" s="130"/>
      <c r="N251" s="199"/>
      <c r="O251" s="200"/>
      <c r="P251" s="200"/>
      <c r="Q251" s="130"/>
      <c r="R251" s="199"/>
      <c r="S251" s="200"/>
      <c r="T251" s="132"/>
      <c r="AB251" s="201" t="str">
        <f>IFERROR(__xludf.DUMMYFUNCTION("FILTER('설정시트'!$D$7:$K$20,'설정시트'!$C$7:$C$20=I251)"),"#N/A")</f>
        <v>#N/A</v>
      </c>
      <c r="AC251" s="201"/>
      <c r="AD251" s="201"/>
      <c r="AE251" s="201"/>
      <c r="AF251" s="201"/>
      <c r="AG251" s="201"/>
      <c r="AH251" s="201"/>
      <c r="AI251" s="201"/>
    </row>
    <row r="252">
      <c r="H252" s="205"/>
      <c r="I252" s="206"/>
      <c r="J252" s="203"/>
      <c r="K252" s="207"/>
      <c r="L252" s="199"/>
      <c r="M252" s="130"/>
      <c r="N252" s="199"/>
      <c r="O252" s="200"/>
      <c r="P252" s="200"/>
      <c r="Q252" s="130"/>
      <c r="R252" s="199"/>
      <c r="S252" s="200"/>
      <c r="T252" s="132"/>
      <c r="AB252" s="201" t="str">
        <f>IFERROR(__xludf.DUMMYFUNCTION("FILTER('설정시트'!$D$7:$K$20,'설정시트'!$C$7:$C$20=I252)"),"#N/A")</f>
        <v>#N/A</v>
      </c>
      <c r="AC252" s="201"/>
      <c r="AD252" s="201"/>
      <c r="AE252" s="201"/>
      <c r="AF252" s="201"/>
      <c r="AG252" s="201"/>
      <c r="AH252" s="201"/>
      <c r="AI252" s="201"/>
    </row>
    <row r="253">
      <c r="H253" s="205"/>
      <c r="I253" s="206"/>
      <c r="J253" s="203"/>
      <c r="K253" s="207"/>
      <c r="L253" s="199"/>
      <c r="M253" s="130"/>
      <c r="N253" s="199"/>
      <c r="O253" s="200"/>
      <c r="P253" s="200"/>
      <c r="Q253" s="130"/>
      <c r="R253" s="199"/>
      <c r="S253" s="200"/>
      <c r="T253" s="132"/>
      <c r="AB253" s="201" t="str">
        <f>IFERROR(__xludf.DUMMYFUNCTION("FILTER('설정시트'!$D$7:$K$20,'설정시트'!$C$7:$C$20=I253)"),"#N/A")</f>
        <v>#N/A</v>
      </c>
      <c r="AC253" s="201"/>
      <c r="AD253" s="201"/>
      <c r="AE253" s="201"/>
      <c r="AF253" s="201"/>
      <c r="AG253" s="201"/>
      <c r="AH253" s="201"/>
      <c r="AI253" s="201"/>
    </row>
    <row r="254">
      <c r="H254" s="205"/>
      <c r="I254" s="206"/>
      <c r="J254" s="203"/>
      <c r="K254" s="207"/>
      <c r="L254" s="199"/>
      <c r="M254" s="130"/>
      <c r="N254" s="199"/>
      <c r="O254" s="200"/>
      <c r="P254" s="200"/>
      <c r="Q254" s="130"/>
      <c r="R254" s="199"/>
      <c r="S254" s="200"/>
      <c r="T254" s="132"/>
      <c r="AB254" s="201" t="str">
        <f>IFERROR(__xludf.DUMMYFUNCTION("FILTER('설정시트'!$D$7:$K$20,'설정시트'!$C$7:$C$20=I254)"),"#N/A")</f>
        <v>#N/A</v>
      </c>
      <c r="AC254" s="201"/>
      <c r="AD254" s="201"/>
      <c r="AE254" s="201"/>
      <c r="AF254" s="201"/>
      <c r="AG254" s="201"/>
      <c r="AH254" s="201"/>
      <c r="AI254" s="201"/>
    </row>
    <row r="255">
      <c r="H255" s="205"/>
      <c r="I255" s="206"/>
      <c r="J255" s="203"/>
      <c r="K255" s="207"/>
      <c r="L255" s="199"/>
      <c r="M255" s="130"/>
      <c r="N255" s="199"/>
      <c r="O255" s="200"/>
      <c r="P255" s="200"/>
      <c r="Q255" s="130"/>
      <c r="R255" s="199"/>
      <c r="S255" s="200"/>
      <c r="T255" s="132"/>
      <c r="AB255" s="201" t="str">
        <f>IFERROR(__xludf.DUMMYFUNCTION("FILTER('설정시트'!$D$7:$K$20,'설정시트'!$C$7:$C$20=I255)"),"#N/A")</f>
        <v>#N/A</v>
      </c>
      <c r="AC255" s="201"/>
      <c r="AD255" s="201"/>
      <c r="AE255" s="201"/>
      <c r="AF255" s="201"/>
      <c r="AG255" s="201"/>
      <c r="AH255" s="201"/>
      <c r="AI255" s="201"/>
    </row>
    <row r="256">
      <c r="H256" s="205"/>
      <c r="I256" s="206"/>
      <c r="J256" s="203"/>
      <c r="K256" s="207"/>
      <c r="L256" s="199"/>
      <c r="M256" s="130"/>
      <c r="N256" s="199"/>
      <c r="O256" s="200"/>
      <c r="P256" s="200"/>
      <c r="Q256" s="130"/>
      <c r="R256" s="199"/>
      <c r="S256" s="200"/>
      <c r="T256" s="132"/>
      <c r="AB256" s="201" t="str">
        <f>IFERROR(__xludf.DUMMYFUNCTION("FILTER('설정시트'!$D$7:$K$20,'설정시트'!$C$7:$C$20=I256)"),"#N/A")</f>
        <v>#N/A</v>
      </c>
      <c r="AC256" s="201"/>
      <c r="AD256" s="201"/>
      <c r="AE256" s="201"/>
      <c r="AF256" s="201"/>
      <c r="AG256" s="201"/>
      <c r="AH256" s="201"/>
      <c r="AI256" s="201"/>
    </row>
    <row r="257">
      <c r="H257" s="205"/>
      <c r="I257" s="206"/>
      <c r="J257" s="203"/>
      <c r="K257" s="207"/>
      <c r="L257" s="199"/>
      <c r="M257" s="130"/>
      <c r="N257" s="199"/>
      <c r="O257" s="200"/>
      <c r="P257" s="200"/>
      <c r="Q257" s="130"/>
      <c r="R257" s="199"/>
      <c r="S257" s="200"/>
      <c r="T257" s="132"/>
      <c r="AB257" s="201" t="str">
        <f>IFERROR(__xludf.DUMMYFUNCTION("FILTER('설정시트'!$D$7:$K$20,'설정시트'!$C$7:$C$20=I257)"),"#N/A")</f>
        <v>#N/A</v>
      </c>
      <c r="AC257" s="201"/>
      <c r="AD257" s="201"/>
      <c r="AE257" s="201"/>
      <c r="AF257" s="201"/>
      <c r="AG257" s="201"/>
      <c r="AH257" s="201"/>
      <c r="AI257" s="201"/>
    </row>
    <row r="258">
      <c r="H258" s="205"/>
      <c r="I258" s="206"/>
      <c r="J258" s="203"/>
      <c r="K258" s="207"/>
      <c r="L258" s="199"/>
      <c r="M258" s="130"/>
      <c r="N258" s="199"/>
      <c r="O258" s="200"/>
      <c r="P258" s="200"/>
      <c r="Q258" s="130"/>
      <c r="R258" s="199"/>
      <c r="S258" s="200"/>
      <c r="T258" s="132"/>
      <c r="AB258" s="201" t="str">
        <f>IFERROR(__xludf.DUMMYFUNCTION("FILTER('설정시트'!$D$7:$K$20,'설정시트'!$C$7:$C$20=I258)"),"#N/A")</f>
        <v>#N/A</v>
      </c>
      <c r="AC258" s="201"/>
      <c r="AD258" s="201"/>
      <c r="AE258" s="201"/>
      <c r="AF258" s="201"/>
      <c r="AG258" s="201"/>
      <c r="AH258" s="201"/>
      <c r="AI258" s="201"/>
    </row>
    <row r="259">
      <c r="H259" s="205"/>
      <c r="I259" s="206"/>
      <c r="J259" s="203"/>
      <c r="K259" s="207"/>
      <c r="L259" s="199"/>
      <c r="M259" s="130"/>
      <c r="N259" s="199"/>
      <c r="O259" s="200"/>
      <c r="P259" s="200"/>
      <c r="Q259" s="130"/>
      <c r="R259" s="199"/>
      <c r="S259" s="200"/>
      <c r="T259" s="132"/>
      <c r="AB259" s="201" t="str">
        <f>IFERROR(__xludf.DUMMYFUNCTION("FILTER('설정시트'!$D$7:$K$20,'설정시트'!$C$7:$C$20=I259)"),"#N/A")</f>
        <v>#N/A</v>
      </c>
      <c r="AC259" s="201"/>
      <c r="AD259" s="201"/>
      <c r="AE259" s="201"/>
      <c r="AF259" s="201"/>
      <c r="AG259" s="201"/>
      <c r="AH259" s="201"/>
      <c r="AI259" s="201"/>
    </row>
    <row r="260">
      <c r="H260" s="205"/>
      <c r="I260" s="206"/>
      <c r="J260" s="203"/>
      <c r="K260" s="207"/>
      <c r="L260" s="199"/>
      <c r="M260" s="130"/>
      <c r="N260" s="199"/>
      <c r="O260" s="200"/>
      <c r="P260" s="200"/>
      <c r="Q260" s="130"/>
      <c r="R260" s="199"/>
      <c r="S260" s="200"/>
      <c r="T260" s="132"/>
      <c r="AB260" s="201" t="str">
        <f>IFERROR(__xludf.DUMMYFUNCTION("FILTER('설정시트'!$D$7:$K$20,'설정시트'!$C$7:$C$20=I260)"),"#N/A")</f>
        <v>#N/A</v>
      </c>
      <c r="AC260" s="201"/>
      <c r="AD260" s="201"/>
      <c r="AE260" s="201"/>
      <c r="AF260" s="201"/>
      <c r="AG260" s="201"/>
      <c r="AH260" s="201"/>
      <c r="AI260" s="201"/>
    </row>
    <row r="261">
      <c r="H261" s="205"/>
      <c r="I261" s="206"/>
      <c r="J261" s="203"/>
      <c r="K261" s="207"/>
      <c r="L261" s="199"/>
      <c r="M261" s="130"/>
      <c r="N261" s="199"/>
      <c r="O261" s="200"/>
      <c r="P261" s="200"/>
      <c r="Q261" s="130"/>
      <c r="R261" s="199"/>
      <c r="S261" s="200"/>
      <c r="T261" s="132"/>
      <c r="AB261" s="201" t="str">
        <f>IFERROR(__xludf.DUMMYFUNCTION("FILTER('설정시트'!$D$7:$K$20,'설정시트'!$C$7:$C$20=I261)"),"#N/A")</f>
        <v>#N/A</v>
      </c>
      <c r="AC261" s="201"/>
      <c r="AD261" s="201"/>
      <c r="AE261" s="201"/>
      <c r="AF261" s="201"/>
      <c r="AG261" s="201"/>
      <c r="AH261" s="201"/>
      <c r="AI261" s="201"/>
    </row>
    <row r="262">
      <c r="H262" s="205"/>
      <c r="I262" s="206"/>
      <c r="J262" s="203"/>
      <c r="K262" s="207"/>
      <c r="L262" s="199"/>
      <c r="M262" s="130"/>
      <c r="N262" s="199"/>
      <c r="O262" s="200"/>
      <c r="P262" s="200"/>
      <c r="Q262" s="130"/>
      <c r="R262" s="199"/>
      <c r="S262" s="200"/>
      <c r="T262" s="132"/>
      <c r="AB262" s="201" t="str">
        <f>IFERROR(__xludf.DUMMYFUNCTION("FILTER('설정시트'!$D$7:$K$20,'설정시트'!$C$7:$C$20=I262)"),"#N/A")</f>
        <v>#N/A</v>
      </c>
      <c r="AC262" s="201"/>
      <c r="AD262" s="201"/>
      <c r="AE262" s="201"/>
      <c r="AF262" s="201"/>
      <c r="AG262" s="201"/>
      <c r="AH262" s="201"/>
      <c r="AI262" s="201"/>
    </row>
    <row r="263">
      <c r="H263" s="205"/>
      <c r="I263" s="206"/>
      <c r="J263" s="203"/>
      <c r="K263" s="207"/>
      <c r="L263" s="199"/>
      <c r="M263" s="130"/>
      <c r="N263" s="199"/>
      <c r="O263" s="200"/>
      <c r="P263" s="200"/>
      <c r="Q263" s="130"/>
      <c r="R263" s="199"/>
      <c r="S263" s="200"/>
      <c r="T263" s="132"/>
      <c r="AB263" s="201" t="str">
        <f>IFERROR(__xludf.DUMMYFUNCTION("FILTER('설정시트'!$D$7:$K$20,'설정시트'!$C$7:$C$20=I263)"),"#N/A")</f>
        <v>#N/A</v>
      </c>
      <c r="AC263" s="201"/>
      <c r="AD263" s="201"/>
      <c r="AE263" s="201"/>
      <c r="AF263" s="201"/>
      <c r="AG263" s="201"/>
      <c r="AH263" s="201"/>
      <c r="AI263" s="201"/>
    </row>
    <row r="264">
      <c r="H264" s="205"/>
      <c r="I264" s="206"/>
      <c r="J264" s="203"/>
      <c r="K264" s="207"/>
      <c r="L264" s="199"/>
      <c r="M264" s="130"/>
      <c r="N264" s="199"/>
      <c r="O264" s="200"/>
      <c r="P264" s="200"/>
      <c r="Q264" s="130"/>
      <c r="R264" s="199"/>
      <c r="S264" s="200"/>
      <c r="T264" s="132"/>
      <c r="AB264" s="201" t="str">
        <f>IFERROR(__xludf.DUMMYFUNCTION("FILTER('설정시트'!$D$7:$K$20,'설정시트'!$C$7:$C$20=I264)"),"#N/A")</f>
        <v>#N/A</v>
      </c>
      <c r="AC264" s="201"/>
      <c r="AD264" s="201"/>
      <c r="AE264" s="201"/>
      <c r="AF264" s="201"/>
      <c r="AG264" s="201"/>
      <c r="AH264" s="201"/>
      <c r="AI264" s="201"/>
    </row>
    <row r="265">
      <c r="H265" s="205"/>
      <c r="I265" s="206"/>
      <c r="J265" s="203"/>
      <c r="K265" s="207"/>
      <c r="L265" s="199"/>
      <c r="M265" s="130"/>
      <c r="N265" s="199"/>
      <c r="O265" s="200"/>
      <c r="P265" s="200"/>
      <c r="Q265" s="130"/>
      <c r="R265" s="199"/>
      <c r="S265" s="200"/>
      <c r="T265" s="132"/>
      <c r="AB265" s="201" t="str">
        <f>IFERROR(__xludf.DUMMYFUNCTION("FILTER('설정시트'!$D$7:$K$20,'설정시트'!$C$7:$C$20=I265)"),"#N/A")</f>
        <v>#N/A</v>
      </c>
      <c r="AC265" s="201"/>
      <c r="AD265" s="201"/>
      <c r="AE265" s="201"/>
      <c r="AF265" s="201"/>
      <c r="AG265" s="201"/>
      <c r="AH265" s="201"/>
      <c r="AI265" s="201"/>
    </row>
    <row r="266">
      <c r="H266" s="205"/>
      <c r="I266" s="206"/>
      <c r="J266" s="203"/>
      <c r="K266" s="207"/>
      <c r="L266" s="199"/>
      <c r="M266" s="130"/>
      <c r="N266" s="199"/>
      <c r="O266" s="200"/>
      <c r="P266" s="200"/>
      <c r="Q266" s="130"/>
      <c r="R266" s="199"/>
      <c r="S266" s="200"/>
      <c r="T266" s="132"/>
      <c r="AB266" s="201" t="str">
        <f>IFERROR(__xludf.DUMMYFUNCTION("FILTER('설정시트'!$D$7:$K$20,'설정시트'!$C$7:$C$20=I266)"),"#N/A")</f>
        <v>#N/A</v>
      </c>
      <c r="AC266" s="201"/>
      <c r="AD266" s="201"/>
      <c r="AE266" s="201"/>
      <c r="AF266" s="201"/>
      <c r="AG266" s="201"/>
      <c r="AH266" s="201"/>
      <c r="AI266" s="201"/>
    </row>
    <row r="267">
      <c r="H267" s="205"/>
      <c r="I267" s="206"/>
      <c r="J267" s="203"/>
      <c r="K267" s="207"/>
      <c r="L267" s="199"/>
      <c r="M267" s="130"/>
      <c r="N267" s="199"/>
      <c r="O267" s="200"/>
      <c r="P267" s="200"/>
      <c r="Q267" s="130"/>
      <c r="R267" s="199"/>
      <c r="S267" s="200"/>
      <c r="T267" s="132"/>
      <c r="AB267" s="201" t="str">
        <f>IFERROR(__xludf.DUMMYFUNCTION("FILTER('설정시트'!$D$7:$K$20,'설정시트'!$C$7:$C$20=I267)"),"#N/A")</f>
        <v>#N/A</v>
      </c>
      <c r="AC267" s="201"/>
      <c r="AD267" s="201"/>
      <c r="AE267" s="201"/>
      <c r="AF267" s="201"/>
      <c r="AG267" s="201"/>
      <c r="AH267" s="201"/>
      <c r="AI267" s="201"/>
    </row>
    <row r="268">
      <c r="H268" s="205"/>
      <c r="I268" s="206"/>
      <c r="J268" s="203"/>
      <c r="K268" s="207"/>
      <c r="L268" s="199"/>
      <c r="M268" s="130"/>
      <c r="N268" s="199"/>
      <c r="O268" s="200"/>
      <c r="P268" s="200"/>
      <c r="Q268" s="130"/>
      <c r="R268" s="199"/>
      <c r="S268" s="200"/>
      <c r="T268" s="132"/>
      <c r="AB268" s="201" t="str">
        <f>IFERROR(__xludf.DUMMYFUNCTION("FILTER('설정시트'!$D$7:$K$20,'설정시트'!$C$7:$C$20=I268)"),"#N/A")</f>
        <v>#N/A</v>
      </c>
      <c r="AC268" s="201"/>
      <c r="AD268" s="201"/>
      <c r="AE268" s="201"/>
      <c r="AF268" s="201"/>
      <c r="AG268" s="201"/>
      <c r="AH268" s="201"/>
      <c r="AI268" s="201"/>
    </row>
    <row r="269">
      <c r="H269" s="205"/>
      <c r="I269" s="206"/>
      <c r="J269" s="203"/>
      <c r="K269" s="207"/>
      <c r="L269" s="199"/>
      <c r="M269" s="130"/>
      <c r="N269" s="199"/>
      <c r="O269" s="200"/>
      <c r="P269" s="200"/>
      <c r="Q269" s="130"/>
      <c r="R269" s="199"/>
      <c r="S269" s="200"/>
      <c r="T269" s="132"/>
      <c r="AB269" s="201" t="str">
        <f>IFERROR(__xludf.DUMMYFUNCTION("FILTER('설정시트'!$D$7:$K$20,'설정시트'!$C$7:$C$20=I269)"),"#N/A")</f>
        <v>#N/A</v>
      </c>
      <c r="AC269" s="201"/>
      <c r="AD269" s="201"/>
      <c r="AE269" s="201"/>
      <c r="AF269" s="201"/>
      <c r="AG269" s="201"/>
      <c r="AH269" s="201"/>
      <c r="AI269" s="201"/>
    </row>
    <row r="270">
      <c r="H270" s="205"/>
      <c r="I270" s="206"/>
      <c r="J270" s="203"/>
      <c r="K270" s="207"/>
      <c r="L270" s="199"/>
      <c r="M270" s="130"/>
      <c r="N270" s="199"/>
      <c r="O270" s="200"/>
      <c r="P270" s="200"/>
      <c r="Q270" s="130"/>
      <c r="R270" s="199"/>
      <c r="S270" s="200"/>
      <c r="T270" s="132"/>
      <c r="AB270" s="201" t="str">
        <f>IFERROR(__xludf.DUMMYFUNCTION("FILTER('설정시트'!$D$7:$K$20,'설정시트'!$C$7:$C$20=I270)"),"#N/A")</f>
        <v>#N/A</v>
      </c>
      <c r="AC270" s="201"/>
      <c r="AD270" s="201"/>
      <c r="AE270" s="201"/>
      <c r="AF270" s="201"/>
      <c r="AG270" s="201"/>
      <c r="AH270" s="201"/>
      <c r="AI270" s="201"/>
    </row>
    <row r="271">
      <c r="H271" s="205"/>
      <c r="I271" s="206"/>
      <c r="J271" s="203"/>
      <c r="K271" s="207"/>
      <c r="L271" s="199"/>
      <c r="M271" s="130"/>
      <c r="N271" s="199"/>
      <c r="O271" s="200"/>
      <c r="P271" s="200"/>
      <c r="Q271" s="130"/>
      <c r="R271" s="199"/>
      <c r="S271" s="200"/>
      <c r="T271" s="132"/>
      <c r="AB271" s="201" t="str">
        <f>IFERROR(__xludf.DUMMYFUNCTION("FILTER('설정시트'!$D$7:$K$20,'설정시트'!$C$7:$C$20=I271)"),"#N/A")</f>
        <v>#N/A</v>
      </c>
      <c r="AC271" s="201"/>
      <c r="AD271" s="201"/>
      <c r="AE271" s="201"/>
      <c r="AF271" s="201"/>
      <c r="AG271" s="201"/>
      <c r="AH271" s="201"/>
      <c r="AI271" s="201"/>
    </row>
    <row r="272">
      <c r="H272" s="205"/>
      <c r="I272" s="206"/>
      <c r="J272" s="203"/>
      <c r="K272" s="207"/>
      <c r="L272" s="199"/>
      <c r="M272" s="130"/>
      <c r="N272" s="199"/>
      <c r="O272" s="200"/>
      <c r="P272" s="200"/>
      <c r="Q272" s="130"/>
      <c r="R272" s="199"/>
      <c r="S272" s="200"/>
      <c r="T272" s="132"/>
      <c r="AB272" s="201" t="str">
        <f>IFERROR(__xludf.DUMMYFUNCTION("FILTER('설정시트'!$D$7:$K$20,'설정시트'!$C$7:$C$20=I272)"),"#N/A")</f>
        <v>#N/A</v>
      </c>
      <c r="AC272" s="201"/>
      <c r="AD272" s="201"/>
      <c r="AE272" s="201"/>
      <c r="AF272" s="201"/>
      <c r="AG272" s="201"/>
      <c r="AH272" s="201"/>
      <c r="AI272" s="201"/>
    </row>
    <row r="273">
      <c r="H273" s="205"/>
      <c r="I273" s="206"/>
      <c r="J273" s="203"/>
      <c r="K273" s="207"/>
      <c r="L273" s="199"/>
      <c r="M273" s="130"/>
      <c r="N273" s="199"/>
      <c r="O273" s="200"/>
      <c r="P273" s="200"/>
      <c r="Q273" s="130"/>
      <c r="R273" s="199"/>
      <c r="S273" s="200"/>
      <c r="T273" s="132"/>
      <c r="AB273" s="201" t="str">
        <f>IFERROR(__xludf.DUMMYFUNCTION("FILTER('설정시트'!$D$7:$K$20,'설정시트'!$C$7:$C$20=I273)"),"#N/A")</f>
        <v>#N/A</v>
      </c>
      <c r="AC273" s="201"/>
      <c r="AD273" s="201"/>
      <c r="AE273" s="201"/>
      <c r="AF273" s="201"/>
      <c r="AG273" s="201"/>
      <c r="AH273" s="201"/>
      <c r="AI273" s="201"/>
    </row>
    <row r="274">
      <c r="H274" s="205"/>
      <c r="I274" s="206"/>
      <c r="J274" s="203"/>
      <c r="K274" s="207"/>
      <c r="L274" s="199"/>
      <c r="M274" s="130"/>
      <c r="N274" s="199"/>
      <c r="O274" s="200"/>
      <c r="P274" s="200"/>
      <c r="Q274" s="130"/>
      <c r="R274" s="199"/>
      <c r="S274" s="200"/>
      <c r="T274" s="132"/>
      <c r="AB274" s="201" t="str">
        <f>IFERROR(__xludf.DUMMYFUNCTION("FILTER('설정시트'!$D$7:$K$20,'설정시트'!$C$7:$C$20=I274)"),"#N/A")</f>
        <v>#N/A</v>
      </c>
      <c r="AC274" s="201"/>
      <c r="AD274" s="201"/>
      <c r="AE274" s="201"/>
      <c r="AF274" s="201"/>
      <c r="AG274" s="201"/>
      <c r="AH274" s="201"/>
      <c r="AI274" s="201"/>
    </row>
    <row r="275">
      <c r="H275" s="205"/>
      <c r="I275" s="206"/>
      <c r="J275" s="203"/>
      <c r="K275" s="207"/>
      <c r="L275" s="199"/>
      <c r="M275" s="130"/>
      <c r="N275" s="199"/>
      <c r="O275" s="200"/>
      <c r="P275" s="200"/>
      <c r="Q275" s="130"/>
      <c r="R275" s="199"/>
      <c r="S275" s="200"/>
      <c r="T275" s="132"/>
      <c r="AB275" s="201" t="str">
        <f>IFERROR(__xludf.DUMMYFUNCTION("FILTER('설정시트'!$D$7:$K$20,'설정시트'!$C$7:$C$20=I275)"),"#N/A")</f>
        <v>#N/A</v>
      </c>
      <c r="AC275" s="201"/>
      <c r="AD275" s="201"/>
      <c r="AE275" s="201"/>
      <c r="AF275" s="201"/>
      <c r="AG275" s="201"/>
      <c r="AH275" s="201"/>
      <c r="AI275" s="201"/>
    </row>
    <row r="276">
      <c r="H276" s="205"/>
      <c r="I276" s="206"/>
      <c r="J276" s="203"/>
      <c r="K276" s="207"/>
      <c r="L276" s="199"/>
      <c r="M276" s="130"/>
      <c r="N276" s="199"/>
      <c r="O276" s="200"/>
      <c r="P276" s="200"/>
      <c r="Q276" s="130"/>
      <c r="R276" s="199"/>
      <c r="S276" s="200"/>
      <c r="T276" s="132"/>
      <c r="AB276" s="201" t="str">
        <f>IFERROR(__xludf.DUMMYFUNCTION("FILTER('설정시트'!$D$7:$K$20,'설정시트'!$C$7:$C$20=I276)"),"#N/A")</f>
        <v>#N/A</v>
      </c>
      <c r="AC276" s="201"/>
      <c r="AD276" s="201"/>
      <c r="AE276" s="201"/>
      <c r="AF276" s="201"/>
      <c r="AG276" s="201"/>
      <c r="AH276" s="201"/>
      <c r="AI276" s="201"/>
    </row>
    <row r="277">
      <c r="H277" s="205"/>
      <c r="I277" s="206"/>
      <c r="J277" s="203"/>
      <c r="K277" s="207"/>
      <c r="L277" s="199"/>
      <c r="M277" s="130"/>
      <c r="N277" s="199"/>
      <c r="O277" s="200"/>
      <c r="P277" s="200"/>
      <c r="Q277" s="130"/>
      <c r="R277" s="199"/>
      <c r="S277" s="200"/>
      <c r="T277" s="132"/>
      <c r="AB277" s="201" t="str">
        <f>IFERROR(__xludf.DUMMYFUNCTION("FILTER('설정시트'!$D$7:$K$20,'설정시트'!$C$7:$C$20=I277)"),"#N/A")</f>
        <v>#N/A</v>
      </c>
      <c r="AC277" s="201"/>
      <c r="AD277" s="201"/>
      <c r="AE277" s="201"/>
      <c r="AF277" s="201"/>
      <c r="AG277" s="201"/>
      <c r="AH277" s="201"/>
      <c r="AI277" s="201"/>
    </row>
    <row r="278">
      <c r="H278" s="205"/>
      <c r="I278" s="206"/>
      <c r="J278" s="203"/>
      <c r="K278" s="207"/>
      <c r="L278" s="199"/>
      <c r="M278" s="130"/>
      <c r="N278" s="199"/>
      <c r="O278" s="200"/>
      <c r="P278" s="200"/>
      <c r="Q278" s="130"/>
      <c r="R278" s="199"/>
      <c r="S278" s="200"/>
      <c r="T278" s="132"/>
      <c r="AB278" s="201" t="str">
        <f>IFERROR(__xludf.DUMMYFUNCTION("FILTER('설정시트'!$D$7:$K$20,'설정시트'!$C$7:$C$20=I278)"),"#N/A")</f>
        <v>#N/A</v>
      </c>
      <c r="AC278" s="201"/>
      <c r="AD278" s="201"/>
      <c r="AE278" s="201"/>
      <c r="AF278" s="201"/>
      <c r="AG278" s="201"/>
      <c r="AH278" s="201"/>
      <c r="AI278" s="201"/>
    </row>
    <row r="279">
      <c r="H279" s="205"/>
      <c r="I279" s="206"/>
      <c r="J279" s="203"/>
      <c r="K279" s="207"/>
      <c r="L279" s="199"/>
      <c r="M279" s="130"/>
      <c r="N279" s="199"/>
      <c r="O279" s="200"/>
      <c r="P279" s="200"/>
      <c r="Q279" s="130"/>
      <c r="R279" s="199"/>
      <c r="S279" s="200"/>
      <c r="T279" s="132"/>
      <c r="AB279" s="201" t="str">
        <f>IFERROR(__xludf.DUMMYFUNCTION("FILTER('설정시트'!$D$7:$K$20,'설정시트'!$C$7:$C$20=I279)"),"#N/A")</f>
        <v>#N/A</v>
      </c>
      <c r="AC279" s="201"/>
      <c r="AD279" s="201"/>
      <c r="AE279" s="201"/>
      <c r="AF279" s="201"/>
      <c r="AG279" s="201"/>
      <c r="AH279" s="201"/>
      <c r="AI279" s="201"/>
    </row>
    <row r="280">
      <c r="H280" s="205"/>
      <c r="I280" s="206"/>
      <c r="J280" s="203"/>
      <c r="K280" s="207"/>
      <c r="L280" s="199"/>
      <c r="M280" s="130"/>
      <c r="N280" s="199"/>
      <c r="O280" s="200"/>
      <c r="P280" s="200"/>
      <c r="Q280" s="130"/>
      <c r="R280" s="199"/>
      <c r="S280" s="200"/>
      <c r="T280" s="132"/>
      <c r="AB280" s="201" t="str">
        <f>IFERROR(__xludf.DUMMYFUNCTION("FILTER('설정시트'!$D$7:$K$20,'설정시트'!$C$7:$C$20=I280)"),"#N/A")</f>
        <v>#N/A</v>
      </c>
      <c r="AC280" s="201"/>
      <c r="AD280" s="201"/>
      <c r="AE280" s="201"/>
      <c r="AF280" s="201"/>
      <c r="AG280" s="201"/>
      <c r="AH280" s="201"/>
      <c r="AI280" s="201"/>
    </row>
    <row r="281">
      <c r="H281" s="205"/>
      <c r="I281" s="206"/>
      <c r="J281" s="203"/>
      <c r="K281" s="207"/>
      <c r="L281" s="199"/>
      <c r="M281" s="130"/>
      <c r="N281" s="199"/>
      <c r="O281" s="200"/>
      <c r="P281" s="200"/>
      <c r="Q281" s="130"/>
      <c r="R281" s="199"/>
      <c r="S281" s="200"/>
      <c r="T281" s="132"/>
      <c r="AB281" s="201" t="str">
        <f>IFERROR(__xludf.DUMMYFUNCTION("FILTER('설정시트'!$D$7:$K$20,'설정시트'!$C$7:$C$20=I281)"),"#N/A")</f>
        <v>#N/A</v>
      </c>
      <c r="AC281" s="201"/>
      <c r="AD281" s="201"/>
      <c r="AE281" s="201"/>
      <c r="AF281" s="201"/>
      <c r="AG281" s="201"/>
      <c r="AH281" s="201"/>
      <c r="AI281" s="201"/>
    </row>
    <row r="282">
      <c r="H282" s="205"/>
      <c r="I282" s="206"/>
      <c r="J282" s="203"/>
      <c r="K282" s="207"/>
      <c r="L282" s="199"/>
      <c r="M282" s="130"/>
      <c r="N282" s="199"/>
      <c r="O282" s="200"/>
      <c r="P282" s="200"/>
      <c r="Q282" s="130"/>
      <c r="R282" s="199"/>
      <c r="S282" s="200"/>
      <c r="T282" s="132"/>
      <c r="AB282" s="201" t="str">
        <f>IFERROR(__xludf.DUMMYFUNCTION("FILTER('설정시트'!$D$7:$K$20,'설정시트'!$C$7:$C$20=I282)"),"#N/A")</f>
        <v>#N/A</v>
      </c>
      <c r="AC282" s="201"/>
      <c r="AD282" s="201"/>
      <c r="AE282" s="201"/>
      <c r="AF282" s="201"/>
      <c r="AG282" s="201"/>
      <c r="AH282" s="201"/>
      <c r="AI282" s="201"/>
    </row>
    <row r="283">
      <c r="H283" s="205"/>
      <c r="I283" s="206"/>
      <c r="J283" s="203"/>
      <c r="K283" s="207"/>
      <c r="L283" s="199"/>
      <c r="M283" s="130"/>
      <c r="N283" s="199"/>
      <c r="O283" s="200"/>
      <c r="P283" s="200"/>
      <c r="Q283" s="130"/>
      <c r="R283" s="199"/>
      <c r="S283" s="200"/>
      <c r="T283" s="132"/>
      <c r="AB283" s="201" t="str">
        <f>IFERROR(__xludf.DUMMYFUNCTION("FILTER('설정시트'!$D$7:$K$20,'설정시트'!$C$7:$C$20=I283)"),"#N/A")</f>
        <v>#N/A</v>
      </c>
      <c r="AC283" s="201"/>
      <c r="AD283" s="201"/>
      <c r="AE283" s="201"/>
      <c r="AF283" s="201"/>
      <c r="AG283" s="201"/>
      <c r="AH283" s="201"/>
      <c r="AI283" s="201"/>
    </row>
    <row r="284">
      <c r="H284" s="205"/>
      <c r="I284" s="206"/>
      <c r="J284" s="203"/>
      <c r="K284" s="207"/>
      <c r="L284" s="199"/>
      <c r="M284" s="130"/>
      <c r="N284" s="199"/>
      <c r="O284" s="200"/>
      <c r="P284" s="200"/>
      <c r="Q284" s="130"/>
      <c r="R284" s="199"/>
      <c r="S284" s="200"/>
      <c r="T284" s="132"/>
      <c r="AB284" s="201" t="str">
        <f>IFERROR(__xludf.DUMMYFUNCTION("FILTER('설정시트'!$D$7:$K$20,'설정시트'!$C$7:$C$20=I284)"),"#N/A")</f>
        <v>#N/A</v>
      </c>
      <c r="AC284" s="201"/>
      <c r="AD284" s="201"/>
      <c r="AE284" s="201"/>
      <c r="AF284" s="201"/>
      <c r="AG284" s="201"/>
      <c r="AH284" s="201"/>
      <c r="AI284" s="201"/>
    </row>
    <row r="285">
      <c r="H285" s="205"/>
      <c r="I285" s="206"/>
      <c r="J285" s="203"/>
      <c r="K285" s="207"/>
      <c r="L285" s="199"/>
      <c r="M285" s="130"/>
      <c r="N285" s="199"/>
      <c r="O285" s="200"/>
      <c r="P285" s="200"/>
      <c r="Q285" s="130"/>
      <c r="R285" s="199"/>
      <c r="S285" s="200"/>
      <c r="T285" s="132"/>
      <c r="AB285" s="201" t="str">
        <f>IFERROR(__xludf.DUMMYFUNCTION("FILTER('설정시트'!$D$7:$K$20,'설정시트'!$C$7:$C$20=I285)"),"#N/A")</f>
        <v>#N/A</v>
      </c>
      <c r="AC285" s="201"/>
      <c r="AD285" s="201"/>
      <c r="AE285" s="201"/>
      <c r="AF285" s="201"/>
      <c r="AG285" s="201"/>
      <c r="AH285" s="201"/>
      <c r="AI285" s="201"/>
    </row>
    <row r="286">
      <c r="H286" s="205"/>
      <c r="I286" s="206"/>
      <c r="J286" s="203"/>
      <c r="K286" s="207"/>
      <c r="L286" s="199"/>
      <c r="M286" s="130"/>
      <c r="N286" s="199"/>
      <c r="O286" s="200"/>
      <c r="P286" s="200"/>
      <c r="Q286" s="130"/>
      <c r="R286" s="199"/>
      <c r="S286" s="200"/>
      <c r="T286" s="132"/>
      <c r="AB286" s="201" t="str">
        <f>IFERROR(__xludf.DUMMYFUNCTION("FILTER('설정시트'!$D$7:$K$20,'설정시트'!$C$7:$C$20=I286)"),"#N/A")</f>
        <v>#N/A</v>
      </c>
      <c r="AC286" s="201"/>
      <c r="AD286" s="201"/>
      <c r="AE286" s="201"/>
      <c r="AF286" s="201"/>
      <c r="AG286" s="201"/>
      <c r="AH286" s="201"/>
      <c r="AI286" s="201"/>
    </row>
    <row r="287">
      <c r="H287" s="205"/>
      <c r="I287" s="206"/>
      <c r="J287" s="203"/>
      <c r="K287" s="207"/>
      <c r="L287" s="199"/>
      <c r="M287" s="130"/>
      <c r="N287" s="199"/>
      <c r="O287" s="200"/>
      <c r="P287" s="200"/>
      <c r="Q287" s="130"/>
      <c r="R287" s="199"/>
      <c r="S287" s="200"/>
      <c r="T287" s="132"/>
      <c r="AB287" s="201" t="str">
        <f>IFERROR(__xludf.DUMMYFUNCTION("FILTER('설정시트'!$D$7:$K$20,'설정시트'!$C$7:$C$20=I287)"),"#N/A")</f>
        <v>#N/A</v>
      </c>
      <c r="AC287" s="201"/>
      <c r="AD287" s="201"/>
      <c r="AE287" s="201"/>
      <c r="AF287" s="201"/>
      <c r="AG287" s="201"/>
      <c r="AH287" s="201"/>
      <c r="AI287" s="201"/>
    </row>
    <row r="288">
      <c r="H288" s="205"/>
      <c r="I288" s="206"/>
      <c r="J288" s="203"/>
      <c r="K288" s="207"/>
      <c r="L288" s="199"/>
      <c r="M288" s="130"/>
      <c r="N288" s="199"/>
      <c r="O288" s="200"/>
      <c r="P288" s="200"/>
      <c r="Q288" s="130"/>
      <c r="R288" s="199"/>
      <c r="S288" s="200"/>
      <c r="T288" s="132"/>
      <c r="AB288" s="201" t="str">
        <f>IFERROR(__xludf.DUMMYFUNCTION("FILTER('설정시트'!$D$7:$K$20,'설정시트'!$C$7:$C$20=I288)"),"#N/A")</f>
        <v>#N/A</v>
      </c>
      <c r="AC288" s="201"/>
      <c r="AD288" s="201"/>
      <c r="AE288" s="201"/>
      <c r="AF288" s="201"/>
      <c r="AG288" s="201"/>
      <c r="AH288" s="201"/>
      <c r="AI288" s="201"/>
    </row>
    <row r="289">
      <c r="H289" s="205"/>
      <c r="I289" s="206"/>
      <c r="J289" s="203"/>
      <c r="K289" s="207"/>
      <c r="L289" s="199"/>
      <c r="M289" s="130"/>
      <c r="N289" s="199"/>
      <c r="O289" s="200"/>
      <c r="P289" s="200"/>
      <c r="Q289" s="130"/>
      <c r="R289" s="199"/>
      <c r="S289" s="200"/>
      <c r="T289" s="132"/>
      <c r="AB289" s="201" t="str">
        <f>IFERROR(__xludf.DUMMYFUNCTION("FILTER('설정시트'!$D$7:$K$20,'설정시트'!$C$7:$C$20=I289)"),"#N/A")</f>
        <v>#N/A</v>
      </c>
      <c r="AC289" s="201"/>
      <c r="AD289" s="201"/>
      <c r="AE289" s="201"/>
      <c r="AF289" s="201"/>
      <c r="AG289" s="201"/>
      <c r="AH289" s="201"/>
      <c r="AI289" s="201"/>
    </row>
    <row r="290">
      <c r="H290" s="205"/>
      <c r="I290" s="206"/>
      <c r="J290" s="203"/>
      <c r="K290" s="207"/>
      <c r="L290" s="199"/>
      <c r="M290" s="130"/>
      <c r="N290" s="199"/>
      <c r="O290" s="200"/>
      <c r="P290" s="200"/>
      <c r="Q290" s="130"/>
      <c r="R290" s="199"/>
      <c r="S290" s="200"/>
      <c r="T290" s="132"/>
      <c r="AB290" s="201" t="str">
        <f>IFERROR(__xludf.DUMMYFUNCTION("FILTER('설정시트'!$D$7:$K$20,'설정시트'!$C$7:$C$20=I290)"),"#N/A")</f>
        <v>#N/A</v>
      </c>
      <c r="AC290" s="201"/>
      <c r="AD290" s="201"/>
      <c r="AE290" s="201"/>
      <c r="AF290" s="201"/>
      <c r="AG290" s="201"/>
      <c r="AH290" s="201"/>
      <c r="AI290" s="201"/>
    </row>
    <row r="291">
      <c r="H291" s="205"/>
      <c r="I291" s="206"/>
      <c r="J291" s="203"/>
      <c r="K291" s="207"/>
      <c r="L291" s="199"/>
      <c r="M291" s="130"/>
      <c r="N291" s="199"/>
      <c r="O291" s="200"/>
      <c r="P291" s="200"/>
      <c r="Q291" s="130"/>
      <c r="R291" s="199"/>
      <c r="S291" s="200"/>
      <c r="T291" s="132"/>
      <c r="AB291" s="201" t="str">
        <f>IFERROR(__xludf.DUMMYFUNCTION("FILTER('설정시트'!$D$7:$K$20,'설정시트'!$C$7:$C$20=I291)"),"#N/A")</f>
        <v>#N/A</v>
      </c>
      <c r="AC291" s="201"/>
      <c r="AD291" s="201"/>
      <c r="AE291" s="201"/>
      <c r="AF291" s="201"/>
      <c r="AG291" s="201"/>
      <c r="AH291" s="201"/>
      <c r="AI291" s="201"/>
    </row>
    <row r="292">
      <c r="H292" s="205"/>
      <c r="I292" s="206"/>
      <c r="J292" s="203"/>
      <c r="K292" s="207"/>
      <c r="L292" s="199"/>
      <c r="M292" s="130"/>
      <c r="N292" s="199"/>
      <c r="O292" s="200"/>
      <c r="P292" s="200"/>
      <c r="Q292" s="130"/>
      <c r="R292" s="199"/>
      <c r="S292" s="200"/>
      <c r="T292" s="132"/>
      <c r="AB292" s="201" t="str">
        <f>IFERROR(__xludf.DUMMYFUNCTION("FILTER('설정시트'!$D$7:$K$20,'설정시트'!$C$7:$C$20=I292)"),"#N/A")</f>
        <v>#N/A</v>
      </c>
      <c r="AC292" s="201"/>
      <c r="AD292" s="201"/>
      <c r="AE292" s="201"/>
      <c r="AF292" s="201"/>
      <c r="AG292" s="201"/>
      <c r="AH292" s="201"/>
      <c r="AI292" s="201"/>
    </row>
    <row r="293">
      <c r="H293" s="205"/>
      <c r="I293" s="206"/>
      <c r="J293" s="203"/>
      <c r="K293" s="207"/>
      <c r="L293" s="199"/>
      <c r="M293" s="130"/>
      <c r="N293" s="199"/>
      <c r="O293" s="200"/>
      <c r="P293" s="200"/>
      <c r="Q293" s="130"/>
      <c r="R293" s="199"/>
      <c r="S293" s="200"/>
      <c r="T293" s="132"/>
      <c r="AB293" s="201" t="str">
        <f>IFERROR(__xludf.DUMMYFUNCTION("FILTER('설정시트'!$D$7:$K$20,'설정시트'!$C$7:$C$20=I293)"),"#N/A")</f>
        <v>#N/A</v>
      </c>
      <c r="AC293" s="201"/>
      <c r="AD293" s="201"/>
      <c r="AE293" s="201"/>
      <c r="AF293" s="201"/>
      <c r="AG293" s="201"/>
      <c r="AH293" s="201"/>
      <c r="AI293" s="201"/>
    </row>
    <row r="294">
      <c r="H294" s="205"/>
      <c r="I294" s="206"/>
      <c r="J294" s="203"/>
      <c r="K294" s="207"/>
      <c r="L294" s="199"/>
      <c r="M294" s="130"/>
      <c r="N294" s="199"/>
      <c r="O294" s="200"/>
      <c r="P294" s="200"/>
      <c r="Q294" s="130"/>
      <c r="R294" s="199"/>
      <c r="S294" s="200"/>
      <c r="T294" s="132"/>
      <c r="AB294" s="201" t="str">
        <f>IFERROR(__xludf.DUMMYFUNCTION("FILTER('설정시트'!$D$7:$K$20,'설정시트'!$C$7:$C$20=I294)"),"#N/A")</f>
        <v>#N/A</v>
      </c>
      <c r="AC294" s="201"/>
      <c r="AD294" s="201"/>
      <c r="AE294" s="201"/>
      <c r="AF294" s="201"/>
      <c r="AG294" s="201"/>
      <c r="AH294" s="201"/>
      <c r="AI294" s="201"/>
    </row>
    <row r="295">
      <c r="H295" s="205"/>
      <c r="I295" s="206"/>
      <c r="J295" s="203"/>
      <c r="K295" s="207"/>
      <c r="L295" s="199"/>
      <c r="M295" s="130"/>
      <c r="N295" s="199"/>
      <c r="O295" s="200"/>
      <c r="P295" s="200"/>
      <c r="Q295" s="130"/>
      <c r="R295" s="199"/>
      <c r="S295" s="200"/>
      <c r="T295" s="132"/>
      <c r="AB295" s="201" t="str">
        <f>IFERROR(__xludf.DUMMYFUNCTION("FILTER('설정시트'!$D$7:$K$20,'설정시트'!$C$7:$C$20=I295)"),"#N/A")</f>
        <v>#N/A</v>
      </c>
      <c r="AC295" s="201"/>
      <c r="AD295" s="201"/>
      <c r="AE295" s="201"/>
      <c r="AF295" s="201"/>
      <c r="AG295" s="201"/>
      <c r="AH295" s="201"/>
      <c r="AI295" s="201"/>
    </row>
    <row r="296">
      <c r="H296" s="205"/>
      <c r="I296" s="206"/>
      <c r="J296" s="203"/>
      <c r="K296" s="207"/>
      <c r="L296" s="199"/>
      <c r="M296" s="130"/>
      <c r="N296" s="199"/>
      <c r="O296" s="200"/>
      <c r="P296" s="200"/>
      <c r="Q296" s="130"/>
      <c r="R296" s="199"/>
      <c r="S296" s="200"/>
      <c r="T296" s="132"/>
      <c r="AB296" s="201" t="str">
        <f>IFERROR(__xludf.DUMMYFUNCTION("FILTER('설정시트'!$D$7:$K$20,'설정시트'!$C$7:$C$20=I296)"),"#N/A")</f>
        <v>#N/A</v>
      </c>
      <c r="AC296" s="201"/>
      <c r="AD296" s="201"/>
      <c r="AE296" s="201"/>
      <c r="AF296" s="201"/>
      <c r="AG296" s="201"/>
      <c r="AH296" s="201"/>
      <c r="AI296" s="201"/>
    </row>
    <row r="297">
      <c r="H297" s="205"/>
      <c r="I297" s="206"/>
      <c r="J297" s="203"/>
      <c r="K297" s="207"/>
      <c r="L297" s="199"/>
      <c r="M297" s="130"/>
      <c r="N297" s="199"/>
      <c r="O297" s="200"/>
      <c r="P297" s="200"/>
      <c r="Q297" s="130"/>
      <c r="R297" s="199"/>
      <c r="S297" s="200"/>
      <c r="T297" s="132"/>
      <c r="AB297" s="201" t="str">
        <f>IFERROR(__xludf.DUMMYFUNCTION("FILTER('설정시트'!$D$7:$K$20,'설정시트'!$C$7:$C$20=I297)"),"#N/A")</f>
        <v>#N/A</v>
      </c>
      <c r="AC297" s="201"/>
      <c r="AD297" s="201"/>
      <c r="AE297" s="201"/>
      <c r="AF297" s="201"/>
      <c r="AG297" s="201"/>
      <c r="AH297" s="201"/>
      <c r="AI297" s="201"/>
    </row>
    <row r="298">
      <c r="H298" s="205"/>
      <c r="I298" s="206"/>
      <c r="J298" s="203"/>
      <c r="K298" s="207"/>
      <c r="L298" s="199"/>
      <c r="M298" s="130"/>
      <c r="N298" s="199"/>
      <c r="O298" s="200"/>
      <c r="P298" s="200"/>
      <c r="Q298" s="130"/>
      <c r="R298" s="199"/>
      <c r="S298" s="200"/>
      <c r="T298" s="132"/>
      <c r="AB298" s="201" t="str">
        <f>IFERROR(__xludf.DUMMYFUNCTION("FILTER('설정시트'!$D$7:$K$20,'설정시트'!$C$7:$C$20=I298)"),"#N/A")</f>
        <v>#N/A</v>
      </c>
      <c r="AC298" s="201"/>
      <c r="AD298" s="201"/>
      <c r="AE298" s="201"/>
      <c r="AF298" s="201"/>
      <c r="AG298" s="201"/>
      <c r="AH298" s="201"/>
      <c r="AI298" s="201"/>
    </row>
    <row r="299">
      <c r="H299" s="205"/>
      <c r="I299" s="206"/>
      <c r="J299" s="203"/>
      <c r="K299" s="207"/>
      <c r="L299" s="199"/>
      <c r="M299" s="130"/>
      <c r="N299" s="199"/>
      <c r="O299" s="200"/>
      <c r="P299" s="200"/>
      <c r="Q299" s="130"/>
      <c r="R299" s="199"/>
      <c r="S299" s="200"/>
      <c r="T299" s="132"/>
      <c r="AB299" s="201" t="str">
        <f>IFERROR(__xludf.DUMMYFUNCTION("FILTER('설정시트'!$D$7:$K$20,'설정시트'!$C$7:$C$20=I299)"),"#N/A")</f>
        <v>#N/A</v>
      </c>
      <c r="AC299" s="201"/>
      <c r="AD299" s="201"/>
      <c r="AE299" s="201"/>
      <c r="AF299" s="201"/>
      <c r="AG299" s="201"/>
      <c r="AH299" s="201"/>
      <c r="AI299" s="201"/>
    </row>
    <row r="300">
      <c r="H300" s="205"/>
      <c r="I300" s="206"/>
      <c r="J300" s="203"/>
      <c r="K300" s="207"/>
      <c r="L300" s="199"/>
      <c r="M300" s="130"/>
      <c r="N300" s="199"/>
      <c r="O300" s="200"/>
      <c r="P300" s="200"/>
      <c r="Q300" s="130"/>
      <c r="R300" s="199"/>
      <c r="S300" s="200"/>
      <c r="T300" s="132"/>
      <c r="AB300" s="201" t="str">
        <f>IFERROR(__xludf.DUMMYFUNCTION("FILTER('설정시트'!$D$7:$K$20,'설정시트'!$C$7:$C$20=I300)"),"#N/A")</f>
        <v>#N/A</v>
      </c>
      <c r="AC300" s="201"/>
      <c r="AD300" s="201"/>
      <c r="AE300" s="201"/>
      <c r="AF300" s="201"/>
      <c r="AG300" s="201"/>
      <c r="AH300" s="201"/>
      <c r="AI300" s="201"/>
    </row>
    <row r="301">
      <c r="H301" s="205"/>
      <c r="I301" s="206"/>
      <c r="J301" s="203"/>
      <c r="K301" s="207"/>
      <c r="L301" s="199"/>
      <c r="M301" s="130"/>
      <c r="N301" s="199"/>
      <c r="O301" s="200"/>
      <c r="P301" s="200"/>
      <c r="Q301" s="130"/>
      <c r="R301" s="199"/>
      <c r="S301" s="200"/>
      <c r="T301" s="132"/>
      <c r="AB301" s="201" t="str">
        <f>IFERROR(__xludf.DUMMYFUNCTION("FILTER('설정시트'!$D$7:$K$20,'설정시트'!$C$7:$C$20=I301)"),"#N/A")</f>
        <v>#N/A</v>
      </c>
      <c r="AC301" s="201"/>
      <c r="AD301" s="201"/>
      <c r="AE301" s="201"/>
      <c r="AF301" s="201"/>
      <c r="AG301" s="201"/>
      <c r="AH301" s="201"/>
      <c r="AI301" s="201"/>
    </row>
    <row r="302">
      <c r="H302" s="205"/>
      <c r="I302" s="206"/>
      <c r="J302" s="203"/>
      <c r="K302" s="207"/>
      <c r="L302" s="199"/>
      <c r="M302" s="130"/>
      <c r="N302" s="199"/>
      <c r="O302" s="200"/>
      <c r="P302" s="200"/>
      <c r="Q302" s="130"/>
      <c r="R302" s="199"/>
      <c r="S302" s="200"/>
      <c r="T302" s="132"/>
      <c r="AB302" s="201" t="str">
        <f>IFERROR(__xludf.DUMMYFUNCTION("FILTER('설정시트'!$D$7:$K$20,'설정시트'!$C$7:$C$20=I302)"),"#N/A")</f>
        <v>#N/A</v>
      </c>
      <c r="AC302" s="201"/>
      <c r="AD302" s="201"/>
      <c r="AE302" s="201"/>
      <c r="AF302" s="201"/>
      <c r="AG302" s="201"/>
      <c r="AH302" s="201"/>
      <c r="AI302" s="201"/>
    </row>
    <row r="303">
      <c r="H303" s="205"/>
      <c r="I303" s="206"/>
      <c r="J303" s="203"/>
      <c r="K303" s="207"/>
      <c r="L303" s="199"/>
      <c r="M303" s="130"/>
      <c r="N303" s="199"/>
      <c r="O303" s="200"/>
      <c r="P303" s="200"/>
      <c r="Q303" s="130"/>
      <c r="R303" s="199"/>
      <c r="S303" s="200"/>
      <c r="T303" s="132"/>
      <c r="AB303" s="201" t="str">
        <f>IFERROR(__xludf.DUMMYFUNCTION("FILTER('설정시트'!$D$7:$K$20,'설정시트'!$C$7:$C$20=I303)"),"#N/A")</f>
        <v>#N/A</v>
      </c>
      <c r="AC303" s="201"/>
      <c r="AD303" s="201"/>
      <c r="AE303" s="201"/>
      <c r="AF303" s="201"/>
      <c r="AG303" s="201"/>
      <c r="AH303" s="201"/>
      <c r="AI303" s="201"/>
    </row>
    <row r="304">
      <c r="H304" s="205"/>
      <c r="I304" s="206"/>
      <c r="J304" s="203"/>
      <c r="K304" s="207"/>
      <c r="L304" s="199"/>
      <c r="M304" s="130"/>
      <c r="N304" s="199"/>
      <c r="O304" s="200"/>
      <c r="P304" s="200"/>
      <c r="Q304" s="130"/>
      <c r="R304" s="199"/>
      <c r="S304" s="200"/>
      <c r="T304" s="132"/>
      <c r="AB304" s="201" t="str">
        <f>IFERROR(__xludf.DUMMYFUNCTION("FILTER('설정시트'!$D$7:$K$20,'설정시트'!$C$7:$C$20=I304)"),"#N/A")</f>
        <v>#N/A</v>
      </c>
      <c r="AC304" s="201"/>
      <c r="AD304" s="201"/>
      <c r="AE304" s="201"/>
      <c r="AF304" s="201"/>
      <c r="AG304" s="201"/>
      <c r="AH304" s="201"/>
      <c r="AI304" s="201"/>
    </row>
    <row r="305">
      <c r="H305" s="205"/>
      <c r="I305" s="206"/>
      <c r="J305" s="203"/>
      <c r="K305" s="207"/>
      <c r="L305" s="199"/>
      <c r="M305" s="130"/>
      <c r="N305" s="199"/>
      <c r="O305" s="200"/>
      <c r="P305" s="200"/>
      <c r="Q305" s="130"/>
      <c r="R305" s="199"/>
      <c r="S305" s="200"/>
      <c r="T305" s="132"/>
      <c r="AB305" s="201" t="str">
        <f>IFERROR(__xludf.DUMMYFUNCTION("FILTER('설정시트'!$D$7:$K$20,'설정시트'!$C$7:$C$20=I305)"),"#N/A")</f>
        <v>#N/A</v>
      </c>
      <c r="AC305" s="201"/>
      <c r="AD305" s="201"/>
      <c r="AE305" s="201"/>
      <c r="AF305" s="201"/>
      <c r="AG305" s="201"/>
      <c r="AH305" s="201"/>
      <c r="AI305" s="201"/>
    </row>
    <row r="306">
      <c r="H306" s="205"/>
      <c r="I306" s="206"/>
      <c r="J306" s="203"/>
      <c r="K306" s="207"/>
      <c r="L306" s="199"/>
      <c r="M306" s="130"/>
      <c r="N306" s="199"/>
      <c r="O306" s="200"/>
      <c r="P306" s="200"/>
      <c r="Q306" s="130"/>
      <c r="R306" s="199"/>
      <c r="S306" s="200"/>
      <c r="T306" s="132"/>
      <c r="AB306" s="201" t="str">
        <f>IFERROR(__xludf.DUMMYFUNCTION("FILTER('설정시트'!$D$7:$K$20,'설정시트'!$C$7:$C$20=I306)"),"#N/A")</f>
        <v>#N/A</v>
      </c>
      <c r="AC306" s="201"/>
      <c r="AD306" s="201"/>
      <c r="AE306" s="201"/>
      <c r="AF306" s="201"/>
      <c r="AG306" s="201"/>
      <c r="AH306" s="201"/>
      <c r="AI306" s="201"/>
    </row>
    <row r="307">
      <c r="H307" s="205"/>
      <c r="I307" s="206"/>
      <c r="J307" s="203"/>
      <c r="K307" s="207"/>
      <c r="L307" s="199"/>
      <c r="M307" s="130"/>
      <c r="N307" s="199"/>
      <c r="O307" s="200"/>
      <c r="P307" s="200"/>
      <c r="Q307" s="130"/>
      <c r="R307" s="199"/>
      <c r="S307" s="200"/>
      <c r="T307" s="132"/>
      <c r="AB307" s="201" t="str">
        <f>IFERROR(__xludf.DUMMYFUNCTION("FILTER('설정시트'!$D$7:$K$20,'설정시트'!$C$7:$C$20=I307)"),"#N/A")</f>
        <v>#N/A</v>
      </c>
      <c r="AC307" s="201"/>
      <c r="AD307" s="201"/>
      <c r="AE307" s="201"/>
      <c r="AF307" s="201"/>
      <c r="AG307" s="201"/>
      <c r="AH307" s="201"/>
      <c r="AI307" s="201"/>
    </row>
    <row r="308">
      <c r="H308" s="205"/>
      <c r="I308" s="206"/>
      <c r="J308" s="203"/>
      <c r="K308" s="207"/>
      <c r="L308" s="199"/>
      <c r="M308" s="130"/>
      <c r="N308" s="199"/>
      <c r="O308" s="200"/>
      <c r="P308" s="200"/>
      <c r="Q308" s="130"/>
      <c r="R308" s="199"/>
      <c r="S308" s="200"/>
      <c r="T308" s="132"/>
      <c r="AB308" s="201" t="str">
        <f>IFERROR(__xludf.DUMMYFUNCTION("FILTER('설정시트'!$D$7:$K$20,'설정시트'!$C$7:$C$20=I308)"),"#N/A")</f>
        <v>#N/A</v>
      </c>
      <c r="AC308" s="201"/>
      <c r="AD308" s="201"/>
      <c r="AE308" s="201"/>
      <c r="AF308" s="201"/>
      <c r="AG308" s="201"/>
      <c r="AH308" s="201"/>
      <c r="AI308" s="201"/>
    </row>
    <row r="309">
      <c r="H309" s="205"/>
      <c r="I309" s="206"/>
      <c r="J309" s="203"/>
      <c r="K309" s="207"/>
      <c r="L309" s="199"/>
      <c r="M309" s="130"/>
      <c r="N309" s="199"/>
      <c r="O309" s="200"/>
      <c r="P309" s="200"/>
      <c r="Q309" s="130"/>
      <c r="R309" s="199"/>
      <c r="S309" s="200"/>
      <c r="T309" s="132"/>
      <c r="AB309" s="201" t="str">
        <f>IFERROR(__xludf.DUMMYFUNCTION("FILTER('설정시트'!$D$7:$K$20,'설정시트'!$C$7:$C$20=I309)"),"#N/A")</f>
        <v>#N/A</v>
      </c>
      <c r="AC309" s="201"/>
      <c r="AD309" s="201"/>
      <c r="AE309" s="201"/>
      <c r="AF309" s="201"/>
      <c r="AG309" s="201"/>
      <c r="AH309" s="201"/>
      <c r="AI309" s="201"/>
    </row>
    <row r="310">
      <c r="H310" s="205"/>
      <c r="I310" s="206"/>
      <c r="J310" s="203"/>
      <c r="K310" s="207"/>
      <c r="L310" s="199"/>
      <c r="M310" s="130"/>
      <c r="N310" s="199"/>
      <c r="O310" s="200"/>
      <c r="P310" s="200"/>
      <c r="Q310" s="130"/>
      <c r="R310" s="199"/>
      <c r="S310" s="200"/>
      <c r="T310" s="132"/>
      <c r="AB310" s="201" t="str">
        <f>IFERROR(__xludf.DUMMYFUNCTION("FILTER('설정시트'!$D$7:$K$20,'설정시트'!$C$7:$C$20=I310)"),"#N/A")</f>
        <v>#N/A</v>
      </c>
      <c r="AC310" s="201"/>
      <c r="AD310" s="201"/>
      <c r="AE310" s="201"/>
      <c r="AF310" s="201"/>
      <c r="AG310" s="201"/>
      <c r="AH310" s="201"/>
      <c r="AI310" s="201"/>
    </row>
    <row r="311">
      <c r="H311" s="205"/>
      <c r="I311" s="206"/>
      <c r="J311" s="203"/>
      <c r="K311" s="207"/>
      <c r="L311" s="199"/>
      <c r="M311" s="130"/>
      <c r="N311" s="199"/>
      <c r="O311" s="200"/>
      <c r="P311" s="200"/>
      <c r="Q311" s="130"/>
      <c r="R311" s="199"/>
      <c r="S311" s="200"/>
      <c r="T311" s="132"/>
      <c r="AB311" s="201" t="str">
        <f>IFERROR(__xludf.DUMMYFUNCTION("FILTER('설정시트'!$D$7:$K$20,'설정시트'!$C$7:$C$20=I311)"),"#N/A")</f>
        <v>#N/A</v>
      </c>
      <c r="AC311" s="201"/>
      <c r="AD311" s="201"/>
      <c r="AE311" s="201"/>
      <c r="AF311" s="201"/>
      <c r="AG311" s="201"/>
      <c r="AH311" s="201"/>
      <c r="AI311" s="201"/>
    </row>
    <row r="312">
      <c r="H312" s="205"/>
      <c r="I312" s="206"/>
      <c r="J312" s="203"/>
      <c r="K312" s="207"/>
      <c r="L312" s="199"/>
      <c r="M312" s="130"/>
      <c r="N312" s="199"/>
      <c r="O312" s="200"/>
      <c r="P312" s="200"/>
      <c r="Q312" s="130"/>
      <c r="R312" s="199"/>
      <c r="S312" s="200"/>
      <c r="T312" s="132"/>
      <c r="AB312" s="201" t="str">
        <f>IFERROR(__xludf.DUMMYFUNCTION("FILTER('설정시트'!$D$7:$K$20,'설정시트'!$C$7:$C$20=I312)"),"#N/A")</f>
        <v>#N/A</v>
      </c>
      <c r="AC312" s="201"/>
      <c r="AD312" s="201"/>
      <c r="AE312" s="201"/>
      <c r="AF312" s="201"/>
      <c r="AG312" s="201"/>
      <c r="AH312" s="201"/>
      <c r="AI312" s="201"/>
    </row>
    <row r="313">
      <c r="H313" s="205"/>
      <c r="I313" s="206"/>
      <c r="J313" s="203"/>
      <c r="K313" s="207"/>
      <c r="L313" s="199"/>
      <c r="M313" s="130"/>
      <c r="N313" s="199"/>
      <c r="O313" s="200"/>
      <c r="P313" s="200"/>
      <c r="Q313" s="130"/>
      <c r="R313" s="199"/>
      <c r="S313" s="200"/>
      <c r="T313" s="132"/>
      <c r="AB313" s="201" t="str">
        <f>IFERROR(__xludf.DUMMYFUNCTION("FILTER('설정시트'!$D$7:$K$20,'설정시트'!$C$7:$C$20=I313)"),"#N/A")</f>
        <v>#N/A</v>
      </c>
      <c r="AC313" s="201"/>
      <c r="AD313" s="201"/>
      <c r="AE313" s="201"/>
      <c r="AF313" s="201"/>
      <c r="AG313" s="201"/>
      <c r="AH313" s="201"/>
      <c r="AI313" s="201"/>
    </row>
    <row r="314">
      <c r="H314" s="205"/>
      <c r="I314" s="206"/>
      <c r="J314" s="203"/>
      <c r="K314" s="207"/>
      <c r="L314" s="199"/>
      <c r="M314" s="130"/>
      <c r="N314" s="199"/>
      <c r="O314" s="200"/>
      <c r="P314" s="200"/>
      <c r="Q314" s="130"/>
      <c r="R314" s="199"/>
      <c r="S314" s="200"/>
      <c r="T314" s="132"/>
      <c r="AB314" s="201" t="str">
        <f>IFERROR(__xludf.DUMMYFUNCTION("FILTER('설정시트'!$D$7:$K$20,'설정시트'!$C$7:$C$20=I314)"),"#N/A")</f>
        <v>#N/A</v>
      </c>
      <c r="AC314" s="201"/>
      <c r="AD314" s="201"/>
      <c r="AE314" s="201"/>
      <c r="AF314" s="201"/>
      <c r="AG314" s="201"/>
      <c r="AH314" s="201"/>
      <c r="AI314" s="201"/>
    </row>
    <row r="315">
      <c r="H315" s="205"/>
      <c r="I315" s="206"/>
      <c r="J315" s="203"/>
      <c r="K315" s="207"/>
      <c r="L315" s="199"/>
      <c r="M315" s="130"/>
      <c r="N315" s="199"/>
      <c r="O315" s="200"/>
      <c r="P315" s="200"/>
      <c r="Q315" s="130"/>
      <c r="R315" s="199"/>
      <c r="S315" s="200"/>
      <c r="T315" s="132"/>
      <c r="AB315" s="201" t="str">
        <f>IFERROR(__xludf.DUMMYFUNCTION("FILTER('설정시트'!$D$7:$K$20,'설정시트'!$C$7:$C$20=I315)"),"#N/A")</f>
        <v>#N/A</v>
      </c>
      <c r="AC315" s="201"/>
      <c r="AD315" s="201"/>
      <c r="AE315" s="201"/>
      <c r="AF315" s="201"/>
      <c r="AG315" s="201"/>
      <c r="AH315" s="201"/>
      <c r="AI315" s="201"/>
    </row>
    <row r="316">
      <c r="H316" s="205"/>
      <c r="I316" s="206"/>
      <c r="J316" s="203"/>
      <c r="K316" s="207"/>
      <c r="L316" s="199"/>
      <c r="M316" s="130"/>
      <c r="N316" s="199"/>
      <c r="O316" s="200"/>
      <c r="P316" s="200"/>
      <c r="Q316" s="130"/>
      <c r="R316" s="199"/>
      <c r="S316" s="200"/>
      <c r="T316" s="132"/>
      <c r="AB316" s="201" t="str">
        <f>IFERROR(__xludf.DUMMYFUNCTION("FILTER('설정시트'!$D$7:$K$20,'설정시트'!$C$7:$C$20=I316)"),"#N/A")</f>
        <v>#N/A</v>
      </c>
      <c r="AC316" s="201"/>
      <c r="AD316" s="201"/>
      <c r="AE316" s="201"/>
      <c r="AF316" s="201"/>
      <c r="AG316" s="201"/>
      <c r="AH316" s="201"/>
      <c r="AI316" s="201"/>
    </row>
    <row r="317">
      <c r="H317" s="205"/>
      <c r="I317" s="206"/>
      <c r="J317" s="203"/>
      <c r="K317" s="207"/>
      <c r="L317" s="199"/>
      <c r="M317" s="130"/>
      <c r="N317" s="199"/>
      <c r="O317" s="200"/>
      <c r="P317" s="200"/>
      <c r="Q317" s="130"/>
      <c r="R317" s="199"/>
      <c r="S317" s="200"/>
      <c r="T317" s="132"/>
      <c r="AB317" s="201" t="str">
        <f>IFERROR(__xludf.DUMMYFUNCTION("FILTER('설정시트'!$D$7:$K$20,'설정시트'!$C$7:$C$20=I317)"),"#N/A")</f>
        <v>#N/A</v>
      </c>
      <c r="AC317" s="201"/>
      <c r="AD317" s="201"/>
      <c r="AE317" s="201"/>
      <c r="AF317" s="201"/>
      <c r="AG317" s="201"/>
      <c r="AH317" s="201"/>
      <c r="AI317" s="201"/>
    </row>
    <row r="318">
      <c r="H318" s="205"/>
      <c r="I318" s="206"/>
      <c r="J318" s="203"/>
      <c r="K318" s="207"/>
      <c r="L318" s="199"/>
      <c r="M318" s="130"/>
      <c r="N318" s="199"/>
      <c r="O318" s="200"/>
      <c r="P318" s="200"/>
      <c r="Q318" s="130"/>
      <c r="R318" s="199"/>
      <c r="S318" s="200"/>
      <c r="T318" s="132"/>
      <c r="AB318" s="201" t="str">
        <f>IFERROR(__xludf.DUMMYFUNCTION("FILTER('설정시트'!$D$7:$K$20,'설정시트'!$C$7:$C$20=I318)"),"#N/A")</f>
        <v>#N/A</v>
      </c>
      <c r="AC318" s="201"/>
      <c r="AD318" s="201"/>
      <c r="AE318" s="201"/>
      <c r="AF318" s="201"/>
      <c r="AG318" s="201"/>
      <c r="AH318" s="201"/>
      <c r="AI318" s="201"/>
    </row>
    <row r="319">
      <c r="H319" s="205"/>
      <c r="I319" s="206"/>
      <c r="J319" s="203"/>
      <c r="K319" s="207"/>
      <c r="L319" s="199"/>
      <c r="M319" s="130"/>
      <c r="N319" s="199"/>
      <c r="O319" s="200"/>
      <c r="P319" s="200"/>
      <c r="Q319" s="130"/>
      <c r="R319" s="199"/>
      <c r="S319" s="200"/>
      <c r="T319" s="132"/>
      <c r="AB319" s="201" t="str">
        <f>IFERROR(__xludf.DUMMYFUNCTION("FILTER('설정시트'!$D$7:$K$20,'설정시트'!$C$7:$C$20=I319)"),"#N/A")</f>
        <v>#N/A</v>
      </c>
      <c r="AC319" s="201"/>
      <c r="AD319" s="201"/>
      <c r="AE319" s="201"/>
      <c r="AF319" s="201"/>
      <c r="AG319" s="201"/>
      <c r="AH319" s="201"/>
      <c r="AI319" s="201"/>
    </row>
    <row r="320">
      <c r="H320" s="205"/>
      <c r="I320" s="206"/>
      <c r="J320" s="203"/>
      <c r="K320" s="207"/>
      <c r="L320" s="199"/>
      <c r="M320" s="130"/>
      <c r="N320" s="199"/>
      <c r="O320" s="200"/>
      <c r="P320" s="200"/>
      <c r="Q320" s="130"/>
      <c r="R320" s="199"/>
      <c r="S320" s="200"/>
      <c r="T320" s="132"/>
      <c r="AB320" s="201" t="str">
        <f>IFERROR(__xludf.DUMMYFUNCTION("FILTER('설정시트'!$D$7:$K$20,'설정시트'!$C$7:$C$20=I320)"),"#N/A")</f>
        <v>#N/A</v>
      </c>
      <c r="AC320" s="201"/>
      <c r="AD320" s="201"/>
      <c r="AE320" s="201"/>
      <c r="AF320" s="201"/>
      <c r="AG320" s="201"/>
      <c r="AH320" s="201"/>
      <c r="AI320" s="201"/>
    </row>
    <row r="321">
      <c r="H321" s="205"/>
      <c r="I321" s="206"/>
      <c r="J321" s="203"/>
      <c r="K321" s="207"/>
      <c r="L321" s="199"/>
      <c r="M321" s="130"/>
      <c r="N321" s="199"/>
      <c r="O321" s="200"/>
      <c r="P321" s="200"/>
      <c r="Q321" s="130"/>
      <c r="R321" s="199"/>
      <c r="S321" s="200"/>
      <c r="T321" s="132"/>
      <c r="AB321" s="201" t="str">
        <f>IFERROR(__xludf.DUMMYFUNCTION("FILTER('설정시트'!$D$7:$K$20,'설정시트'!$C$7:$C$20=I321)"),"#N/A")</f>
        <v>#N/A</v>
      </c>
      <c r="AC321" s="201"/>
      <c r="AD321" s="201"/>
      <c r="AE321" s="201"/>
      <c r="AF321" s="201"/>
      <c r="AG321" s="201"/>
      <c r="AH321" s="201"/>
      <c r="AI321" s="201"/>
    </row>
    <row r="322">
      <c r="H322" s="205"/>
      <c r="I322" s="206"/>
      <c r="J322" s="203"/>
      <c r="K322" s="207"/>
      <c r="L322" s="199"/>
      <c r="M322" s="130"/>
      <c r="N322" s="199"/>
      <c r="O322" s="200"/>
      <c r="P322" s="200"/>
      <c r="Q322" s="130"/>
      <c r="R322" s="199"/>
      <c r="S322" s="200"/>
      <c r="T322" s="132"/>
      <c r="AB322" s="201" t="str">
        <f>IFERROR(__xludf.DUMMYFUNCTION("FILTER('설정시트'!$D$7:$K$20,'설정시트'!$C$7:$C$20=I322)"),"#N/A")</f>
        <v>#N/A</v>
      </c>
      <c r="AC322" s="201"/>
      <c r="AD322" s="201"/>
      <c r="AE322" s="201"/>
      <c r="AF322" s="201"/>
      <c r="AG322" s="201"/>
      <c r="AH322" s="201"/>
      <c r="AI322" s="201"/>
    </row>
    <row r="323">
      <c r="H323" s="205"/>
      <c r="I323" s="206"/>
      <c r="J323" s="203"/>
      <c r="K323" s="207"/>
      <c r="L323" s="199"/>
      <c r="M323" s="130"/>
      <c r="N323" s="199"/>
      <c r="O323" s="200"/>
      <c r="P323" s="200"/>
      <c r="Q323" s="130"/>
      <c r="R323" s="199"/>
      <c r="S323" s="200"/>
      <c r="T323" s="132"/>
      <c r="AB323" s="201" t="str">
        <f>IFERROR(__xludf.DUMMYFUNCTION("FILTER('설정시트'!$D$7:$K$20,'설정시트'!$C$7:$C$20=I323)"),"#N/A")</f>
        <v>#N/A</v>
      </c>
      <c r="AC323" s="201"/>
      <c r="AD323" s="201"/>
      <c r="AE323" s="201"/>
      <c r="AF323" s="201"/>
      <c r="AG323" s="201"/>
      <c r="AH323" s="201"/>
      <c r="AI323" s="201"/>
    </row>
    <row r="324">
      <c r="H324" s="205"/>
      <c r="I324" s="206"/>
      <c r="J324" s="203"/>
      <c r="K324" s="207"/>
      <c r="L324" s="199"/>
      <c r="M324" s="130"/>
      <c r="N324" s="199"/>
      <c r="O324" s="200"/>
      <c r="P324" s="200"/>
      <c r="Q324" s="130"/>
      <c r="R324" s="199"/>
      <c r="S324" s="200"/>
      <c r="T324" s="132"/>
      <c r="AB324" s="201" t="str">
        <f>IFERROR(__xludf.DUMMYFUNCTION("FILTER('설정시트'!$D$7:$K$20,'설정시트'!$C$7:$C$20=I324)"),"#N/A")</f>
        <v>#N/A</v>
      </c>
      <c r="AC324" s="201"/>
      <c r="AD324" s="201"/>
      <c r="AE324" s="201"/>
      <c r="AF324" s="201"/>
      <c r="AG324" s="201"/>
      <c r="AH324" s="201"/>
      <c r="AI324" s="201"/>
    </row>
    <row r="325">
      <c r="H325" s="205"/>
      <c r="I325" s="206"/>
      <c r="J325" s="203"/>
      <c r="K325" s="207"/>
      <c r="L325" s="199"/>
      <c r="M325" s="130"/>
      <c r="N325" s="199"/>
      <c r="O325" s="200"/>
      <c r="P325" s="200"/>
      <c r="Q325" s="130"/>
      <c r="R325" s="199"/>
      <c r="S325" s="200"/>
      <c r="T325" s="132"/>
      <c r="AB325" s="201" t="str">
        <f>IFERROR(__xludf.DUMMYFUNCTION("FILTER('설정시트'!$D$7:$K$20,'설정시트'!$C$7:$C$20=I325)"),"#N/A")</f>
        <v>#N/A</v>
      </c>
      <c r="AC325" s="201"/>
      <c r="AD325" s="201"/>
      <c r="AE325" s="201"/>
      <c r="AF325" s="201"/>
      <c r="AG325" s="201"/>
      <c r="AH325" s="201"/>
      <c r="AI325" s="201"/>
    </row>
    <row r="326">
      <c r="H326" s="205"/>
      <c r="I326" s="206"/>
      <c r="J326" s="203"/>
      <c r="K326" s="207"/>
      <c r="L326" s="199"/>
      <c r="M326" s="130"/>
      <c r="N326" s="199"/>
      <c r="O326" s="200"/>
      <c r="P326" s="200"/>
      <c r="Q326" s="130"/>
      <c r="R326" s="199"/>
      <c r="S326" s="200"/>
      <c r="T326" s="132"/>
      <c r="AB326" s="201" t="str">
        <f>IFERROR(__xludf.DUMMYFUNCTION("FILTER('설정시트'!$D$7:$K$20,'설정시트'!$C$7:$C$20=I326)"),"#N/A")</f>
        <v>#N/A</v>
      </c>
      <c r="AC326" s="201"/>
      <c r="AD326" s="201"/>
      <c r="AE326" s="201"/>
      <c r="AF326" s="201"/>
      <c r="AG326" s="201"/>
      <c r="AH326" s="201"/>
      <c r="AI326" s="201"/>
    </row>
    <row r="327">
      <c r="H327" s="205"/>
      <c r="I327" s="206"/>
      <c r="J327" s="203"/>
      <c r="K327" s="207"/>
      <c r="L327" s="199"/>
      <c r="M327" s="130"/>
      <c r="N327" s="199"/>
      <c r="O327" s="200"/>
      <c r="P327" s="200"/>
      <c r="Q327" s="130"/>
      <c r="R327" s="199"/>
      <c r="S327" s="200"/>
      <c r="T327" s="132"/>
      <c r="AB327" s="201" t="str">
        <f>IFERROR(__xludf.DUMMYFUNCTION("FILTER('설정시트'!$D$7:$K$20,'설정시트'!$C$7:$C$20=I327)"),"#N/A")</f>
        <v>#N/A</v>
      </c>
      <c r="AC327" s="201"/>
      <c r="AD327" s="201"/>
      <c r="AE327" s="201"/>
      <c r="AF327" s="201"/>
      <c r="AG327" s="201"/>
      <c r="AH327" s="201"/>
      <c r="AI327" s="201"/>
    </row>
    <row r="328">
      <c r="H328" s="205"/>
      <c r="I328" s="206"/>
      <c r="J328" s="203"/>
      <c r="K328" s="207"/>
      <c r="L328" s="199"/>
      <c r="M328" s="130"/>
      <c r="N328" s="199"/>
      <c r="O328" s="200"/>
      <c r="P328" s="200"/>
      <c r="Q328" s="130"/>
      <c r="R328" s="199"/>
      <c r="S328" s="200"/>
      <c r="T328" s="132"/>
      <c r="AB328" s="201" t="str">
        <f>IFERROR(__xludf.DUMMYFUNCTION("FILTER('설정시트'!$D$7:$K$20,'설정시트'!$C$7:$C$20=I328)"),"#N/A")</f>
        <v>#N/A</v>
      </c>
      <c r="AC328" s="201"/>
      <c r="AD328" s="201"/>
      <c r="AE328" s="201"/>
      <c r="AF328" s="201"/>
      <c r="AG328" s="201"/>
      <c r="AH328" s="201"/>
      <c r="AI328" s="201"/>
    </row>
    <row r="329">
      <c r="H329" s="205"/>
      <c r="I329" s="206"/>
      <c r="J329" s="203"/>
      <c r="K329" s="207"/>
      <c r="L329" s="199"/>
      <c r="M329" s="130"/>
      <c r="N329" s="199"/>
      <c r="O329" s="200"/>
      <c r="P329" s="200"/>
      <c r="Q329" s="130"/>
      <c r="R329" s="199"/>
      <c r="S329" s="200"/>
      <c r="T329" s="132"/>
      <c r="AB329" s="201" t="str">
        <f>IFERROR(__xludf.DUMMYFUNCTION("FILTER('설정시트'!$D$7:$K$20,'설정시트'!$C$7:$C$20=I329)"),"#N/A")</f>
        <v>#N/A</v>
      </c>
      <c r="AC329" s="201"/>
      <c r="AD329" s="201"/>
      <c r="AE329" s="201"/>
      <c r="AF329" s="201"/>
      <c r="AG329" s="201"/>
      <c r="AH329" s="201"/>
      <c r="AI329" s="201"/>
    </row>
    <row r="330">
      <c r="H330" s="205"/>
      <c r="I330" s="206"/>
      <c r="J330" s="203"/>
      <c r="K330" s="207"/>
      <c r="L330" s="199"/>
      <c r="M330" s="130"/>
      <c r="N330" s="199"/>
      <c r="O330" s="200"/>
      <c r="P330" s="200"/>
      <c r="Q330" s="130"/>
      <c r="R330" s="199"/>
      <c r="S330" s="200"/>
      <c r="T330" s="132"/>
      <c r="AB330" s="201" t="str">
        <f>IFERROR(__xludf.DUMMYFUNCTION("FILTER('설정시트'!$D$7:$K$20,'설정시트'!$C$7:$C$20=I330)"),"#N/A")</f>
        <v>#N/A</v>
      </c>
      <c r="AC330" s="201"/>
      <c r="AD330" s="201"/>
      <c r="AE330" s="201"/>
      <c r="AF330" s="201"/>
      <c r="AG330" s="201"/>
      <c r="AH330" s="201"/>
      <c r="AI330" s="201"/>
    </row>
    <row r="331">
      <c r="H331" s="205"/>
      <c r="I331" s="206"/>
      <c r="J331" s="203"/>
      <c r="K331" s="207"/>
      <c r="L331" s="199"/>
      <c r="M331" s="130"/>
      <c r="N331" s="199"/>
      <c r="O331" s="200"/>
      <c r="P331" s="200"/>
      <c r="Q331" s="130"/>
      <c r="R331" s="199"/>
      <c r="S331" s="200"/>
      <c r="T331" s="132"/>
      <c r="AB331" s="201" t="str">
        <f>IFERROR(__xludf.DUMMYFUNCTION("FILTER('설정시트'!$D$7:$K$20,'설정시트'!$C$7:$C$20=I331)"),"#N/A")</f>
        <v>#N/A</v>
      </c>
      <c r="AC331" s="201"/>
      <c r="AD331" s="201"/>
      <c r="AE331" s="201"/>
      <c r="AF331" s="201"/>
      <c r="AG331" s="201"/>
      <c r="AH331" s="201"/>
      <c r="AI331" s="201"/>
    </row>
    <row r="332">
      <c r="H332" s="205"/>
      <c r="I332" s="206"/>
      <c r="J332" s="203"/>
      <c r="K332" s="207"/>
      <c r="L332" s="199"/>
      <c r="M332" s="130"/>
      <c r="N332" s="199"/>
      <c r="O332" s="200"/>
      <c r="P332" s="200"/>
      <c r="Q332" s="130"/>
      <c r="R332" s="199"/>
      <c r="S332" s="200"/>
      <c r="T332" s="132"/>
      <c r="AB332" s="201" t="str">
        <f>IFERROR(__xludf.DUMMYFUNCTION("FILTER('설정시트'!$D$7:$K$20,'설정시트'!$C$7:$C$20=I332)"),"#N/A")</f>
        <v>#N/A</v>
      </c>
      <c r="AC332" s="201"/>
      <c r="AD332" s="201"/>
      <c r="AE332" s="201"/>
      <c r="AF332" s="201"/>
      <c r="AG332" s="201"/>
      <c r="AH332" s="201"/>
      <c r="AI332" s="201"/>
    </row>
    <row r="333">
      <c r="H333" s="205"/>
      <c r="I333" s="206"/>
      <c r="J333" s="203"/>
      <c r="K333" s="207"/>
      <c r="L333" s="199"/>
      <c r="M333" s="130"/>
      <c r="N333" s="199"/>
      <c r="O333" s="200"/>
      <c r="P333" s="200"/>
      <c r="Q333" s="130"/>
      <c r="R333" s="199"/>
      <c r="S333" s="200"/>
      <c r="T333" s="132"/>
      <c r="AB333" s="201" t="str">
        <f>IFERROR(__xludf.DUMMYFUNCTION("FILTER('설정시트'!$D$7:$K$20,'설정시트'!$C$7:$C$20=I333)"),"#N/A")</f>
        <v>#N/A</v>
      </c>
      <c r="AC333" s="201"/>
      <c r="AD333" s="201"/>
      <c r="AE333" s="201"/>
      <c r="AF333" s="201"/>
      <c r="AG333" s="201"/>
      <c r="AH333" s="201"/>
      <c r="AI333" s="201"/>
    </row>
    <row r="334">
      <c r="H334" s="205"/>
      <c r="I334" s="206"/>
      <c r="J334" s="203"/>
      <c r="K334" s="207"/>
      <c r="L334" s="199"/>
      <c r="M334" s="130"/>
      <c r="N334" s="199"/>
      <c r="O334" s="200"/>
      <c r="P334" s="200"/>
      <c r="Q334" s="130"/>
      <c r="R334" s="199"/>
      <c r="S334" s="200"/>
      <c r="T334" s="132"/>
      <c r="AB334" s="201" t="str">
        <f>IFERROR(__xludf.DUMMYFUNCTION("FILTER('설정시트'!$D$7:$K$20,'설정시트'!$C$7:$C$20=I334)"),"#N/A")</f>
        <v>#N/A</v>
      </c>
      <c r="AC334" s="201"/>
      <c r="AD334" s="201"/>
      <c r="AE334" s="201"/>
      <c r="AF334" s="201"/>
      <c r="AG334" s="201"/>
      <c r="AH334" s="201"/>
      <c r="AI334" s="201"/>
    </row>
    <row r="335">
      <c r="H335" s="205"/>
      <c r="I335" s="206"/>
      <c r="J335" s="203"/>
      <c r="K335" s="207"/>
      <c r="L335" s="199"/>
      <c r="M335" s="130"/>
      <c r="N335" s="199"/>
      <c r="O335" s="200"/>
      <c r="P335" s="200"/>
      <c r="Q335" s="130"/>
      <c r="R335" s="199"/>
      <c r="S335" s="200"/>
      <c r="T335" s="132"/>
      <c r="AB335" s="201" t="str">
        <f>IFERROR(__xludf.DUMMYFUNCTION("FILTER('설정시트'!$D$7:$K$20,'설정시트'!$C$7:$C$20=I335)"),"#N/A")</f>
        <v>#N/A</v>
      </c>
      <c r="AC335" s="201"/>
      <c r="AD335" s="201"/>
      <c r="AE335" s="201"/>
      <c r="AF335" s="201"/>
      <c r="AG335" s="201"/>
      <c r="AH335" s="201"/>
      <c r="AI335" s="201"/>
    </row>
    <row r="336">
      <c r="H336" s="205"/>
      <c r="I336" s="206"/>
      <c r="J336" s="203"/>
      <c r="K336" s="207"/>
      <c r="L336" s="199"/>
      <c r="M336" s="130"/>
      <c r="N336" s="199"/>
      <c r="O336" s="200"/>
      <c r="P336" s="200"/>
      <c r="Q336" s="130"/>
      <c r="R336" s="199"/>
      <c r="S336" s="200"/>
      <c r="T336" s="132"/>
      <c r="AB336" s="201" t="str">
        <f>IFERROR(__xludf.DUMMYFUNCTION("FILTER('설정시트'!$D$7:$K$20,'설정시트'!$C$7:$C$20=I336)"),"#N/A")</f>
        <v>#N/A</v>
      </c>
      <c r="AC336" s="201"/>
      <c r="AD336" s="201"/>
      <c r="AE336" s="201"/>
      <c r="AF336" s="201"/>
      <c r="AG336" s="201"/>
      <c r="AH336" s="201"/>
      <c r="AI336" s="201"/>
    </row>
    <row r="337">
      <c r="H337" s="205"/>
      <c r="I337" s="206"/>
      <c r="J337" s="203"/>
      <c r="K337" s="207"/>
      <c r="L337" s="199"/>
      <c r="M337" s="130"/>
      <c r="N337" s="199"/>
      <c r="O337" s="200"/>
      <c r="P337" s="200"/>
      <c r="Q337" s="130"/>
      <c r="R337" s="199"/>
      <c r="S337" s="200"/>
      <c r="T337" s="132"/>
      <c r="AB337" s="201" t="str">
        <f>IFERROR(__xludf.DUMMYFUNCTION("FILTER('설정시트'!$D$7:$K$20,'설정시트'!$C$7:$C$20=I337)"),"#N/A")</f>
        <v>#N/A</v>
      </c>
      <c r="AC337" s="201"/>
      <c r="AD337" s="201"/>
      <c r="AE337" s="201"/>
      <c r="AF337" s="201"/>
      <c r="AG337" s="201"/>
      <c r="AH337" s="201"/>
      <c r="AI337" s="201"/>
    </row>
    <row r="338">
      <c r="H338" s="205"/>
      <c r="I338" s="206"/>
      <c r="J338" s="203"/>
      <c r="K338" s="207"/>
      <c r="L338" s="199"/>
      <c r="M338" s="130"/>
      <c r="N338" s="199"/>
      <c r="O338" s="200"/>
      <c r="P338" s="200"/>
      <c r="Q338" s="130"/>
      <c r="R338" s="199"/>
      <c r="S338" s="200"/>
      <c r="T338" s="132"/>
      <c r="AB338" s="201" t="str">
        <f>IFERROR(__xludf.DUMMYFUNCTION("FILTER('설정시트'!$D$7:$K$20,'설정시트'!$C$7:$C$20=I338)"),"#N/A")</f>
        <v>#N/A</v>
      </c>
      <c r="AC338" s="201"/>
      <c r="AD338" s="201"/>
      <c r="AE338" s="201"/>
      <c r="AF338" s="201"/>
      <c r="AG338" s="201"/>
      <c r="AH338" s="201"/>
      <c r="AI338" s="201"/>
    </row>
    <row r="339">
      <c r="H339" s="205"/>
      <c r="I339" s="206"/>
      <c r="J339" s="203"/>
      <c r="K339" s="207"/>
      <c r="L339" s="199"/>
      <c r="M339" s="130"/>
      <c r="N339" s="199"/>
      <c r="O339" s="200"/>
      <c r="P339" s="200"/>
      <c r="Q339" s="130"/>
      <c r="R339" s="199"/>
      <c r="S339" s="200"/>
      <c r="T339" s="132"/>
      <c r="AB339" s="201" t="str">
        <f>IFERROR(__xludf.DUMMYFUNCTION("FILTER('설정시트'!$D$7:$K$20,'설정시트'!$C$7:$C$20=I339)"),"#N/A")</f>
        <v>#N/A</v>
      </c>
      <c r="AC339" s="201"/>
      <c r="AD339" s="201"/>
      <c r="AE339" s="201"/>
      <c r="AF339" s="201"/>
      <c r="AG339" s="201"/>
      <c r="AH339" s="201"/>
      <c r="AI339" s="201"/>
    </row>
    <row r="340">
      <c r="H340" s="205"/>
      <c r="I340" s="206"/>
      <c r="J340" s="203"/>
      <c r="K340" s="207"/>
      <c r="L340" s="199"/>
      <c r="M340" s="130"/>
      <c r="N340" s="199"/>
      <c r="O340" s="200"/>
      <c r="P340" s="200"/>
      <c r="Q340" s="130"/>
      <c r="R340" s="199"/>
      <c r="S340" s="200"/>
      <c r="T340" s="132"/>
      <c r="AB340" s="201" t="str">
        <f>IFERROR(__xludf.DUMMYFUNCTION("FILTER('설정시트'!$D$7:$K$20,'설정시트'!$C$7:$C$20=I340)"),"#N/A")</f>
        <v>#N/A</v>
      </c>
      <c r="AC340" s="201"/>
      <c r="AD340" s="201"/>
      <c r="AE340" s="201"/>
      <c r="AF340" s="201"/>
      <c r="AG340" s="201"/>
      <c r="AH340" s="201"/>
      <c r="AI340" s="201"/>
    </row>
    <row r="341">
      <c r="H341" s="205"/>
      <c r="I341" s="206"/>
      <c r="J341" s="203"/>
      <c r="K341" s="207"/>
      <c r="L341" s="199"/>
      <c r="M341" s="130"/>
      <c r="N341" s="199"/>
      <c r="O341" s="200"/>
      <c r="P341" s="200"/>
      <c r="Q341" s="130"/>
      <c r="R341" s="199"/>
      <c r="S341" s="200"/>
      <c r="T341" s="132"/>
      <c r="AB341" s="201" t="str">
        <f>IFERROR(__xludf.DUMMYFUNCTION("FILTER('설정시트'!$D$7:$K$20,'설정시트'!$C$7:$C$20=I341)"),"#N/A")</f>
        <v>#N/A</v>
      </c>
      <c r="AC341" s="201"/>
      <c r="AD341" s="201"/>
      <c r="AE341" s="201"/>
      <c r="AF341" s="201"/>
      <c r="AG341" s="201"/>
      <c r="AH341" s="201"/>
      <c r="AI341" s="201"/>
    </row>
    <row r="342">
      <c r="H342" s="205"/>
      <c r="I342" s="206"/>
      <c r="J342" s="203"/>
      <c r="K342" s="207"/>
      <c r="L342" s="199"/>
      <c r="M342" s="130"/>
      <c r="N342" s="199"/>
      <c r="O342" s="200"/>
      <c r="P342" s="200"/>
      <c r="Q342" s="130"/>
      <c r="R342" s="199"/>
      <c r="S342" s="200"/>
      <c r="T342" s="132"/>
      <c r="AB342" s="201" t="str">
        <f>IFERROR(__xludf.DUMMYFUNCTION("FILTER('설정시트'!$D$7:$K$20,'설정시트'!$C$7:$C$20=I342)"),"#N/A")</f>
        <v>#N/A</v>
      </c>
      <c r="AC342" s="201"/>
      <c r="AD342" s="201"/>
      <c r="AE342" s="201"/>
      <c r="AF342" s="201"/>
      <c r="AG342" s="201"/>
      <c r="AH342" s="201"/>
      <c r="AI342" s="201"/>
    </row>
    <row r="343">
      <c r="H343" s="205"/>
      <c r="I343" s="206"/>
      <c r="J343" s="203"/>
      <c r="K343" s="207"/>
      <c r="L343" s="199"/>
      <c r="M343" s="130"/>
      <c r="N343" s="199"/>
      <c r="O343" s="200"/>
      <c r="P343" s="200"/>
      <c r="Q343" s="130"/>
      <c r="R343" s="199"/>
      <c r="S343" s="200"/>
      <c r="T343" s="132"/>
      <c r="AB343" s="201" t="str">
        <f>IFERROR(__xludf.DUMMYFUNCTION("FILTER('설정시트'!$D$7:$K$20,'설정시트'!$C$7:$C$20=I343)"),"#N/A")</f>
        <v>#N/A</v>
      </c>
      <c r="AC343" s="201"/>
      <c r="AD343" s="201"/>
      <c r="AE343" s="201"/>
      <c r="AF343" s="201"/>
      <c r="AG343" s="201"/>
      <c r="AH343" s="201"/>
      <c r="AI343" s="201"/>
    </row>
    <row r="344">
      <c r="H344" s="205"/>
      <c r="I344" s="206"/>
      <c r="J344" s="203"/>
      <c r="K344" s="207"/>
      <c r="L344" s="199"/>
      <c r="M344" s="130"/>
      <c r="N344" s="199"/>
      <c r="O344" s="200"/>
      <c r="P344" s="200"/>
      <c r="Q344" s="130"/>
      <c r="R344" s="199"/>
      <c r="S344" s="200"/>
      <c r="T344" s="132"/>
      <c r="AB344" s="201" t="str">
        <f>IFERROR(__xludf.DUMMYFUNCTION("FILTER('설정시트'!$D$7:$K$20,'설정시트'!$C$7:$C$20=I344)"),"#N/A")</f>
        <v>#N/A</v>
      </c>
      <c r="AC344" s="201"/>
      <c r="AD344" s="201"/>
      <c r="AE344" s="201"/>
      <c r="AF344" s="201"/>
      <c r="AG344" s="201"/>
      <c r="AH344" s="201"/>
      <c r="AI344" s="201"/>
    </row>
    <row r="345">
      <c r="H345" s="205"/>
      <c r="I345" s="206"/>
      <c r="J345" s="203"/>
      <c r="K345" s="207"/>
      <c r="L345" s="199"/>
      <c r="M345" s="130"/>
      <c r="N345" s="199"/>
      <c r="O345" s="200"/>
      <c r="P345" s="200"/>
      <c r="Q345" s="130"/>
      <c r="R345" s="199"/>
      <c r="S345" s="200"/>
      <c r="T345" s="132"/>
      <c r="AB345" s="201" t="str">
        <f>IFERROR(__xludf.DUMMYFUNCTION("FILTER('설정시트'!$D$7:$K$20,'설정시트'!$C$7:$C$20=I345)"),"#N/A")</f>
        <v>#N/A</v>
      </c>
      <c r="AC345" s="201"/>
      <c r="AD345" s="201"/>
      <c r="AE345" s="201"/>
      <c r="AF345" s="201"/>
      <c r="AG345" s="201"/>
      <c r="AH345" s="201"/>
      <c r="AI345" s="201"/>
    </row>
    <row r="346">
      <c r="H346" s="205"/>
      <c r="I346" s="206"/>
      <c r="J346" s="203"/>
      <c r="K346" s="207"/>
      <c r="L346" s="199"/>
      <c r="M346" s="130"/>
      <c r="N346" s="199"/>
      <c r="O346" s="200"/>
      <c r="P346" s="200"/>
      <c r="Q346" s="130"/>
      <c r="R346" s="199"/>
      <c r="S346" s="200"/>
      <c r="T346" s="132"/>
      <c r="AB346" s="201" t="str">
        <f>IFERROR(__xludf.DUMMYFUNCTION("FILTER('설정시트'!$D$7:$K$20,'설정시트'!$C$7:$C$20=I346)"),"#N/A")</f>
        <v>#N/A</v>
      </c>
      <c r="AC346" s="201"/>
      <c r="AD346" s="201"/>
      <c r="AE346" s="201"/>
      <c r="AF346" s="201"/>
      <c r="AG346" s="201"/>
      <c r="AH346" s="201"/>
      <c r="AI346" s="201"/>
    </row>
    <row r="347">
      <c r="H347" s="205"/>
      <c r="I347" s="206"/>
      <c r="J347" s="203"/>
      <c r="K347" s="207"/>
      <c r="L347" s="199"/>
      <c r="M347" s="130"/>
      <c r="N347" s="199"/>
      <c r="O347" s="200"/>
      <c r="P347" s="200"/>
      <c r="Q347" s="130"/>
      <c r="R347" s="199"/>
      <c r="S347" s="200"/>
      <c r="T347" s="132"/>
      <c r="AB347" s="201" t="str">
        <f>IFERROR(__xludf.DUMMYFUNCTION("FILTER('설정시트'!$D$7:$K$20,'설정시트'!$C$7:$C$20=I347)"),"#N/A")</f>
        <v>#N/A</v>
      </c>
      <c r="AC347" s="201"/>
      <c r="AD347" s="201"/>
      <c r="AE347" s="201"/>
      <c r="AF347" s="201"/>
      <c r="AG347" s="201"/>
      <c r="AH347" s="201"/>
      <c r="AI347" s="201"/>
    </row>
    <row r="348">
      <c r="H348" s="205"/>
      <c r="I348" s="206"/>
      <c r="J348" s="203"/>
      <c r="K348" s="207"/>
      <c r="L348" s="199"/>
      <c r="M348" s="130"/>
      <c r="N348" s="199"/>
      <c r="O348" s="200"/>
      <c r="P348" s="200"/>
      <c r="Q348" s="130"/>
      <c r="R348" s="199"/>
      <c r="S348" s="200"/>
      <c r="T348" s="132"/>
      <c r="AB348" s="201" t="str">
        <f>IFERROR(__xludf.DUMMYFUNCTION("FILTER('설정시트'!$D$7:$K$20,'설정시트'!$C$7:$C$20=I348)"),"#N/A")</f>
        <v>#N/A</v>
      </c>
      <c r="AC348" s="201"/>
      <c r="AD348" s="201"/>
      <c r="AE348" s="201"/>
      <c r="AF348" s="201"/>
      <c r="AG348" s="201"/>
      <c r="AH348" s="201"/>
      <c r="AI348" s="201"/>
    </row>
    <row r="349">
      <c r="H349" s="205"/>
      <c r="I349" s="206"/>
      <c r="J349" s="203"/>
      <c r="K349" s="207"/>
      <c r="L349" s="199"/>
      <c r="M349" s="130"/>
      <c r="N349" s="199"/>
      <c r="O349" s="200"/>
      <c r="P349" s="200"/>
      <c r="Q349" s="130"/>
      <c r="R349" s="199"/>
      <c r="S349" s="200"/>
      <c r="T349" s="132"/>
      <c r="AB349" s="201" t="str">
        <f>IFERROR(__xludf.DUMMYFUNCTION("FILTER('설정시트'!$D$7:$K$20,'설정시트'!$C$7:$C$20=I349)"),"#N/A")</f>
        <v>#N/A</v>
      </c>
      <c r="AC349" s="201"/>
      <c r="AD349" s="201"/>
      <c r="AE349" s="201"/>
      <c r="AF349" s="201"/>
      <c r="AG349" s="201"/>
      <c r="AH349" s="201"/>
      <c r="AI349" s="201"/>
    </row>
    <row r="350">
      <c r="H350" s="205"/>
      <c r="I350" s="206"/>
      <c r="J350" s="203"/>
      <c r="K350" s="207"/>
      <c r="L350" s="199"/>
      <c r="M350" s="130"/>
      <c r="N350" s="199"/>
      <c r="O350" s="200"/>
      <c r="P350" s="200"/>
      <c r="Q350" s="130"/>
      <c r="R350" s="199"/>
      <c r="S350" s="200"/>
      <c r="T350" s="132"/>
      <c r="AB350" s="201" t="str">
        <f>IFERROR(__xludf.DUMMYFUNCTION("FILTER('설정시트'!$D$7:$K$20,'설정시트'!$C$7:$C$20=I350)"),"#N/A")</f>
        <v>#N/A</v>
      </c>
      <c r="AC350" s="201"/>
      <c r="AD350" s="201"/>
      <c r="AE350" s="201"/>
      <c r="AF350" s="201"/>
      <c r="AG350" s="201"/>
      <c r="AH350" s="201"/>
      <c r="AI350" s="201"/>
    </row>
    <row r="351">
      <c r="H351" s="205"/>
      <c r="I351" s="206"/>
      <c r="J351" s="203"/>
      <c r="K351" s="207"/>
      <c r="L351" s="199"/>
      <c r="M351" s="130"/>
      <c r="N351" s="199"/>
      <c r="O351" s="200"/>
      <c r="P351" s="200"/>
      <c r="Q351" s="130"/>
      <c r="R351" s="199"/>
      <c r="S351" s="200"/>
      <c r="T351" s="132"/>
      <c r="AB351" s="201" t="str">
        <f>IFERROR(__xludf.DUMMYFUNCTION("FILTER('설정시트'!$D$7:$K$20,'설정시트'!$C$7:$C$20=I351)"),"#N/A")</f>
        <v>#N/A</v>
      </c>
      <c r="AC351" s="201"/>
      <c r="AD351" s="201"/>
      <c r="AE351" s="201"/>
      <c r="AF351" s="201"/>
      <c r="AG351" s="201"/>
      <c r="AH351" s="201"/>
      <c r="AI351" s="201"/>
    </row>
    <row r="352">
      <c r="H352" s="205"/>
      <c r="I352" s="206"/>
      <c r="J352" s="203"/>
      <c r="K352" s="207"/>
      <c r="L352" s="199"/>
      <c r="M352" s="130"/>
      <c r="N352" s="199"/>
      <c r="O352" s="200"/>
      <c r="P352" s="200"/>
      <c r="Q352" s="130"/>
      <c r="R352" s="199"/>
      <c r="S352" s="200"/>
      <c r="T352" s="132"/>
      <c r="AB352" s="201" t="str">
        <f>IFERROR(__xludf.DUMMYFUNCTION("FILTER('설정시트'!$D$7:$K$20,'설정시트'!$C$7:$C$20=I352)"),"#N/A")</f>
        <v>#N/A</v>
      </c>
      <c r="AC352" s="201"/>
      <c r="AD352" s="201"/>
      <c r="AE352" s="201"/>
      <c r="AF352" s="201"/>
      <c r="AG352" s="201"/>
      <c r="AH352" s="201"/>
      <c r="AI352" s="201"/>
    </row>
    <row r="353">
      <c r="H353" s="205"/>
      <c r="I353" s="206"/>
      <c r="J353" s="203"/>
      <c r="K353" s="207"/>
      <c r="L353" s="199"/>
      <c r="M353" s="130"/>
      <c r="N353" s="199"/>
      <c r="O353" s="200"/>
      <c r="P353" s="200"/>
      <c r="Q353" s="130"/>
      <c r="R353" s="199"/>
      <c r="S353" s="200"/>
      <c r="T353" s="132"/>
      <c r="AB353" s="201" t="str">
        <f>IFERROR(__xludf.DUMMYFUNCTION("FILTER('설정시트'!$D$7:$K$20,'설정시트'!$C$7:$C$20=I353)"),"#N/A")</f>
        <v>#N/A</v>
      </c>
      <c r="AC353" s="201"/>
      <c r="AD353" s="201"/>
      <c r="AE353" s="201"/>
      <c r="AF353" s="201"/>
      <c r="AG353" s="201"/>
      <c r="AH353" s="201"/>
      <c r="AI353" s="201"/>
    </row>
    <row r="354">
      <c r="H354" s="205"/>
      <c r="I354" s="206"/>
      <c r="J354" s="203"/>
      <c r="K354" s="207"/>
      <c r="L354" s="199"/>
      <c r="M354" s="130"/>
      <c r="N354" s="199"/>
      <c r="O354" s="200"/>
      <c r="P354" s="200"/>
      <c r="Q354" s="130"/>
      <c r="R354" s="199"/>
      <c r="S354" s="200"/>
      <c r="T354" s="132"/>
      <c r="AB354" s="201" t="str">
        <f>IFERROR(__xludf.DUMMYFUNCTION("FILTER('설정시트'!$D$7:$K$20,'설정시트'!$C$7:$C$20=I354)"),"#N/A")</f>
        <v>#N/A</v>
      </c>
      <c r="AC354" s="201"/>
      <c r="AD354" s="201"/>
      <c r="AE354" s="201"/>
      <c r="AF354" s="201"/>
      <c r="AG354" s="201"/>
      <c r="AH354" s="201"/>
      <c r="AI354" s="201"/>
    </row>
    <row r="355">
      <c r="H355" s="205"/>
      <c r="I355" s="206"/>
      <c r="J355" s="203"/>
      <c r="K355" s="207"/>
      <c r="L355" s="199"/>
      <c r="M355" s="130"/>
      <c r="N355" s="199"/>
      <c r="O355" s="200"/>
      <c r="P355" s="200"/>
      <c r="Q355" s="130"/>
      <c r="R355" s="199"/>
      <c r="S355" s="200"/>
      <c r="T355" s="132"/>
      <c r="AB355" s="201" t="str">
        <f>IFERROR(__xludf.DUMMYFUNCTION("FILTER('설정시트'!$D$7:$K$20,'설정시트'!$C$7:$C$20=I355)"),"#N/A")</f>
        <v>#N/A</v>
      </c>
      <c r="AC355" s="201"/>
      <c r="AD355" s="201"/>
      <c r="AE355" s="201"/>
      <c r="AF355" s="201"/>
      <c r="AG355" s="201"/>
      <c r="AH355" s="201"/>
      <c r="AI355" s="201"/>
    </row>
    <row r="356">
      <c r="H356" s="205"/>
      <c r="I356" s="206"/>
      <c r="J356" s="203"/>
      <c r="K356" s="207"/>
      <c r="L356" s="199"/>
      <c r="M356" s="130"/>
      <c r="N356" s="199"/>
      <c r="O356" s="200"/>
      <c r="P356" s="200"/>
      <c r="Q356" s="130"/>
      <c r="R356" s="199"/>
      <c r="S356" s="200"/>
      <c r="T356" s="132"/>
      <c r="AB356" s="201" t="str">
        <f>IFERROR(__xludf.DUMMYFUNCTION("FILTER('설정시트'!$D$7:$K$20,'설정시트'!$C$7:$C$20=I356)"),"#N/A")</f>
        <v>#N/A</v>
      </c>
      <c r="AC356" s="201"/>
      <c r="AD356" s="201"/>
      <c r="AE356" s="201"/>
      <c r="AF356" s="201"/>
      <c r="AG356" s="201"/>
      <c r="AH356" s="201"/>
      <c r="AI356" s="201"/>
    </row>
    <row r="357">
      <c r="H357" s="205"/>
      <c r="I357" s="206"/>
      <c r="J357" s="203"/>
      <c r="K357" s="207"/>
      <c r="L357" s="199"/>
      <c r="M357" s="130"/>
      <c r="N357" s="199"/>
      <c r="O357" s="200"/>
      <c r="P357" s="200"/>
      <c r="Q357" s="130"/>
      <c r="R357" s="199"/>
      <c r="S357" s="200"/>
      <c r="T357" s="132"/>
      <c r="AB357" s="201" t="str">
        <f>IFERROR(__xludf.DUMMYFUNCTION("FILTER('설정시트'!$D$7:$K$20,'설정시트'!$C$7:$C$20=I357)"),"#N/A")</f>
        <v>#N/A</v>
      </c>
      <c r="AC357" s="201"/>
      <c r="AD357" s="201"/>
      <c r="AE357" s="201"/>
      <c r="AF357" s="201"/>
      <c r="AG357" s="201"/>
      <c r="AH357" s="201"/>
      <c r="AI357" s="201"/>
    </row>
    <row r="358">
      <c r="H358" s="205"/>
      <c r="I358" s="206"/>
      <c r="J358" s="203"/>
      <c r="K358" s="207"/>
      <c r="L358" s="199"/>
      <c r="M358" s="130"/>
      <c r="N358" s="199"/>
      <c r="O358" s="200"/>
      <c r="P358" s="200"/>
      <c r="Q358" s="130"/>
      <c r="R358" s="199"/>
      <c r="S358" s="200"/>
      <c r="T358" s="132"/>
      <c r="AB358" s="201" t="str">
        <f>IFERROR(__xludf.DUMMYFUNCTION("FILTER('설정시트'!$D$7:$K$20,'설정시트'!$C$7:$C$20=I358)"),"#N/A")</f>
        <v>#N/A</v>
      </c>
      <c r="AC358" s="201"/>
      <c r="AD358" s="201"/>
      <c r="AE358" s="201"/>
      <c r="AF358" s="201"/>
      <c r="AG358" s="201"/>
      <c r="AH358" s="201"/>
      <c r="AI358" s="201"/>
    </row>
    <row r="359">
      <c r="H359" s="205"/>
      <c r="I359" s="206"/>
      <c r="J359" s="203"/>
      <c r="K359" s="207"/>
      <c r="L359" s="199"/>
      <c r="M359" s="130"/>
      <c r="N359" s="199"/>
      <c r="O359" s="200"/>
      <c r="P359" s="200"/>
      <c r="Q359" s="130"/>
      <c r="R359" s="199"/>
      <c r="S359" s="200"/>
      <c r="T359" s="132"/>
      <c r="AB359" s="201" t="str">
        <f>IFERROR(__xludf.DUMMYFUNCTION("FILTER('설정시트'!$D$7:$K$20,'설정시트'!$C$7:$C$20=I359)"),"#N/A")</f>
        <v>#N/A</v>
      </c>
      <c r="AC359" s="201"/>
      <c r="AD359" s="201"/>
      <c r="AE359" s="201"/>
      <c r="AF359" s="201"/>
      <c r="AG359" s="201"/>
      <c r="AH359" s="201"/>
      <c r="AI359" s="201"/>
    </row>
    <row r="360">
      <c r="H360" s="205"/>
      <c r="I360" s="206"/>
      <c r="J360" s="203"/>
      <c r="K360" s="207"/>
      <c r="L360" s="199"/>
      <c r="M360" s="130"/>
      <c r="N360" s="199"/>
      <c r="O360" s="200"/>
      <c r="P360" s="200"/>
      <c r="Q360" s="130"/>
      <c r="R360" s="199"/>
      <c r="S360" s="200"/>
      <c r="T360" s="132"/>
      <c r="AB360" s="201" t="str">
        <f>IFERROR(__xludf.DUMMYFUNCTION("FILTER('설정시트'!$D$7:$K$20,'설정시트'!$C$7:$C$20=I360)"),"#N/A")</f>
        <v>#N/A</v>
      </c>
      <c r="AC360" s="201"/>
      <c r="AD360" s="201"/>
      <c r="AE360" s="201"/>
      <c r="AF360" s="201"/>
      <c r="AG360" s="201"/>
      <c r="AH360" s="201"/>
      <c r="AI360" s="201"/>
    </row>
    <row r="361">
      <c r="H361" s="205"/>
      <c r="I361" s="206"/>
      <c r="J361" s="203"/>
      <c r="K361" s="207"/>
      <c r="L361" s="199"/>
      <c r="M361" s="130"/>
      <c r="N361" s="199"/>
      <c r="O361" s="200"/>
      <c r="P361" s="200"/>
      <c r="Q361" s="130"/>
      <c r="R361" s="199"/>
      <c r="S361" s="200"/>
      <c r="T361" s="132"/>
      <c r="AB361" s="201" t="str">
        <f>IFERROR(__xludf.DUMMYFUNCTION("FILTER('설정시트'!$D$7:$K$20,'설정시트'!$C$7:$C$20=I361)"),"#N/A")</f>
        <v>#N/A</v>
      </c>
      <c r="AC361" s="201"/>
      <c r="AD361" s="201"/>
      <c r="AE361" s="201"/>
      <c r="AF361" s="201"/>
      <c r="AG361" s="201"/>
      <c r="AH361" s="201"/>
      <c r="AI361" s="201"/>
    </row>
    <row r="362">
      <c r="H362" s="205"/>
      <c r="I362" s="206"/>
      <c r="J362" s="203"/>
      <c r="K362" s="207"/>
      <c r="L362" s="199"/>
      <c r="M362" s="130"/>
      <c r="N362" s="199"/>
      <c r="O362" s="200"/>
      <c r="P362" s="200"/>
      <c r="Q362" s="130"/>
      <c r="R362" s="199"/>
      <c r="S362" s="200"/>
      <c r="T362" s="132"/>
      <c r="AB362" s="201" t="str">
        <f>IFERROR(__xludf.DUMMYFUNCTION("FILTER('설정시트'!$D$7:$K$20,'설정시트'!$C$7:$C$20=I362)"),"#N/A")</f>
        <v>#N/A</v>
      </c>
      <c r="AC362" s="201"/>
      <c r="AD362" s="201"/>
      <c r="AE362" s="201"/>
      <c r="AF362" s="201"/>
      <c r="AG362" s="201"/>
      <c r="AH362" s="201"/>
      <c r="AI362" s="201"/>
    </row>
    <row r="363">
      <c r="H363" s="205"/>
      <c r="I363" s="206"/>
      <c r="J363" s="203"/>
      <c r="K363" s="207"/>
      <c r="L363" s="199"/>
      <c r="M363" s="130"/>
      <c r="N363" s="199"/>
      <c r="O363" s="200"/>
      <c r="P363" s="200"/>
      <c r="Q363" s="130"/>
      <c r="R363" s="199"/>
      <c r="S363" s="200"/>
      <c r="T363" s="132"/>
      <c r="AB363" s="201" t="str">
        <f>IFERROR(__xludf.DUMMYFUNCTION("FILTER('설정시트'!$D$7:$K$20,'설정시트'!$C$7:$C$20=I363)"),"#N/A")</f>
        <v>#N/A</v>
      </c>
      <c r="AC363" s="201"/>
      <c r="AD363" s="201"/>
      <c r="AE363" s="201"/>
      <c r="AF363" s="201"/>
      <c r="AG363" s="201"/>
      <c r="AH363" s="201"/>
      <c r="AI363" s="201"/>
    </row>
    <row r="364">
      <c r="H364" s="205"/>
      <c r="I364" s="206"/>
      <c r="J364" s="203"/>
      <c r="K364" s="207"/>
      <c r="L364" s="199"/>
      <c r="M364" s="130"/>
      <c r="N364" s="199"/>
      <c r="O364" s="200"/>
      <c r="P364" s="200"/>
      <c r="Q364" s="130"/>
      <c r="R364" s="199"/>
      <c r="S364" s="200"/>
      <c r="T364" s="132"/>
      <c r="AB364" s="201" t="str">
        <f>IFERROR(__xludf.DUMMYFUNCTION("FILTER('설정시트'!$D$7:$K$20,'설정시트'!$C$7:$C$20=I364)"),"#N/A")</f>
        <v>#N/A</v>
      </c>
      <c r="AC364" s="201"/>
      <c r="AD364" s="201"/>
      <c r="AE364" s="201"/>
      <c r="AF364" s="201"/>
      <c r="AG364" s="201"/>
      <c r="AH364" s="201"/>
      <c r="AI364" s="201"/>
    </row>
    <row r="365">
      <c r="H365" s="205"/>
      <c r="I365" s="206"/>
      <c r="J365" s="203"/>
      <c r="K365" s="207"/>
      <c r="L365" s="199"/>
      <c r="M365" s="130"/>
      <c r="N365" s="199"/>
      <c r="O365" s="200"/>
      <c r="P365" s="200"/>
      <c r="Q365" s="130"/>
      <c r="R365" s="199"/>
      <c r="S365" s="200"/>
      <c r="T365" s="132"/>
      <c r="AB365" s="201" t="str">
        <f>IFERROR(__xludf.DUMMYFUNCTION("FILTER('설정시트'!$D$7:$K$20,'설정시트'!$C$7:$C$20=I365)"),"#N/A")</f>
        <v>#N/A</v>
      </c>
      <c r="AC365" s="201"/>
      <c r="AD365" s="201"/>
      <c r="AE365" s="201"/>
      <c r="AF365" s="201"/>
      <c r="AG365" s="201"/>
      <c r="AH365" s="201"/>
      <c r="AI365" s="201"/>
    </row>
    <row r="366">
      <c r="H366" s="205"/>
      <c r="I366" s="206"/>
      <c r="J366" s="203"/>
      <c r="K366" s="207"/>
      <c r="L366" s="199"/>
      <c r="M366" s="130"/>
      <c r="N366" s="199"/>
      <c r="O366" s="200"/>
      <c r="P366" s="200"/>
      <c r="Q366" s="130"/>
      <c r="R366" s="199"/>
      <c r="S366" s="200"/>
      <c r="T366" s="132"/>
      <c r="AB366" s="201" t="str">
        <f>IFERROR(__xludf.DUMMYFUNCTION("FILTER('설정시트'!$D$7:$K$20,'설정시트'!$C$7:$C$20=I366)"),"#N/A")</f>
        <v>#N/A</v>
      </c>
      <c r="AC366" s="201"/>
      <c r="AD366" s="201"/>
      <c r="AE366" s="201"/>
      <c r="AF366" s="201"/>
      <c r="AG366" s="201"/>
      <c r="AH366" s="201"/>
      <c r="AI366" s="201"/>
    </row>
    <row r="367">
      <c r="H367" s="205"/>
      <c r="I367" s="206"/>
      <c r="J367" s="203"/>
      <c r="K367" s="207"/>
      <c r="L367" s="199"/>
      <c r="M367" s="130"/>
      <c r="N367" s="199"/>
      <c r="O367" s="200"/>
      <c r="P367" s="200"/>
      <c r="Q367" s="130"/>
      <c r="R367" s="199"/>
      <c r="S367" s="200"/>
      <c r="T367" s="132"/>
      <c r="AB367" s="201" t="str">
        <f>IFERROR(__xludf.DUMMYFUNCTION("FILTER('설정시트'!$D$7:$K$20,'설정시트'!$C$7:$C$20=I367)"),"#N/A")</f>
        <v>#N/A</v>
      </c>
      <c r="AC367" s="201"/>
      <c r="AD367" s="201"/>
      <c r="AE367" s="201"/>
      <c r="AF367" s="201"/>
      <c r="AG367" s="201"/>
      <c r="AH367" s="201"/>
      <c r="AI367" s="201"/>
    </row>
    <row r="368">
      <c r="H368" s="205"/>
      <c r="I368" s="206"/>
      <c r="J368" s="203"/>
      <c r="K368" s="207"/>
      <c r="L368" s="199"/>
      <c r="M368" s="130"/>
      <c r="N368" s="199"/>
      <c r="O368" s="200"/>
      <c r="P368" s="200"/>
      <c r="Q368" s="130"/>
      <c r="R368" s="199"/>
      <c r="S368" s="200"/>
      <c r="T368" s="132"/>
      <c r="AB368" s="201" t="str">
        <f>IFERROR(__xludf.DUMMYFUNCTION("FILTER('설정시트'!$D$7:$K$20,'설정시트'!$C$7:$C$20=I368)"),"#N/A")</f>
        <v>#N/A</v>
      </c>
      <c r="AC368" s="201"/>
      <c r="AD368" s="201"/>
      <c r="AE368" s="201"/>
      <c r="AF368" s="201"/>
      <c r="AG368" s="201"/>
      <c r="AH368" s="201"/>
      <c r="AI368" s="201"/>
    </row>
    <row r="369">
      <c r="H369" s="205"/>
      <c r="I369" s="206"/>
      <c r="J369" s="203"/>
      <c r="K369" s="207"/>
      <c r="L369" s="199"/>
      <c r="M369" s="130"/>
      <c r="N369" s="199"/>
      <c r="O369" s="200"/>
      <c r="P369" s="200"/>
      <c r="Q369" s="130"/>
      <c r="R369" s="199"/>
      <c r="S369" s="200"/>
      <c r="T369" s="132"/>
      <c r="AB369" s="201" t="str">
        <f>IFERROR(__xludf.DUMMYFUNCTION("FILTER('설정시트'!$D$7:$K$20,'설정시트'!$C$7:$C$20=I369)"),"#N/A")</f>
        <v>#N/A</v>
      </c>
      <c r="AC369" s="201"/>
      <c r="AD369" s="201"/>
      <c r="AE369" s="201"/>
      <c r="AF369" s="201"/>
      <c r="AG369" s="201"/>
      <c r="AH369" s="201"/>
      <c r="AI369" s="201"/>
    </row>
    <row r="370">
      <c r="H370" s="205"/>
      <c r="I370" s="206"/>
      <c r="J370" s="203"/>
      <c r="K370" s="207"/>
      <c r="L370" s="199"/>
      <c r="M370" s="130"/>
      <c r="N370" s="199"/>
      <c r="O370" s="200"/>
      <c r="P370" s="200"/>
      <c r="Q370" s="130"/>
      <c r="R370" s="199"/>
      <c r="S370" s="200"/>
      <c r="T370" s="132"/>
      <c r="AB370" s="201" t="str">
        <f>IFERROR(__xludf.DUMMYFUNCTION("FILTER('설정시트'!$D$7:$K$20,'설정시트'!$C$7:$C$20=I370)"),"#N/A")</f>
        <v>#N/A</v>
      </c>
      <c r="AC370" s="201"/>
      <c r="AD370" s="201"/>
      <c r="AE370" s="201"/>
      <c r="AF370" s="201"/>
      <c r="AG370" s="201"/>
      <c r="AH370" s="201"/>
      <c r="AI370" s="201"/>
    </row>
    <row r="371">
      <c r="H371" s="205"/>
      <c r="I371" s="206"/>
      <c r="J371" s="203"/>
      <c r="K371" s="207"/>
      <c r="L371" s="199"/>
      <c r="M371" s="130"/>
      <c r="N371" s="199"/>
      <c r="O371" s="200"/>
      <c r="P371" s="200"/>
      <c r="Q371" s="130"/>
      <c r="R371" s="199"/>
      <c r="S371" s="200"/>
      <c r="T371" s="132"/>
      <c r="AB371" s="201" t="str">
        <f>IFERROR(__xludf.DUMMYFUNCTION("FILTER('설정시트'!$D$7:$K$20,'설정시트'!$C$7:$C$20=I371)"),"#N/A")</f>
        <v>#N/A</v>
      </c>
      <c r="AC371" s="201"/>
      <c r="AD371" s="201"/>
      <c r="AE371" s="201"/>
      <c r="AF371" s="201"/>
      <c r="AG371" s="201"/>
      <c r="AH371" s="201"/>
      <c r="AI371" s="201"/>
    </row>
    <row r="372">
      <c r="H372" s="205"/>
      <c r="I372" s="206"/>
      <c r="J372" s="203"/>
      <c r="K372" s="207"/>
      <c r="L372" s="199"/>
      <c r="M372" s="130"/>
      <c r="N372" s="199"/>
      <c r="O372" s="200"/>
      <c r="P372" s="200"/>
      <c r="Q372" s="130"/>
      <c r="R372" s="199"/>
      <c r="S372" s="200"/>
      <c r="T372" s="132"/>
      <c r="AB372" s="201" t="str">
        <f>IFERROR(__xludf.DUMMYFUNCTION("FILTER('설정시트'!$D$7:$K$20,'설정시트'!$C$7:$C$20=I372)"),"#N/A")</f>
        <v>#N/A</v>
      </c>
      <c r="AC372" s="201"/>
      <c r="AD372" s="201"/>
      <c r="AE372" s="201"/>
      <c r="AF372" s="201"/>
      <c r="AG372" s="201"/>
      <c r="AH372" s="201"/>
      <c r="AI372" s="201"/>
    </row>
    <row r="373">
      <c r="H373" s="205"/>
      <c r="I373" s="206"/>
      <c r="J373" s="203"/>
      <c r="K373" s="207"/>
      <c r="L373" s="199"/>
      <c r="M373" s="130"/>
      <c r="N373" s="199"/>
      <c r="O373" s="200"/>
      <c r="P373" s="200"/>
      <c r="Q373" s="130"/>
      <c r="R373" s="199"/>
      <c r="S373" s="200"/>
      <c r="T373" s="132"/>
      <c r="AB373" s="201" t="str">
        <f>IFERROR(__xludf.DUMMYFUNCTION("FILTER('설정시트'!$D$7:$K$20,'설정시트'!$C$7:$C$20=I373)"),"#N/A")</f>
        <v>#N/A</v>
      </c>
      <c r="AC373" s="201"/>
      <c r="AD373" s="201"/>
      <c r="AE373" s="201"/>
      <c r="AF373" s="201"/>
      <c r="AG373" s="201"/>
      <c r="AH373" s="201"/>
      <c r="AI373" s="201"/>
    </row>
    <row r="374">
      <c r="H374" s="205"/>
      <c r="I374" s="206"/>
      <c r="J374" s="203"/>
      <c r="K374" s="207"/>
      <c r="L374" s="199"/>
      <c r="M374" s="130"/>
      <c r="N374" s="199"/>
      <c r="O374" s="200"/>
      <c r="P374" s="200"/>
      <c r="Q374" s="130"/>
      <c r="R374" s="199"/>
      <c r="S374" s="200"/>
      <c r="T374" s="132"/>
      <c r="AB374" s="201" t="str">
        <f>IFERROR(__xludf.DUMMYFUNCTION("FILTER('설정시트'!$D$7:$K$20,'설정시트'!$C$7:$C$20=I374)"),"#N/A")</f>
        <v>#N/A</v>
      </c>
      <c r="AC374" s="201"/>
      <c r="AD374" s="201"/>
      <c r="AE374" s="201"/>
      <c r="AF374" s="201"/>
      <c r="AG374" s="201"/>
      <c r="AH374" s="201"/>
      <c r="AI374" s="201"/>
    </row>
    <row r="375">
      <c r="H375" s="205"/>
      <c r="I375" s="206"/>
      <c r="J375" s="203"/>
      <c r="K375" s="207"/>
      <c r="L375" s="199"/>
      <c r="M375" s="130"/>
      <c r="N375" s="199"/>
      <c r="O375" s="200"/>
      <c r="P375" s="200"/>
      <c r="Q375" s="130"/>
      <c r="R375" s="199"/>
      <c r="S375" s="200"/>
      <c r="T375" s="132"/>
      <c r="AB375" s="201" t="str">
        <f>IFERROR(__xludf.DUMMYFUNCTION("FILTER('설정시트'!$D$7:$K$20,'설정시트'!$C$7:$C$20=I375)"),"#N/A")</f>
        <v>#N/A</v>
      </c>
      <c r="AC375" s="201"/>
      <c r="AD375" s="201"/>
      <c r="AE375" s="201"/>
      <c r="AF375" s="201"/>
      <c r="AG375" s="201"/>
      <c r="AH375" s="201"/>
      <c r="AI375" s="201"/>
    </row>
    <row r="376">
      <c r="H376" s="205"/>
      <c r="I376" s="206"/>
      <c r="J376" s="203"/>
      <c r="K376" s="207"/>
      <c r="L376" s="199"/>
      <c r="M376" s="130"/>
      <c r="N376" s="199"/>
      <c r="O376" s="200"/>
      <c r="P376" s="200"/>
      <c r="Q376" s="130"/>
      <c r="R376" s="199"/>
      <c r="S376" s="200"/>
      <c r="T376" s="132"/>
      <c r="AB376" s="201" t="str">
        <f>IFERROR(__xludf.DUMMYFUNCTION("FILTER('설정시트'!$D$7:$K$20,'설정시트'!$C$7:$C$20=I376)"),"#N/A")</f>
        <v>#N/A</v>
      </c>
      <c r="AC376" s="201"/>
      <c r="AD376" s="201"/>
      <c r="AE376" s="201"/>
      <c r="AF376" s="201"/>
      <c r="AG376" s="201"/>
      <c r="AH376" s="201"/>
      <c r="AI376" s="201"/>
    </row>
    <row r="377">
      <c r="H377" s="205"/>
      <c r="I377" s="206"/>
      <c r="J377" s="203"/>
      <c r="K377" s="207"/>
      <c r="L377" s="199"/>
      <c r="M377" s="130"/>
      <c r="N377" s="199"/>
      <c r="O377" s="200"/>
      <c r="P377" s="200"/>
      <c r="Q377" s="130"/>
      <c r="R377" s="199"/>
      <c r="S377" s="200"/>
      <c r="T377" s="132"/>
      <c r="AB377" s="201" t="str">
        <f>IFERROR(__xludf.DUMMYFUNCTION("FILTER('설정시트'!$D$7:$K$20,'설정시트'!$C$7:$C$20=I377)"),"#N/A")</f>
        <v>#N/A</v>
      </c>
      <c r="AC377" s="201"/>
      <c r="AD377" s="201"/>
      <c r="AE377" s="201"/>
      <c r="AF377" s="201"/>
      <c r="AG377" s="201"/>
      <c r="AH377" s="201"/>
      <c r="AI377" s="201"/>
    </row>
    <row r="378">
      <c r="H378" s="205"/>
      <c r="I378" s="206"/>
      <c r="J378" s="203"/>
      <c r="K378" s="207"/>
      <c r="L378" s="199"/>
      <c r="M378" s="130"/>
      <c r="N378" s="199"/>
      <c r="O378" s="200"/>
      <c r="P378" s="200"/>
      <c r="Q378" s="130"/>
      <c r="R378" s="199"/>
      <c r="S378" s="200"/>
      <c r="T378" s="132"/>
      <c r="AB378" s="201" t="str">
        <f>IFERROR(__xludf.DUMMYFUNCTION("FILTER('설정시트'!$D$7:$K$20,'설정시트'!$C$7:$C$20=I378)"),"#N/A")</f>
        <v>#N/A</v>
      </c>
      <c r="AC378" s="201"/>
      <c r="AD378" s="201"/>
      <c r="AE378" s="201"/>
      <c r="AF378" s="201"/>
      <c r="AG378" s="201"/>
      <c r="AH378" s="201"/>
      <c r="AI378" s="201"/>
    </row>
    <row r="379">
      <c r="H379" s="205"/>
      <c r="I379" s="206"/>
      <c r="J379" s="203"/>
      <c r="K379" s="207"/>
      <c r="L379" s="199"/>
      <c r="M379" s="130"/>
      <c r="N379" s="199"/>
      <c r="O379" s="200"/>
      <c r="P379" s="200"/>
      <c r="Q379" s="130"/>
      <c r="R379" s="199"/>
      <c r="S379" s="200"/>
      <c r="T379" s="132"/>
      <c r="AB379" s="201" t="str">
        <f>IFERROR(__xludf.DUMMYFUNCTION("FILTER('설정시트'!$D$7:$K$20,'설정시트'!$C$7:$C$20=I379)"),"#N/A")</f>
        <v>#N/A</v>
      </c>
      <c r="AC379" s="201"/>
      <c r="AD379" s="201"/>
      <c r="AE379" s="201"/>
      <c r="AF379" s="201"/>
      <c r="AG379" s="201"/>
      <c r="AH379" s="201"/>
      <c r="AI379" s="201"/>
    </row>
    <row r="380">
      <c r="H380" s="205"/>
      <c r="I380" s="206"/>
      <c r="J380" s="203"/>
      <c r="K380" s="207"/>
      <c r="L380" s="199"/>
      <c r="M380" s="130"/>
      <c r="N380" s="199"/>
      <c r="O380" s="200"/>
      <c r="P380" s="200"/>
      <c r="Q380" s="130"/>
      <c r="R380" s="199"/>
      <c r="S380" s="200"/>
      <c r="T380" s="132"/>
      <c r="AB380" s="201" t="str">
        <f>IFERROR(__xludf.DUMMYFUNCTION("FILTER('설정시트'!$D$7:$K$20,'설정시트'!$C$7:$C$20=I380)"),"#N/A")</f>
        <v>#N/A</v>
      </c>
      <c r="AC380" s="201"/>
      <c r="AD380" s="201"/>
      <c r="AE380" s="201"/>
      <c r="AF380" s="201"/>
      <c r="AG380" s="201"/>
      <c r="AH380" s="201"/>
      <c r="AI380" s="201"/>
    </row>
    <row r="381">
      <c r="H381" s="205"/>
      <c r="I381" s="206"/>
      <c r="J381" s="203"/>
      <c r="K381" s="207"/>
      <c r="L381" s="199"/>
      <c r="M381" s="130"/>
      <c r="N381" s="199"/>
      <c r="O381" s="200"/>
      <c r="P381" s="200"/>
      <c r="Q381" s="130"/>
      <c r="R381" s="199"/>
      <c r="S381" s="200"/>
      <c r="T381" s="132"/>
      <c r="AB381" s="201" t="str">
        <f>IFERROR(__xludf.DUMMYFUNCTION("FILTER('설정시트'!$D$7:$K$20,'설정시트'!$C$7:$C$20=I381)"),"#N/A")</f>
        <v>#N/A</v>
      </c>
      <c r="AC381" s="201"/>
      <c r="AD381" s="201"/>
      <c r="AE381" s="201"/>
      <c r="AF381" s="201"/>
      <c r="AG381" s="201"/>
      <c r="AH381" s="201"/>
      <c r="AI381" s="201"/>
    </row>
    <row r="382">
      <c r="H382" s="205"/>
      <c r="I382" s="206"/>
      <c r="J382" s="203"/>
      <c r="K382" s="207"/>
      <c r="L382" s="199"/>
      <c r="M382" s="130"/>
      <c r="N382" s="199"/>
      <c r="O382" s="200"/>
      <c r="P382" s="200"/>
      <c r="Q382" s="130"/>
      <c r="R382" s="199"/>
      <c r="S382" s="200"/>
      <c r="T382" s="132"/>
      <c r="AB382" s="201" t="str">
        <f>IFERROR(__xludf.DUMMYFUNCTION("FILTER('설정시트'!$D$7:$K$20,'설정시트'!$C$7:$C$20=I382)"),"#N/A")</f>
        <v>#N/A</v>
      </c>
      <c r="AC382" s="201"/>
      <c r="AD382" s="201"/>
      <c r="AE382" s="201"/>
      <c r="AF382" s="201"/>
      <c r="AG382" s="201"/>
      <c r="AH382" s="201"/>
      <c r="AI382" s="201"/>
    </row>
    <row r="383">
      <c r="H383" s="205"/>
      <c r="I383" s="206"/>
      <c r="J383" s="203"/>
      <c r="K383" s="207"/>
      <c r="L383" s="199"/>
      <c r="M383" s="130"/>
      <c r="N383" s="199"/>
      <c r="O383" s="200"/>
      <c r="P383" s="200"/>
      <c r="Q383" s="130"/>
      <c r="R383" s="199"/>
      <c r="S383" s="200"/>
      <c r="T383" s="132"/>
      <c r="AB383" s="201" t="str">
        <f>IFERROR(__xludf.DUMMYFUNCTION("FILTER('설정시트'!$D$7:$K$20,'설정시트'!$C$7:$C$20=I383)"),"#N/A")</f>
        <v>#N/A</v>
      </c>
      <c r="AC383" s="201"/>
      <c r="AD383" s="201"/>
      <c r="AE383" s="201"/>
      <c r="AF383" s="201"/>
      <c r="AG383" s="201"/>
      <c r="AH383" s="201"/>
      <c r="AI383" s="201"/>
    </row>
    <row r="384">
      <c r="H384" s="205"/>
      <c r="I384" s="206"/>
      <c r="J384" s="203"/>
      <c r="K384" s="207"/>
      <c r="L384" s="199"/>
      <c r="M384" s="130"/>
      <c r="N384" s="199"/>
      <c r="O384" s="200"/>
      <c r="P384" s="200"/>
      <c r="Q384" s="130"/>
      <c r="R384" s="199"/>
      <c r="S384" s="200"/>
      <c r="T384" s="132"/>
      <c r="AB384" s="201" t="str">
        <f>IFERROR(__xludf.DUMMYFUNCTION("FILTER('설정시트'!$D$7:$K$20,'설정시트'!$C$7:$C$20=I384)"),"#N/A")</f>
        <v>#N/A</v>
      </c>
      <c r="AC384" s="201"/>
      <c r="AD384" s="201"/>
      <c r="AE384" s="201"/>
      <c r="AF384" s="201"/>
      <c r="AG384" s="201"/>
      <c r="AH384" s="201"/>
      <c r="AI384" s="201"/>
    </row>
    <row r="385">
      <c r="H385" s="205"/>
      <c r="I385" s="206"/>
      <c r="J385" s="203"/>
      <c r="K385" s="207"/>
      <c r="L385" s="199"/>
      <c r="M385" s="130"/>
      <c r="N385" s="199"/>
      <c r="O385" s="200"/>
      <c r="P385" s="200"/>
      <c r="Q385" s="130"/>
      <c r="R385" s="199"/>
      <c r="S385" s="200"/>
      <c r="T385" s="132"/>
      <c r="AB385" s="201" t="str">
        <f>IFERROR(__xludf.DUMMYFUNCTION("FILTER('설정시트'!$D$7:$K$20,'설정시트'!$C$7:$C$20=I385)"),"#N/A")</f>
        <v>#N/A</v>
      </c>
      <c r="AC385" s="201"/>
      <c r="AD385" s="201"/>
      <c r="AE385" s="201"/>
      <c r="AF385" s="201"/>
      <c r="AG385" s="201"/>
      <c r="AH385" s="201"/>
      <c r="AI385" s="201"/>
    </row>
    <row r="386">
      <c r="H386" s="205"/>
      <c r="I386" s="206"/>
      <c r="J386" s="203"/>
      <c r="K386" s="207"/>
      <c r="L386" s="199"/>
      <c r="M386" s="130"/>
      <c r="N386" s="199"/>
      <c r="O386" s="200"/>
      <c r="P386" s="200"/>
      <c r="Q386" s="130"/>
      <c r="R386" s="199"/>
      <c r="S386" s="200"/>
      <c r="T386" s="132"/>
      <c r="AB386" s="201" t="str">
        <f>IFERROR(__xludf.DUMMYFUNCTION("FILTER('설정시트'!$D$7:$K$20,'설정시트'!$C$7:$C$20=I386)"),"#N/A")</f>
        <v>#N/A</v>
      </c>
      <c r="AC386" s="201"/>
      <c r="AD386" s="201"/>
      <c r="AE386" s="201"/>
      <c r="AF386" s="201"/>
      <c r="AG386" s="201"/>
      <c r="AH386" s="201"/>
      <c r="AI386" s="201"/>
    </row>
    <row r="387">
      <c r="H387" s="205"/>
      <c r="I387" s="206"/>
      <c r="J387" s="203"/>
      <c r="K387" s="207"/>
      <c r="L387" s="199"/>
      <c r="M387" s="130"/>
      <c r="N387" s="199"/>
      <c r="O387" s="200"/>
      <c r="P387" s="200"/>
      <c r="Q387" s="130"/>
      <c r="R387" s="199"/>
      <c r="S387" s="200"/>
      <c r="T387" s="132"/>
      <c r="AB387" s="201" t="str">
        <f>IFERROR(__xludf.DUMMYFUNCTION("FILTER('설정시트'!$D$7:$K$20,'설정시트'!$C$7:$C$20=I387)"),"#N/A")</f>
        <v>#N/A</v>
      </c>
      <c r="AC387" s="201"/>
      <c r="AD387" s="201"/>
      <c r="AE387" s="201"/>
      <c r="AF387" s="201"/>
      <c r="AG387" s="201"/>
      <c r="AH387" s="201"/>
      <c r="AI387" s="201"/>
    </row>
    <row r="388">
      <c r="H388" s="205"/>
      <c r="I388" s="206"/>
      <c r="J388" s="203"/>
      <c r="K388" s="207"/>
      <c r="L388" s="199"/>
      <c r="M388" s="130"/>
      <c r="N388" s="199"/>
      <c r="O388" s="200"/>
      <c r="P388" s="200"/>
      <c r="Q388" s="130"/>
      <c r="R388" s="199"/>
      <c r="S388" s="200"/>
      <c r="T388" s="132"/>
      <c r="AB388" s="201" t="str">
        <f>IFERROR(__xludf.DUMMYFUNCTION("FILTER('설정시트'!$D$7:$K$20,'설정시트'!$C$7:$C$20=I388)"),"#N/A")</f>
        <v>#N/A</v>
      </c>
      <c r="AC388" s="201"/>
      <c r="AD388" s="201"/>
      <c r="AE388" s="201"/>
      <c r="AF388" s="201"/>
      <c r="AG388" s="201"/>
      <c r="AH388" s="201"/>
      <c r="AI388" s="201"/>
    </row>
    <row r="389">
      <c r="H389" s="205"/>
      <c r="I389" s="206"/>
      <c r="J389" s="203"/>
      <c r="K389" s="207"/>
      <c r="L389" s="199"/>
      <c r="M389" s="130"/>
      <c r="N389" s="199"/>
      <c r="O389" s="200"/>
      <c r="P389" s="200"/>
      <c r="Q389" s="130"/>
      <c r="R389" s="199"/>
      <c r="S389" s="200"/>
      <c r="T389" s="132"/>
      <c r="AB389" s="201" t="str">
        <f>IFERROR(__xludf.DUMMYFUNCTION("FILTER('설정시트'!$D$7:$K$20,'설정시트'!$C$7:$C$20=I389)"),"#N/A")</f>
        <v>#N/A</v>
      </c>
      <c r="AC389" s="201"/>
      <c r="AD389" s="201"/>
      <c r="AE389" s="201"/>
      <c r="AF389" s="201"/>
      <c r="AG389" s="201"/>
      <c r="AH389" s="201"/>
      <c r="AI389" s="201"/>
    </row>
    <row r="390">
      <c r="H390" s="205"/>
      <c r="I390" s="206"/>
      <c r="J390" s="203"/>
      <c r="K390" s="207"/>
      <c r="L390" s="199"/>
      <c r="M390" s="130"/>
      <c r="N390" s="199"/>
      <c r="O390" s="200"/>
      <c r="P390" s="200"/>
      <c r="Q390" s="130"/>
      <c r="R390" s="199"/>
      <c r="S390" s="200"/>
      <c r="T390" s="132"/>
      <c r="AB390" s="201" t="str">
        <f>IFERROR(__xludf.DUMMYFUNCTION("FILTER('설정시트'!$D$7:$K$20,'설정시트'!$C$7:$C$20=I390)"),"#N/A")</f>
        <v>#N/A</v>
      </c>
      <c r="AC390" s="201"/>
      <c r="AD390" s="201"/>
      <c r="AE390" s="201"/>
      <c r="AF390" s="201"/>
      <c r="AG390" s="201"/>
      <c r="AH390" s="201"/>
      <c r="AI390" s="201"/>
    </row>
    <row r="391">
      <c r="H391" s="205"/>
      <c r="I391" s="206"/>
      <c r="J391" s="203"/>
      <c r="K391" s="207"/>
      <c r="L391" s="199"/>
      <c r="M391" s="130"/>
      <c r="N391" s="199"/>
      <c r="O391" s="200"/>
      <c r="P391" s="200"/>
      <c r="Q391" s="130"/>
      <c r="R391" s="199"/>
      <c r="S391" s="200"/>
      <c r="T391" s="132"/>
      <c r="AB391" s="201" t="str">
        <f>IFERROR(__xludf.DUMMYFUNCTION("FILTER('설정시트'!$D$7:$K$20,'설정시트'!$C$7:$C$20=I391)"),"#N/A")</f>
        <v>#N/A</v>
      </c>
      <c r="AC391" s="201"/>
      <c r="AD391" s="201"/>
      <c r="AE391" s="201"/>
      <c r="AF391" s="201"/>
      <c r="AG391" s="201"/>
      <c r="AH391" s="201"/>
      <c r="AI391" s="201"/>
    </row>
    <row r="392">
      <c r="H392" s="205"/>
      <c r="I392" s="206"/>
      <c r="J392" s="203"/>
      <c r="K392" s="207"/>
      <c r="L392" s="199"/>
      <c r="M392" s="130"/>
      <c r="N392" s="199"/>
      <c r="O392" s="200"/>
      <c r="P392" s="200"/>
      <c r="Q392" s="130"/>
      <c r="R392" s="199"/>
      <c r="S392" s="200"/>
      <c r="T392" s="132"/>
      <c r="AB392" s="201" t="str">
        <f>IFERROR(__xludf.DUMMYFUNCTION("FILTER('설정시트'!$D$7:$K$20,'설정시트'!$C$7:$C$20=I392)"),"#N/A")</f>
        <v>#N/A</v>
      </c>
      <c r="AC392" s="201"/>
      <c r="AD392" s="201"/>
      <c r="AE392" s="201"/>
      <c r="AF392" s="201"/>
      <c r="AG392" s="201"/>
      <c r="AH392" s="201"/>
      <c r="AI392" s="201"/>
    </row>
    <row r="393">
      <c r="H393" s="205"/>
      <c r="I393" s="206"/>
      <c r="J393" s="203"/>
      <c r="K393" s="207"/>
      <c r="L393" s="199"/>
      <c r="M393" s="130"/>
      <c r="N393" s="199"/>
      <c r="O393" s="200"/>
      <c r="P393" s="200"/>
      <c r="Q393" s="130"/>
      <c r="R393" s="199"/>
      <c r="S393" s="200"/>
      <c r="T393" s="132"/>
      <c r="AB393" s="201" t="str">
        <f>IFERROR(__xludf.DUMMYFUNCTION("FILTER('설정시트'!$D$7:$K$20,'설정시트'!$C$7:$C$20=I393)"),"#N/A")</f>
        <v>#N/A</v>
      </c>
      <c r="AC393" s="201"/>
      <c r="AD393" s="201"/>
      <c r="AE393" s="201"/>
      <c r="AF393" s="201"/>
      <c r="AG393" s="201"/>
      <c r="AH393" s="201"/>
      <c r="AI393" s="201"/>
    </row>
    <row r="394">
      <c r="H394" s="205"/>
      <c r="I394" s="206"/>
      <c r="J394" s="203"/>
      <c r="K394" s="207"/>
      <c r="L394" s="199"/>
      <c r="M394" s="130"/>
      <c r="N394" s="199"/>
      <c r="O394" s="200"/>
      <c r="P394" s="200"/>
      <c r="Q394" s="130"/>
      <c r="R394" s="199"/>
      <c r="S394" s="200"/>
      <c r="T394" s="132"/>
      <c r="AB394" s="201" t="str">
        <f>IFERROR(__xludf.DUMMYFUNCTION("FILTER('설정시트'!$D$7:$K$20,'설정시트'!$C$7:$C$20=I394)"),"#N/A")</f>
        <v>#N/A</v>
      </c>
      <c r="AC394" s="201"/>
      <c r="AD394" s="201"/>
      <c r="AE394" s="201"/>
      <c r="AF394" s="201"/>
      <c r="AG394" s="201"/>
      <c r="AH394" s="201"/>
      <c r="AI394" s="201"/>
    </row>
    <row r="395">
      <c r="H395" s="205"/>
      <c r="I395" s="206"/>
      <c r="J395" s="203"/>
      <c r="K395" s="207"/>
      <c r="L395" s="199"/>
      <c r="M395" s="130"/>
      <c r="N395" s="199"/>
      <c r="O395" s="200"/>
      <c r="P395" s="200"/>
      <c r="Q395" s="130"/>
      <c r="R395" s="199"/>
      <c r="S395" s="200"/>
      <c r="T395" s="132"/>
      <c r="AB395" s="201" t="str">
        <f>IFERROR(__xludf.DUMMYFUNCTION("FILTER('설정시트'!$D$7:$K$20,'설정시트'!$C$7:$C$20=I395)"),"#N/A")</f>
        <v>#N/A</v>
      </c>
      <c r="AC395" s="201"/>
      <c r="AD395" s="201"/>
      <c r="AE395" s="201"/>
      <c r="AF395" s="201"/>
      <c r="AG395" s="201"/>
      <c r="AH395" s="201"/>
      <c r="AI395" s="201"/>
    </row>
    <row r="396">
      <c r="H396" s="205"/>
      <c r="I396" s="206"/>
      <c r="J396" s="203"/>
      <c r="K396" s="207"/>
      <c r="L396" s="199"/>
      <c r="M396" s="130"/>
      <c r="N396" s="199"/>
      <c r="O396" s="200"/>
      <c r="P396" s="200"/>
      <c r="Q396" s="130"/>
      <c r="R396" s="199"/>
      <c r="S396" s="200"/>
      <c r="T396" s="132"/>
      <c r="AB396" s="201" t="str">
        <f>IFERROR(__xludf.DUMMYFUNCTION("FILTER('설정시트'!$D$7:$K$20,'설정시트'!$C$7:$C$20=I396)"),"#N/A")</f>
        <v>#N/A</v>
      </c>
      <c r="AC396" s="201"/>
      <c r="AD396" s="201"/>
      <c r="AE396" s="201"/>
      <c r="AF396" s="201"/>
      <c r="AG396" s="201"/>
      <c r="AH396" s="201"/>
      <c r="AI396" s="201"/>
    </row>
    <row r="397">
      <c r="H397" s="205"/>
      <c r="I397" s="206"/>
      <c r="J397" s="203"/>
      <c r="K397" s="207"/>
      <c r="L397" s="199"/>
      <c r="M397" s="130"/>
      <c r="N397" s="199"/>
      <c r="O397" s="200"/>
      <c r="P397" s="200"/>
      <c r="Q397" s="130"/>
      <c r="R397" s="199"/>
      <c r="S397" s="200"/>
      <c r="T397" s="132"/>
      <c r="AB397" s="201" t="str">
        <f>IFERROR(__xludf.DUMMYFUNCTION("FILTER('설정시트'!$D$7:$K$20,'설정시트'!$C$7:$C$20=I397)"),"#N/A")</f>
        <v>#N/A</v>
      </c>
      <c r="AC397" s="201"/>
      <c r="AD397" s="201"/>
      <c r="AE397" s="201"/>
      <c r="AF397" s="201"/>
      <c r="AG397" s="201"/>
      <c r="AH397" s="201"/>
      <c r="AI397" s="201"/>
    </row>
    <row r="398">
      <c r="H398" s="205"/>
      <c r="I398" s="206"/>
      <c r="J398" s="203"/>
      <c r="K398" s="207"/>
      <c r="L398" s="199"/>
      <c r="M398" s="130"/>
      <c r="N398" s="199"/>
      <c r="O398" s="200"/>
      <c r="P398" s="200"/>
      <c r="Q398" s="130"/>
      <c r="R398" s="199"/>
      <c r="S398" s="200"/>
      <c r="T398" s="132"/>
      <c r="AB398" s="201" t="str">
        <f>IFERROR(__xludf.DUMMYFUNCTION("FILTER('설정시트'!$D$7:$K$20,'설정시트'!$C$7:$C$20=I398)"),"#N/A")</f>
        <v>#N/A</v>
      </c>
      <c r="AC398" s="201"/>
      <c r="AD398" s="201"/>
      <c r="AE398" s="201"/>
      <c r="AF398" s="201"/>
      <c r="AG398" s="201"/>
      <c r="AH398" s="201"/>
      <c r="AI398" s="201"/>
    </row>
    <row r="399">
      <c r="H399" s="205"/>
      <c r="I399" s="206"/>
      <c r="J399" s="203"/>
      <c r="K399" s="207"/>
      <c r="L399" s="199"/>
      <c r="M399" s="130"/>
      <c r="N399" s="199"/>
      <c r="O399" s="200"/>
      <c r="P399" s="200"/>
      <c r="Q399" s="130"/>
      <c r="R399" s="199"/>
      <c r="S399" s="200"/>
      <c r="T399" s="132"/>
      <c r="AB399" s="201" t="str">
        <f>IFERROR(__xludf.DUMMYFUNCTION("FILTER('설정시트'!$D$7:$K$20,'설정시트'!$C$7:$C$20=I399)"),"#N/A")</f>
        <v>#N/A</v>
      </c>
      <c r="AC399" s="201"/>
      <c r="AD399" s="201"/>
      <c r="AE399" s="201"/>
      <c r="AF399" s="201"/>
      <c r="AG399" s="201"/>
      <c r="AH399" s="201"/>
      <c r="AI399" s="201"/>
    </row>
    <row r="400">
      <c r="H400" s="205"/>
      <c r="I400" s="206"/>
      <c r="J400" s="203"/>
      <c r="K400" s="207"/>
      <c r="L400" s="199"/>
      <c r="M400" s="130"/>
      <c r="N400" s="199"/>
      <c r="O400" s="200"/>
      <c r="P400" s="200"/>
      <c r="Q400" s="130"/>
      <c r="R400" s="199"/>
      <c r="S400" s="200"/>
      <c r="T400" s="132"/>
      <c r="AB400" s="201" t="str">
        <f>IFERROR(__xludf.DUMMYFUNCTION("FILTER('설정시트'!$D$7:$K$20,'설정시트'!$C$7:$C$20=I400)"),"#N/A")</f>
        <v>#N/A</v>
      </c>
      <c r="AC400" s="201"/>
      <c r="AD400" s="201"/>
      <c r="AE400" s="201"/>
      <c r="AF400" s="201"/>
      <c r="AG400" s="201"/>
      <c r="AH400" s="201"/>
      <c r="AI400" s="201"/>
    </row>
    <row r="401">
      <c r="H401" s="205"/>
      <c r="I401" s="206"/>
      <c r="J401" s="203"/>
      <c r="K401" s="207"/>
      <c r="L401" s="199"/>
      <c r="M401" s="130"/>
      <c r="N401" s="199"/>
      <c r="O401" s="200"/>
      <c r="P401" s="200"/>
      <c r="Q401" s="130"/>
      <c r="R401" s="199"/>
      <c r="S401" s="200"/>
      <c r="T401" s="132"/>
      <c r="AB401" s="201" t="str">
        <f>IFERROR(__xludf.DUMMYFUNCTION("FILTER('설정시트'!$D$7:$K$20,'설정시트'!$C$7:$C$20=I401)"),"#N/A")</f>
        <v>#N/A</v>
      </c>
      <c r="AC401" s="201"/>
      <c r="AD401" s="201"/>
      <c r="AE401" s="201"/>
      <c r="AF401" s="201"/>
      <c r="AG401" s="201"/>
      <c r="AH401" s="201"/>
      <c r="AI401" s="201"/>
    </row>
    <row r="402">
      <c r="H402" s="205"/>
      <c r="I402" s="206"/>
      <c r="J402" s="203"/>
      <c r="K402" s="207"/>
      <c r="L402" s="199"/>
      <c r="M402" s="130"/>
      <c r="N402" s="199"/>
      <c r="O402" s="200"/>
      <c r="P402" s="200"/>
      <c r="Q402" s="130"/>
      <c r="R402" s="199"/>
      <c r="S402" s="200"/>
      <c r="T402" s="132"/>
      <c r="AB402" s="201" t="str">
        <f>IFERROR(__xludf.DUMMYFUNCTION("FILTER('설정시트'!$D$7:$K$20,'설정시트'!$C$7:$C$20=I402)"),"#N/A")</f>
        <v>#N/A</v>
      </c>
      <c r="AC402" s="201"/>
      <c r="AD402" s="201"/>
      <c r="AE402" s="201"/>
      <c r="AF402" s="201"/>
      <c r="AG402" s="201"/>
      <c r="AH402" s="201"/>
      <c r="AI402" s="201"/>
    </row>
    <row r="403">
      <c r="H403" s="205"/>
      <c r="I403" s="206"/>
      <c r="J403" s="203"/>
      <c r="K403" s="207"/>
      <c r="L403" s="199"/>
      <c r="M403" s="130"/>
      <c r="N403" s="199"/>
      <c r="O403" s="200"/>
      <c r="P403" s="200"/>
      <c r="Q403" s="130"/>
      <c r="R403" s="199"/>
      <c r="S403" s="200"/>
      <c r="T403" s="132"/>
      <c r="AB403" s="201" t="str">
        <f>IFERROR(__xludf.DUMMYFUNCTION("FILTER('설정시트'!$D$7:$K$20,'설정시트'!$C$7:$C$20=I403)"),"#N/A")</f>
        <v>#N/A</v>
      </c>
      <c r="AC403" s="201"/>
      <c r="AD403" s="201"/>
      <c r="AE403" s="201"/>
      <c r="AF403" s="201"/>
      <c r="AG403" s="201"/>
      <c r="AH403" s="201"/>
      <c r="AI403" s="201"/>
    </row>
    <row r="404">
      <c r="H404" s="205"/>
      <c r="I404" s="206"/>
      <c r="J404" s="203"/>
      <c r="K404" s="207"/>
      <c r="L404" s="199"/>
      <c r="M404" s="130"/>
      <c r="N404" s="199"/>
      <c r="O404" s="200"/>
      <c r="P404" s="200"/>
      <c r="Q404" s="130"/>
      <c r="R404" s="199"/>
      <c r="S404" s="200"/>
      <c r="T404" s="132"/>
      <c r="AB404" s="201" t="str">
        <f>IFERROR(__xludf.DUMMYFUNCTION("FILTER('설정시트'!$D$7:$K$20,'설정시트'!$C$7:$C$20=I404)"),"#N/A")</f>
        <v>#N/A</v>
      </c>
      <c r="AC404" s="201"/>
      <c r="AD404" s="201"/>
      <c r="AE404" s="201"/>
      <c r="AF404" s="201"/>
      <c r="AG404" s="201"/>
      <c r="AH404" s="201"/>
      <c r="AI404" s="201"/>
    </row>
    <row r="405">
      <c r="H405" s="205"/>
      <c r="I405" s="206"/>
      <c r="J405" s="203"/>
      <c r="K405" s="207"/>
      <c r="L405" s="199"/>
      <c r="M405" s="130"/>
      <c r="N405" s="199"/>
      <c r="O405" s="200"/>
      <c r="P405" s="200"/>
      <c r="Q405" s="130"/>
      <c r="R405" s="199"/>
      <c r="S405" s="200"/>
      <c r="T405" s="132"/>
      <c r="AB405" s="201" t="str">
        <f>IFERROR(__xludf.DUMMYFUNCTION("FILTER('설정시트'!$D$7:$K$20,'설정시트'!$C$7:$C$20=I405)"),"#N/A")</f>
        <v>#N/A</v>
      </c>
      <c r="AC405" s="201"/>
      <c r="AD405" s="201"/>
      <c r="AE405" s="201"/>
      <c r="AF405" s="201"/>
      <c r="AG405" s="201"/>
      <c r="AH405" s="201"/>
      <c r="AI405" s="201"/>
    </row>
    <row r="406">
      <c r="H406" s="205"/>
      <c r="I406" s="206"/>
      <c r="J406" s="203"/>
      <c r="K406" s="207"/>
      <c r="L406" s="199"/>
      <c r="M406" s="130"/>
      <c r="N406" s="199"/>
      <c r="O406" s="200"/>
      <c r="P406" s="200"/>
      <c r="Q406" s="130"/>
      <c r="R406" s="199"/>
      <c r="S406" s="200"/>
      <c r="T406" s="132"/>
      <c r="AB406" s="201" t="str">
        <f>IFERROR(__xludf.DUMMYFUNCTION("FILTER('설정시트'!$D$7:$K$20,'설정시트'!$C$7:$C$20=I406)"),"#N/A")</f>
        <v>#N/A</v>
      </c>
      <c r="AC406" s="201"/>
      <c r="AD406" s="201"/>
      <c r="AE406" s="201"/>
      <c r="AF406" s="201"/>
      <c r="AG406" s="201"/>
      <c r="AH406" s="201"/>
      <c r="AI406" s="201"/>
    </row>
    <row r="407">
      <c r="H407" s="205"/>
      <c r="I407" s="206"/>
      <c r="J407" s="203"/>
      <c r="K407" s="207"/>
      <c r="L407" s="199"/>
      <c r="M407" s="130"/>
      <c r="N407" s="199"/>
      <c r="O407" s="200"/>
      <c r="P407" s="200"/>
      <c r="Q407" s="130"/>
      <c r="R407" s="199"/>
      <c r="S407" s="200"/>
      <c r="T407" s="132"/>
      <c r="AB407" s="201" t="str">
        <f>IFERROR(__xludf.DUMMYFUNCTION("FILTER('설정시트'!$D$7:$K$20,'설정시트'!$C$7:$C$20=I407)"),"#N/A")</f>
        <v>#N/A</v>
      </c>
      <c r="AC407" s="201"/>
      <c r="AD407" s="201"/>
      <c r="AE407" s="201"/>
      <c r="AF407" s="201"/>
      <c r="AG407" s="201"/>
      <c r="AH407" s="201"/>
      <c r="AI407" s="201"/>
    </row>
    <row r="408">
      <c r="H408" s="205"/>
      <c r="I408" s="206"/>
      <c r="J408" s="203"/>
      <c r="K408" s="207"/>
      <c r="L408" s="199"/>
      <c r="M408" s="130"/>
      <c r="N408" s="199"/>
      <c r="O408" s="200"/>
      <c r="P408" s="200"/>
      <c r="Q408" s="130"/>
      <c r="R408" s="199"/>
      <c r="S408" s="200"/>
      <c r="T408" s="132"/>
      <c r="AB408" s="201" t="str">
        <f>IFERROR(__xludf.DUMMYFUNCTION("FILTER('설정시트'!$D$7:$K$20,'설정시트'!$C$7:$C$20=I408)"),"#N/A")</f>
        <v>#N/A</v>
      </c>
      <c r="AC408" s="201"/>
      <c r="AD408" s="201"/>
      <c r="AE408" s="201"/>
      <c r="AF408" s="201"/>
      <c r="AG408" s="201"/>
      <c r="AH408" s="201"/>
      <c r="AI408" s="201"/>
    </row>
    <row r="409">
      <c r="H409" s="205"/>
      <c r="I409" s="206"/>
      <c r="J409" s="203"/>
      <c r="K409" s="207"/>
      <c r="L409" s="199"/>
      <c r="M409" s="130"/>
      <c r="N409" s="199"/>
      <c r="O409" s="200"/>
      <c r="P409" s="200"/>
      <c r="Q409" s="130"/>
      <c r="R409" s="199"/>
      <c r="S409" s="200"/>
      <c r="T409" s="132"/>
      <c r="AB409" s="201" t="str">
        <f>IFERROR(__xludf.DUMMYFUNCTION("FILTER('설정시트'!$D$7:$K$20,'설정시트'!$C$7:$C$20=I409)"),"#N/A")</f>
        <v>#N/A</v>
      </c>
      <c r="AC409" s="201"/>
      <c r="AD409" s="201"/>
      <c r="AE409" s="201"/>
      <c r="AF409" s="201"/>
      <c r="AG409" s="201"/>
      <c r="AH409" s="201"/>
      <c r="AI409" s="201"/>
    </row>
    <row r="410">
      <c r="H410" s="205"/>
      <c r="I410" s="206"/>
      <c r="J410" s="203"/>
      <c r="K410" s="207"/>
      <c r="L410" s="199"/>
      <c r="M410" s="130"/>
      <c r="N410" s="199"/>
      <c r="O410" s="200"/>
      <c r="P410" s="200"/>
      <c r="Q410" s="130"/>
      <c r="R410" s="199"/>
      <c r="S410" s="200"/>
      <c r="T410" s="132"/>
      <c r="AB410" s="201" t="str">
        <f>IFERROR(__xludf.DUMMYFUNCTION("FILTER('설정시트'!$D$7:$K$20,'설정시트'!$C$7:$C$20=I410)"),"#N/A")</f>
        <v>#N/A</v>
      </c>
      <c r="AC410" s="201"/>
      <c r="AD410" s="201"/>
      <c r="AE410" s="201"/>
      <c r="AF410" s="201"/>
      <c r="AG410" s="201"/>
      <c r="AH410" s="201"/>
      <c r="AI410" s="201"/>
    </row>
    <row r="411">
      <c r="H411" s="205"/>
      <c r="I411" s="206"/>
      <c r="J411" s="203"/>
      <c r="K411" s="207"/>
      <c r="L411" s="199"/>
      <c r="M411" s="130"/>
      <c r="N411" s="199"/>
      <c r="O411" s="200"/>
      <c r="P411" s="200"/>
      <c r="Q411" s="130"/>
      <c r="R411" s="199"/>
      <c r="S411" s="200"/>
      <c r="T411" s="132"/>
      <c r="AB411" s="201" t="str">
        <f>IFERROR(__xludf.DUMMYFUNCTION("FILTER('설정시트'!$D$7:$K$20,'설정시트'!$C$7:$C$20=I411)"),"#N/A")</f>
        <v>#N/A</v>
      </c>
      <c r="AC411" s="201"/>
      <c r="AD411" s="201"/>
      <c r="AE411" s="201"/>
      <c r="AF411" s="201"/>
      <c r="AG411" s="201"/>
      <c r="AH411" s="201"/>
      <c r="AI411" s="201"/>
    </row>
    <row r="412">
      <c r="H412" s="205"/>
      <c r="I412" s="206"/>
      <c r="J412" s="203"/>
      <c r="K412" s="207"/>
      <c r="L412" s="199"/>
      <c r="M412" s="130"/>
      <c r="N412" s="199"/>
      <c r="O412" s="200"/>
      <c r="P412" s="200"/>
      <c r="Q412" s="130"/>
      <c r="R412" s="199"/>
      <c r="S412" s="200"/>
      <c r="T412" s="132"/>
      <c r="AB412" s="201" t="str">
        <f>IFERROR(__xludf.DUMMYFUNCTION("FILTER('설정시트'!$D$7:$K$20,'설정시트'!$C$7:$C$20=I412)"),"#N/A")</f>
        <v>#N/A</v>
      </c>
      <c r="AC412" s="201"/>
      <c r="AD412" s="201"/>
      <c r="AE412" s="201"/>
      <c r="AF412" s="201"/>
      <c r="AG412" s="201"/>
      <c r="AH412" s="201"/>
      <c r="AI412" s="201"/>
    </row>
    <row r="413">
      <c r="H413" s="205"/>
      <c r="I413" s="206"/>
      <c r="J413" s="203"/>
      <c r="K413" s="207"/>
      <c r="L413" s="199"/>
      <c r="M413" s="130"/>
      <c r="N413" s="199"/>
      <c r="O413" s="200"/>
      <c r="P413" s="200"/>
      <c r="Q413" s="130"/>
      <c r="R413" s="199"/>
      <c r="S413" s="200"/>
      <c r="T413" s="132"/>
      <c r="AB413" s="201" t="str">
        <f>IFERROR(__xludf.DUMMYFUNCTION("FILTER('설정시트'!$D$7:$K$20,'설정시트'!$C$7:$C$20=I413)"),"#N/A")</f>
        <v>#N/A</v>
      </c>
      <c r="AC413" s="201"/>
      <c r="AD413" s="201"/>
      <c r="AE413" s="201"/>
      <c r="AF413" s="201"/>
      <c r="AG413" s="201"/>
      <c r="AH413" s="201"/>
      <c r="AI413" s="201"/>
    </row>
    <row r="414">
      <c r="H414" s="205"/>
      <c r="I414" s="206"/>
      <c r="J414" s="203"/>
      <c r="K414" s="207"/>
      <c r="L414" s="199"/>
      <c r="M414" s="130"/>
      <c r="N414" s="199"/>
      <c r="O414" s="200"/>
      <c r="P414" s="200"/>
      <c r="Q414" s="130"/>
      <c r="R414" s="199"/>
      <c r="S414" s="200"/>
      <c r="T414" s="132"/>
      <c r="AB414" s="201" t="str">
        <f>IFERROR(__xludf.DUMMYFUNCTION("FILTER('설정시트'!$D$7:$K$20,'설정시트'!$C$7:$C$20=I414)"),"#N/A")</f>
        <v>#N/A</v>
      </c>
      <c r="AC414" s="201"/>
      <c r="AD414" s="201"/>
      <c r="AE414" s="201"/>
      <c r="AF414" s="201"/>
      <c r="AG414" s="201"/>
      <c r="AH414" s="201"/>
      <c r="AI414" s="201"/>
    </row>
    <row r="415">
      <c r="H415" s="205"/>
      <c r="I415" s="206"/>
      <c r="J415" s="203"/>
      <c r="K415" s="207"/>
      <c r="L415" s="199"/>
      <c r="M415" s="130"/>
      <c r="N415" s="199"/>
      <c r="O415" s="200"/>
      <c r="P415" s="200"/>
      <c r="Q415" s="130"/>
      <c r="R415" s="199"/>
      <c r="S415" s="200"/>
      <c r="T415" s="132"/>
      <c r="AB415" s="201" t="str">
        <f>IFERROR(__xludf.DUMMYFUNCTION("FILTER('설정시트'!$D$7:$K$20,'설정시트'!$C$7:$C$20=I415)"),"#N/A")</f>
        <v>#N/A</v>
      </c>
      <c r="AC415" s="201"/>
      <c r="AD415" s="201"/>
      <c r="AE415" s="201"/>
      <c r="AF415" s="201"/>
      <c r="AG415" s="201"/>
      <c r="AH415" s="201"/>
      <c r="AI415" s="201"/>
    </row>
    <row r="416">
      <c r="H416" s="205"/>
      <c r="I416" s="206"/>
      <c r="J416" s="203"/>
      <c r="K416" s="207"/>
      <c r="L416" s="199"/>
      <c r="M416" s="130"/>
      <c r="N416" s="199"/>
      <c r="O416" s="200"/>
      <c r="P416" s="200"/>
      <c r="Q416" s="130"/>
      <c r="R416" s="199"/>
      <c r="S416" s="200"/>
      <c r="T416" s="132"/>
      <c r="AB416" s="201" t="str">
        <f>IFERROR(__xludf.DUMMYFUNCTION("FILTER('설정시트'!$D$7:$K$20,'설정시트'!$C$7:$C$20=I416)"),"#N/A")</f>
        <v>#N/A</v>
      </c>
      <c r="AC416" s="201"/>
      <c r="AD416" s="201"/>
      <c r="AE416" s="201"/>
      <c r="AF416" s="201"/>
      <c r="AG416" s="201"/>
      <c r="AH416" s="201"/>
      <c r="AI416" s="201"/>
    </row>
    <row r="417">
      <c r="H417" s="205"/>
      <c r="I417" s="206"/>
      <c r="J417" s="203"/>
      <c r="K417" s="207"/>
      <c r="L417" s="199"/>
      <c r="M417" s="130"/>
      <c r="N417" s="199"/>
      <c r="O417" s="200"/>
      <c r="P417" s="200"/>
      <c r="Q417" s="130"/>
      <c r="R417" s="199"/>
      <c r="S417" s="200"/>
      <c r="T417" s="132"/>
      <c r="AB417" s="201" t="str">
        <f>IFERROR(__xludf.DUMMYFUNCTION("FILTER('설정시트'!$D$7:$K$20,'설정시트'!$C$7:$C$20=I417)"),"#N/A")</f>
        <v>#N/A</v>
      </c>
      <c r="AC417" s="201"/>
      <c r="AD417" s="201"/>
      <c r="AE417" s="201"/>
      <c r="AF417" s="201"/>
      <c r="AG417" s="201"/>
      <c r="AH417" s="201"/>
      <c r="AI417" s="201"/>
    </row>
    <row r="418">
      <c r="H418" s="205"/>
      <c r="I418" s="206"/>
      <c r="J418" s="203"/>
      <c r="K418" s="207"/>
      <c r="L418" s="199"/>
      <c r="M418" s="130"/>
      <c r="N418" s="199"/>
      <c r="O418" s="200"/>
      <c r="P418" s="200"/>
      <c r="Q418" s="130"/>
      <c r="R418" s="199"/>
      <c r="S418" s="200"/>
      <c r="T418" s="132"/>
      <c r="AB418" s="201" t="str">
        <f>IFERROR(__xludf.DUMMYFUNCTION("FILTER('설정시트'!$D$7:$K$20,'설정시트'!$C$7:$C$20=I418)"),"#N/A")</f>
        <v>#N/A</v>
      </c>
      <c r="AC418" s="201"/>
      <c r="AD418" s="201"/>
      <c r="AE418" s="201"/>
      <c r="AF418" s="201"/>
      <c r="AG418" s="201"/>
      <c r="AH418" s="201"/>
      <c r="AI418" s="201"/>
    </row>
    <row r="419">
      <c r="H419" s="205"/>
      <c r="I419" s="206"/>
      <c r="J419" s="203"/>
      <c r="K419" s="207"/>
      <c r="L419" s="199"/>
      <c r="M419" s="130"/>
      <c r="N419" s="199"/>
      <c r="O419" s="200"/>
      <c r="P419" s="200"/>
      <c r="Q419" s="130"/>
      <c r="R419" s="199"/>
      <c r="S419" s="200"/>
      <c r="T419" s="132"/>
      <c r="AB419" s="201" t="str">
        <f>IFERROR(__xludf.DUMMYFUNCTION("FILTER('설정시트'!$D$7:$K$20,'설정시트'!$C$7:$C$20=I419)"),"#N/A")</f>
        <v>#N/A</v>
      </c>
      <c r="AC419" s="201"/>
      <c r="AD419" s="201"/>
      <c r="AE419" s="201"/>
      <c r="AF419" s="201"/>
      <c r="AG419" s="201"/>
      <c r="AH419" s="201"/>
      <c r="AI419" s="201"/>
    </row>
    <row r="420">
      <c r="H420" s="205"/>
      <c r="I420" s="206"/>
      <c r="J420" s="203"/>
      <c r="K420" s="207"/>
      <c r="L420" s="199"/>
      <c r="M420" s="130"/>
      <c r="N420" s="199"/>
      <c r="O420" s="200"/>
      <c r="P420" s="200"/>
      <c r="Q420" s="130"/>
      <c r="R420" s="199"/>
      <c r="S420" s="200"/>
      <c r="T420" s="132"/>
      <c r="AB420" s="201" t="str">
        <f>IFERROR(__xludf.DUMMYFUNCTION("FILTER('설정시트'!$D$7:$K$20,'설정시트'!$C$7:$C$20=I420)"),"#N/A")</f>
        <v>#N/A</v>
      </c>
      <c r="AC420" s="201"/>
      <c r="AD420" s="201"/>
      <c r="AE420" s="201"/>
      <c r="AF420" s="201"/>
      <c r="AG420" s="201"/>
      <c r="AH420" s="201"/>
      <c r="AI420" s="201"/>
    </row>
    <row r="421">
      <c r="H421" s="205"/>
      <c r="I421" s="206"/>
      <c r="J421" s="203"/>
      <c r="K421" s="207"/>
      <c r="L421" s="199"/>
      <c r="M421" s="130"/>
      <c r="N421" s="199"/>
      <c r="O421" s="200"/>
      <c r="P421" s="200"/>
      <c r="Q421" s="130"/>
      <c r="R421" s="199"/>
      <c r="S421" s="200"/>
      <c r="T421" s="132"/>
      <c r="AB421" s="201" t="str">
        <f>IFERROR(__xludf.DUMMYFUNCTION("FILTER('설정시트'!$D$7:$K$20,'설정시트'!$C$7:$C$20=I421)"),"#N/A")</f>
        <v>#N/A</v>
      </c>
      <c r="AC421" s="201"/>
      <c r="AD421" s="201"/>
      <c r="AE421" s="201"/>
      <c r="AF421" s="201"/>
      <c r="AG421" s="201"/>
      <c r="AH421" s="201"/>
      <c r="AI421" s="201"/>
    </row>
    <row r="422">
      <c r="H422" s="205"/>
      <c r="I422" s="206"/>
      <c r="J422" s="203"/>
      <c r="K422" s="207"/>
      <c r="L422" s="199"/>
      <c r="M422" s="130"/>
      <c r="N422" s="199"/>
      <c r="O422" s="200"/>
      <c r="P422" s="200"/>
      <c r="Q422" s="130"/>
      <c r="R422" s="199"/>
      <c r="S422" s="200"/>
      <c r="T422" s="132"/>
      <c r="AB422" s="201" t="str">
        <f>IFERROR(__xludf.DUMMYFUNCTION("FILTER('설정시트'!$D$7:$K$20,'설정시트'!$C$7:$C$20=I422)"),"#N/A")</f>
        <v>#N/A</v>
      </c>
      <c r="AC422" s="201"/>
      <c r="AD422" s="201"/>
      <c r="AE422" s="201"/>
      <c r="AF422" s="201"/>
      <c r="AG422" s="201"/>
      <c r="AH422" s="201"/>
      <c r="AI422" s="201"/>
    </row>
    <row r="423">
      <c r="H423" s="205"/>
      <c r="I423" s="206"/>
      <c r="J423" s="203"/>
      <c r="K423" s="207"/>
      <c r="L423" s="199"/>
      <c r="M423" s="130"/>
      <c r="N423" s="199"/>
      <c r="O423" s="200"/>
      <c r="P423" s="200"/>
      <c r="Q423" s="130"/>
      <c r="R423" s="199"/>
      <c r="S423" s="200"/>
      <c r="T423" s="132"/>
      <c r="AB423" s="201" t="str">
        <f>IFERROR(__xludf.DUMMYFUNCTION("FILTER('설정시트'!$D$7:$K$20,'설정시트'!$C$7:$C$20=I423)"),"#N/A")</f>
        <v>#N/A</v>
      </c>
      <c r="AC423" s="201"/>
      <c r="AD423" s="201"/>
      <c r="AE423" s="201"/>
      <c r="AF423" s="201"/>
      <c r="AG423" s="201"/>
      <c r="AH423" s="201"/>
      <c r="AI423" s="201"/>
    </row>
    <row r="424">
      <c r="H424" s="205"/>
      <c r="I424" s="206"/>
      <c r="J424" s="203"/>
      <c r="K424" s="207"/>
      <c r="L424" s="199"/>
      <c r="M424" s="130"/>
      <c r="N424" s="199"/>
      <c r="O424" s="200"/>
      <c r="P424" s="200"/>
      <c r="Q424" s="130"/>
      <c r="R424" s="199"/>
      <c r="S424" s="200"/>
      <c r="T424" s="132"/>
      <c r="AB424" s="201" t="str">
        <f>IFERROR(__xludf.DUMMYFUNCTION("FILTER('설정시트'!$D$7:$K$20,'설정시트'!$C$7:$C$20=I424)"),"#N/A")</f>
        <v>#N/A</v>
      </c>
      <c r="AC424" s="201"/>
      <c r="AD424" s="201"/>
      <c r="AE424" s="201"/>
      <c r="AF424" s="201"/>
      <c r="AG424" s="201"/>
      <c r="AH424" s="201"/>
      <c r="AI424" s="201"/>
    </row>
    <row r="425">
      <c r="H425" s="205"/>
      <c r="I425" s="206"/>
      <c r="J425" s="203"/>
      <c r="K425" s="207"/>
      <c r="L425" s="199"/>
      <c r="M425" s="130"/>
      <c r="N425" s="199"/>
      <c r="O425" s="200"/>
      <c r="P425" s="200"/>
      <c r="Q425" s="130"/>
      <c r="R425" s="199"/>
      <c r="S425" s="200"/>
      <c r="T425" s="132"/>
      <c r="AB425" s="201" t="str">
        <f>IFERROR(__xludf.DUMMYFUNCTION("FILTER('설정시트'!$D$7:$K$20,'설정시트'!$C$7:$C$20=I425)"),"#N/A")</f>
        <v>#N/A</v>
      </c>
      <c r="AC425" s="201"/>
      <c r="AD425" s="201"/>
      <c r="AE425" s="201"/>
      <c r="AF425" s="201"/>
      <c r="AG425" s="201"/>
      <c r="AH425" s="201"/>
      <c r="AI425" s="201"/>
    </row>
    <row r="426">
      <c r="H426" s="205"/>
      <c r="I426" s="206"/>
      <c r="J426" s="203"/>
      <c r="K426" s="207"/>
      <c r="L426" s="199"/>
      <c r="M426" s="130"/>
      <c r="N426" s="199"/>
      <c r="O426" s="200"/>
      <c r="P426" s="200"/>
      <c r="Q426" s="130"/>
      <c r="R426" s="199"/>
      <c r="S426" s="200"/>
      <c r="T426" s="132"/>
      <c r="AB426" s="201" t="str">
        <f>IFERROR(__xludf.DUMMYFUNCTION("FILTER('설정시트'!$D$7:$K$20,'설정시트'!$C$7:$C$20=I426)"),"#N/A")</f>
        <v>#N/A</v>
      </c>
      <c r="AC426" s="201"/>
      <c r="AD426" s="201"/>
      <c r="AE426" s="201"/>
      <c r="AF426" s="201"/>
      <c r="AG426" s="201"/>
      <c r="AH426" s="201"/>
      <c r="AI426" s="201"/>
    </row>
    <row r="427">
      <c r="H427" s="205"/>
      <c r="I427" s="206"/>
      <c r="J427" s="203"/>
      <c r="K427" s="207"/>
      <c r="L427" s="199"/>
      <c r="M427" s="130"/>
      <c r="N427" s="199"/>
      <c r="O427" s="200"/>
      <c r="P427" s="200"/>
      <c r="Q427" s="130"/>
      <c r="R427" s="199"/>
      <c r="S427" s="200"/>
      <c r="T427" s="132"/>
      <c r="AB427" s="201" t="str">
        <f>IFERROR(__xludf.DUMMYFUNCTION("FILTER('설정시트'!$D$7:$K$20,'설정시트'!$C$7:$C$20=I427)"),"#N/A")</f>
        <v>#N/A</v>
      </c>
      <c r="AC427" s="201"/>
      <c r="AD427" s="201"/>
      <c r="AE427" s="201"/>
      <c r="AF427" s="201"/>
      <c r="AG427" s="201"/>
      <c r="AH427" s="201"/>
      <c r="AI427" s="201"/>
    </row>
    <row r="428">
      <c r="H428" s="205"/>
      <c r="I428" s="206"/>
      <c r="J428" s="203"/>
      <c r="K428" s="207"/>
      <c r="L428" s="199"/>
      <c r="M428" s="130"/>
      <c r="N428" s="199"/>
      <c r="O428" s="200"/>
      <c r="P428" s="200"/>
      <c r="Q428" s="130"/>
      <c r="R428" s="199"/>
      <c r="S428" s="200"/>
      <c r="T428" s="132"/>
      <c r="AB428" s="201" t="str">
        <f>IFERROR(__xludf.DUMMYFUNCTION("FILTER('설정시트'!$D$7:$K$20,'설정시트'!$C$7:$C$20=I428)"),"#N/A")</f>
        <v>#N/A</v>
      </c>
      <c r="AC428" s="201"/>
      <c r="AD428" s="201"/>
      <c r="AE428" s="201"/>
      <c r="AF428" s="201"/>
      <c r="AG428" s="201"/>
      <c r="AH428" s="201"/>
      <c r="AI428" s="201"/>
    </row>
    <row r="429">
      <c r="H429" s="205"/>
      <c r="I429" s="206"/>
      <c r="J429" s="203"/>
      <c r="K429" s="207"/>
      <c r="L429" s="199"/>
      <c r="M429" s="130"/>
      <c r="N429" s="199"/>
      <c r="O429" s="200"/>
      <c r="P429" s="200"/>
      <c r="Q429" s="130"/>
      <c r="R429" s="199"/>
      <c r="S429" s="200"/>
      <c r="T429" s="132"/>
      <c r="AB429" s="201" t="str">
        <f>IFERROR(__xludf.DUMMYFUNCTION("FILTER('설정시트'!$D$7:$K$20,'설정시트'!$C$7:$C$20=I429)"),"#N/A")</f>
        <v>#N/A</v>
      </c>
      <c r="AC429" s="201"/>
      <c r="AD429" s="201"/>
      <c r="AE429" s="201"/>
      <c r="AF429" s="201"/>
      <c r="AG429" s="201"/>
      <c r="AH429" s="201"/>
      <c r="AI429" s="201"/>
    </row>
    <row r="430">
      <c r="H430" s="205"/>
      <c r="I430" s="206"/>
      <c r="J430" s="203"/>
      <c r="K430" s="207"/>
      <c r="L430" s="199"/>
      <c r="M430" s="130"/>
      <c r="N430" s="199"/>
      <c r="O430" s="200"/>
      <c r="P430" s="200"/>
      <c r="Q430" s="130"/>
      <c r="R430" s="199"/>
      <c r="S430" s="200"/>
      <c r="T430" s="132"/>
      <c r="AB430" s="201" t="str">
        <f>IFERROR(__xludf.DUMMYFUNCTION("FILTER('설정시트'!$D$7:$K$20,'설정시트'!$C$7:$C$20=I430)"),"#N/A")</f>
        <v>#N/A</v>
      </c>
      <c r="AC430" s="201"/>
      <c r="AD430" s="201"/>
      <c r="AE430" s="201"/>
      <c r="AF430" s="201"/>
      <c r="AG430" s="201"/>
      <c r="AH430" s="201"/>
      <c r="AI430" s="201"/>
    </row>
    <row r="431">
      <c r="H431" s="205"/>
      <c r="I431" s="206"/>
      <c r="J431" s="203"/>
      <c r="K431" s="207"/>
      <c r="L431" s="199"/>
      <c r="M431" s="130"/>
      <c r="N431" s="199"/>
      <c r="O431" s="200"/>
      <c r="P431" s="200"/>
      <c r="Q431" s="130"/>
      <c r="R431" s="199"/>
      <c r="S431" s="200"/>
      <c r="T431" s="132"/>
      <c r="AB431" s="201" t="str">
        <f>IFERROR(__xludf.DUMMYFUNCTION("FILTER('설정시트'!$D$7:$K$20,'설정시트'!$C$7:$C$20=I431)"),"#N/A")</f>
        <v>#N/A</v>
      </c>
      <c r="AC431" s="201"/>
      <c r="AD431" s="201"/>
      <c r="AE431" s="201"/>
      <c r="AF431" s="201"/>
      <c r="AG431" s="201"/>
      <c r="AH431" s="201"/>
      <c r="AI431" s="201"/>
    </row>
    <row r="432">
      <c r="H432" s="205"/>
      <c r="I432" s="206"/>
      <c r="J432" s="203"/>
      <c r="K432" s="207"/>
      <c r="L432" s="199"/>
      <c r="M432" s="130"/>
      <c r="N432" s="199"/>
      <c r="O432" s="200"/>
      <c r="P432" s="200"/>
      <c r="Q432" s="130"/>
      <c r="R432" s="199"/>
      <c r="S432" s="200"/>
      <c r="T432" s="132"/>
      <c r="AB432" s="201" t="str">
        <f>IFERROR(__xludf.DUMMYFUNCTION("FILTER('설정시트'!$D$7:$K$20,'설정시트'!$C$7:$C$20=I432)"),"#N/A")</f>
        <v>#N/A</v>
      </c>
      <c r="AC432" s="201"/>
      <c r="AD432" s="201"/>
      <c r="AE432" s="201"/>
      <c r="AF432" s="201"/>
      <c r="AG432" s="201"/>
      <c r="AH432" s="201"/>
      <c r="AI432" s="201"/>
    </row>
    <row r="433">
      <c r="H433" s="205"/>
      <c r="I433" s="206"/>
      <c r="J433" s="203"/>
      <c r="K433" s="207"/>
      <c r="L433" s="199"/>
      <c r="M433" s="130"/>
      <c r="N433" s="199"/>
      <c r="O433" s="200"/>
      <c r="P433" s="200"/>
      <c r="Q433" s="130"/>
      <c r="R433" s="199"/>
      <c r="S433" s="200"/>
      <c r="T433" s="132"/>
      <c r="AB433" s="201" t="str">
        <f>IFERROR(__xludf.DUMMYFUNCTION("FILTER('설정시트'!$D$7:$K$20,'설정시트'!$C$7:$C$20=I433)"),"#N/A")</f>
        <v>#N/A</v>
      </c>
      <c r="AC433" s="201"/>
      <c r="AD433" s="201"/>
      <c r="AE433" s="201"/>
      <c r="AF433" s="201"/>
      <c r="AG433" s="201"/>
      <c r="AH433" s="201"/>
      <c r="AI433" s="201"/>
    </row>
    <row r="434">
      <c r="H434" s="205"/>
      <c r="I434" s="206"/>
      <c r="J434" s="203"/>
      <c r="K434" s="207"/>
      <c r="L434" s="199"/>
      <c r="M434" s="130"/>
      <c r="N434" s="199"/>
      <c r="O434" s="200"/>
      <c r="P434" s="200"/>
      <c r="Q434" s="130"/>
      <c r="R434" s="199"/>
      <c r="S434" s="200"/>
      <c r="T434" s="132"/>
      <c r="AB434" s="201" t="str">
        <f>IFERROR(__xludf.DUMMYFUNCTION("FILTER('설정시트'!$D$7:$K$20,'설정시트'!$C$7:$C$20=I434)"),"#N/A")</f>
        <v>#N/A</v>
      </c>
      <c r="AC434" s="201"/>
      <c r="AD434" s="201"/>
      <c r="AE434" s="201"/>
      <c r="AF434" s="201"/>
      <c r="AG434" s="201"/>
      <c r="AH434" s="201"/>
      <c r="AI434" s="201"/>
    </row>
    <row r="435">
      <c r="H435" s="205"/>
      <c r="I435" s="206"/>
      <c r="J435" s="203"/>
      <c r="K435" s="207"/>
      <c r="L435" s="199"/>
      <c r="M435" s="130"/>
      <c r="N435" s="199"/>
      <c r="O435" s="200"/>
      <c r="P435" s="200"/>
      <c r="Q435" s="130"/>
      <c r="R435" s="199"/>
      <c r="S435" s="200"/>
      <c r="T435" s="132"/>
      <c r="AB435" s="201" t="str">
        <f>IFERROR(__xludf.DUMMYFUNCTION("FILTER('설정시트'!$D$7:$K$20,'설정시트'!$C$7:$C$20=I435)"),"#N/A")</f>
        <v>#N/A</v>
      </c>
      <c r="AC435" s="201"/>
      <c r="AD435" s="201"/>
      <c r="AE435" s="201"/>
      <c r="AF435" s="201"/>
      <c r="AG435" s="201"/>
      <c r="AH435" s="201"/>
      <c r="AI435" s="201"/>
    </row>
    <row r="436">
      <c r="H436" s="205"/>
      <c r="I436" s="206"/>
      <c r="J436" s="203"/>
      <c r="K436" s="207"/>
      <c r="L436" s="199"/>
      <c r="M436" s="130"/>
      <c r="N436" s="199"/>
      <c r="O436" s="200"/>
      <c r="P436" s="200"/>
      <c r="Q436" s="130"/>
      <c r="R436" s="199"/>
      <c r="S436" s="200"/>
      <c r="T436" s="132"/>
      <c r="AB436" s="201" t="str">
        <f>IFERROR(__xludf.DUMMYFUNCTION("FILTER('설정시트'!$D$7:$K$20,'설정시트'!$C$7:$C$20=I436)"),"#N/A")</f>
        <v>#N/A</v>
      </c>
      <c r="AC436" s="201"/>
      <c r="AD436" s="201"/>
      <c r="AE436" s="201"/>
      <c r="AF436" s="201"/>
      <c r="AG436" s="201"/>
      <c r="AH436" s="201"/>
      <c r="AI436" s="201"/>
    </row>
    <row r="437">
      <c r="H437" s="205"/>
      <c r="I437" s="206"/>
      <c r="J437" s="203"/>
      <c r="K437" s="207"/>
      <c r="L437" s="199"/>
      <c r="M437" s="130"/>
      <c r="N437" s="199"/>
      <c r="O437" s="200"/>
      <c r="P437" s="200"/>
      <c r="Q437" s="130"/>
      <c r="R437" s="199"/>
      <c r="S437" s="200"/>
      <c r="T437" s="132"/>
      <c r="AB437" s="201" t="str">
        <f>IFERROR(__xludf.DUMMYFUNCTION("FILTER('설정시트'!$D$7:$K$20,'설정시트'!$C$7:$C$20=I437)"),"#N/A")</f>
        <v>#N/A</v>
      </c>
      <c r="AC437" s="201"/>
      <c r="AD437" s="201"/>
      <c r="AE437" s="201"/>
      <c r="AF437" s="201"/>
      <c r="AG437" s="201"/>
      <c r="AH437" s="201"/>
      <c r="AI437" s="201"/>
    </row>
    <row r="438">
      <c r="H438" s="205"/>
      <c r="I438" s="206"/>
      <c r="J438" s="203"/>
      <c r="K438" s="207"/>
      <c r="L438" s="199"/>
      <c r="M438" s="130"/>
      <c r="N438" s="199"/>
      <c r="O438" s="200"/>
      <c r="P438" s="200"/>
      <c r="Q438" s="130"/>
      <c r="R438" s="199"/>
      <c r="S438" s="200"/>
      <c r="T438" s="132"/>
      <c r="AB438" s="201" t="str">
        <f>IFERROR(__xludf.DUMMYFUNCTION("FILTER('설정시트'!$D$7:$K$20,'설정시트'!$C$7:$C$20=I438)"),"#N/A")</f>
        <v>#N/A</v>
      </c>
      <c r="AC438" s="201"/>
      <c r="AD438" s="201"/>
      <c r="AE438" s="201"/>
      <c r="AF438" s="201"/>
      <c r="AG438" s="201"/>
      <c r="AH438" s="201"/>
      <c r="AI438" s="201"/>
    </row>
    <row r="439">
      <c r="H439" s="205"/>
      <c r="I439" s="206"/>
      <c r="J439" s="203"/>
      <c r="K439" s="207"/>
      <c r="L439" s="199"/>
      <c r="M439" s="130"/>
      <c r="N439" s="199"/>
      <c r="O439" s="200"/>
      <c r="P439" s="200"/>
      <c r="Q439" s="130"/>
      <c r="R439" s="199"/>
      <c r="S439" s="200"/>
      <c r="T439" s="132"/>
      <c r="AB439" s="201" t="str">
        <f>IFERROR(__xludf.DUMMYFUNCTION("FILTER('설정시트'!$D$7:$K$20,'설정시트'!$C$7:$C$20=I439)"),"#N/A")</f>
        <v>#N/A</v>
      </c>
      <c r="AC439" s="201"/>
      <c r="AD439" s="201"/>
      <c r="AE439" s="201"/>
      <c r="AF439" s="201"/>
      <c r="AG439" s="201"/>
      <c r="AH439" s="201"/>
      <c r="AI439" s="201"/>
    </row>
    <row r="440">
      <c r="H440" s="205"/>
      <c r="I440" s="206"/>
      <c r="J440" s="203"/>
      <c r="K440" s="207"/>
      <c r="L440" s="199"/>
      <c r="M440" s="130"/>
      <c r="N440" s="199"/>
      <c r="O440" s="200"/>
      <c r="P440" s="200"/>
      <c r="Q440" s="130"/>
      <c r="R440" s="199"/>
      <c r="S440" s="200"/>
      <c r="T440" s="132"/>
      <c r="AB440" s="201" t="str">
        <f>IFERROR(__xludf.DUMMYFUNCTION("FILTER('설정시트'!$D$7:$K$20,'설정시트'!$C$7:$C$20=I440)"),"#N/A")</f>
        <v>#N/A</v>
      </c>
      <c r="AC440" s="201"/>
      <c r="AD440" s="201"/>
      <c r="AE440" s="201"/>
      <c r="AF440" s="201"/>
      <c r="AG440" s="201"/>
      <c r="AH440" s="201"/>
      <c r="AI440" s="201"/>
    </row>
    <row r="441">
      <c r="H441" s="205"/>
      <c r="I441" s="206"/>
      <c r="J441" s="203"/>
      <c r="K441" s="207"/>
      <c r="L441" s="199"/>
      <c r="M441" s="130"/>
      <c r="N441" s="199"/>
      <c r="O441" s="200"/>
      <c r="P441" s="200"/>
      <c r="Q441" s="130"/>
      <c r="R441" s="199"/>
      <c r="S441" s="200"/>
      <c r="T441" s="132"/>
      <c r="AB441" s="201" t="str">
        <f>IFERROR(__xludf.DUMMYFUNCTION("FILTER('설정시트'!$D$7:$K$20,'설정시트'!$C$7:$C$20=I441)"),"#N/A")</f>
        <v>#N/A</v>
      </c>
      <c r="AC441" s="201"/>
      <c r="AD441" s="201"/>
      <c r="AE441" s="201"/>
      <c r="AF441" s="201"/>
      <c r="AG441" s="201"/>
      <c r="AH441" s="201"/>
      <c r="AI441" s="201"/>
    </row>
    <row r="442">
      <c r="H442" s="205"/>
      <c r="I442" s="206"/>
      <c r="J442" s="203"/>
      <c r="K442" s="207"/>
      <c r="L442" s="199"/>
      <c r="M442" s="130"/>
      <c r="N442" s="199"/>
      <c r="O442" s="200"/>
      <c r="P442" s="200"/>
      <c r="Q442" s="130"/>
      <c r="R442" s="199"/>
      <c r="S442" s="200"/>
      <c r="T442" s="132"/>
      <c r="AB442" s="201" t="str">
        <f>IFERROR(__xludf.DUMMYFUNCTION("FILTER('설정시트'!$D$7:$K$20,'설정시트'!$C$7:$C$20=I442)"),"#N/A")</f>
        <v>#N/A</v>
      </c>
      <c r="AC442" s="201"/>
      <c r="AD442" s="201"/>
      <c r="AE442" s="201"/>
      <c r="AF442" s="201"/>
      <c r="AG442" s="201"/>
      <c r="AH442" s="201"/>
      <c r="AI442" s="201"/>
    </row>
    <row r="443">
      <c r="H443" s="205"/>
      <c r="I443" s="206"/>
      <c r="J443" s="203"/>
      <c r="K443" s="207"/>
      <c r="L443" s="199"/>
      <c r="M443" s="130"/>
      <c r="N443" s="199"/>
      <c r="O443" s="200"/>
      <c r="P443" s="200"/>
      <c r="Q443" s="130"/>
      <c r="R443" s="199"/>
      <c r="S443" s="200"/>
      <c r="T443" s="132"/>
      <c r="AB443" s="201" t="str">
        <f>IFERROR(__xludf.DUMMYFUNCTION("FILTER('설정시트'!$D$7:$K$20,'설정시트'!$C$7:$C$20=I443)"),"#N/A")</f>
        <v>#N/A</v>
      </c>
      <c r="AC443" s="201"/>
      <c r="AD443" s="201"/>
      <c r="AE443" s="201"/>
      <c r="AF443" s="201"/>
      <c r="AG443" s="201"/>
      <c r="AH443" s="201"/>
      <c r="AI443" s="201"/>
    </row>
    <row r="444">
      <c r="H444" s="205"/>
      <c r="I444" s="206"/>
      <c r="J444" s="203"/>
      <c r="K444" s="207"/>
      <c r="L444" s="199"/>
      <c r="M444" s="130"/>
      <c r="N444" s="199"/>
      <c r="O444" s="200"/>
      <c r="P444" s="200"/>
      <c r="Q444" s="130"/>
      <c r="R444" s="199"/>
      <c r="S444" s="200"/>
      <c r="T444" s="132"/>
      <c r="AB444" s="201" t="str">
        <f>IFERROR(__xludf.DUMMYFUNCTION("FILTER('설정시트'!$D$7:$K$20,'설정시트'!$C$7:$C$20=I444)"),"#N/A")</f>
        <v>#N/A</v>
      </c>
      <c r="AC444" s="201"/>
      <c r="AD444" s="201"/>
      <c r="AE444" s="201"/>
      <c r="AF444" s="201"/>
      <c r="AG444" s="201"/>
      <c r="AH444" s="201"/>
      <c r="AI444" s="201"/>
    </row>
    <row r="445">
      <c r="H445" s="205"/>
      <c r="I445" s="206"/>
      <c r="J445" s="203"/>
      <c r="K445" s="207"/>
      <c r="L445" s="199"/>
      <c r="M445" s="130"/>
      <c r="N445" s="199"/>
      <c r="O445" s="200"/>
      <c r="P445" s="200"/>
      <c r="Q445" s="130"/>
      <c r="R445" s="199"/>
      <c r="S445" s="200"/>
      <c r="T445" s="132"/>
      <c r="AB445" s="201" t="str">
        <f>IFERROR(__xludf.DUMMYFUNCTION("FILTER('설정시트'!$D$7:$K$20,'설정시트'!$C$7:$C$20=I445)"),"#N/A")</f>
        <v>#N/A</v>
      </c>
      <c r="AC445" s="201"/>
      <c r="AD445" s="201"/>
      <c r="AE445" s="201"/>
      <c r="AF445" s="201"/>
      <c r="AG445" s="201"/>
      <c r="AH445" s="201"/>
      <c r="AI445" s="201"/>
    </row>
    <row r="446">
      <c r="H446" s="205"/>
      <c r="I446" s="206"/>
      <c r="J446" s="203"/>
      <c r="K446" s="207"/>
      <c r="L446" s="199"/>
      <c r="M446" s="130"/>
      <c r="N446" s="199"/>
      <c r="O446" s="200"/>
      <c r="P446" s="200"/>
      <c r="Q446" s="130"/>
      <c r="R446" s="199"/>
      <c r="S446" s="200"/>
      <c r="T446" s="132"/>
      <c r="AB446" s="201" t="str">
        <f>IFERROR(__xludf.DUMMYFUNCTION("FILTER('설정시트'!$D$7:$K$20,'설정시트'!$C$7:$C$20=I446)"),"#N/A")</f>
        <v>#N/A</v>
      </c>
      <c r="AC446" s="201"/>
      <c r="AD446" s="201"/>
      <c r="AE446" s="201"/>
      <c r="AF446" s="201"/>
      <c r="AG446" s="201"/>
      <c r="AH446" s="201"/>
      <c r="AI446" s="201"/>
    </row>
    <row r="447">
      <c r="H447" s="205"/>
      <c r="I447" s="206"/>
      <c r="J447" s="203"/>
      <c r="K447" s="207"/>
      <c r="L447" s="199"/>
      <c r="M447" s="130"/>
      <c r="N447" s="199"/>
      <c r="O447" s="200"/>
      <c r="P447" s="200"/>
      <c r="Q447" s="130"/>
      <c r="R447" s="199"/>
      <c r="S447" s="200"/>
      <c r="T447" s="132"/>
      <c r="AB447" s="201" t="str">
        <f>IFERROR(__xludf.DUMMYFUNCTION("FILTER('설정시트'!$D$7:$K$20,'설정시트'!$C$7:$C$20=I447)"),"#N/A")</f>
        <v>#N/A</v>
      </c>
      <c r="AC447" s="201"/>
      <c r="AD447" s="201"/>
      <c r="AE447" s="201"/>
      <c r="AF447" s="201"/>
      <c r="AG447" s="201"/>
      <c r="AH447" s="201"/>
      <c r="AI447" s="201"/>
    </row>
    <row r="448">
      <c r="H448" s="205"/>
      <c r="I448" s="206"/>
      <c r="J448" s="203"/>
      <c r="K448" s="207"/>
      <c r="L448" s="199"/>
      <c r="M448" s="130"/>
      <c r="N448" s="199"/>
      <c r="O448" s="200"/>
      <c r="P448" s="200"/>
      <c r="Q448" s="130"/>
      <c r="R448" s="199"/>
      <c r="S448" s="200"/>
      <c r="T448" s="132"/>
      <c r="AB448" s="201" t="str">
        <f>IFERROR(__xludf.DUMMYFUNCTION("FILTER('설정시트'!$D$7:$K$20,'설정시트'!$C$7:$C$20=I448)"),"#N/A")</f>
        <v>#N/A</v>
      </c>
      <c r="AC448" s="201"/>
      <c r="AD448" s="201"/>
      <c r="AE448" s="201"/>
      <c r="AF448" s="201"/>
      <c r="AG448" s="201"/>
      <c r="AH448" s="201"/>
      <c r="AI448" s="201"/>
    </row>
    <row r="449">
      <c r="H449" s="205"/>
      <c r="I449" s="206"/>
      <c r="J449" s="203"/>
      <c r="K449" s="207"/>
      <c r="L449" s="199"/>
      <c r="M449" s="130"/>
      <c r="N449" s="199"/>
      <c r="O449" s="200"/>
      <c r="P449" s="200"/>
      <c r="Q449" s="130"/>
      <c r="R449" s="199"/>
      <c r="S449" s="200"/>
      <c r="T449" s="132"/>
      <c r="AB449" s="201" t="str">
        <f>IFERROR(__xludf.DUMMYFUNCTION("FILTER('설정시트'!$D$7:$K$20,'설정시트'!$C$7:$C$20=I449)"),"#N/A")</f>
        <v>#N/A</v>
      </c>
      <c r="AC449" s="201"/>
      <c r="AD449" s="201"/>
      <c r="AE449" s="201"/>
      <c r="AF449" s="201"/>
      <c r="AG449" s="201"/>
      <c r="AH449" s="201"/>
      <c r="AI449" s="201"/>
    </row>
    <row r="450">
      <c r="H450" s="205"/>
      <c r="I450" s="206"/>
      <c r="J450" s="203"/>
      <c r="K450" s="207"/>
      <c r="L450" s="199"/>
      <c r="M450" s="130"/>
      <c r="N450" s="199"/>
      <c r="O450" s="200"/>
      <c r="P450" s="200"/>
      <c r="Q450" s="130"/>
      <c r="R450" s="199"/>
      <c r="S450" s="200"/>
      <c r="T450" s="132"/>
      <c r="AB450" s="201" t="str">
        <f>IFERROR(__xludf.DUMMYFUNCTION("FILTER('설정시트'!$D$7:$K$20,'설정시트'!$C$7:$C$20=I450)"),"#N/A")</f>
        <v>#N/A</v>
      </c>
      <c r="AC450" s="201"/>
      <c r="AD450" s="201"/>
      <c r="AE450" s="201"/>
      <c r="AF450" s="201"/>
      <c r="AG450" s="201"/>
      <c r="AH450" s="201"/>
      <c r="AI450" s="201"/>
    </row>
    <row r="451">
      <c r="H451" s="205"/>
      <c r="I451" s="206"/>
      <c r="J451" s="203"/>
      <c r="K451" s="207"/>
      <c r="L451" s="199"/>
      <c r="M451" s="130"/>
      <c r="N451" s="199"/>
      <c r="O451" s="200"/>
      <c r="P451" s="200"/>
      <c r="Q451" s="130"/>
      <c r="R451" s="199"/>
      <c r="S451" s="200"/>
      <c r="T451" s="132"/>
      <c r="AB451" s="201" t="str">
        <f>IFERROR(__xludf.DUMMYFUNCTION("FILTER('설정시트'!$D$7:$K$20,'설정시트'!$C$7:$C$20=I451)"),"#N/A")</f>
        <v>#N/A</v>
      </c>
      <c r="AC451" s="201"/>
      <c r="AD451" s="201"/>
      <c r="AE451" s="201"/>
      <c r="AF451" s="201"/>
      <c r="AG451" s="201"/>
      <c r="AH451" s="201"/>
      <c r="AI451" s="201"/>
    </row>
    <row r="452">
      <c r="H452" s="205"/>
      <c r="I452" s="206"/>
      <c r="J452" s="203"/>
      <c r="K452" s="207"/>
      <c r="L452" s="199"/>
      <c r="M452" s="130"/>
      <c r="N452" s="199"/>
      <c r="O452" s="200"/>
      <c r="P452" s="200"/>
      <c r="Q452" s="130"/>
      <c r="R452" s="199"/>
      <c r="S452" s="200"/>
      <c r="T452" s="132"/>
      <c r="AB452" s="201" t="str">
        <f>IFERROR(__xludf.DUMMYFUNCTION("FILTER('설정시트'!$D$7:$K$20,'설정시트'!$C$7:$C$20=I452)"),"#N/A")</f>
        <v>#N/A</v>
      </c>
      <c r="AC452" s="201"/>
      <c r="AD452" s="201"/>
      <c r="AE452" s="201"/>
      <c r="AF452" s="201"/>
      <c r="AG452" s="201"/>
      <c r="AH452" s="201"/>
      <c r="AI452" s="201"/>
    </row>
    <row r="453">
      <c r="H453" s="205"/>
      <c r="I453" s="206"/>
      <c r="J453" s="203"/>
      <c r="K453" s="207"/>
      <c r="L453" s="199"/>
      <c r="M453" s="130"/>
      <c r="N453" s="199"/>
      <c r="O453" s="200"/>
      <c r="P453" s="200"/>
      <c r="Q453" s="130"/>
      <c r="R453" s="199"/>
      <c r="S453" s="200"/>
      <c r="T453" s="132"/>
      <c r="AB453" s="201" t="str">
        <f>IFERROR(__xludf.DUMMYFUNCTION("FILTER('설정시트'!$D$7:$K$20,'설정시트'!$C$7:$C$20=I453)"),"#N/A")</f>
        <v>#N/A</v>
      </c>
      <c r="AC453" s="201"/>
      <c r="AD453" s="201"/>
      <c r="AE453" s="201"/>
      <c r="AF453" s="201"/>
      <c r="AG453" s="201"/>
      <c r="AH453" s="201"/>
      <c r="AI453" s="201"/>
    </row>
    <row r="454">
      <c r="H454" s="205"/>
      <c r="I454" s="206"/>
      <c r="J454" s="203"/>
      <c r="K454" s="207"/>
      <c r="L454" s="199"/>
      <c r="M454" s="130"/>
      <c r="N454" s="199"/>
      <c r="O454" s="200"/>
      <c r="P454" s="200"/>
      <c r="Q454" s="130"/>
      <c r="R454" s="199"/>
      <c r="S454" s="200"/>
      <c r="T454" s="132"/>
      <c r="AB454" s="201" t="str">
        <f>IFERROR(__xludf.DUMMYFUNCTION("FILTER('설정시트'!$D$7:$K$20,'설정시트'!$C$7:$C$20=I454)"),"#N/A")</f>
        <v>#N/A</v>
      </c>
      <c r="AC454" s="201"/>
      <c r="AD454" s="201"/>
      <c r="AE454" s="201"/>
      <c r="AF454" s="201"/>
      <c r="AG454" s="201"/>
      <c r="AH454" s="201"/>
      <c r="AI454" s="201"/>
    </row>
    <row r="455">
      <c r="H455" s="205"/>
      <c r="I455" s="206"/>
      <c r="J455" s="203"/>
      <c r="K455" s="207"/>
      <c r="L455" s="199"/>
      <c r="M455" s="130"/>
      <c r="N455" s="199"/>
      <c r="O455" s="200"/>
      <c r="P455" s="200"/>
      <c r="Q455" s="130"/>
      <c r="R455" s="199"/>
      <c r="S455" s="200"/>
      <c r="T455" s="132"/>
      <c r="AB455" s="201" t="str">
        <f>IFERROR(__xludf.DUMMYFUNCTION("FILTER('설정시트'!$D$7:$K$20,'설정시트'!$C$7:$C$20=I455)"),"#N/A")</f>
        <v>#N/A</v>
      </c>
      <c r="AC455" s="201"/>
      <c r="AD455" s="201"/>
      <c r="AE455" s="201"/>
      <c r="AF455" s="201"/>
      <c r="AG455" s="201"/>
      <c r="AH455" s="201"/>
      <c r="AI455" s="201"/>
    </row>
    <row r="456">
      <c r="H456" s="205"/>
      <c r="I456" s="206"/>
      <c r="J456" s="203"/>
      <c r="K456" s="207"/>
      <c r="L456" s="199"/>
      <c r="M456" s="130"/>
      <c r="N456" s="199"/>
      <c r="O456" s="200"/>
      <c r="P456" s="200"/>
      <c r="Q456" s="130"/>
      <c r="R456" s="199"/>
      <c r="S456" s="200"/>
      <c r="T456" s="132"/>
      <c r="AB456" s="201" t="str">
        <f>IFERROR(__xludf.DUMMYFUNCTION("FILTER('설정시트'!$D$7:$K$20,'설정시트'!$C$7:$C$20=I456)"),"#N/A")</f>
        <v>#N/A</v>
      </c>
      <c r="AC456" s="201"/>
      <c r="AD456" s="201"/>
      <c r="AE456" s="201"/>
      <c r="AF456" s="201"/>
      <c r="AG456" s="201"/>
      <c r="AH456" s="201"/>
      <c r="AI456" s="201"/>
    </row>
    <row r="457">
      <c r="H457" s="205"/>
      <c r="I457" s="206"/>
      <c r="J457" s="203"/>
      <c r="K457" s="207"/>
      <c r="L457" s="199"/>
      <c r="M457" s="130"/>
      <c r="N457" s="199"/>
      <c r="O457" s="200"/>
      <c r="P457" s="200"/>
      <c r="Q457" s="130"/>
      <c r="R457" s="199"/>
      <c r="S457" s="200"/>
      <c r="T457" s="132"/>
      <c r="AB457" s="201" t="str">
        <f>IFERROR(__xludf.DUMMYFUNCTION("FILTER('설정시트'!$D$7:$K$20,'설정시트'!$C$7:$C$20=I457)"),"#N/A")</f>
        <v>#N/A</v>
      </c>
      <c r="AC457" s="201"/>
      <c r="AD457" s="201"/>
      <c r="AE457" s="201"/>
      <c r="AF457" s="201"/>
      <c r="AG457" s="201"/>
      <c r="AH457" s="201"/>
      <c r="AI457" s="201"/>
    </row>
    <row r="458">
      <c r="H458" s="205"/>
      <c r="I458" s="206"/>
      <c r="J458" s="203"/>
      <c r="K458" s="207"/>
      <c r="L458" s="199"/>
      <c r="M458" s="130"/>
      <c r="N458" s="199"/>
      <c r="O458" s="200"/>
      <c r="P458" s="200"/>
      <c r="Q458" s="130"/>
      <c r="R458" s="199"/>
      <c r="S458" s="200"/>
      <c r="T458" s="132"/>
      <c r="AB458" s="201" t="str">
        <f>IFERROR(__xludf.DUMMYFUNCTION("FILTER('설정시트'!$D$7:$K$20,'설정시트'!$C$7:$C$20=I458)"),"#N/A")</f>
        <v>#N/A</v>
      </c>
      <c r="AC458" s="201"/>
      <c r="AD458" s="201"/>
      <c r="AE458" s="201"/>
      <c r="AF458" s="201"/>
      <c r="AG458" s="201"/>
      <c r="AH458" s="201"/>
      <c r="AI458" s="201"/>
    </row>
    <row r="459">
      <c r="H459" s="205"/>
      <c r="I459" s="206"/>
      <c r="J459" s="203"/>
      <c r="K459" s="207"/>
      <c r="L459" s="199"/>
      <c r="M459" s="130"/>
      <c r="N459" s="199"/>
      <c r="O459" s="200"/>
      <c r="P459" s="200"/>
      <c r="Q459" s="130"/>
      <c r="R459" s="199"/>
      <c r="S459" s="200"/>
      <c r="T459" s="132"/>
      <c r="AB459" s="201" t="str">
        <f>IFERROR(__xludf.DUMMYFUNCTION("FILTER('설정시트'!$D$7:$K$20,'설정시트'!$C$7:$C$20=I459)"),"#N/A")</f>
        <v>#N/A</v>
      </c>
      <c r="AC459" s="201"/>
      <c r="AD459" s="201"/>
      <c r="AE459" s="201"/>
      <c r="AF459" s="201"/>
      <c r="AG459" s="201"/>
      <c r="AH459" s="201"/>
      <c r="AI459" s="201"/>
    </row>
    <row r="460">
      <c r="H460" s="205"/>
      <c r="I460" s="206"/>
      <c r="J460" s="203"/>
      <c r="K460" s="207"/>
      <c r="L460" s="199"/>
      <c r="M460" s="130"/>
      <c r="N460" s="199"/>
      <c r="O460" s="200"/>
      <c r="P460" s="200"/>
      <c r="Q460" s="130"/>
      <c r="R460" s="199"/>
      <c r="S460" s="200"/>
      <c r="T460" s="132"/>
      <c r="AB460" s="201" t="str">
        <f>IFERROR(__xludf.DUMMYFUNCTION("FILTER('설정시트'!$D$7:$K$20,'설정시트'!$C$7:$C$20=I460)"),"#N/A")</f>
        <v>#N/A</v>
      </c>
      <c r="AC460" s="201"/>
      <c r="AD460" s="201"/>
      <c r="AE460" s="201"/>
      <c r="AF460" s="201"/>
      <c r="AG460" s="201"/>
      <c r="AH460" s="201"/>
      <c r="AI460" s="201"/>
    </row>
    <row r="461">
      <c r="H461" s="205"/>
      <c r="I461" s="206"/>
      <c r="J461" s="203"/>
      <c r="K461" s="207"/>
      <c r="L461" s="199"/>
      <c r="M461" s="130"/>
      <c r="N461" s="199"/>
      <c r="O461" s="200"/>
      <c r="P461" s="200"/>
      <c r="Q461" s="130"/>
      <c r="R461" s="199"/>
      <c r="S461" s="200"/>
      <c r="T461" s="132"/>
      <c r="AB461" s="201" t="str">
        <f>IFERROR(__xludf.DUMMYFUNCTION("FILTER('설정시트'!$D$7:$K$20,'설정시트'!$C$7:$C$20=I461)"),"#N/A")</f>
        <v>#N/A</v>
      </c>
      <c r="AC461" s="201"/>
      <c r="AD461" s="201"/>
      <c r="AE461" s="201"/>
      <c r="AF461" s="201"/>
      <c r="AG461" s="201"/>
      <c r="AH461" s="201"/>
      <c r="AI461" s="201"/>
    </row>
    <row r="462">
      <c r="H462" s="205"/>
      <c r="I462" s="206"/>
      <c r="J462" s="203"/>
      <c r="K462" s="207"/>
      <c r="L462" s="199"/>
      <c r="M462" s="130"/>
      <c r="N462" s="199"/>
      <c r="O462" s="200"/>
      <c r="P462" s="200"/>
      <c r="Q462" s="130"/>
      <c r="R462" s="199"/>
      <c r="S462" s="200"/>
      <c r="T462" s="132"/>
      <c r="AB462" s="201" t="str">
        <f>IFERROR(__xludf.DUMMYFUNCTION("FILTER('설정시트'!$D$7:$K$20,'설정시트'!$C$7:$C$20=I462)"),"#N/A")</f>
        <v>#N/A</v>
      </c>
      <c r="AC462" s="201"/>
      <c r="AD462" s="201"/>
      <c r="AE462" s="201"/>
      <c r="AF462" s="201"/>
      <c r="AG462" s="201"/>
      <c r="AH462" s="201"/>
      <c r="AI462" s="201"/>
    </row>
    <row r="463">
      <c r="H463" s="205"/>
      <c r="I463" s="206"/>
      <c r="J463" s="203"/>
      <c r="K463" s="207"/>
      <c r="L463" s="199"/>
      <c r="M463" s="130"/>
      <c r="N463" s="199"/>
      <c r="O463" s="200"/>
      <c r="P463" s="200"/>
      <c r="Q463" s="130"/>
      <c r="R463" s="199"/>
      <c r="S463" s="200"/>
      <c r="T463" s="132"/>
      <c r="AB463" s="201" t="str">
        <f>IFERROR(__xludf.DUMMYFUNCTION("FILTER('설정시트'!$D$7:$K$20,'설정시트'!$C$7:$C$20=I463)"),"#N/A")</f>
        <v>#N/A</v>
      </c>
      <c r="AC463" s="201"/>
      <c r="AD463" s="201"/>
      <c r="AE463" s="201"/>
      <c r="AF463" s="201"/>
      <c r="AG463" s="201"/>
      <c r="AH463" s="201"/>
      <c r="AI463" s="201"/>
    </row>
    <row r="464">
      <c r="H464" s="205"/>
      <c r="I464" s="206"/>
      <c r="J464" s="203"/>
      <c r="K464" s="207"/>
      <c r="L464" s="199"/>
      <c r="M464" s="130"/>
      <c r="N464" s="199"/>
      <c r="O464" s="200"/>
      <c r="P464" s="200"/>
      <c r="Q464" s="130"/>
      <c r="R464" s="199"/>
      <c r="S464" s="200"/>
      <c r="T464" s="132"/>
      <c r="AB464" s="201" t="str">
        <f>IFERROR(__xludf.DUMMYFUNCTION("FILTER('설정시트'!$D$7:$K$20,'설정시트'!$C$7:$C$20=I464)"),"#N/A")</f>
        <v>#N/A</v>
      </c>
      <c r="AC464" s="201"/>
      <c r="AD464" s="201"/>
      <c r="AE464" s="201"/>
      <c r="AF464" s="201"/>
      <c r="AG464" s="201"/>
      <c r="AH464" s="201"/>
      <c r="AI464" s="201"/>
    </row>
    <row r="465">
      <c r="H465" s="205"/>
      <c r="I465" s="206"/>
      <c r="J465" s="203"/>
      <c r="K465" s="207"/>
      <c r="L465" s="199"/>
      <c r="M465" s="130"/>
      <c r="N465" s="199"/>
      <c r="O465" s="200"/>
      <c r="P465" s="200"/>
      <c r="Q465" s="130"/>
      <c r="R465" s="199"/>
      <c r="S465" s="200"/>
      <c r="T465" s="132"/>
      <c r="AB465" s="201" t="str">
        <f>IFERROR(__xludf.DUMMYFUNCTION("FILTER('설정시트'!$D$7:$K$20,'설정시트'!$C$7:$C$20=I465)"),"#N/A")</f>
        <v>#N/A</v>
      </c>
      <c r="AC465" s="201"/>
      <c r="AD465" s="201"/>
      <c r="AE465" s="201"/>
      <c r="AF465" s="201"/>
      <c r="AG465" s="201"/>
      <c r="AH465" s="201"/>
      <c r="AI465" s="201"/>
    </row>
    <row r="466">
      <c r="H466" s="205"/>
      <c r="I466" s="206"/>
      <c r="J466" s="203"/>
      <c r="K466" s="207"/>
      <c r="L466" s="199"/>
      <c r="M466" s="130"/>
      <c r="N466" s="199"/>
      <c r="O466" s="200"/>
      <c r="P466" s="200"/>
      <c r="Q466" s="130"/>
      <c r="R466" s="199"/>
      <c r="S466" s="200"/>
      <c r="T466" s="132"/>
      <c r="AB466" s="201" t="str">
        <f>IFERROR(__xludf.DUMMYFUNCTION("FILTER('설정시트'!$D$7:$K$20,'설정시트'!$C$7:$C$20=I466)"),"#N/A")</f>
        <v>#N/A</v>
      </c>
      <c r="AC466" s="201"/>
      <c r="AD466" s="201"/>
      <c r="AE466" s="201"/>
      <c r="AF466" s="201"/>
      <c r="AG466" s="201"/>
      <c r="AH466" s="201"/>
      <c r="AI466" s="201"/>
    </row>
    <row r="467">
      <c r="H467" s="205"/>
      <c r="I467" s="206"/>
      <c r="J467" s="203"/>
      <c r="K467" s="207"/>
      <c r="L467" s="199"/>
      <c r="M467" s="130"/>
      <c r="N467" s="199"/>
      <c r="O467" s="200"/>
      <c r="P467" s="200"/>
      <c r="Q467" s="130"/>
      <c r="R467" s="199"/>
      <c r="S467" s="200"/>
      <c r="T467" s="132"/>
      <c r="AB467" s="201" t="str">
        <f>IFERROR(__xludf.DUMMYFUNCTION("FILTER('설정시트'!$D$7:$K$20,'설정시트'!$C$7:$C$20=I467)"),"#N/A")</f>
        <v>#N/A</v>
      </c>
      <c r="AC467" s="201"/>
      <c r="AD467" s="201"/>
      <c r="AE467" s="201"/>
      <c r="AF467" s="201"/>
      <c r="AG467" s="201"/>
      <c r="AH467" s="201"/>
      <c r="AI467" s="201"/>
    </row>
    <row r="468">
      <c r="H468" s="205"/>
      <c r="I468" s="206"/>
      <c r="J468" s="203"/>
      <c r="K468" s="207"/>
      <c r="L468" s="199"/>
      <c r="M468" s="130"/>
      <c r="N468" s="199"/>
      <c r="O468" s="200"/>
      <c r="P468" s="200"/>
      <c r="Q468" s="130"/>
      <c r="R468" s="199"/>
      <c r="S468" s="200"/>
      <c r="T468" s="132"/>
      <c r="AB468" s="201" t="str">
        <f>IFERROR(__xludf.DUMMYFUNCTION("FILTER('설정시트'!$D$7:$K$20,'설정시트'!$C$7:$C$20=I468)"),"#N/A")</f>
        <v>#N/A</v>
      </c>
      <c r="AC468" s="201"/>
      <c r="AD468" s="201"/>
      <c r="AE468" s="201"/>
      <c r="AF468" s="201"/>
      <c r="AG468" s="201"/>
      <c r="AH468" s="201"/>
      <c r="AI468" s="201"/>
    </row>
    <row r="469">
      <c r="H469" s="205"/>
      <c r="I469" s="206"/>
      <c r="J469" s="203"/>
      <c r="K469" s="207"/>
      <c r="L469" s="199"/>
      <c r="M469" s="130"/>
      <c r="N469" s="199"/>
      <c r="O469" s="200"/>
      <c r="P469" s="200"/>
      <c r="Q469" s="130"/>
      <c r="R469" s="199"/>
      <c r="S469" s="200"/>
      <c r="T469" s="132"/>
      <c r="AB469" s="201" t="str">
        <f>IFERROR(__xludf.DUMMYFUNCTION("FILTER('설정시트'!$D$7:$K$20,'설정시트'!$C$7:$C$20=I469)"),"#N/A")</f>
        <v>#N/A</v>
      </c>
      <c r="AC469" s="201"/>
      <c r="AD469" s="201"/>
      <c r="AE469" s="201"/>
      <c r="AF469" s="201"/>
      <c r="AG469" s="201"/>
      <c r="AH469" s="201"/>
      <c r="AI469" s="201"/>
    </row>
    <row r="470">
      <c r="H470" s="205"/>
      <c r="I470" s="206"/>
      <c r="J470" s="203"/>
      <c r="K470" s="207"/>
      <c r="L470" s="199"/>
      <c r="M470" s="130"/>
      <c r="N470" s="199"/>
      <c r="O470" s="200"/>
      <c r="P470" s="200"/>
      <c r="Q470" s="130"/>
      <c r="R470" s="199"/>
      <c r="S470" s="200"/>
      <c r="T470" s="132"/>
      <c r="AB470" s="201" t="str">
        <f>IFERROR(__xludf.DUMMYFUNCTION("FILTER('설정시트'!$D$7:$K$20,'설정시트'!$C$7:$C$20=I470)"),"#N/A")</f>
        <v>#N/A</v>
      </c>
      <c r="AC470" s="201"/>
      <c r="AD470" s="201"/>
      <c r="AE470" s="201"/>
      <c r="AF470" s="201"/>
      <c r="AG470" s="201"/>
      <c r="AH470" s="201"/>
      <c r="AI470" s="201"/>
    </row>
    <row r="471">
      <c r="H471" s="205"/>
      <c r="I471" s="206"/>
      <c r="J471" s="203"/>
      <c r="K471" s="207"/>
      <c r="L471" s="199"/>
      <c r="M471" s="130"/>
      <c r="N471" s="199"/>
      <c r="O471" s="200"/>
      <c r="P471" s="200"/>
      <c r="Q471" s="130"/>
      <c r="R471" s="199"/>
      <c r="S471" s="200"/>
      <c r="T471" s="132"/>
      <c r="AB471" s="201" t="str">
        <f>IFERROR(__xludf.DUMMYFUNCTION("FILTER('설정시트'!$D$7:$K$20,'설정시트'!$C$7:$C$20=I471)"),"#N/A")</f>
        <v>#N/A</v>
      </c>
      <c r="AC471" s="201"/>
      <c r="AD471" s="201"/>
      <c r="AE471" s="201"/>
      <c r="AF471" s="201"/>
      <c r="AG471" s="201"/>
      <c r="AH471" s="201"/>
      <c r="AI471" s="201"/>
    </row>
    <row r="472">
      <c r="H472" s="205"/>
      <c r="I472" s="206"/>
      <c r="J472" s="203"/>
      <c r="K472" s="207"/>
      <c r="L472" s="199"/>
      <c r="M472" s="130"/>
      <c r="N472" s="199"/>
      <c r="O472" s="200"/>
      <c r="P472" s="200"/>
      <c r="Q472" s="130"/>
      <c r="R472" s="199"/>
      <c r="S472" s="200"/>
      <c r="T472" s="132"/>
      <c r="AB472" s="201" t="str">
        <f>IFERROR(__xludf.DUMMYFUNCTION("FILTER('설정시트'!$D$7:$K$20,'설정시트'!$C$7:$C$20=I472)"),"#N/A")</f>
        <v>#N/A</v>
      </c>
      <c r="AC472" s="201"/>
      <c r="AD472" s="201"/>
      <c r="AE472" s="201"/>
      <c r="AF472" s="201"/>
      <c r="AG472" s="201"/>
      <c r="AH472" s="201"/>
      <c r="AI472" s="201"/>
    </row>
    <row r="473">
      <c r="H473" s="205"/>
      <c r="I473" s="206"/>
      <c r="J473" s="203"/>
      <c r="K473" s="207"/>
      <c r="L473" s="199"/>
      <c r="M473" s="130"/>
      <c r="N473" s="199"/>
      <c r="O473" s="200"/>
      <c r="P473" s="200"/>
      <c r="Q473" s="130"/>
      <c r="R473" s="199"/>
      <c r="S473" s="200"/>
      <c r="T473" s="132"/>
      <c r="AB473" s="201" t="str">
        <f>IFERROR(__xludf.DUMMYFUNCTION("FILTER('설정시트'!$D$7:$K$20,'설정시트'!$C$7:$C$20=I473)"),"#N/A")</f>
        <v>#N/A</v>
      </c>
      <c r="AC473" s="201"/>
      <c r="AD473" s="201"/>
      <c r="AE473" s="201"/>
      <c r="AF473" s="201"/>
      <c r="AG473" s="201"/>
      <c r="AH473" s="201"/>
      <c r="AI473" s="201"/>
    </row>
    <row r="474">
      <c r="H474" s="205"/>
      <c r="I474" s="206"/>
      <c r="J474" s="203"/>
      <c r="K474" s="207"/>
      <c r="L474" s="199"/>
      <c r="M474" s="130"/>
      <c r="N474" s="199"/>
      <c r="O474" s="200"/>
      <c r="P474" s="200"/>
      <c r="Q474" s="130"/>
      <c r="R474" s="199"/>
      <c r="S474" s="200"/>
      <c r="T474" s="132"/>
      <c r="AB474" s="201" t="str">
        <f>IFERROR(__xludf.DUMMYFUNCTION("FILTER('설정시트'!$D$7:$K$20,'설정시트'!$C$7:$C$20=I474)"),"#N/A")</f>
        <v>#N/A</v>
      </c>
      <c r="AC474" s="201"/>
      <c r="AD474" s="201"/>
      <c r="AE474" s="201"/>
      <c r="AF474" s="201"/>
      <c r="AG474" s="201"/>
      <c r="AH474" s="201"/>
      <c r="AI474" s="201"/>
    </row>
    <row r="475">
      <c r="H475" s="205"/>
      <c r="I475" s="206"/>
      <c r="J475" s="203"/>
      <c r="K475" s="207"/>
      <c r="L475" s="199"/>
      <c r="M475" s="130"/>
      <c r="N475" s="199"/>
      <c r="O475" s="200"/>
      <c r="P475" s="200"/>
      <c r="Q475" s="130"/>
      <c r="R475" s="199"/>
      <c r="S475" s="200"/>
      <c r="T475" s="132"/>
      <c r="AB475" s="201" t="str">
        <f>IFERROR(__xludf.DUMMYFUNCTION("FILTER('설정시트'!$D$7:$K$20,'설정시트'!$C$7:$C$20=I475)"),"#N/A")</f>
        <v>#N/A</v>
      </c>
      <c r="AC475" s="201"/>
      <c r="AD475" s="201"/>
      <c r="AE475" s="201"/>
      <c r="AF475" s="201"/>
      <c r="AG475" s="201"/>
      <c r="AH475" s="201"/>
      <c r="AI475" s="201"/>
    </row>
    <row r="476">
      <c r="H476" s="205"/>
      <c r="I476" s="206"/>
      <c r="J476" s="203"/>
      <c r="K476" s="207"/>
      <c r="L476" s="199"/>
      <c r="M476" s="130"/>
      <c r="N476" s="199"/>
      <c r="O476" s="200"/>
      <c r="P476" s="200"/>
      <c r="Q476" s="130"/>
      <c r="R476" s="199"/>
      <c r="S476" s="200"/>
      <c r="T476" s="132"/>
      <c r="AB476" s="201" t="str">
        <f>IFERROR(__xludf.DUMMYFUNCTION("FILTER('설정시트'!$D$7:$K$20,'설정시트'!$C$7:$C$20=I476)"),"#N/A")</f>
        <v>#N/A</v>
      </c>
      <c r="AC476" s="201"/>
      <c r="AD476" s="201"/>
      <c r="AE476" s="201"/>
      <c r="AF476" s="201"/>
      <c r="AG476" s="201"/>
      <c r="AH476" s="201"/>
      <c r="AI476" s="201"/>
    </row>
    <row r="477">
      <c r="H477" s="205"/>
      <c r="I477" s="206"/>
      <c r="J477" s="203"/>
      <c r="K477" s="207"/>
      <c r="L477" s="199"/>
      <c r="M477" s="130"/>
      <c r="N477" s="199"/>
      <c r="O477" s="200"/>
      <c r="P477" s="200"/>
      <c r="Q477" s="130"/>
      <c r="R477" s="199"/>
      <c r="S477" s="200"/>
      <c r="T477" s="132"/>
      <c r="AB477" s="201" t="str">
        <f>IFERROR(__xludf.DUMMYFUNCTION("FILTER('설정시트'!$D$7:$K$20,'설정시트'!$C$7:$C$20=I477)"),"#N/A")</f>
        <v>#N/A</v>
      </c>
      <c r="AC477" s="201"/>
      <c r="AD477" s="201"/>
      <c r="AE477" s="201"/>
      <c r="AF477" s="201"/>
      <c r="AG477" s="201"/>
      <c r="AH477" s="201"/>
      <c r="AI477" s="201"/>
    </row>
    <row r="478">
      <c r="H478" s="205"/>
      <c r="I478" s="206"/>
      <c r="J478" s="203"/>
      <c r="K478" s="207"/>
      <c r="L478" s="199"/>
      <c r="M478" s="130"/>
      <c r="N478" s="199"/>
      <c r="O478" s="200"/>
      <c r="P478" s="200"/>
      <c r="Q478" s="130"/>
      <c r="R478" s="199"/>
      <c r="S478" s="200"/>
      <c r="T478" s="132"/>
      <c r="AB478" s="201" t="str">
        <f>IFERROR(__xludf.DUMMYFUNCTION("FILTER('설정시트'!$D$7:$K$20,'설정시트'!$C$7:$C$20=I478)"),"#N/A")</f>
        <v>#N/A</v>
      </c>
      <c r="AC478" s="201"/>
      <c r="AD478" s="201"/>
      <c r="AE478" s="201"/>
      <c r="AF478" s="201"/>
      <c r="AG478" s="201"/>
      <c r="AH478" s="201"/>
      <c r="AI478" s="201"/>
    </row>
    <row r="479">
      <c r="H479" s="205"/>
      <c r="I479" s="206"/>
      <c r="J479" s="203"/>
      <c r="K479" s="207"/>
      <c r="L479" s="199"/>
      <c r="M479" s="130"/>
      <c r="N479" s="199"/>
      <c r="O479" s="200"/>
      <c r="P479" s="200"/>
      <c r="Q479" s="130"/>
      <c r="R479" s="199"/>
      <c r="S479" s="200"/>
      <c r="T479" s="132"/>
      <c r="AB479" s="201" t="str">
        <f>IFERROR(__xludf.DUMMYFUNCTION("FILTER('설정시트'!$D$7:$K$20,'설정시트'!$C$7:$C$20=I479)"),"#N/A")</f>
        <v>#N/A</v>
      </c>
      <c r="AC479" s="201"/>
      <c r="AD479" s="201"/>
      <c r="AE479" s="201"/>
      <c r="AF479" s="201"/>
      <c r="AG479" s="201"/>
      <c r="AH479" s="201"/>
      <c r="AI479" s="201"/>
    </row>
    <row r="480">
      <c r="H480" s="205"/>
      <c r="I480" s="206"/>
      <c r="J480" s="203"/>
      <c r="K480" s="207"/>
      <c r="L480" s="199"/>
      <c r="M480" s="130"/>
      <c r="N480" s="199"/>
      <c r="O480" s="200"/>
      <c r="P480" s="200"/>
      <c r="Q480" s="130"/>
      <c r="R480" s="199"/>
      <c r="S480" s="200"/>
      <c r="T480" s="132"/>
      <c r="AB480" s="201" t="str">
        <f>IFERROR(__xludf.DUMMYFUNCTION("FILTER('설정시트'!$D$7:$K$20,'설정시트'!$C$7:$C$20=I480)"),"#N/A")</f>
        <v>#N/A</v>
      </c>
      <c r="AC480" s="201"/>
      <c r="AD480" s="201"/>
      <c r="AE480" s="201"/>
      <c r="AF480" s="201"/>
      <c r="AG480" s="201"/>
      <c r="AH480" s="201"/>
      <c r="AI480" s="201"/>
    </row>
    <row r="481">
      <c r="H481" s="205"/>
      <c r="I481" s="206"/>
      <c r="J481" s="203"/>
      <c r="K481" s="207"/>
      <c r="L481" s="199"/>
      <c r="M481" s="130"/>
      <c r="N481" s="199"/>
      <c r="O481" s="200"/>
      <c r="P481" s="200"/>
      <c r="Q481" s="130"/>
      <c r="R481" s="199"/>
      <c r="S481" s="200"/>
      <c r="T481" s="132"/>
      <c r="AB481" s="201" t="str">
        <f>IFERROR(__xludf.DUMMYFUNCTION("FILTER('설정시트'!$D$7:$K$20,'설정시트'!$C$7:$C$20=I481)"),"#N/A")</f>
        <v>#N/A</v>
      </c>
      <c r="AC481" s="201"/>
      <c r="AD481" s="201"/>
      <c r="AE481" s="201"/>
      <c r="AF481" s="201"/>
      <c r="AG481" s="201"/>
      <c r="AH481" s="201"/>
      <c r="AI481" s="201"/>
    </row>
    <row r="482">
      <c r="H482" s="205"/>
      <c r="I482" s="206"/>
      <c r="J482" s="203"/>
      <c r="K482" s="207"/>
      <c r="L482" s="199"/>
      <c r="M482" s="130"/>
      <c r="N482" s="199"/>
      <c r="O482" s="200"/>
      <c r="P482" s="200"/>
      <c r="Q482" s="130"/>
      <c r="R482" s="199"/>
      <c r="S482" s="200"/>
      <c r="T482" s="132"/>
      <c r="AB482" s="201" t="str">
        <f>IFERROR(__xludf.DUMMYFUNCTION("FILTER('설정시트'!$D$7:$K$20,'설정시트'!$C$7:$C$20=I482)"),"#N/A")</f>
        <v>#N/A</v>
      </c>
      <c r="AC482" s="201"/>
      <c r="AD482" s="201"/>
      <c r="AE482" s="201"/>
      <c r="AF482" s="201"/>
      <c r="AG482" s="201"/>
      <c r="AH482" s="201"/>
      <c r="AI482" s="201"/>
    </row>
    <row r="483">
      <c r="H483" s="205"/>
      <c r="I483" s="206"/>
      <c r="J483" s="203"/>
      <c r="K483" s="207"/>
      <c r="L483" s="199"/>
      <c r="M483" s="130"/>
      <c r="N483" s="199"/>
      <c r="O483" s="200"/>
      <c r="P483" s="200"/>
      <c r="Q483" s="130"/>
      <c r="R483" s="199"/>
      <c r="S483" s="200"/>
      <c r="T483" s="132"/>
      <c r="AB483" s="201" t="str">
        <f>IFERROR(__xludf.DUMMYFUNCTION("FILTER('설정시트'!$D$7:$K$20,'설정시트'!$C$7:$C$20=I483)"),"#N/A")</f>
        <v>#N/A</v>
      </c>
      <c r="AC483" s="201"/>
      <c r="AD483" s="201"/>
      <c r="AE483" s="201"/>
      <c r="AF483" s="201"/>
      <c r="AG483" s="201"/>
      <c r="AH483" s="201"/>
      <c r="AI483" s="201"/>
    </row>
    <row r="484">
      <c r="H484" s="205"/>
      <c r="I484" s="206"/>
      <c r="J484" s="203"/>
      <c r="K484" s="207"/>
      <c r="L484" s="199"/>
      <c r="M484" s="130"/>
      <c r="N484" s="199"/>
      <c r="O484" s="200"/>
      <c r="P484" s="200"/>
      <c r="Q484" s="130"/>
      <c r="R484" s="199"/>
      <c r="S484" s="200"/>
      <c r="T484" s="132"/>
      <c r="AB484" s="201" t="str">
        <f>IFERROR(__xludf.DUMMYFUNCTION("FILTER('설정시트'!$D$7:$K$20,'설정시트'!$C$7:$C$20=I484)"),"#N/A")</f>
        <v>#N/A</v>
      </c>
      <c r="AC484" s="201"/>
      <c r="AD484" s="201"/>
      <c r="AE484" s="201"/>
      <c r="AF484" s="201"/>
      <c r="AG484" s="201"/>
      <c r="AH484" s="201"/>
      <c r="AI484" s="201"/>
    </row>
    <row r="485">
      <c r="H485" s="205"/>
      <c r="I485" s="206"/>
      <c r="J485" s="203"/>
      <c r="K485" s="207"/>
      <c r="L485" s="199"/>
      <c r="M485" s="130"/>
      <c r="N485" s="199"/>
      <c r="O485" s="200"/>
      <c r="P485" s="200"/>
      <c r="Q485" s="130"/>
      <c r="R485" s="199"/>
      <c r="S485" s="200"/>
      <c r="T485" s="132"/>
      <c r="AB485" s="201" t="str">
        <f>IFERROR(__xludf.DUMMYFUNCTION("FILTER('설정시트'!$D$7:$K$20,'설정시트'!$C$7:$C$20=I485)"),"#N/A")</f>
        <v>#N/A</v>
      </c>
      <c r="AC485" s="201"/>
      <c r="AD485" s="201"/>
      <c r="AE485" s="201"/>
      <c r="AF485" s="201"/>
      <c r="AG485" s="201"/>
      <c r="AH485" s="201"/>
      <c r="AI485" s="201"/>
    </row>
    <row r="486">
      <c r="H486" s="205"/>
      <c r="I486" s="206"/>
      <c r="J486" s="203"/>
      <c r="K486" s="207"/>
      <c r="L486" s="199"/>
      <c r="M486" s="130"/>
      <c r="N486" s="199"/>
      <c r="O486" s="200"/>
      <c r="P486" s="200"/>
      <c r="Q486" s="130"/>
      <c r="R486" s="199"/>
      <c r="S486" s="200"/>
      <c r="T486" s="132"/>
      <c r="AB486" s="201" t="str">
        <f>IFERROR(__xludf.DUMMYFUNCTION("FILTER('설정시트'!$D$7:$K$20,'설정시트'!$C$7:$C$20=I486)"),"#N/A")</f>
        <v>#N/A</v>
      </c>
      <c r="AC486" s="201"/>
      <c r="AD486" s="201"/>
      <c r="AE486" s="201"/>
      <c r="AF486" s="201"/>
      <c r="AG486" s="201"/>
      <c r="AH486" s="201"/>
      <c r="AI486" s="201"/>
    </row>
    <row r="487">
      <c r="H487" s="205"/>
      <c r="I487" s="206"/>
      <c r="J487" s="203"/>
      <c r="K487" s="207"/>
      <c r="L487" s="199"/>
      <c r="M487" s="130"/>
      <c r="N487" s="199"/>
      <c r="O487" s="200"/>
      <c r="P487" s="200"/>
      <c r="Q487" s="130"/>
      <c r="R487" s="199"/>
      <c r="S487" s="200"/>
      <c r="T487" s="132"/>
      <c r="AB487" s="201" t="str">
        <f>IFERROR(__xludf.DUMMYFUNCTION("FILTER('설정시트'!$D$7:$K$20,'설정시트'!$C$7:$C$20=I487)"),"#N/A")</f>
        <v>#N/A</v>
      </c>
      <c r="AC487" s="201"/>
      <c r="AD487" s="201"/>
      <c r="AE487" s="201"/>
      <c r="AF487" s="201"/>
      <c r="AG487" s="201"/>
      <c r="AH487" s="201"/>
      <c r="AI487" s="201"/>
    </row>
    <row r="488">
      <c r="H488" s="205"/>
      <c r="I488" s="206"/>
      <c r="J488" s="203"/>
      <c r="K488" s="207"/>
      <c r="L488" s="199"/>
      <c r="M488" s="130"/>
      <c r="N488" s="199"/>
      <c r="O488" s="200"/>
      <c r="P488" s="200"/>
      <c r="Q488" s="130"/>
      <c r="R488" s="199"/>
      <c r="S488" s="200"/>
      <c r="T488" s="132"/>
      <c r="AB488" s="201" t="str">
        <f>IFERROR(__xludf.DUMMYFUNCTION("FILTER('설정시트'!$D$7:$K$20,'설정시트'!$C$7:$C$20=I488)"),"#N/A")</f>
        <v>#N/A</v>
      </c>
      <c r="AC488" s="201"/>
      <c r="AD488" s="201"/>
      <c r="AE488" s="201"/>
      <c r="AF488" s="201"/>
      <c r="AG488" s="201"/>
      <c r="AH488" s="201"/>
      <c r="AI488" s="201"/>
    </row>
    <row r="489">
      <c r="H489" s="205"/>
      <c r="I489" s="206"/>
      <c r="J489" s="203"/>
      <c r="K489" s="207"/>
      <c r="L489" s="199"/>
      <c r="M489" s="130"/>
      <c r="N489" s="199"/>
      <c r="O489" s="200"/>
      <c r="P489" s="200"/>
      <c r="Q489" s="130"/>
      <c r="R489" s="199"/>
      <c r="S489" s="200"/>
      <c r="T489" s="132"/>
      <c r="AB489" s="201" t="str">
        <f>IFERROR(__xludf.DUMMYFUNCTION("FILTER('설정시트'!$D$7:$K$20,'설정시트'!$C$7:$C$20=I489)"),"#N/A")</f>
        <v>#N/A</v>
      </c>
      <c r="AC489" s="201"/>
      <c r="AD489" s="201"/>
      <c r="AE489" s="201"/>
      <c r="AF489" s="201"/>
      <c r="AG489" s="201"/>
      <c r="AH489" s="201"/>
      <c r="AI489" s="201"/>
    </row>
    <row r="490">
      <c r="H490" s="205"/>
      <c r="I490" s="206"/>
      <c r="J490" s="203"/>
      <c r="K490" s="207"/>
      <c r="L490" s="199"/>
      <c r="M490" s="130"/>
      <c r="N490" s="199"/>
      <c r="O490" s="200"/>
      <c r="P490" s="200"/>
      <c r="Q490" s="130"/>
      <c r="R490" s="199"/>
      <c r="S490" s="200"/>
      <c r="T490" s="132"/>
      <c r="AB490" s="201" t="str">
        <f>IFERROR(__xludf.DUMMYFUNCTION("FILTER('설정시트'!$D$7:$K$20,'설정시트'!$C$7:$C$20=I490)"),"#N/A")</f>
        <v>#N/A</v>
      </c>
      <c r="AC490" s="201"/>
      <c r="AD490" s="201"/>
      <c r="AE490" s="201"/>
      <c r="AF490" s="201"/>
      <c r="AG490" s="201"/>
      <c r="AH490" s="201"/>
      <c r="AI490" s="201"/>
    </row>
    <row r="491">
      <c r="H491" s="205"/>
      <c r="I491" s="206"/>
      <c r="J491" s="203"/>
      <c r="K491" s="207"/>
      <c r="L491" s="199"/>
      <c r="M491" s="130"/>
      <c r="N491" s="199"/>
      <c r="O491" s="200"/>
      <c r="P491" s="200"/>
      <c r="Q491" s="130"/>
      <c r="R491" s="199"/>
      <c r="S491" s="200"/>
      <c r="T491" s="132"/>
      <c r="AB491" s="201" t="str">
        <f>IFERROR(__xludf.DUMMYFUNCTION("FILTER('설정시트'!$D$7:$K$20,'설정시트'!$C$7:$C$20=I491)"),"#N/A")</f>
        <v>#N/A</v>
      </c>
      <c r="AC491" s="201"/>
      <c r="AD491" s="201"/>
      <c r="AE491" s="201"/>
      <c r="AF491" s="201"/>
      <c r="AG491" s="201"/>
      <c r="AH491" s="201"/>
      <c r="AI491" s="201"/>
    </row>
    <row r="492">
      <c r="H492" s="205"/>
      <c r="I492" s="206"/>
      <c r="J492" s="203"/>
      <c r="K492" s="207"/>
      <c r="L492" s="199"/>
      <c r="M492" s="130"/>
      <c r="N492" s="199"/>
      <c r="O492" s="200"/>
      <c r="P492" s="200"/>
      <c r="Q492" s="130"/>
      <c r="R492" s="199"/>
      <c r="S492" s="200"/>
      <c r="T492" s="132"/>
      <c r="AB492" s="201" t="str">
        <f>IFERROR(__xludf.DUMMYFUNCTION("FILTER('설정시트'!$D$7:$K$20,'설정시트'!$C$7:$C$20=I492)"),"#N/A")</f>
        <v>#N/A</v>
      </c>
      <c r="AC492" s="201"/>
      <c r="AD492" s="201"/>
      <c r="AE492" s="201"/>
      <c r="AF492" s="201"/>
      <c r="AG492" s="201"/>
      <c r="AH492" s="201"/>
      <c r="AI492" s="201"/>
    </row>
    <row r="493">
      <c r="H493" s="205"/>
      <c r="I493" s="206"/>
      <c r="J493" s="203"/>
      <c r="K493" s="207"/>
      <c r="L493" s="199"/>
      <c r="M493" s="130"/>
      <c r="N493" s="199"/>
      <c r="O493" s="200"/>
      <c r="P493" s="200"/>
      <c r="Q493" s="130"/>
      <c r="R493" s="199"/>
      <c r="S493" s="200"/>
      <c r="T493" s="132"/>
      <c r="AB493" s="201" t="str">
        <f>IFERROR(__xludf.DUMMYFUNCTION("FILTER('설정시트'!$D$7:$K$20,'설정시트'!$C$7:$C$20=I493)"),"#N/A")</f>
        <v>#N/A</v>
      </c>
      <c r="AC493" s="201"/>
      <c r="AD493" s="201"/>
      <c r="AE493" s="201"/>
      <c r="AF493" s="201"/>
      <c r="AG493" s="201"/>
      <c r="AH493" s="201"/>
      <c r="AI493" s="201"/>
    </row>
    <row r="494">
      <c r="H494" s="205"/>
      <c r="I494" s="206"/>
      <c r="J494" s="203"/>
      <c r="K494" s="207"/>
      <c r="L494" s="199"/>
      <c r="M494" s="130"/>
      <c r="N494" s="199"/>
      <c r="O494" s="200"/>
      <c r="P494" s="200"/>
      <c r="Q494" s="130"/>
      <c r="R494" s="199"/>
      <c r="S494" s="200"/>
      <c r="T494" s="132"/>
      <c r="AB494" s="201" t="str">
        <f>IFERROR(__xludf.DUMMYFUNCTION("FILTER('설정시트'!$D$7:$K$20,'설정시트'!$C$7:$C$20=I494)"),"#N/A")</f>
        <v>#N/A</v>
      </c>
      <c r="AC494" s="201"/>
      <c r="AD494" s="201"/>
      <c r="AE494" s="201"/>
      <c r="AF494" s="201"/>
      <c r="AG494" s="201"/>
      <c r="AH494" s="201"/>
      <c r="AI494" s="201"/>
    </row>
    <row r="495">
      <c r="H495" s="205"/>
      <c r="I495" s="206"/>
      <c r="J495" s="203"/>
      <c r="K495" s="207"/>
      <c r="L495" s="199"/>
      <c r="M495" s="130"/>
      <c r="N495" s="199"/>
      <c r="O495" s="200"/>
      <c r="P495" s="200"/>
      <c r="Q495" s="130"/>
      <c r="R495" s="199"/>
      <c r="S495" s="200"/>
      <c r="T495" s="132"/>
      <c r="AB495" s="201" t="str">
        <f>IFERROR(__xludf.DUMMYFUNCTION("FILTER('설정시트'!$D$7:$K$20,'설정시트'!$C$7:$C$20=I495)"),"#N/A")</f>
        <v>#N/A</v>
      </c>
      <c r="AC495" s="201"/>
      <c r="AD495" s="201"/>
      <c r="AE495" s="201"/>
      <c r="AF495" s="201"/>
      <c r="AG495" s="201"/>
      <c r="AH495" s="201"/>
      <c r="AI495" s="201"/>
    </row>
    <row r="496">
      <c r="H496" s="205"/>
      <c r="I496" s="206"/>
      <c r="J496" s="203"/>
      <c r="K496" s="207"/>
      <c r="L496" s="199"/>
      <c r="M496" s="130"/>
      <c r="N496" s="199"/>
      <c r="O496" s="200"/>
      <c r="P496" s="200"/>
      <c r="Q496" s="130"/>
      <c r="R496" s="199"/>
      <c r="S496" s="200"/>
      <c r="T496" s="132"/>
      <c r="AB496" s="201" t="str">
        <f>IFERROR(__xludf.DUMMYFUNCTION("FILTER('설정시트'!$D$7:$K$20,'설정시트'!$C$7:$C$20=I496)"),"#N/A")</f>
        <v>#N/A</v>
      </c>
      <c r="AC496" s="201"/>
      <c r="AD496" s="201"/>
      <c r="AE496" s="201"/>
      <c r="AF496" s="201"/>
      <c r="AG496" s="201"/>
      <c r="AH496" s="201"/>
      <c r="AI496" s="201"/>
    </row>
    <row r="497">
      <c r="H497" s="205"/>
      <c r="I497" s="206"/>
      <c r="J497" s="203"/>
      <c r="K497" s="207"/>
      <c r="L497" s="199"/>
      <c r="M497" s="130"/>
      <c r="N497" s="199"/>
      <c r="O497" s="200"/>
      <c r="P497" s="200"/>
      <c r="Q497" s="130"/>
      <c r="R497" s="199"/>
      <c r="S497" s="200"/>
      <c r="T497" s="132"/>
      <c r="AB497" s="201" t="str">
        <f>IFERROR(__xludf.DUMMYFUNCTION("FILTER('설정시트'!$D$7:$K$20,'설정시트'!$C$7:$C$20=I497)"),"#N/A")</f>
        <v>#N/A</v>
      </c>
      <c r="AC497" s="201"/>
      <c r="AD497" s="201"/>
      <c r="AE497" s="201"/>
      <c r="AF497" s="201"/>
      <c r="AG497" s="201"/>
      <c r="AH497" s="201"/>
      <c r="AI497" s="201"/>
    </row>
    <row r="498">
      <c r="H498" s="205"/>
      <c r="I498" s="206"/>
      <c r="J498" s="203"/>
      <c r="K498" s="207"/>
      <c r="L498" s="199"/>
      <c r="M498" s="130"/>
      <c r="N498" s="199"/>
      <c r="O498" s="200"/>
      <c r="P498" s="200"/>
      <c r="Q498" s="130"/>
      <c r="R498" s="199"/>
      <c r="S498" s="200"/>
      <c r="T498" s="132"/>
      <c r="AB498" s="201" t="str">
        <f>IFERROR(__xludf.DUMMYFUNCTION("FILTER('설정시트'!$D$7:$K$20,'설정시트'!$C$7:$C$20=I498)"),"#N/A")</f>
        <v>#N/A</v>
      </c>
      <c r="AC498" s="201"/>
      <c r="AD498" s="201"/>
      <c r="AE498" s="201"/>
      <c r="AF498" s="201"/>
      <c r="AG498" s="201"/>
      <c r="AH498" s="201"/>
      <c r="AI498" s="201"/>
    </row>
    <row r="499">
      <c r="H499" s="205"/>
      <c r="I499" s="206"/>
      <c r="J499" s="203"/>
      <c r="K499" s="207"/>
      <c r="L499" s="199"/>
      <c r="M499" s="130"/>
      <c r="N499" s="199"/>
      <c r="O499" s="200"/>
      <c r="P499" s="200"/>
      <c r="Q499" s="130"/>
      <c r="R499" s="199"/>
      <c r="S499" s="200"/>
      <c r="T499" s="132"/>
      <c r="AB499" s="201" t="str">
        <f>IFERROR(__xludf.DUMMYFUNCTION("FILTER('설정시트'!$D$7:$K$20,'설정시트'!$C$7:$C$20=I499)"),"#N/A")</f>
        <v>#N/A</v>
      </c>
      <c r="AC499" s="201"/>
      <c r="AD499" s="201"/>
      <c r="AE499" s="201"/>
      <c r="AF499" s="201"/>
      <c r="AG499" s="201"/>
      <c r="AH499" s="201"/>
      <c r="AI499" s="201"/>
    </row>
    <row r="500">
      <c r="H500" s="208"/>
      <c r="I500" s="209"/>
      <c r="J500" s="210"/>
      <c r="K500" s="211"/>
      <c r="L500" s="212"/>
      <c r="M500" s="152"/>
      <c r="N500" s="212"/>
      <c r="O500" s="213"/>
      <c r="P500" s="213"/>
      <c r="Q500" s="152"/>
      <c r="R500" s="212"/>
      <c r="S500" s="213"/>
      <c r="T500" s="55"/>
      <c r="AB500" s="201" t="str">
        <f>IFERROR(__xludf.DUMMYFUNCTION("FILTER('설정시트'!$D$7:$K$20,'설정시트'!$C$7:$C$20=I500)"),"#N/A")</f>
        <v>#N/A</v>
      </c>
      <c r="AC500" s="201"/>
      <c r="AD500" s="201"/>
      <c r="AE500" s="201"/>
      <c r="AF500" s="201"/>
      <c r="AG500" s="201"/>
      <c r="AH500" s="201"/>
      <c r="AI500" s="201"/>
    </row>
  </sheetData>
  <customSheetViews>
    <customSheetView guid="{2938FD61-1C54-41F9-AD5C-522B0675D6B8}" filter="1" showAutoFilter="1">
      <autoFilter ref="$I$61:$L$500"/>
    </customSheetView>
    <customSheetView guid="{08E032E1-CBE8-4B83-9FAB-540FA7603A16}" filter="1" showAutoFilter="1">
      <autoFilter ref="$H$61:$J$15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0" priority="1" stopIfTrue="1">
      <formula>MONTH(R9)&lt;&gt;$D$3</formula>
    </cfRule>
  </conditionalFormatting>
  <conditionalFormatting sqref="R19:X19">
    <cfRule type="expression" dxfId="1" priority="2" stopIfTrue="1">
      <formula>MONTH(R19)&lt;&gt;$D$3</formula>
    </cfRule>
  </conditionalFormatting>
  <conditionalFormatting sqref="R17:X17">
    <cfRule type="expression" dxfId="1" priority="3" stopIfTrue="1">
      <formula>MONTH(R17)&lt;&gt;$D$3</formula>
    </cfRule>
  </conditionalFormatting>
  <conditionalFormatting sqref="R15:X15">
    <cfRule type="expression" dxfId="1" priority="4" stopIfTrue="1">
      <formula>MONTH(R15)&lt;&gt;$D$3</formula>
    </cfRule>
  </conditionalFormatting>
  <conditionalFormatting sqref="R13:X13">
    <cfRule type="expression" dxfId="1" priority="5" stopIfTrue="1">
      <formula>MONTH(R13)&lt;&gt;$D$3</formula>
    </cfRule>
  </conditionalFormatting>
  <conditionalFormatting sqref="R11:X11">
    <cfRule type="expression" dxfId="1" priority="6" stopIfTrue="1">
      <formula>MONTH(R11)&lt;&gt;$D$3</formula>
    </cfRule>
  </conditionalFormatting>
  <conditionalFormatting sqref="R20:X20">
    <cfRule type="expression" dxfId="1" priority="7" stopIfTrue="1">
      <formula>MONTH(R19)&lt;&gt;$D$3</formula>
    </cfRule>
  </conditionalFormatting>
  <conditionalFormatting sqref="R18:X18">
    <cfRule type="expression" dxfId="1" priority="8" stopIfTrue="1">
      <formula>MONTH(R17)&lt;&gt;$D$3</formula>
    </cfRule>
  </conditionalFormatting>
  <conditionalFormatting sqref="R16:X16">
    <cfRule type="expression" dxfId="1" priority="9" stopIfTrue="1">
      <formula>MONTH(R15)&lt;&gt;$D$3</formula>
    </cfRule>
  </conditionalFormatting>
  <conditionalFormatting sqref="R14:X14">
    <cfRule type="expression" dxfId="1" priority="10" stopIfTrue="1">
      <formula>MONTH(R13)&lt;&gt;$D$3</formula>
    </cfRule>
  </conditionalFormatting>
  <conditionalFormatting sqref="R12:X12">
    <cfRule type="expression" dxfId="1" priority="11" stopIfTrue="1">
      <formula>MONTH(R11)&lt;&gt;$D$3</formula>
    </cfRule>
  </conditionalFormatting>
  <conditionalFormatting sqref="R10:X10">
    <cfRule type="expression" dxfId="1" priority="12" stopIfTrue="1">
      <formula>MONTH(R9)&lt;&gt;$D$3</formula>
    </cfRule>
  </conditionalFormatting>
  <conditionalFormatting sqref="Y20">
    <cfRule type="expression" dxfId="1" priority="13" stopIfTrue="1">
      <formula>MONTH($R$19)&lt;&gt;$D$3</formula>
    </cfRule>
  </conditionalFormatting>
  <conditionalFormatting sqref="Y18">
    <cfRule type="expression" dxfId="1" priority="14" stopIfTrue="1">
      <formula>MONTH($R$17)&lt;&gt;$D$3</formula>
    </cfRule>
  </conditionalFormatting>
  <conditionalFormatting sqref="Y16">
    <cfRule type="expression" dxfId="1" priority="15" stopIfTrue="1">
      <formula>MONTH($R$15)&lt;&gt;$D$3</formula>
    </cfRule>
  </conditionalFormatting>
  <conditionalFormatting sqref="Y14">
    <cfRule type="expression" dxfId="1" priority="16" stopIfTrue="1">
      <formula>MONTH($R$13)&lt;&gt;$D$3</formula>
    </cfRule>
  </conditionalFormatting>
  <conditionalFormatting sqref="Y12">
    <cfRule type="expression" dxfId="1" priority="17" stopIfTrue="1">
      <formula>MONTH($R$11)&lt;&gt;$D$3</formula>
    </cfRule>
  </conditionalFormatting>
  <conditionalFormatting sqref="Y10">
    <cfRule type="expression" dxfId="1" priority="18" stopIfTrue="1">
      <formula>MONTH($X$9)&lt;&gt;$D$3</formula>
    </cfRule>
  </conditionalFormatting>
  <conditionalFormatting sqref="H62:H500">
    <cfRule type="expression" dxfId="2" priority="19" stopIfTrue="1">
      <formula>AND(H62="", I62&lt;&gt;"")</formula>
    </cfRule>
  </conditionalFormatting>
  <dataValidations>
    <dataValidation type="list" allowBlank="1" showErrorMessage="1" sqref="J264">
      <formula1>'1월'!$AB$264:$AI$264</formula1>
    </dataValidation>
    <dataValidation type="list" allowBlank="1" showErrorMessage="1" sqref="J500">
      <formula1>'1월'!$AB$500:$AI$500</formula1>
    </dataValidation>
    <dataValidation type="list" allowBlank="1" showErrorMessage="1" sqref="J170">
      <formula1>'1월'!$AB$170:$AI$170</formula1>
    </dataValidation>
    <dataValidation type="list" allowBlank="1" showErrorMessage="1" sqref="J155">
      <formula1>'1월'!$AB$155:$AI$155</formula1>
    </dataValidation>
    <dataValidation type="list" allowBlank="1" showErrorMessage="1" sqref="J358">
      <formula1>'1월'!$AB$358:$AI$358</formula1>
    </dataValidation>
    <dataValidation type="list" allowBlank="1" showErrorMessage="1" sqref="J373">
      <formula1>'1월'!$AB$373:$AI$373</formula1>
    </dataValidation>
    <dataValidation type="list" allowBlank="1" showErrorMessage="1" sqref="J467">
      <formula1>'1월'!$AB$467:$AI$467</formula1>
    </dataValidation>
    <dataValidation type="list" allowBlank="1" showErrorMessage="1" sqref="J353">
      <formula1>'1월'!$AB$353:$AI$353</formula1>
    </dataValidation>
    <dataValidation type="list" allowBlank="1" showErrorMessage="1" sqref="J482">
      <formula1>'1월'!$AB$482:$AI$482</formula1>
    </dataValidation>
    <dataValidation type="list" allowBlank="1" showErrorMessage="1" sqref="J175">
      <formula1>'1월'!$AB$175:$AI$175</formula1>
    </dataValidation>
    <dataValidation type="list" allowBlank="1" showErrorMessage="1" sqref="J284">
      <formula1>'1월'!$AB$284:$AI$284</formula1>
    </dataValidation>
    <dataValidation type="list" allowBlank="1" showErrorMessage="1" sqref="J249">
      <formula1>'1월'!$AB$249:$AI$249</formula1>
    </dataValidation>
    <dataValidation type="list" allowBlank="1" showErrorMessage="1" sqref="J244">
      <formula1>'1월'!$AB$244:$AI$244</formula1>
    </dataValidation>
    <dataValidation type="list" allowBlank="1" showErrorMessage="1" sqref="J307">
      <formula1>'1월'!$AB$307:$AI$307</formula1>
    </dataValidation>
    <dataValidation type="list" allowBlank="1" showErrorMessage="1" sqref="J213">
      <formula1>'1월'!$AB$213:$AI$213</formula1>
    </dataValidation>
    <dataValidation type="list" allowBlank="1" showErrorMessage="1" sqref="J487">
      <formula1>'1월'!$AB$487:$AI$487</formula1>
    </dataValidation>
    <dataValidation type="list" allowBlank="1" showErrorMessage="1" sqref="J104">
      <formula1>'1월'!$AB$104:$AI$104</formula1>
    </dataValidation>
    <dataValidation type="list" allowBlank="1" showErrorMessage="1" sqref="J378">
      <formula1>'1월'!$AB$378:$AI$378</formula1>
    </dataValidation>
    <dataValidation type="list" allowBlank="1" showErrorMessage="1" sqref="J67">
      <formula1>'1월'!$AB$67:$AI$67</formula1>
    </dataValidation>
    <dataValidation type="list" allowBlank="1" showErrorMessage="1" sqref="J79">
      <formula1>'1월'!$AB$79:$AI$79</formula1>
    </dataValidation>
    <dataValidation type="list" allowBlank="1" showErrorMessage="1" sqref="J109">
      <formula1>'1월'!$AB$109:$AI$109</formula1>
    </dataValidation>
    <dataValidation type="list" allowBlank="1" showErrorMessage="1" sqref="J462">
      <formula1>'1월'!$AB$462:$AI$462</formula1>
    </dataValidation>
    <dataValidation type="list" allowBlank="1" showErrorMessage="1" sqref="J411">
      <formula1>'1월'!$AB$411:$AI$411</formula1>
    </dataValidation>
    <dataValidation type="list" allowBlank="1" showErrorMessage="1" sqref="J302">
      <formula1>'1월'!$AB$302:$AI$302</formula1>
    </dataValidation>
    <dataValidation type="list" allowBlank="1" showErrorMessage="1" sqref="J150">
      <formula1>'1월'!$AB$150:$AI$150</formula1>
    </dataValidation>
    <dataValidation type="list" allowBlank="1" showErrorMessage="1" sqref="J269">
      <formula1>'1월'!$AB$269:$AI$269</formula1>
    </dataValidation>
    <dataValidation type="list" allowBlank="1" showErrorMessage="1" sqref="J96">
      <formula1>'1월'!$AB$96:$AI$96</formula1>
    </dataValidation>
    <dataValidation type="list" allowBlank="1" showErrorMessage="1" sqref="J416">
      <formula1>'1월'!$AB$416:$AI$416</formula1>
    </dataValidation>
    <dataValidation type="list" allowBlank="1" showErrorMessage="1" sqref="J186">
      <formula1>'1월'!$AB$186:$AI$186</formula1>
    </dataValidation>
    <dataValidation type="list" allowBlank="1" showErrorMessage="1" sqref="J436">
      <formula1>'1월'!$AB$436:$AI$436</formula1>
    </dataValidation>
    <dataValidation type="list" allowBlank="1" showErrorMessage="1" sqref="J209">
      <formula1>'1월'!$AB$209:$AI$209</formula1>
    </dataValidation>
    <dataValidation type="list" allowBlank="1" showErrorMessage="1" sqref="J129">
      <formula1>'1월'!$AB$129:$AI$129</formula1>
    </dataValidation>
    <dataValidation type="list" allowBlank="1" showErrorMessage="1" sqref="J218">
      <formula1>'1월'!$AB$218:$AI$218</formula1>
    </dataValidation>
    <dataValidation type="list" allowBlank="1" showErrorMessage="1" sqref="J295">
      <formula1>'1월'!$AB$295:$AI$295</formula1>
    </dataValidation>
    <dataValidation type="list" allowBlank="1" showErrorMessage="1" sqref="J427">
      <formula1>'1월'!$AB$427:$AI$427</formula1>
    </dataValidation>
    <dataValidation type="list" allowBlank="1" showErrorMessage="1" sqref="J65">
      <formula1>'1월'!$AB$65:$AI$65</formula1>
    </dataValidation>
    <dataValidation type="list" allowBlank="1" showErrorMessage="1" sqref="J130">
      <formula1>'1월'!$AB$130:$AI$130</formula1>
    </dataValidation>
    <dataValidation type="list" allowBlank="1" showErrorMessage="1" sqref="J166">
      <formula1>'1월'!$AB$166:$AI$166</formula1>
    </dataValidation>
    <dataValidation type="list" allowBlank="1" showErrorMessage="1" sqref="J318">
      <formula1>'1월'!$AB$318:$AI$318</formula1>
    </dataValidation>
    <dataValidation type="list" allowBlank="1" showErrorMessage="1" sqref="J327">
      <formula1>'1월'!$AB$327:$AI$327</formula1>
    </dataValidation>
    <dataValidation type="list" allowBlank="1" showErrorMessage="1" sqref="J70">
      <formula1>'1월'!$AB$70:$AI$70</formula1>
    </dataValidation>
    <dataValidation type="list" allowBlank="1" showErrorMessage="1" sqref="J393">
      <formula1>'1월'!$AB$393:$AI$393</formula1>
    </dataValidation>
    <dataValidation type="list" allowBlank="1" showErrorMessage="1" sqref="J94">
      <formula1>'1월'!$AB$94:$AI$94</formula1>
    </dataValidation>
    <dataValidation type="list" allowBlank="1" showErrorMessage="1" sqref="J229">
      <formula1>'1월'!$AB$229:$AI$229</formula1>
    </dataValidation>
    <dataValidation type="list" allowBlank="1" showErrorMessage="1" sqref="J338">
      <formula1>'1월'!$AB$338:$AI$338</formula1>
    </dataValidation>
    <dataValidation type="list" allowBlank="1" showErrorMessage="1" sqref="J456">
      <formula1>'1월'!$AB$456:$AI$456</formula1>
    </dataValidation>
    <dataValidation type="list" allowBlank="1" showErrorMessage="1" sqref="J258">
      <formula1>'1월'!$AB$258:$AI$258</formula1>
    </dataValidation>
    <dataValidation type="list" allowBlank="1" showErrorMessage="1" sqref="J275">
      <formula1>'1월'!$AB$275:$AI$275</formula1>
    </dataValidation>
    <dataValidation type="list" allowBlank="1" showErrorMessage="1" sqref="J149">
      <formula1>'1월'!$AB$149:$AI$149</formula1>
    </dataValidation>
    <dataValidation type="list" allowBlank="1" showErrorMessage="1" sqref="J447">
      <formula1>'1월'!$AB$447:$AI$447</formula1>
    </dataValidation>
    <dataValidation type="list" allowBlank="1" showErrorMessage="1" sqref="J195">
      <formula1>'1월'!$AB$195:$AI$195</formula1>
    </dataValidation>
    <dataValidation type="list" allowBlank="1" showErrorMessage="1" sqref="J384">
      <formula1>'1월'!$AB$384:$AI$384</formula1>
    </dataValidation>
    <dataValidation type="list" allowBlank="1" showErrorMessage="1" sqref="J238">
      <formula1>'1월'!$AB$238:$AI$238</formula1>
    </dataValidation>
    <dataValidation type="list" allowBlank="1" showErrorMessage="1" sqref="J110">
      <formula1>'1월'!$AB$110:$AI$110</formula1>
    </dataValidation>
    <dataValidation type="list" allowBlank="1" showErrorMessage="1" sqref="J347">
      <formula1>'1월'!$AB$347:$AI$347</formula1>
    </dataValidation>
    <dataValidation type="list" allowBlank="1" showErrorMessage="1" sqref="J493">
      <formula1>'1월'!$AB$493:$AI$493</formula1>
    </dataValidation>
    <dataValidation type="list" allowBlank="1" showErrorMessage="1" sqref="J453">
      <formula1>'1월'!$AB$453:$AI$453</formula1>
    </dataValidation>
    <dataValidation type="list" allowBlank="1" showErrorMessage="1" sqref="J250">
      <formula1>'1월'!$AB$250:$AI$250</formula1>
    </dataValidation>
    <dataValidation type="list" allowBlank="1" showErrorMessage="1" sqref="J69">
      <formula1>'1월'!$AB$69:$AI$69</formula1>
    </dataValidation>
    <dataValidation type="list" allowBlank="1" showErrorMessage="1" sqref="J92">
      <formula1>'1월'!$AB$92:$AI$92</formula1>
    </dataValidation>
    <dataValidation type="list" allowBlank="1" showErrorMessage="1" sqref="J184">
      <formula1>'1월'!$AB$184:$AI$184</formula1>
    </dataValidation>
    <dataValidation type="list" allowBlank="1" showErrorMessage="1" sqref="J491">
      <formula1>'1월'!$AB$491:$AI$491</formula1>
    </dataValidation>
    <dataValidation type="list" allowBlank="1" showErrorMessage="1" sqref="J344">
      <formula1>'1월'!$AB$344:$AI$344</formula1>
    </dataValidation>
    <dataValidation type="list" allowBlank="1" showErrorMessage="1" sqref="J161">
      <formula1>'1월'!$AB$161:$AI$161</formula1>
    </dataValidation>
    <dataValidation type="list" allowBlank="1" showErrorMessage="1" sqref="J77">
      <formula1>'1월'!$AB$77:$AI$77</formula1>
    </dataValidation>
    <dataValidation type="list" allowBlank="1" showErrorMessage="1" sqref="J235">
      <formula1>'1월'!$AB$235:$AI$235</formula1>
    </dataValidation>
    <dataValidation type="list" allowBlank="1" showErrorMessage="1" sqref="J293">
      <formula1>'1월'!$AB$293:$AI$293</formula1>
    </dataValidation>
    <dataValidation type="list" allowBlank="1" showErrorMessage="1" sqref="J473">
      <formula1>'1월'!$AB$473:$AI$473</formula1>
    </dataValidation>
    <dataValidation type="list" allowBlank="1" showErrorMessage="1" sqref="J126">
      <formula1>'1월'!$AB$126:$AI$126</formula1>
    </dataValidation>
    <dataValidation type="list" allowBlank="1" showErrorMessage="1" sqref="J471">
      <formula1>'1월'!$AB$471:$AI$471</formula1>
    </dataValidation>
    <dataValidation type="list" allowBlank="1" showErrorMessage="1" sqref="J230">
      <formula1>'1월'!$AB$230:$AI$230</formula1>
    </dataValidation>
    <dataValidation type="list" allowBlank="1" showErrorMessage="1" sqref="J364">
      <formula1>'1월'!$AB$364:$AI$364</formula1>
    </dataValidation>
    <dataValidation type="list" allowBlank="1" showErrorMessage="1" sqref="J164">
      <formula1>'1월'!$AB$164:$AI$164</formula1>
    </dataValidation>
    <dataValidation type="list" allowBlank="1" showErrorMessage="1" sqref="J197">
      <formula1>'1월'!$AB$197:$AI$197</formula1>
    </dataValidation>
    <dataValidation type="list" allowBlank="1" showErrorMessage="1" sqref="J255">
      <formula1>'1월'!$AB$255:$AI$255</formula1>
    </dataValidation>
    <dataValidation type="list" allowBlank="1" showErrorMessage="1" sqref="J273">
      <formula1>'1월'!$AB$273:$AI$273</formula1>
    </dataValidation>
    <dataValidation type="list" allowBlank="1" showErrorMessage="1" sqref="J72">
      <formula1>'1월'!$AB$72:$AI$72</formula1>
    </dataValidation>
    <dataValidation type="list" allowBlank="1" showErrorMessage="1" sqref="J84">
      <formula1>'1월'!$AB$84:$AI$84</formula1>
    </dataValidation>
    <dataValidation type="list" allowBlank="1" showErrorMessage="1" sqref="J141">
      <formula1>'1월'!$AB$141:$AI$141</formula1>
    </dataValidation>
    <dataValidation type="list" allowBlank="1" showErrorMessage="1" sqref="J382">
      <formula1>'1월'!$AB$382:$AI$382</formula1>
    </dataValidation>
    <dataValidation type="list" allowBlank="1" showErrorMessage="1" sqref="J146">
      <formula1>'1월'!$AB$146:$AI$146</formula1>
    </dataValidation>
    <dataValidation type="list" allowBlank="1" showErrorMessage="1" sqref="J469">
      <formula1>'1월'!$AB$469:$AI$469</formula1>
    </dataValidation>
    <dataValidation type="list" allowBlank="1" showErrorMessage="1" sqref="J233">
      <formula1>'1월'!$AB$233:$AI$233</formula1>
    </dataValidation>
    <dataValidation type="list" allowBlank="1" showErrorMessage="1" sqref="J80">
      <formula1>'1월'!$AB$80:$AI$80</formula1>
    </dataValidation>
    <dataValidation type="list" allowBlank="1" showErrorMessage="1" sqref="J451">
      <formula1>'1월'!$AB$451:$AI$451</formula1>
    </dataValidation>
    <dataValidation type="list" allowBlank="1" showErrorMessage="1" sqref="J304">
      <formula1>'1월'!$AB$304:$AI$304</formula1>
    </dataValidation>
    <dataValidation type="list" allowBlank="1" showErrorMessage="1" sqref="J124">
      <formula1>'1월'!$AB$124:$AI$124</formula1>
    </dataValidation>
    <dataValidation type="list" allowBlank="1" showErrorMessage="1" sqref="J290">
      <formula1>'1월'!$AB$290:$AI$290</formula1>
    </dataValidation>
    <dataValidation type="list" allowBlank="1" showErrorMessage="1" sqref="J289">
      <formula1>'1월'!$AB$289:$AI$289</formula1>
    </dataValidation>
    <dataValidation type="list" allowBlank="1" showErrorMessage="1" sqref="J398">
      <formula1>'1월'!$AB$398:$AI$398</formula1>
    </dataValidation>
    <dataValidation type="list" allowBlank="1" showErrorMessage="1" sqref="J431">
      <formula1>'1월'!$AB$431:$AI$431</formula1>
    </dataValidation>
    <dataValidation type="list" allowBlank="1" showErrorMessage="1" sqref="J253">
      <formula1>'1월'!$AB$253:$AI$253</formula1>
    </dataValidation>
    <dataValidation type="list" allowBlank="1" showErrorMessage="1" sqref="J322">
      <formula1>'1월'!$AB$322:$AI$322</formula1>
    </dataValidation>
    <dataValidation type="list" allowBlank="1" showErrorMessage="1" sqref="J362">
      <formula1>'1월'!$AB$362:$AI$362</formula1>
    </dataValidation>
    <dataValidation type="list" allowBlank="1" showErrorMessage="1" sqref="J82">
      <formula1>'1월'!$AB$82:$AI$82</formula1>
    </dataValidation>
    <dataValidation type="list" allowBlank="1" showErrorMessage="1" sqref="J215">
      <formula1>'1월'!$AB$215:$AI$215</formula1>
    </dataValidation>
    <dataValidation type="list" allowBlank="1" showErrorMessage="1" sqref="J305">
      <formula1>'1월'!$AB$305:$AI$305</formula1>
    </dataValidation>
    <dataValidation type="list" allowBlank="1" showErrorMessage="1" sqref="J433">
      <formula1>'1월'!$AB$433:$AI$433</formula1>
    </dataValidation>
    <dataValidation type="list" allowBlank="1" showErrorMessage="1" sqref="J270">
      <formula1>'1월'!$AB$270:$AI$270</formula1>
    </dataValidation>
    <dataValidation type="list" allowBlank="1" showErrorMessage="1" sqref="J324">
      <formula1>'1월'!$AB$324:$AI$324</formula1>
    </dataValidation>
    <dataValidation type="list" allowBlank="1" showErrorMessage="1" sqref="J414">
      <formula1>'1월'!$AB$414:$AI$414</formula1>
    </dataValidation>
    <dataValidation type="list" allowBlank="1" showErrorMessage="1" sqref="J144">
      <formula1>'1월'!$AB$144:$AI$144</formula1>
    </dataValidation>
    <dataValidation type="list" allowBlank="1" showErrorMessage="1" sqref="J413">
      <formula1>'1월'!$AB$413:$AI$413</formula1>
    </dataValidation>
    <dataValidation type="list" allowBlank="1" showErrorMessage="1" sqref="J181">
      <formula1>'1월'!$AB$181:$AI$181</formula1>
    </dataValidation>
    <dataValidation type="list" allowBlank="1" showErrorMessage="1" sqref="J106">
      <formula1>'1월'!$AB$106:$AI$106</formula1>
    </dataValidation>
    <dataValidation type="list" allowBlank="1" showErrorMessage="1" sqref="J489">
      <formula1>'1월'!$AB$489:$AI$489</formula1>
    </dataValidation>
    <dataValidation type="list" allowBlank="1" showErrorMessage="1" sqref="J75">
      <formula1>'1월'!$AB$75:$AI$75</formula1>
    </dataValidation>
    <dataValidation type="list" allowBlank="1" showErrorMessage="1" sqref="J342">
      <formula1>'1월'!$AB$342:$AI$342</formula1>
    </dataValidation>
    <dataValidation type="list" allowBlank="1" showErrorMessage="1" sqref="J325">
      <formula1>'1월'!$AB$325:$AI$325</formula1>
    </dataValidation>
    <dataValidation type="list" allowBlank="1" showErrorMessage="1" sqref="J122">
      <formula1>'1월'!$AB$122:$AI$122</formula1>
    </dataValidation>
    <dataValidation type="list" allowBlank="1" showErrorMessage="1" sqref="J188">
      <formula1>'1월'!$AB$188:$AI$188</formula1>
    </dataValidation>
    <dataValidation type="list" allowBlank="1" showErrorMessage="1" sqref="J132">
      <formula1>'1월'!$AB$132:$AI$132</formula1>
    </dataValidation>
    <dataValidation type="list" allowBlank="1" showErrorMessage="1" sqref="J340">
      <formula1>'1월'!$AB$340:$AI$340</formula1>
    </dataValidation>
    <dataValidation type="list" allowBlank="1" showErrorMessage="1" sqref="J221">
      <formula1>'1월'!$AB$221:$AI$221</formula1>
    </dataValidation>
    <dataValidation type="list" allowBlank="1" showErrorMessage="1" sqref="J419">
      <formula1>'1월'!$AB$419:$AI$419</formula1>
    </dataValidation>
    <dataValidation type="list" allowBlank="1" showErrorMessage="1" sqref="J226">
      <formula1>'1월'!$AB$226:$AI$226</formula1>
    </dataValidation>
    <dataValidation type="list" allowBlank="1" showErrorMessage="1" sqref="J74">
      <formula1>'1월'!$AB$74:$AI$74</formula1>
    </dataValidation>
    <dataValidation type="list" allowBlank="1" showErrorMessage="1" sqref="J107">
      <formula1>'1월'!$AB$107:$AI$107</formula1>
    </dataValidation>
    <dataValidation type="list" allowBlank="1" showErrorMessage="1" sqref="J178">
      <formula1>'1월'!$AB$178:$AI$178</formula1>
    </dataValidation>
    <dataValidation type="list" allowBlank="1" showErrorMessage="1" sqref="J315">
      <formula1>'1월'!$AB$315:$AI$315</formula1>
    </dataValidation>
    <dataValidation type="list" allowBlank="1" showErrorMessage="1" sqref="J211">
      <formula1>'1월'!$AB$211:$AI$211</formula1>
    </dataValidation>
    <dataValidation type="list" allowBlank="1" showErrorMessage="1" sqref="J350">
      <formula1>'1월'!$AB$350:$AI$350</formula1>
    </dataValidation>
    <dataValidation type="list" allowBlank="1" showErrorMessage="1" sqref="J277">
      <formula1>'1월'!$AB$277:$AI$277</formula1>
    </dataValidation>
    <dataValidation type="list" allowBlank="1" showErrorMessage="1" sqref="J485">
      <formula1>'1월'!$AB$485:$AI$485</formula1>
    </dataValidation>
    <dataValidation type="list" allowBlank="1" showErrorMessage="1" sqref="J73">
      <formula1>'1월'!$AB$73:$AI$73</formula1>
    </dataValidation>
    <dataValidation type="list" allowBlank="1" showErrorMessage="1" sqref="J490">
      <formula1>'1월'!$AB$490:$AI$490</formula1>
    </dataValidation>
    <dataValidation type="list" allowBlank="1" showErrorMessage="1" sqref="J454">
      <formula1>'1월'!$AB$454:$AI$454</formula1>
    </dataValidation>
    <dataValidation type="list" allowBlank="1" showErrorMessage="1" sqref="J137">
      <formula1>'1월'!$AB$137:$AI$137</formula1>
    </dataValidation>
    <dataValidation type="list" allowBlank="1" showErrorMessage="1" sqref="J173">
      <formula1>'1월'!$AB$173:$AI$173</formula1>
    </dataValidation>
    <dataValidation type="list" allowBlank="1" showErrorMessage="1" sqref="J495">
      <formula1>'1월'!$AB$495:$AI$495</formula1>
    </dataValidation>
    <dataValidation type="list" allowBlank="1" showErrorMessage="1" sqref="J444">
      <formula1>'1월'!$AB$444:$AI$444</formula1>
    </dataValidation>
    <dataValidation type="list" allowBlank="1" showErrorMessage="1" sqref="J183">
      <formula1>'1월'!$AB$183:$AI$183</formula1>
    </dataValidation>
    <dataValidation type="list" allowBlank="1" showErrorMessage="1" sqref="J396">
      <formula1>'1월'!$AB$396:$AI$396</formula1>
    </dataValidation>
    <dataValidation type="list" allowBlank="1" showErrorMessage="1" sqref="J391">
      <formula1>'1월'!$AB$391:$AI$391</formula1>
    </dataValidation>
    <dataValidation type="list" allowBlank="1" showErrorMessage="1" sqref="J236">
      <formula1>'1월'!$AB$236:$AI$236</formula1>
    </dataValidation>
    <dataValidation type="list" allowBlank="1" showErrorMessage="1" sqref="J449">
      <formula1>'1월'!$AB$449:$AI$449</formula1>
    </dataValidation>
    <dataValidation type="list" allowBlank="1" showErrorMessage="1" sqref="J266">
      <formula1>'1월'!$AB$266:$AI$266</formula1>
    </dataValidation>
    <dataValidation type="list" allowBlank="1" showErrorMessage="1" sqref="J356">
      <formula1>'1월'!$AB$356:$AI$356</formula1>
    </dataValidation>
    <dataValidation type="list" allowBlank="1" showErrorMessage="1" sqref="J484">
      <formula1>'1월'!$AB$484:$AI$484</formula1>
    </dataValidation>
    <dataValidation type="list" allowBlank="1" showErrorMessage="1" sqref="J148">
      <formula1>'1월'!$AB$148:$AI$148</formula1>
    </dataValidation>
    <dataValidation type="list" allowBlank="1" showErrorMessage="1" sqref="J365">
      <formula1>'1월'!$AB$365:$AI$365</formula1>
    </dataValidation>
    <dataValidation type="list" allowBlank="1" showErrorMessage="1" sqref="J455">
      <formula1>'1월'!$AB$455:$AI$455</formula1>
    </dataValidation>
    <dataValidation type="list" allowBlank="1" showErrorMessage="1" sqref="J86">
      <formula1>'1월'!$AB$86:$AI$86</formula1>
    </dataValidation>
    <dataValidation type="list" allowBlank="1" showErrorMessage="1" sqref="J237">
      <formula1>'1월'!$AB$237:$AI$237</formula1>
    </dataValidation>
    <dataValidation type="list" allowBlank="1" showErrorMessage="1" sqref="J408">
      <formula1>'1월'!$AB$408:$AI$408</formula1>
    </dataValidation>
    <dataValidation type="list" allowBlank="1" showErrorMessage="1" sqref="J445">
      <formula1>'1월'!$AB$445:$AI$445</formula1>
    </dataValidation>
    <dataValidation type="list" allowBlank="1" showErrorMessage="1" sqref="J220">
      <formula1>'1월'!$AB$220:$AI$220</formula1>
    </dataValidation>
    <dataValidation type="list" allowBlank="1" showErrorMessage="1" sqref="J494">
      <formula1>'1월'!$AB$494:$AI$494</formula1>
    </dataValidation>
    <dataValidation type="list" allowBlank="1" showErrorMessage="1" sqref="J89">
      <formula1>'1월'!$AB$89:$AI$89</formula1>
    </dataValidation>
    <dataValidation type="list" allowBlank="1" showErrorMessage="1" sqref="J147">
      <formula1>'1월'!$AB$147:$AI$147</formula1>
    </dataValidation>
    <dataValidation type="list" allowBlank="1" showErrorMessage="1" sqref="J138">
      <formula1>'1월'!$AB$138:$AI$138</formula1>
    </dataValidation>
    <dataValidation type="list" allowBlank="1" showErrorMessage="1" sqref="J355">
      <formula1>'1월'!$AB$355:$AI$355</formula1>
    </dataValidation>
    <dataValidation type="list" allowBlank="1" showErrorMessage="1" sqref="J187">
      <formula1>'1월'!$AB$187:$AI$187</formula1>
    </dataValidation>
    <dataValidation type="list" allowBlank="1" showErrorMessage="1" sqref="J121">
      <formula1>'1월'!$AB$121:$AI$121</formula1>
    </dataValidation>
    <dataValidation type="list" allowBlank="1" showErrorMessage="1" sqref="J395">
      <formula1>'1월'!$AB$395:$AI$395</formula1>
    </dataValidation>
    <dataValidation type="list" allowBlank="1" showErrorMessage="1" sqref="J310">
      <formula1>'1월'!$AB$310:$AI$310</formula1>
    </dataValidation>
    <dataValidation type="list" allowBlank="1" showErrorMessage="1" sqref="J418">
      <formula1>'1월'!$AB$418:$AI$418</formula1>
    </dataValidation>
    <dataValidation type="list" allowBlank="1" showErrorMessage="1" sqref="J267">
      <formula1>'1월'!$AB$267:$AI$267</formula1>
    </dataValidation>
    <dataValidation type="list" allowBlank="1" showErrorMessage="1" sqref="J88">
      <formula1>'1월'!$AB$88:$AI$88</formula1>
    </dataValidation>
    <dataValidation type="list" allowBlank="1" showErrorMessage="1" sqref="J409">
      <formula1>'1월'!$AB$409:$AI$409</formula1>
    </dataValidation>
    <dataValidation type="list" allowBlank="1" showErrorMessage="1" sqref="J177">
      <formula1>'1월'!$AB$177:$AI$177</formula1>
    </dataValidation>
    <dataValidation type="list" allowBlank="1" showErrorMessage="1" sqref="J366">
      <formula1>'1월'!$AB$366:$AI$366</formula1>
    </dataValidation>
    <dataValidation type="list" allowBlank="1" showErrorMessage="1" sqref="J210">
      <formula1>'1월'!$AB$210:$AI$210</formula1>
    </dataValidation>
    <dataValidation type="list" allowBlank="1" showErrorMessage="1" sqref="J300">
      <formula1>'1월'!$AB$300:$AI$300</formula1>
    </dataValidation>
    <dataValidation type="list" allowBlank="1" showErrorMessage="1" sqref="J319">
      <formula1>'1월'!$AB$319:$AI$319</formula1>
    </dataValidation>
    <dataValidation type="list" allowBlank="1" showErrorMessage="1" sqref="J276">
      <formula1>'1월'!$AB$276:$AI$276</formula1>
    </dataValidation>
    <dataValidation type="list" allowBlank="1" showErrorMessage="1" sqref="J87">
      <formula1>'1월'!$AB$87:$AI$87</formula1>
    </dataValidation>
    <dataValidation type="list" allowBlank="1" showErrorMessage="1" sqref="J392">
      <formula1>'1월'!$AB$392:$AI$392</formula1>
    </dataValidation>
    <dataValidation type="list" allowBlank="1" showErrorMessage="1" sqref="J278">
      <formula1>'1월'!$AB$278:$AI$278</formula1>
    </dataValidation>
    <dataValidation type="list" allowBlank="1" showErrorMessage="1" sqref="J405">
      <formula1>'1월'!$AB$405:$AI$405</formula1>
    </dataValidation>
    <dataValidation type="list" allowBlank="1" showErrorMessage="1" sqref="J311">
      <formula1>'1월'!$AB$311:$AI$311</formula1>
    </dataValidation>
    <dataValidation type="list" allowBlank="1" showErrorMessage="1" sqref="J329">
      <formula1>'1월'!$AB$329:$AI$329</formula1>
    </dataValidation>
    <dataValidation type="list" allowBlank="1" showErrorMessage="1" sqref="J136">
      <formula1>'1월'!$AB$136:$AI$136</formula1>
    </dataValidation>
    <dataValidation type="list" allowBlank="1" showErrorMessage="1" sqref="J443">
      <formula1>'1월'!$AB$443:$AI$443</formula1>
    </dataValidation>
    <dataValidation type="list" allowBlank="1" showErrorMessage="1" sqref="J225">
      <formula1>'1월'!$AB$225:$AI$225</formula1>
    </dataValidation>
    <dataValidation type="list" allowBlank="1" showErrorMessage="1" sqref="J400">
      <formula1>'1월'!$AB$400:$AI$400</formula1>
    </dataValidation>
    <dataValidation type="list" allowBlank="1" showErrorMessage="1" sqref="J260">
      <formula1>'1월'!$AB$260:$AI$260</formula1>
    </dataValidation>
    <dataValidation type="list" allowBlank="1" showErrorMessage="1" sqref="J440">
      <formula1>'1월'!$AB$440:$AI$440</formula1>
    </dataValidation>
    <dataValidation type="list" allowBlank="1" showErrorMessage="1" sqref="J367">
      <formula1>'1월'!$AB$367:$AI$367</formula1>
    </dataValidation>
    <dataValidation type="list" allowBlank="1" showErrorMessage="1" sqref="J265">
      <formula1>'1월'!$AB$265:$AI$265</formula1>
    </dataValidation>
    <dataValidation type="list" allowBlank="1" showErrorMessage="1" sqref="J402">
      <formula1>'1월'!$AB$402:$AI$402</formula1>
    </dataValidation>
    <dataValidation type="list" allowBlank="1" showErrorMessage="1" sqref="J263">
      <formula1>'1월'!$AB$263:$AI$263</formula1>
    </dataValidation>
    <dataValidation type="list" allowBlank="1" showErrorMessage="1" sqref="J227">
      <formula1>'1월'!$AB$227:$AI$227</formula1>
    </dataValidation>
    <dataValidation type="list" allowBlank="1" showErrorMessage="1" sqref="J189">
      <formula1>'1월'!$AB$189:$AI$189</formula1>
    </dataValidation>
    <dataValidation type="list" allowBlank="1" showErrorMessage="1" sqref="J369">
      <formula1>'1월'!$AB$369:$AI$369</formula1>
    </dataValidation>
    <dataValidation type="list" allowBlank="1" showErrorMessage="1" sqref="J131">
      <formula1>'1월'!$AB$131:$AI$131</formula1>
    </dataValidation>
    <dataValidation type="list" allowBlank="1" showErrorMessage="1" sqref="J316">
      <formula1>'1월'!$AB$316:$AI$316</formula1>
    </dataValidation>
    <dataValidation type="list" allowBlank="1" showErrorMessage="1" sqref="J222">
      <formula1>'1월'!$AB$222:$AI$222</formula1>
    </dataValidation>
    <dataValidation type="list" allowBlank="1" showErrorMessage="1" sqref="J481">
      <formula1>'1월'!$AB$481:$AI$481</formula1>
    </dataValidation>
    <dataValidation type="list" allowBlank="1" showErrorMessage="1" sqref="J496">
      <formula1>'1월'!$AB$496:$AI$496</formula1>
    </dataValidation>
    <dataValidation type="list" allowBlank="1" showErrorMessage="1" sqref="J458">
      <formula1>'1월'!$AB$458:$AI$458</formula1>
    </dataValidation>
    <dataValidation type="list" allowBlank="1" showErrorMessage="1" sqref="J407">
      <formula1>'1월'!$AB$407:$AI$407</formula1>
    </dataValidation>
    <dataValidation type="list" allowBlank="1" showErrorMessage="1" sqref="J174">
      <formula1>'1월'!$AB$174:$AI$174</formula1>
    </dataValidation>
    <dataValidation type="list" allowBlank="1" showErrorMessage="1" sqref="J354">
      <formula1>'1월'!$AB$354:$AI$354</formula1>
    </dataValidation>
    <dataValidation type="list" allowBlank="1" showErrorMessage="1" sqref="J403">
      <formula1>'1월'!$AB$403:$AI$403</formula1>
    </dataValidation>
    <dataValidation type="list" allowBlank="1" showErrorMessage="1" sqref="J441">
      <formula1>'1월'!$AB$441:$AI$441</formula1>
    </dataValidation>
    <dataValidation type="list" allowBlank="1" showErrorMessage="1" sqref="J172">
      <formula1>'1월'!$AB$172:$AI$172</formula1>
    </dataValidation>
    <dataValidation type="list" allowBlank="1" showErrorMessage="1" sqref="J262">
      <formula1>'1월'!$AB$262:$AI$262</formula1>
    </dataValidation>
    <dataValidation type="list" allowBlank="1" showErrorMessage="1" sqref="J352">
      <formula1>'1월'!$AB$352:$AI$352</formula1>
    </dataValidation>
    <dataValidation type="list" allowBlank="1" showErrorMessage="1" sqref="J480">
      <formula1>'1월'!$AB$480:$AI$480</formula1>
    </dataValidation>
    <dataValidation type="list" allowBlank="1" showErrorMessage="1" sqref="J459">
      <formula1>'1월'!$AB$459:$AI$459</formula1>
    </dataValidation>
    <dataValidation type="list" allowBlank="1" showErrorMessage="1" sqref="J223">
      <formula1>'1월'!$AB$223:$AI$223</formula1>
    </dataValidation>
    <dataValidation type="list" allowBlank="1" showErrorMessage="1" sqref="J313">
      <formula1>'1월'!$AB$313:$AI$313</formula1>
    </dataValidation>
    <dataValidation type="list" allowBlank="1" showErrorMessage="1" sqref="J390">
      <formula1>'1월'!$AB$390:$AI$390</formula1>
    </dataValidation>
    <dataValidation type="list" allowBlank="1" showErrorMessage="1" sqref="J133">
      <formula1>'1월'!$AB$133:$AI$133</formula1>
    </dataValidation>
    <dataValidation type="list" allowBlank="1" showErrorMessage="1" sqref="J497">
      <formula1>'1월'!$AB$497:$AI$497</formula1>
    </dataValidation>
    <dataValidation type="list" allowBlank="1" showErrorMessage="1" sqref="J171">
      <formula1>'1월'!$AB$171:$AI$171</formula1>
    </dataValidation>
    <dataValidation type="list" allowBlank="1" showErrorMessage="1" sqref="J135">
      <formula1>'1월'!$AB$135:$AI$135</formula1>
    </dataValidation>
    <dataValidation type="list" allowBlank="1" showErrorMessage="1" sqref="J499">
      <formula1>'1월'!$AB$499:$AI$499</formula1>
    </dataValidation>
    <dataValidation type="list" allowBlank="1" showErrorMessage="1" sqref="J261">
      <formula1>'1월'!$AB$261:$AI$261</formula1>
    </dataValidation>
    <dataValidation type="list" allowBlank="1" showErrorMessage="1" sqref="J442">
      <formula1>'1월'!$AB$442:$AI$442</formula1>
    </dataValidation>
    <dataValidation type="list" allowBlank="1" showErrorMessage="1" sqref="J351">
      <formula1>'1월'!$AB$351:$AI$351</formula1>
    </dataValidation>
    <dataValidation type="list" allowBlank="1" showErrorMessage="1" sqref="J498">
      <formula1>'1월'!$AB$498:$AI$498</formula1>
    </dataValidation>
    <dataValidation type="list" allowBlank="1" showErrorMessage="1" sqref="J134">
      <formula1>'1월'!$AB$134:$AI$134</formula1>
    </dataValidation>
    <dataValidation type="list" allowBlank="1" showErrorMessage="1" sqref="J224">
      <formula1>'1월'!$AB$224:$AI$224</formula1>
    </dataValidation>
    <dataValidation type="list" allowBlank="1" showErrorMessage="1" sqref="J314">
      <formula1>'1월'!$AB$314:$AI$314</formula1>
    </dataValidation>
    <dataValidation type="list" allowBlank="1" showErrorMessage="1" sqref="J404">
      <formula1>'1월'!$AB$404:$AI$404</formula1>
    </dataValidation>
    <dataValidation type="list" allowBlank="1" showErrorMessage="1" sqref="J66">
      <formula1>'1월'!$AB$66:$AI$66</formula1>
    </dataValidation>
    <dataValidation type="list" allowBlank="1" showErrorMessage="1" sqref="J472">
      <formula1>'1월'!$AB$472:$AI$472</formula1>
    </dataValidation>
    <dataValidation type="list" allowBlank="1" showErrorMessage="1" sqref="J165">
      <formula1>'1월'!$AB$165:$AI$165</formula1>
    </dataValidation>
    <dataValidation type="list" allowBlank="1" showErrorMessage="1" sqref="J160">
      <formula1>'1월'!$AB$160:$AI$160</formula1>
    </dataValidation>
    <dataValidation type="list" allowBlank="1" showErrorMessage="1" sqref="J401">
      <formula1>'1월'!$AB$401:$AI$401</formula1>
    </dataValidation>
    <dataValidation type="list" allowBlank="1" showErrorMessage="1" sqref="J254">
      <formula1>'1월'!$AB$254:$AI$254</formula1>
    </dataValidation>
    <dataValidation type="list" allowBlank="1" showErrorMessage="1" sqref="J95">
      <formula1>'1월'!$AB$95:$AI$95</formula1>
    </dataValidation>
    <dataValidation type="list" allowBlank="1" showErrorMessage="1" sqref="J259">
      <formula1>'1월'!$AB$259:$AI$259</formula1>
    </dataValidation>
    <dataValidation type="list" allowBlank="1" showErrorMessage="1" sqref="J180">
      <formula1>'1월'!$AB$180:$AI$180</formula1>
    </dataValidation>
    <dataValidation type="list" allowBlank="1" showErrorMessage="1" sqref="J274">
      <formula1>'1월'!$AB$274:$AI$274</formula1>
    </dataValidation>
    <dataValidation type="list" allowBlank="1" showErrorMessage="1" sqref="J383">
      <formula1>'1월'!$AB$383:$AI$383</formula1>
    </dataValidation>
    <dataValidation type="list" allowBlank="1" showErrorMessage="1" sqref="J348">
      <formula1>'1월'!$AB$348:$AI$348</formula1>
    </dataValidation>
    <dataValidation type="list" allowBlank="1" showErrorMessage="1" sqref="J145">
      <formula1>'1월'!$AB$145:$AI$145</formula1>
    </dataValidation>
    <dataValidation type="list" allowBlank="1" showErrorMessage="1" sqref="J492">
      <formula1>'1월'!$AB$492:$AI$492</formula1>
    </dataValidation>
    <dataValidation type="list" allowBlank="1" showErrorMessage="1" sqref="J452">
      <formula1>'1월'!$AB$452:$AI$452</formula1>
    </dataValidation>
    <dataValidation type="list" allowBlank="1" showErrorMessage="1" sqref="J457">
      <formula1>'1월'!$AB$457:$AI$457</formula1>
    </dataValidation>
    <dataValidation type="list" allowBlank="1" showErrorMessage="1" sqref="J421">
      <formula1>'1월'!$AB$421:$AI$421</formula1>
    </dataValidation>
    <dataValidation type="list" allowBlank="1" showErrorMessage="1" sqref="J279">
      <formula1>'1월'!$AB$279:$AI$279</formula1>
    </dataValidation>
    <dataValidation type="list" allowBlank="1" showErrorMessage="1" sqref="J140">
      <formula1>'1월'!$AB$140:$AI$140</formula1>
    </dataValidation>
    <dataValidation type="list" allowBlank="1" showErrorMessage="1" sqref="J406">
      <formula1>'1월'!$AB$406:$AI$406</formula1>
    </dataValidation>
    <dataValidation type="list" allowBlank="1" showErrorMessage="1" sqref="J312">
      <formula1>'1월'!$AB$312:$AI$312</formula1>
    </dataValidation>
    <dataValidation type="list" allowBlank="1" showErrorMessage="1" sqref="J477">
      <formula1>'1월'!$AB$477:$AI$477</formula1>
    </dataValidation>
    <dataValidation type="list" allowBlank="1" showErrorMessage="1" sqref="J368">
      <formula1>'1월'!$AB$368:$AI$368</formula1>
    </dataValidation>
    <dataValidation type="list" allowBlank="1" showErrorMessage="1" sqref="J317">
      <formula1>'1월'!$AB$317:$AI$317</formula1>
    </dataValidation>
    <dataValidation type="list" allowBlank="1" showErrorMessage="1" sqref="J208">
      <formula1>'1월'!$AB$208:$AI$208</formula1>
    </dataValidation>
    <dataValidation type="list" allowBlank="1" showErrorMessage="1" sqref="J363">
      <formula1>'1월'!$AB$363:$AI$363</formula1>
    </dataValidation>
    <dataValidation type="list" allowBlank="1" showErrorMessage="1" sqref="J203">
      <formula1>'1월'!$AB$203:$AI$203</formula1>
    </dataValidation>
    <dataValidation type="list" allowBlank="1" showErrorMessage="1" sqref="J228">
      <formula1>'1월'!$AB$228:$AI$228</formula1>
    </dataValidation>
    <dataValidation type="list" allowBlank="1" showErrorMessage="1" sqref="J417">
      <formula1>'1월'!$AB$417:$AI$417</formula1>
    </dataValidation>
    <dataValidation type="list" allowBlank="1" showErrorMessage="1" sqref="J119">
      <formula1>'1월'!$AB$119:$AI$119</formula1>
    </dataValidation>
    <dataValidation type="list" allowBlank="1" showErrorMessage="1" sqref="J120">
      <formula1>'1월'!$AB$120:$AI$120</formula1>
    </dataValidation>
    <dataValidation type="list" allowBlank="1" showErrorMessage="1" sqref="J394">
      <formula1>'1월'!$AB$394:$AI$394</formula1>
    </dataValidation>
    <dataValidation type="list" allowBlank="1" showErrorMessage="1" sqref="J337">
      <formula1>'1월'!$AB$337:$AI$337</formula1>
    </dataValidation>
    <dataValidation type="list" allowBlank="1" showErrorMessage="1" sqref="J308">
      <formula1>'1월'!$AB$308:$AI$308</formula1>
    </dataValidation>
    <dataValidation type="list" allowBlank="1" showErrorMessage="1" sqref="J219">
      <formula1>'1월'!$AB$219:$AI$219</formula1>
    </dataValidation>
    <dataValidation type="list" allowBlank="1" showErrorMessage="1" sqref="J426">
      <formula1>'1월'!$AB$426:$AI$426</formula1>
    </dataValidation>
    <dataValidation type="list" allowBlank="1" showErrorMessage="1" sqref="J196">
      <formula1>'1월'!$AB$196:$AI$196</formula1>
    </dataValidation>
    <dataValidation type="list" allowBlank="1" showErrorMessage="1" sqref="J100">
      <formula1>'1월'!$AB$100:$AI$100</formula1>
    </dataValidation>
    <dataValidation type="list" allowBlank="1" showErrorMessage="1" sqref="J357">
      <formula1>'1월'!$AB$357:$AI$357</formula1>
    </dataValidation>
    <dataValidation type="list" allowBlank="1" showErrorMessage="1" sqref="J185">
      <formula1>'1월'!$AB$185:$AI$185</formula1>
    </dataValidation>
    <dataValidation type="list" allowBlank="1" showErrorMessage="1" sqref="J248">
      <formula1>'1월'!$AB$248:$AI$248</formula1>
    </dataValidation>
    <dataValidation type="list" allowBlank="1" showErrorMessage="1" sqref="J374">
      <formula1>'1월'!$AB$374:$AI$374</formula1>
    </dataValidation>
    <dataValidation type="list" allowBlank="1" showErrorMessage="1" sqref="J64">
      <formula1>'1월'!$AB$64:$AI$64</formula1>
    </dataValidation>
    <dataValidation type="list" allowBlank="1" showErrorMessage="1" sqref="J466">
      <formula1>'1월'!$AB$466:$AI$466</formula1>
    </dataValidation>
    <dataValidation type="list" allowBlank="1" showErrorMessage="1" sqref="J294">
      <formula1>'1월'!$AB$294:$AI$294</formula1>
    </dataValidation>
    <dataValidation type="list" allowBlank="1" showErrorMessage="1" sqref="J483">
      <formula1>'1월'!$AB$483:$AI$483</formula1>
    </dataValidation>
    <dataValidation type="list" allowBlank="1" showErrorMessage="1" sqref="J328">
      <formula1>'1월'!$AB$328:$AI$328</formula1>
    </dataValidation>
    <dataValidation type="list" allowBlank="1" showErrorMessage="1" sqref="J239">
      <formula1>'1월'!$AB$239:$AI$239</formula1>
    </dataValidation>
    <dataValidation type="list" allowBlank="1" showErrorMessage="1" sqref="J176">
      <formula1>'1월'!$AB$176:$AI$176</formula1>
    </dataValidation>
    <dataValidation type="list" allowBlank="1" showErrorMessage="1" sqref="J446">
      <formula1>'1월'!$AB$446:$AI$446</formula1>
    </dataValidation>
    <dataValidation type="list" allowBlank="1" showErrorMessage="1" sqref="J93">
      <formula1>'1월'!$AB$93:$AI$93</formula1>
    </dataValidation>
    <dataValidation type="list" allowBlank="1" showErrorMessage="1" sqref="J285">
      <formula1>'1월'!$AB$285:$AI$285</formula1>
    </dataValidation>
    <dataValidation type="list" allowBlank="1" showErrorMessage="1" sqref="J139">
      <formula1>'1월'!$AB$139:$AI$139</formula1>
    </dataValidation>
    <dataValidation type="list" allowBlank="1" showErrorMessage="1" sqref="J437">
      <formula1>'1월'!$AB$437:$AI$437</formula1>
    </dataValidation>
    <dataValidation type="list" allowBlank="1" showErrorMessage="1" sqref="J103">
      <formula1>'1월'!$AB$103:$AI$103</formula1>
    </dataValidation>
    <dataValidation type="list" allowBlank="1" showErrorMessage="1" sqref="J486">
      <formula1>'1월'!$AB$486:$AI$486</formula1>
    </dataValidation>
    <dataValidation type="list" allowBlank="1" showErrorMessage="1" sqref="J212">
      <formula1>'1월'!$AB$212:$AI$212</formula1>
    </dataValidation>
    <dataValidation type="list" allowBlank="1" showErrorMessage="1" sqref="J448">
      <formula1>'1월'!$AB$448:$AI$448</formula1>
    </dataValidation>
    <dataValidation type="list" allowBlank="1" showErrorMessage="1" sqref="J415">
      <formula1>'1월'!$AB$415:$AI$415</formula1>
    </dataValidation>
    <dataValidation type="list" allowBlank="1" showErrorMessage="1" sqref="J71">
      <formula1>'1월'!$AB$71:$AI$71</formula1>
    </dataValidation>
    <dataValidation type="list" allowBlank="1" showErrorMessage="1" sqref="J377">
      <formula1>'1월'!$AB$377:$AI$377</formula1>
    </dataValidation>
    <dataValidation type="list" allowBlank="1" showErrorMessage="1" sqref="J301">
      <formula1>'1월'!$AB$301:$AI$301</formula1>
    </dataValidation>
    <dataValidation type="list" allowBlank="1" showErrorMessage="1" sqref="J159">
      <formula1>'1월'!$AB$159:$AI$159</formula1>
    </dataValidation>
    <dataValidation type="list" allowBlank="1" showErrorMessage="1" sqref="J410">
      <formula1>'1월'!$AB$410:$AI$410</formula1>
    </dataValidation>
    <dataValidation type="list" allowBlank="1" showErrorMessage="1" sqref="J268">
      <formula1>'1월'!$AB$268:$AI$268</formula1>
    </dataValidation>
    <dataValidation type="list" allowBlank="1" showErrorMessage="1" sqref="J339">
      <formula1>'1월'!$AB$339:$AI$339</formula1>
    </dataValidation>
    <dataValidation type="list" allowBlank="1" showErrorMessage="1" sqref="J306">
      <formula1>'1월'!$AB$306:$AI$306</formula1>
    </dataValidation>
    <dataValidation type="list" allowBlank="1" showErrorMessage="1" sqref="J468">
      <formula1>'1월'!$AB$468:$AI$468</formula1>
    </dataValidation>
    <dataValidation type="list" allowBlank="1" showErrorMessage="1" sqref="J435">
      <formula1>'1월'!$AB$435:$AI$435</formula1>
    </dataValidation>
    <dataValidation type="list" allowBlank="1" showErrorMessage="1" sqref="J232">
      <formula1>'1월'!$AB$232:$AI$232</formula1>
    </dataValidation>
    <dataValidation type="list" allowBlank="1" showErrorMessage="1" sqref="J85">
      <formula1>'1월'!$AB$85:$AI$85</formula1>
    </dataValidation>
    <dataValidation type="list" allowBlank="1" showErrorMessage="1" sqref="J123">
      <formula1>'1월'!$AB$123:$AI$123</formula1>
    </dataValidation>
    <dataValidation type="list" allowBlank="1" showErrorMessage="1" sqref="J397">
      <formula1>'1월'!$AB$397:$AI$397</formula1>
    </dataValidation>
    <dataValidation type="list" allowBlank="1" showErrorMessage="1" sqref="J303">
      <formula1>'1월'!$AB$303:$AI$303</formula1>
    </dataValidation>
    <dataValidation type="list" allowBlank="1" showErrorMessage="1" sqref="J128">
      <formula1>'1월'!$AB$128:$AI$128</formula1>
    </dataValidation>
    <dataValidation type="list" allowBlank="1" showErrorMessage="1" sqref="J108">
      <formula1>'1월'!$AB$108:$AI$108</formula1>
    </dataValidation>
    <dataValidation type="list" allowBlank="1" showErrorMessage="1" sqref="J288">
      <formula1>'1월'!$AB$288:$AI$288</formula1>
    </dataValidation>
    <dataValidation type="list" allowBlank="1" showErrorMessage="1" sqref="J430">
      <formula1>'1월'!$AB$430:$AI$430</formula1>
    </dataValidation>
    <dataValidation type="list" allowBlank="1" showErrorMessage="1" sqref="J217">
      <formula1>'1월'!$AB$217:$AI$217</formula1>
    </dataValidation>
    <dataValidation type="list" allowBlank="1" showErrorMessage="1" sqref="J321">
      <formula1>'1월'!$AB$321:$AI$321</formula1>
    </dataValidation>
    <dataValidation type="list" allowBlank="1" showErrorMessage="1" sqref="J359">
      <formula1>'1월'!$AB$359:$AI$359</formula1>
    </dataValidation>
    <dataValidation type="list" allowBlank="1" showErrorMessage="1" sqref="J326">
      <formula1>'1월'!$AB$326:$AI$326</formula1>
    </dataValidation>
    <dataValidation type="list" allowBlank="1" showErrorMessage="1" sqref="J179">
      <formula1>'1월'!$AB$179:$AI$179</formula1>
    </dataValidation>
    <dataValidation type="list" allowBlank="1" showErrorMessage="1" sqref="J214">
      <formula1>'1월'!$AB$214:$AI$214</formula1>
    </dataValidation>
    <dataValidation type="list" allowBlank="1" showErrorMessage="1" sqref="J78">
      <formula1>'1월'!$AB$78:$AI$78</formula1>
    </dataValidation>
    <dataValidation type="list" allowBlank="1" showErrorMessage="1" sqref="J323">
      <formula1>'1월'!$AB$323:$AI$323</formula1>
    </dataValidation>
    <dataValidation type="list" allowBlank="1" showErrorMessage="1" sqref="J361">
      <formula1>'1월'!$AB$361:$AI$361</formula1>
    </dataValidation>
    <dataValidation type="list" allowBlank="1" showErrorMessage="1" sqref="J488">
      <formula1>'1월'!$AB$488:$AI$488</formula1>
    </dataValidation>
    <dataValidation type="list" allowBlank="1" showErrorMessage="1" sqref="J83">
      <formula1>'1월'!$AB$83:$AI$83</formula1>
    </dataValidation>
    <dataValidation type="list" allowBlank="1" showErrorMessage="1" sqref="J470">
      <formula1>'1월'!$AB$470:$AI$470</formula1>
    </dataValidation>
    <dataValidation type="list" allowBlank="1" showErrorMessage="1" sqref="J380">
      <formula1>'1월'!$AB$380:$AI$380</formula1>
    </dataValidation>
    <dataValidation type="list" allowBlank="1" showErrorMessage="1" sqref="J291">
      <formula1>'1월'!$AB$291:$AI$291</formula1>
    </dataValidation>
    <dataValidation type="list" allowBlank="1" showErrorMessage="1" sqref="J412">
      <formula1>'1월'!$AB$412:$AI$412</formula1>
    </dataValidation>
    <dataValidation type="list" allowBlank="1" showErrorMessage="1" sqref="J163">
      <formula1>'1월'!$AB$163:$AI$163</formula1>
    </dataValidation>
    <dataValidation type="list" allowBlank="1" showErrorMessage="1" sqref="J68">
      <formula1>'1월'!$AB$68:$AI$68</formula1>
    </dataValidation>
    <dataValidation type="list" allowBlank="1" showErrorMessage="1" sqref="J105">
      <formula1>'1월'!$AB$105:$AI$105</formula1>
    </dataValidation>
    <dataValidation type="list" allowBlank="1" showErrorMessage="1" sqref="J379">
      <formula1>'1월'!$AB$379:$AI$379</formula1>
    </dataValidation>
    <dataValidation type="list" allowBlank="1" showErrorMessage="1" sqref="J199">
      <formula1>'1월'!$AB$199:$AI$199</formula1>
    </dataValidation>
    <dataValidation type="list" allowBlank="1" showErrorMessage="1" sqref="J182">
      <formula1>'1월'!$AB$182:$AI$182</formula1>
    </dataValidation>
    <dataValidation type="list" allowBlank="1" showErrorMessage="1" sqref="J272">
      <formula1>'1월'!$AB$272:$AI$272</formula1>
    </dataValidation>
    <dataValidation type="list" allowBlank="1" showErrorMessage="1" sqref="J360">
      <formula1>'1월'!$AB$360:$AI$360</formula1>
    </dataValidation>
    <dataValidation type="list" allowBlank="1" showErrorMessage="1" sqref="J251">
      <formula1>'1월'!$AB$251:$AI$251</formula1>
    </dataValidation>
    <dataValidation type="list" allowBlank="1" showErrorMessage="1" sqref="J341">
      <formula1>'1월'!$AB$341:$AI$341</formula1>
    </dataValidation>
    <dataValidation type="list" allowBlank="1" showErrorMessage="1" sqref="J343">
      <formula1>'1월'!$AB$343:$AI$343</formula1>
    </dataValidation>
    <dataValidation type="list" allowBlank="1" showErrorMessage="1" sqref="J76">
      <formula1>'1월'!$AB$76:$AI$76</formula1>
    </dataValidation>
    <dataValidation type="list" allowBlank="1" showErrorMessage="1" sqref="J234">
      <formula1>'1월'!$AB$234:$AI$234</formula1>
    </dataValidation>
    <dataValidation type="list" allowBlank="1" showErrorMessage="1" sqref="J450">
      <formula1>'1월'!$AB$450:$AI$450</formula1>
    </dataValidation>
    <dataValidation type="list" allowBlank="1" showErrorMessage="1" sqref="J399">
      <formula1>'1월'!$AB$399:$AI$399</formula1>
    </dataValidation>
    <dataValidation type="list" allowBlank="1" showErrorMessage="1" sqref="J162">
      <formula1>'1월'!$AB$162:$AI$162</formula1>
    </dataValidation>
    <dataValidation type="list" allowBlank="1" showErrorMessage="1" sqref="J81">
      <formula1>'1월'!$AB$81:$AI$81</formula1>
    </dataValidation>
    <dataValidation type="list" allowBlank="1" showErrorMessage="1" sqref="J143">
      <formula1>'1월'!$AB$143:$AI$143</formula1>
    </dataValidation>
    <dataValidation type="list" allowBlank="1" showErrorMessage="1" sqref="J125">
      <formula1>'1월'!$AB$125:$AI$125</formula1>
    </dataValidation>
    <dataValidation type="list" allowBlank="1" showErrorMessage="1" sqref="J271">
      <formula1>'1월'!$AB$271:$AI$271</formula1>
    </dataValidation>
    <dataValidation type="list" allowBlank="1" showErrorMessage="1" sqref="J252">
      <formula1>'1월'!$AB$252:$AI$252</formula1>
    </dataValidation>
    <dataValidation type="list" allowBlank="1" showErrorMessage="1" sqref="J432">
      <formula1>'1월'!$AB$432:$AI$432</formula1>
    </dataValidation>
    <dataValidation type="list" allowBlank="1" showErrorMessage="1" sqref="J297">
      <formula1>'1월'!$AB$297:$AI$297</formula1>
    </dataValidation>
    <dataValidation type="list" allowBlank="1" showErrorMessage="1" sqref="L62:L500">
      <formula1>'설정시트'!$D$23:$I$23</formula1>
    </dataValidation>
    <dataValidation type="list" allowBlank="1" showErrorMessage="1" sqref="J231">
      <formula1>'1월'!$AB$231:$AI$231</formula1>
    </dataValidation>
    <dataValidation type="list" allowBlank="1" showErrorMessage="1" sqref="J117">
      <formula1>'1월'!$AB$117:$AI$117</formula1>
    </dataValidation>
    <dataValidation type="list" allowBlank="1" showErrorMessage="1" sqref="J198">
      <formula1>'1월'!$AB$198:$AI$198</formula1>
    </dataValidation>
    <dataValidation type="list" allowBlank="1" showErrorMessage="1" sqref="J434">
      <formula1>'1월'!$AB$434:$AI$434</formula1>
    </dataValidation>
    <dataValidation type="list" allowBlank="1" showErrorMessage="1" sqref="J287">
      <formula1>'1월'!$AB$287:$AI$287</formula1>
    </dataValidation>
    <dataValidation type="list" allowBlank="1" showErrorMessage="1" sqref="J112">
      <formula1>'1월'!$AB$112:$AI$112</formula1>
    </dataValidation>
    <dataValidation type="list" allowBlank="1" showErrorMessage="1" sqref="J241">
      <formula1>'1월'!$AB$241:$AI$241</formula1>
    </dataValidation>
    <dataValidation type="list" allowBlank="1" showErrorMessage="1" sqref="J320">
      <formula1>'1월'!$AB$320:$AI$320</formula1>
    </dataValidation>
    <dataValidation type="list" allowBlank="1" showErrorMessage="1" sqref="J386">
      <formula1>'1월'!$AB$386:$AI$386</formula1>
    </dataValidation>
    <dataValidation type="list" allowBlank="1" showErrorMessage="1" sqref="J424">
      <formula1>'1월'!$AB$424:$AI$424</formula1>
    </dataValidation>
    <dataValidation type="list" allowBlank="1" showErrorMessage="1" sqref="J142">
      <formula1>'1월'!$AB$142:$AI$142</formula1>
    </dataValidation>
    <dataValidation type="list" allowBlank="1" showErrorMessage="1" sqref="J216">
      <formula1>'1월'!$AB$216:$AI$216</formula1>
    </dataValidation>
    <dataValidation type="list" allowBlank="1" showErrorMessage="1" sqref="J429">
      <formula1>'1월'!$AB$429:$AI$429</formula1>
    </dataValidation>
    <dataValidation type="list" allowBlank="1" showErrorMessage="1" sqref="J282">
      <formula1>'1월'!$AB$282:$AI$282</formula1>
    </dataValidation>
    <dataValidation type="list" allowBlank="1" showErrorMessage="1" sqref="J246">
      <formula1>'1월'!$AB$246:$AI$246</formula1>
    </dataValidation>
    <dataValidation type="list" allowBlank="1" showErrorMessage="1" sqref="J381">
      <formula1>'1월'!$AB$381:$AI$381</formula1>
    </dataValidation>
    <dataValidation type="list" allowBlank="1" showErrorMessage="1" sqref="J345">
      <formula1>'1월'!$AB$345:$AI$345</formula1>
    </dataValidation>
    <dataValidation type="list" allowBlank="1" showErrorMessage="1" sqref="J439">
      <formula1>'1월'!$AB$439:$AI$439</formula1>
    </dataValidation>
    <dataValidation type="list" allowBlank="1" showErrorMessage="1" sqref="J90">
      <formula1>'1월'!$AB$90:$AI$90</formula1>
    </dataValidation>
    <dataValidation type="list" allowBlank="1" showErrorMessage="1" sqref="J292">
      <formula1>'1월'!$AB$292:$AI$292</formula1>
    </dataValidation>
    <dataValidation type="list" allowBlank="1" showErrorMessage="1" sqref="J193">
      <formula1>'1월'!$AB$193:$AI$193</formula1>
    </dataValidation>
    <dataValidation type="list" allowBlank="1" showErrorMessage="1" sqref="J335">
      <formula1>'1월'!$AB$335:$AI$335</formula1>
    </dataValidation>
    <dataValidation type="list" allowBlank="1" showErrorMessage="1" sqref="J127">
      <formula1>'1월'!$AB$127:$AI$127</formula1>
    </dataValidation>
    <dataValidation type="list" allowBlank="1" showErrorMessage="1" sqref="J330">
      <formula1>'1월'!$AB$330:$AI$330</formula1>
    </dataValidation>
    <dataValidation type="list" allowBlank="1" showErrorMessage="1" sqref="J375">
      <formula1>'1월'!$AB$375:$AI$375</formula1>
    </dataValidation>
    <dataValidation type="list" allowBlank="1" showErrorMessage="1" sqref="J247">
      <formula1>'1월'!$AB$247:$AI$247</formula1>
    </dataValidation>
    <dataValidation type="list" allowBlank="1" showErrorMessage="1" sqref="J200">
      <formula1>'1월'!$AB$200:$AI$200</formula1>
    </dataValidation>
    <dataValidation type="list" allowBlank="1" showErrorMessage="1" sqref="J474">
      <formula1>'1월'!$AB$474:$AI$474</formula1>
    </dataValidation>
    <dataValidation type="list" allowBlank="1" showErrorMessage="1" sqref="J157">
      <formula1>'1월'!$AB$157:$AI$157</formula1>
    </dataValidation>
    <dataValidation type="list" allowBlank="1" showErrorMessage="1" sqref="J62">
      <formula1>'1월'!$AB$62:$AI$62</formula1>
    </dataValidation>
    <dataValidation type="list" allowBlank="1" showErrorMessage="1" sqref="J385">
      <formula1>'1월'!$AB$385:$AI$385</formula1>
    </dataValidation>
    <dataValidation type="list" allowBlank="1" showErrorMessage="1" sqref="J256">
      <formula1>'1월'!$AB$256:$AI$256</formula1>
    </dataValidation>
    <dataValidation type="list" allowBlank="1" showErrorMessage="1" sqref="J464">
      <formula1>'1월'!$AB$464:$AI$464</formula1>
    </dataValidation>
    <dataValidation type="list" allowBlank="1" showErrorMessage="1" sqref="J286">
      <formula1>'1월'!$AB$286:$AI$286</formula1>
    </dataValidation>
    <dataValidation type="list" allowBlank="1" showErrorMessage="1" sqref="J346">
      <formula1>'1월'!$AB$346:$AI$346</formula1>
    </dataValidation>
    <dataValidation type="list" allowBlank="1" showErrorMessage="1" sqref="J91">
      <formula1>'1월'!$AB$91:$AI$91</formula1>
    </dataValidation>
    <dataValidation type="list" allowBlank="1" showErrorMessage="1" sqref="J168">
      <formula1>'1월'!$AB$168:$AI$168</formula1>
    </dataValidation>
    <dataValidation type="list" allowBlank="1" showErrorMessage="1" sqref="J102">
      <formula1>'1월'!$AB$102:$AI$102</formula1>
    </dataValidation>
    <dataValidation type="list" allowBlank="1" showErrorMessage="1" sqref="J376">
      <formula1>'1월'!$AB$376:$AI$376</formula1>
    </dataValidation>
    <dataValidation type="list" allowBlank="1" showErrorMessage="1" sqref="J309">
      <formula1>'1월'!$AB$309:$AI$309</formula1>
    </dataValidation>
    <dataValidation type="list" allowBlank="1" showErrorMessage="1" sqref="J111">
      <formula1>'1월'!$AB$111:$AI$111</formula1>
    </dataValidation>
    <dataValidation type="list" allowBlank="1" showErrorMessage="1" sqref="J475">
      <formula1>'1월'!$AB$475:$AI$475</formula1>
    </dataValidation>
    <dataValidation type="list" allowBlank="1" showErrorMessage="1" sqref="J201">
      <formula1>'1월'!$AB$201:$AI$201</formula1>
    </dataValidation>
    <dataValidation type="list" allowBlank="1" showErrorMessage="1" sqref="J158">
      <formula1>'1월'!$AB$158:$AI$158</formula1>
    </dataValidation>
    <dataValidation type="list" allowBlank="1" showErrorMessage="1" sqref="J428">
      <formula1>'1월'!$AB$428:$AI$428</formula1>
    </dataValidation>
    <dataValidation type="list" allowBlank="1" showErrorMessage="1" sqref="J465">
      <formula1>'1월'!$AB$465:$AI$465</formula1>
    </dataValidation>
    <dataValidation type="list" allowBlank="1" showErrorMessage="1" sqref="J63">
      <formula1>'1월'!$AB$63:$AI$63</formula1>
    </dataValidation>
    <dataValidation type="list" allowBlank="1" showErrorMessage="1" sqref="J167">
      <formula1>'1월'!$AB$167:$AI$167</formula1>
    </dataValidation>
    <dataValidation type="list" allowBlank="1" showErrorMessage="1" sqref="J257">
      <formula1>'1월'!$AB$257:$AI$257</formula1>
    </dataValidation>
    <dataValidation type="list" allowBlank="1" showErrorMessage="1" sqref="J101">
      <formula1>'1월'!$AB$101:$AI$101</formula1>
    </dataValidation>
    <dataValidation type="list" allowBlank="1" showErrorMessage="1" sqref="J283">
      <formula1>'1월'!$AB$283:$AI$283</formula1>
    </dataValidation>
    <dataValidation type="list" allowBlank="1" showErrorMessage="1" sqref="J420">
      <formula1>'1월'!$AB$420:$AI$420</formula1>
    </dataValidation>
    <dataValidation type="list" allowBlank="1" showErrorMessage="1" sqref="J245">
      <formula1>'1월'!$AB$245:$AI$245</formula1>
    </dataValidation>
    <dataValidation type="list" allowBlank="1" showErrorMessage="1" sqref="J438">
      <formula1>'1월'!$AB$438:$AI$438</formula1>
    </dataValidation>
    <dataValidation type="list" allowBlank="1" showErrorMessage="1" sqref="J202">
      <formula1>'1월'!$AB$202:$AI$202</formula1>
    </dataValidation>
    <dataValidation type="list" allowBlank="1" showErrorMessage="1" sqref="J151">
      <formula1>'1월'!$AB$151:$AI$151</formula1>
    </dataValidation>
    <dataValidation type="list" allowBlank="1" showErrorMessage="1" sqref="J169">
      <formula1>'1월'!$AB$169:$AI$169</formula1>
    </dataValidation>
    <dataValidation type="list" allowBlank="1" showErrorMessage="1" sqref="J349">
      <formula1>'1월'!$AB$349:$AI$349</formula1>
    </dataValidation>
    <dataValidation type="list" allowBlank="1" showErrorMessage="1" sqref="J194">
      <formula1>'1월'!$AB$194:$AI$194</formula1>
    </dataValidation>
    <dataValidation type="list" allowBlank="1" showErrorMessage="1" sqref="J98">
      <formula1>'1월'!$AB$98:$AI$98</formula1>
    </dataValidation>
    <dataValidation type="list" allowBlank="1" showErrorMessage="1" sqref="J476">
      <formula1>'1월'!$AB$476:$AI$476</formula1>
    </dataValidation>
    <dataValidation type="list" allowBlank="1" showErrorMessage="1" sqref="J207">
      <formula1>'1월'!$AB$207:$AI$207</formula1>
    </dataValidation>
    <dataValidation type="list" allowBlank="1" showErrorMessage="1" sqref="J334">
      <formula1>'1월'!$AB$334:$AI$334</formula1>
    </dataValidation>
    <dataValidation type="list" allowBlank="1" showErrorMessage="1" sqref="J298">
      <formula1>'1월'!$AB$298:$AI$298</formula1>
    </dataValidation>
    <dataValidation type="list" allowBlank="1" showErrorMessage="1" sqref="J296">
      <formula1>'1월'!$AB$296:$AI$296</formula1>
    </dataValidation>
    <dataValidation type="list" allowBlank="1" showErrorMessage="1" sqref="J97">
      <formula1>'1월'!$AB$97:$AI$97</formula1>
    </dataValidation>
    <dataValidation type="list" allowBlank="1" showErrorMessage="1" sqref="J192">
      <formula1>'1월'!$AB$192:$AI$192</formula1>
    </dataValidation>
    <dataValidation type="list" allowBlank="1" showErrorMessage="1" sqref="J156">
      <formula1>'1월'!$AB$156:$AI$156</formula1>
    </dataValidation>
    <dataValidation type="list" allowBlank="1" showErrorMessage="1" sqref="J372">
      <formula1>'1월'!$AB$372:$AI$372</formula1>
    </dataValidation>
    <dataValidation type="list" allowBlank="1" showErrorMessage="1" sqref="J336">
      <formula1>'1월'!$AB$336:$AI$336</formula1>
    </dataValidation>
    <dataValidation type="list" allowBlank="1" showErrorMessage="1" sqref="J331">
      <formula1>'1월'!$AB$331:$AI$331</formula1>
    </dataValidation>
    <dataValidation type="list" allowBlank="1" showErrorMessage="1" sqref="J240">
      <formula1>'1월'!$AB$240:$AI$240</formula1>
    </dataValidation>
    <dataValidation type="list" allowBlank="1" showErrorMessage="1" sqref="J463">
      <formula1>'1월'!$AB$463:$AI$463</formula1>
    </dataValidation>
    <dataValidation type="list" allowBlank="1" showErrorMessage="1" sqref="J425">
      <formula1>'1월'!$AB$425:$AI$425</formula1>
    </dataValidation>
    <dataValidation type="list" allowBlank="1" showErrorMessage="1" sqref="J387">
      <formula1>'1월'!$AB$387:$AI$387</formula1>
    </dataValidation>
    <dataValidation type="list" allowBlank="1" showErrorMessage="1" sqref="J113">
      <formula1>'1월'!$AB$113:$AI$113</formula1>
    </dataValidation>
    <dataValidation type="list" allowBlank="1" showErrorMessage="1" sqref="J118">
      <formula1>'1월'!$AB$118:$AI$118</formula1>
    </dataValidation>
    <dataValidation type="list" allowBlank="1" showErrorMessage="1" sqref="J153">
      <formula1>'1월'!$AB$153:$AI$153</formula1>
    </dataValidation>
    <dataValidation type="list" allowBlank="1" showErrorMessage="1" sqref="J99">
      <formula1>'1월'!$AB$99:$AI$99</formula1>
    </dataValidation>
    <dataValidation type="list" allowBlank="1" showErrorMessage="1" sqref="J389">
      <formula1>'1월'!$AB$389:$AI$389</formula1>
    </dataValidation>
    <dataValidation type="list" allowBlank="1" showErrorMessage="1" sqref="J191">
      <formula1>'1월'!$AB$191:$AI$191</formula1>
    </dataValidation>
    <dataValidation type="list" allowBlank="1" showErrorMessage="1" sqref="J281">
      <formula1>'1월'!$AB$281:$AI$281</formula1>
    </dataValidation>
    <dataValidation type="list" allowBlank="1" showErrorMessage="1" sqref="J115">
      <formula1>'1월'!$AB$115:$AI$115</formula1>
    </dataValidation>
    <dataValidation type="list" allowBlank="1" showErrorMessage="1" sqref="J299">
      <formula1>'1월'!$AB$299:$AI$299</formula1>
    </dataValidation>
    <dataValidation type="list" allowBlank="1" showErrorMessage="1" sqref="J332">
      <formula1>'1월'!$AB$332:$AI$332</formula1>
    </dataValidation>
    <dataValidation type="list" allowBlank="1" showErrorMessage="1" sqref="J422">
      <formula1>'1월'!$AB$422:$AI$422</formula1>
    </dataValidation>
    <dataValidation type="list" allowBlank="1" showErrorMessage="1" sqref="J478">
      <formula1>'1월'!$AB$478:$AI$478</formula1>
    </dataValidation>
    <dataValidation type="list" allowBlank="1" showErrorMessage="1" sqref="J204">
      <formula1>'1월'!$AB$204:$AI$204</formula1>
    </dataValidation>
    <dataValidation type="list" allowBlank="1" showErrorMessage="1" sqref="J371">
      <formula1>'1월'!$AB$371:$AI$371</formula1>
    </dataValidation>
    <dataValidation type="list" allowBlank="1" showErrorMessage="1" sqref="J461">
      <formula1>'1월'!$AB$461:$AI$461</formula1>
    </dataValidation>
    <dataValidation type="list" allowBlank="1" showErrorMessage="1" sqref="J114">
      <formula1>'1월'!$AB$114:$AI$114</formula1>
    </dataValidation>
    <dataValidation type="list" allowBlank="1" showErrorMessage="1" sqref="J388">
      <formula1>'1월'!$AB$388:$AI$388</formula1>
    </dataValidation>
    <dataValidation type="list" allowBlank="1" showErrorMessage="1" sqref="J154">
      <formula1>'1월'!$AB$154:$AI$154</formula1>
    </dataValidation>
    <dataValidation type="list" allowBlank="1" showErrorMessage="1" sqref="J423">
      <formula1>'1월'!$AB$423:$AI$423</formula1>
    </dataValidation>
    <dataValidation type="list" allowBlank="1" showErrorMessage="1" sqref="J152">
      <formula1>'1월'!$AB$152:$AI$152</formula1>
    </dataValidation>
    <dataValidation type="list" allowBlank="1" showErrorMessage="1" sqref="J242">
      <formula1>'1월'!$AB$242:$AI$242</formula1>
    </dataValidation>
    <dataValidation type="list" allowBlank="1" showErrorMessage="1" sqref="J116">
      <formula1>'1월'!$AB$116:$AI$116</formula1>
    </dataValidation>
    <dataValidation type="list" allowBlank="1" showErrorMessage="1" sqref="J206">
      <formula1>'1월'!$AB$206:$AI$206</formula1>
    </dataValidation>
    <dataValidation type="list" allowBlank="1" showErrorMessage="1" sqref="J205">
      <formula1>'1월'!$AB$205:$AI$205</formula1>
    </dataValidation>
    <dataValidation type="list" allowBlank="1" showErrorMessage="1" sqref="J479">
      <formula1>'1월'!$AB$479:$AI$479</formula1>
    </dataValidation>
    <dataValidation type="list" allowBlank="1" showErrorMessage="1" sqref="J243">
      <formula1>'1월'!$AB$243:$AI$243</formula1>
    </dataValidation>
    <dataValidation type="list" allowBlank="1" showErrorMessage="1" sqref="J333">
      <formula1>'1월'!$AB$333:$AI$333</formula1>
    </dataValidation>
    <dataValidation type="list" allowBlank="1" showErrorMessage="1" sqref="I62:I500">
      <formula1>'설정시트'!$C$7:$C$20</formula1>
    </dataValidation>
    <dataValidation type="list" allowBlank="1" showErrorMessage="1" sqref="J190">
      <formula1>'1월'!$AB$190:$AI$190</formula1>
    </dataValidation>
    <dataValidation type="list" allowBlank="1" showErrorMessage="1" sqref="J280">
      <formula1>'1월'!$AB$280:$AI$280</formula1>
    </dataValidation>
    <dataValidation type="list" allowBlank="1" showErrorMessage="1" sqref="J370">
      <formula1>'1월'!$AB$370:$AI$370</formula1>
    </dataValidation>
    <dataValidation type="list" allowBlank="1" showErrorMessage="1" sqref="J460">
      <formula1>'1월'!$AB$460:$AI$460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89">
        <v>2024.0</v>
      </c>
      <c r="D3" s="90">
        <v>2.0</v>
      </c>
    </row>
    <row r="8">
      <c r="R8" s="91" t="s">
        <v>107</v>
      </c>
      <c r="S8" s="92" t="s">
        <v>108</v>
      </c>
      <c r="T8" s="92" t="s">
        <v>109</v>
      </c>
      <c r="U8" s="92" t="s">
        <v>110</v>
      </c>
      <c r="V8" s="92" t="s">
        <v>109</v>
      </c>
      <c r="W8" s="92" t="s">
        <v>111</v>
      </c>
      <c r="X8" s="93" t="s">
        <v>107</v>
      </c>
      <c r="Y8" s="94" t="s">
        <v>112</v>
      </c>
      <c r="AB8" s="95" t="s">
        <v>1</v>
      </c>
      <c r="AC8" s="96" t="s">
        <v>61</v>
      </c>
      <c r="AD8" s="97"/>
      <c r="AE8" s="97"/>
      <c r="AF8" s="97"/>
      <c r="AG8" s="97"/>
    </row>
    <row r="9">
      <c r="R9" s="98">
        <f>DATE($C$3,$D$3,1)-WEEKDAY(DATE($C$3,$D$3,1))+1</f>
        <v>45319</v>
      </c>
      <c r="S9" s="99">
        <f t="shared" ref="S9:X9" si="1">R9 + 1</f>
        <v>45320</v>
      </c>
      <c r="T9" s="100">
        <f t="shared" si="1"/>
        <v>45321</v>
      </c>
      <c r="U9" s="100">
        <f t="shared" si="1"/>
        <v>45322</v>
      </c>
      <c r="V9" s="100">
        <f t="shared" si="1"/>
        <v>45323</v>
      </c>
      <c r="W9" s="100">
        <f t="shared" si="1"/>
        <v>45324</v>
      </c>
      <c r="X9" s="101">
        <f t="shared" si="1"/>
        <v>45325</v>
      </c>
      <c r="Y9" s="102"/>
      <c r="AB9" s="103" t="str">
        <f>$H$25</f>
        <v>🍪고정비</v>
      </c>
      <c r="AC9" s="104">
        <f>$K$31</f>
        <v>0</v>
      </c>
      <c r="AD9" s="105">
        <f t="shared" ref="AD9:AD20" si="3">_xlfn.RANK.EQ(AC9,$AB$9:$AC$20,0) + ROW(AB1)/10000</f>
        <v>1.0001</v>
      </c>
      <c r="AE9" s="105">
        <f t="shared" ref="AE9:AE20" si="4">SMALL($AD$9:$AD$20, ROW(AB1))</f>
        <v>1.0001</v>
      </c>
      <c r="AF9" s="105" t="str">
        <f t="shared" ref="AF9:AF20" si="5">INDEX($AB$9:$AB$20,MATCH(AE9,$AD$9:$AD$20,0))</f>
        <v>🍪고정비</v>
      </c>
      <c r="AG9" s="104">
        <f t="shared" ref="AG9:AG20" si="6">INDEX($AC$9:$AC$20,MATCH(AE9,$AD$9:$AD$20,0))</f>
        <v>0</v>
      </c>
    </row>
    <row r="10">
      <c r="R10" s="106">
        <f t="shared" ref="R10:X10" si="2">SUMIFS($K$62:$K$500,$H$62:$H$500,R9,$I$62:$I$500,"&lt;&gt;수입",$I$62:$I$500,"&lt;&gt;저축")</f>
        <v>0</v>
      </c>
      <c r="S10" s="107">
        <f t="shared" si="2"/>
        <v>0</v>
      </c>
      <c r="T10" s="108">
        <f t="shared" si="2"/>
        <v>0</v>
      </c>
      <c r="U10" s="108">
        <f t="shared" si="2"/>
        <v>0</v>
      </c>
      <c r="V10" s="108">
        <f t="shared" si="2"/>
        <v>0</v>
      </c>
      <c r="W10" s="108">
        <f t="shared" si="2"/>
        <v>0</v>
      </c>
      <c r="X10" s="108">
        <f t="shared" si="2"/>
        <v>0</v>
      </c>
      <c r="Y10" s="108">
        <f>SUM(R10:X10)</f>
        <v>0</v>
      </c>
      <c r="AB10" s="103" t="str">
        <f>$H$33</f>
        <v>🐻고정비</v>
      </c>
      <c r="AC10" s="104">
        <f>$K$39</f>
        <v>0</v>
      </c>
      <c r="AD10" s="105">
        <f t="shared" si="3"/>
        <v>1.0002</v>
      </c>
      <c r="AE10" s="105">
        <f t="shared" si="4"/>
        <v>1.0002</v>
      </c>
      <c r="AF10" s="105" t="str">
        <f t="shared" si="5"/>
        <v>🐻고정비</v>
      </c>
      <c r="AG10" s="104">
        <f t="shared" si="6"/>
        <v>0</v>
      </c>
    </row>
    <row r="11">
      <c r="C11" s="109" t="s">
        <v>113</v>
      </c>
      <c r="D11" s="110" t="s">
        <v>114</v>
      </c>
      <c r="R11" s="111">
        <f t="shared" ref="R11:X11" si="7">R9 + 7</f>
        <v>45326</v>
      </c>
      <c r="S11" s="112">
        <f t="shared" si="7"/>
        <v>45327</v>
      </c>
      <c r="T11" s="99">
        <f t="shared" si="7"/>
        <v>45328</v>
      </c>
      <c r="U11" s="99">
        <f t="shared" si="7"/>
        <v>45329</v>
      </c>
      <c r="V11" s="100">
        <f t="shared" si="7"/>
        <v>45330</v>
      </c>
      <c r="W11" s="113">
        <f t="shared" si="7"/>
        <v>45331</v>
      </c>
      <c r="X11" s="114">
        <f t="shared" si="7"/>
        <v>45332</v>
      </c>
      <c r="Y11" s="115"/>
      <c r="AB11" s="103" t="str">
        <f>$H$41</f>
        <v>🍪생필품</v>
      </c>
      <c r="AC11" s="104">
        <f>$K$47</f>
        <v>0</v>
      </c>
      <c r="AD11" s="105">
        <f t="shared" si="3"/>
        <v>1.0003</v>
      </c>
      <c r="AE11" s="105">
        <f t="shared" si="4"/>
        <v>1.0003</v>
      </c>
      <c r="AF11" s="105" t="str">
        <f t="shared" si="5"/>
        <v>🍪생필품</v>
      </c>
      <c r="AG11" s="104">
        <f t="shared" si="6"/>
        <v>0</v>
      </c>
    </row>
    <row r="12">
      <c r="C12" s="116" t="s">
        <v>115</v>
      </c>
      <c r="D12" s="117">
        <f>F33</f>
        <v>0</v>
      </c>
      <c r="R12" s="118">
        <f t="shared" ref="R12:X12" si="8">SUMIFS($K$62:$K$500,$H$62:$H$500,R11,$I$62:$I$500,"&lt;&gt;수입",$I$62:$I$500,"&lt;&gt;저축")</f>
        <v>0</v>
      </c>
      <c r="S12" s="119">
        <f t="shared" si="8"/>
        <v>0</v>
      </c>
      <c r="T12" s="120">
        <f t="shared" si="8"/>
        <v>0</v>
      </c>
      <c r="U12" s="120">
        <f t="shared" si="8"/>
        <v>0</v>
      </c>
      <c r="V12" s="118">
        <f t="shared" si="8"/>
        <v>0</v>
      </c>
      <c r="W12" s="121">
        <f t="shared" si="8"/>
        <v>0</v>
      </c>
      <c r="X12" s="121">
        <f t="shared" si="8"/>
        <v>0</v>
      </c>
      <c r="Y12" s="121">
        <f>SUM(R12:X12)</f>
        <v>0</v>
      </c>
      <c r="AB12" s="103" t="str">
        <f>$H$49</f>
        <v>🐻생필품</v>
      </c>
      <c r="AC12" s="104">
        <f>$K$55</f>
        <v>0</v>
      </c>
      <c r="AD12" s="105">
        <f t="shared" si="3"/>
        <v>1.0004</v>
      </c>
      <c r="AE12" s="105">
        <f t="shared" si="4"/>
        <v>1.0004</v>
      </c>
      <c r="AF12" s="105" t="str">
        <f t="shared" si="5"/>
        <v>🐻생필품</v>
      </c>
      <c r="AG12" s="104">
        <f t="shared" si="6"/>
        <v>0</v>
      </c>
    </row>
    <row r="13">
      <c r="C13" s="46"/>
      <c r="D13" s="122"/>
      <c r="E13" s="109" t="s">
        <v>52</v>
      </c>
      <c r="F13" s="110" t="s">
        <v>114</v>
      </c>
      <c r="I13" s="123"/>
      <c r="J13" s="123"/>
      <c r="R13" s="111">
        <f t="shared" ref="R13:X13" si="9">R11+7</f>
        <v>45333</v>
      </c>
      <c r="S13" s="112">
        <f t="shared" si="9"/>
        <v>45334</v>
      </c>
      <c r="T13" s="99">
        <f t="shared" si="9"/>
        <v>45335</v>
      </c>
      <c r="U13" s="99">
        <f t="shared" si="9"/>
        <v>45336</v>
      </c>
      <c r="V13" s="100">
        <f t="shared" si="9"/>
        <v>45337</v>
      </c>
      <c r="W13" s="113">
        <f t="shared" si="9"/>
        <v>45338</v>
      </c>
      <c r="X13" s="114">
        <f t="shared" si="9"/>
        <v>45339</v>
      </c>
      <c r="Y13" s="115"/>
      <c r="AB13" s="103" t="str">
        <f>$M$25</f>
        <v>🍪식비</v>
      </c>
      <c r="AC13" s="104">
        <f>$P$31</f>
        <v>0</v>
      </c>
      <c r="AD13" s="105">
        <f t="shared" si="3"/>
        <v>1.0005</v>
      </c>
      <c r="AE13" s="105">
        <f t="shared" si="4"/>
        <v>1.0005</v>
      </c>
      <c r="AF13" s="105" t="str">
        <f t="shared" si="5"/>
        <v>🍪식비</v>
      </c>
      <c r="AG13" s="104">
        <f t="shared" si="6"/>
        <v>0</v>
      </c>
    </row>
    <row r="14">
      <c r="C14" s="116" t="s">
        <v>116</v>
      </c>
      <c r="D14" s="117">
        <f>SUM($K$31+$K$39+$K$47+$K$55+$P$31+$P$39+$P$47+$P$55+X31+X39+X47+X55)</f>
        <v>0</v>
      </c>
      <c r="E14" s="124" t="s">
        <v>53</v>
      </c>
      <c r="F14" s="125">
        <f t="shared" ref="F14:F19" si="11">SUMIFS($K$62:$K$500,$L$62:$L$500,E14,$I$62:$I$500,"&lt;&gt;수입",$I$62:$I$500,"&lt;&gt;저축")</f>
        <v>0</v>
      </c>
      <c r="I14" s="126"/>
      <c r="J14" s="123"/>
      <c r="R14" s="118">
        <f t="shared" ref="R14:X14" si="10">SUMIFS($K$62:$K$500,$H$62:$H$500,R13,$I$62:$I$500,"&lt;&gt;수입",$I$62:$I$500,"&lt;&gt;저축")</f>
        <v>0</v>
      </c>
      <c r="S14" s="119">
        <f t="shared" si="10"/>
        <v>0</v>
      </c>
      <c r="T14" s="120">
        <f t="shared" si="10"/>
        <v>0</v>
      </c>
      <c r="U14" s="120">
        <f t="shared" si="10"/>
        <v>0</v>
      </c>
      <c r="V14" s="118">
        <f t="shared" si="10"/>
        <v>0</v>
      </c>
      <c r="W14" s="121">
        <f t="shared" si="10"/>
        <v>0</v>
      </c>
      <c r="X14" s="121">
        <f t="shared" si="10"/>
        <v>0</v>
      </c>
      <c r="Y14" s="121">
        <f>SUM(R14:X14)</f>
        <v>0</v>
      </c>
      <c r="AB14" s="103" t="str">
        <f>$M$33</f>
        <v>🐻식비</v>
      </c>
      <c r="AC14" s="104">
        <f>$P$39</f>
        <v>0</v>
      </c>
      <c r="AD14" s="105">
        <f t="shared" si="3"/>
        <v>1.0006</v>
      </c>
      <c r="AE14" s="105">
        <f t="shared" si="4"/>
        <v>1.0006</v>
      </c>
      <c r="AF14" s="105" t="str">
        <f t="shared" si="5"/>
        <v>🐻식비</v>
      </c>
      <c r="AG14" s="104">
        <f t="shared" si="6"/>
        <v>0</v>
      </c>
    </row>
    <row r="15">
      <c r="C15" s="46"/>
      <c r="D15" s="122"/>
      <c r="E15" s="124" t="s">
        <v>54</v>
      </c>
      <c r="F15" s="125">
        <f t="shared" si="11"/>
        <v>0</v>
      </c>
      <c r="I15" s="126"/>
      <c r="J15" s="123"/>
      <c r="R15" s="111">
        <f t="shared" ref="R15:X15" si="12">R13+7</f>
        <v>45340</v>
      </c>
      <c r="S15" s="112">
        <f t="shared" si="12"/>
        <v>45341</v>
      </c>
      <c r="T15" s="99">
        <f t="shared" si="12"/>
        <v>45342</v>
      </c>
      <c r="U15" s="99">
        <f t="shared" si="12"/>
        <v>45343</v>
      </c>
      <c r="V15" s="100">
        <f t="shared" si="12"/>
        <v>45344</v>
      </c>
      <c r="W15" s="113">
        <f t="shared" si="12"/>
        <v>45345</v>
      </c>
      <c r="X15" s="114">
        <f t="shared" si="12"/>
        <v>45346</v>
      </c>
      <c r="Y15" s="115"/>
      <c r="AB15" s="103" t="str">
        <f>$M$41</f>
        <v>🍪여가비</v>
      </c>
      <c r="AC15" s="104">
        <f>$P$47</f>
        <v>0</v>
      </c>
      <c r="AD15" s="105">
        <f t="shared" si="3"/>
        <v>1.0007</v>
      </c>
      <c r="AE15" s="105">
        <f t="shared" si="4"/>
        <v>1.0007</v>
      </c>
      <c r="AF15" s="105" t="str">
        <f t="shared" si="5"/>
        <v>🍪여가비</v>
      </c>
      <c r="AG15" s="104">
        <f t="shared" si="6"/>
        <v>0</v>
      </c>
    </row>
    <row r="16">
      <c r="C16" s="116" t="s">
        <v>117</v>
      </c>
      <c r="D16" s="117">
        <f>F43</f>
        <v>0</v>
      </c>
      <c r="E16" s="124" t="s">
        <v>55</v>
      </c>
      <c r="F16" s="125">
        <f t="shared" si="11"/>
        <v>0</v>
      </c>
      <c r="H16" s="127" t="s">
        <v>118</v>
      </c>
      <c r="I16" s="128"/>
      <c r="J16" s="128"/>
      <c r="K16" s="53"/>
      <c r="R16" s="118">
        <f t="shared" ref="R16:X16" si="13">SUMIFS($K$62:$K$500,$H$62:$H$500,R15,$I$62:$I$500,"&lt;&gt;수입",$I$62:$I$500,"&lt;&gt;저축")</f>
        <v>0</v>
      </c>
      <c r="S16" s="119">
        <f t="shared" si="13"/>
        <v>0</v>
      </c>
      <c r="T16" s="120">
        <f t="shared" si="13"/>
        <v>0</v>
      </c>
      <c r="U16" s="120">
        <f t="shared" si="13"/>
        <v>0</v>
      </c>
      <c r="V16" s="118">
        <f t="shared" si="13"/>
        <v>0</v>
      </c>
      <c r="W16" s="121">
        <f t="shared" si="13"/>
        <v>0</v>
      </c>
      <c r="X16" s="121">
        <f t="shared" si="13"/>
        <v>0</v>
      </c>
      <c r="Y16" s="121">
        <f>SUM(R16:X16)</f>
        <v>0</v>
      </c>
      <c r="AB16" s="103" t="str">
        <f>$M$49</f>
        <v>🐻여가비</v>
      </c>
      <c r="AC16" s="104">
        <f>$P$55</f>
        <v>0</v>
      </c>
      <c r="AD16" s="105">
        <f t="shared" si="3"/>
        <v>1.0008</v>
      </c>
      <c r="AE16" s="105">
        <f t="shared" si="4"/>
        <v>1.0008</v>
      </c>
      <c r="AF16" s="105" t="str">
        <f t="shared" si="5"/>
        <v>🐻여가비</v>
      </c>
      <c r="AG16" s="104">
        <f t="shared" si="6"/>
        <v>0</v>
      </c>
    </row>
    <row r="17">
      <c r="C17" s="46"/>
      <c r="D17" s="122"/>
      <c r="E17" s="124" t="s">
        <v>56</v>
      </c>
      <c r="F17" s="125">
        <f t="shared" si="11"/>
        <v>0</v>
      </c>
      <c r="H17" s="129"/>
      <c r="I17" s="130"/>
      <c r="J17" s="131"/>
      <c r="K17" s="132"/>
      <c r="R17" s="111">
        <f t="shared" ref="R17:X17" si="14">R15+7</f>
        <v>45347</v>
      </c>
      <c r="S17" s="112">
        <f t="shared" si="14"/>
        <v>45348</v>
      </c>
      <c r="T17" s="99">
        <f t="shared" si="14"/>
        <v>45349</v>
      </c>
      <c r="U17" s="99">
        <f t="shared" si="14"/>
        <v>45350</v>
      </c>
      <c r="V17" s="100">
        <f t="shared" si="14"/>
        <v>45351</v>
      </c>
      <c r="W17" s="113">
        <f t="shared" si="14"/>
        <v>45352</v>
      </c>
      <c r="X17" s="114">
        <f t="shared" si="14"/>
        <v>45353</v>
      </c>
      <c r="Y17" s="115"/>
      <c r="AB17" s="103" t="str">
        <f>$R$25</f>
        <v>🍪기타</v>
      </c>
      <c r="AC17" s="104">
        <f>$X$31</f>
        <v>0</v>
      </c>
      <c r="AD17" s="105">
        <f t="shared" si="3"/>
        <v>1.0009</v>
      </c>
      <c r="AE17" s="105">
        <f t="shared" si="4"/>
        <v>1.0009</v>
      </c>
      <c r="AF17" s="105" t="str">
        <f t="shared" si="5"/>
        <v>🍪기타</v>
      </c>
      <c r="AG17" s="104">
        <f t="shared" si="6"/>
        <v>0</v>
      </c>
    </row>
    <row r="18">
      <c r="C18" s="133" t="s">
        <v>119</v>
      </c>
      <c r="D18" s="134">
        <f>D12-D14-D16</f>
        <v>0</v>
      </c>
      <c r="E18" s="124" t="s">
        <v>57</v>
      </c>
      <c r="F18" s="125">
        <f t="shared" si="11"/>
        <v>0</v>
      </c>
      <c r="H18" s="129"/>
      <c r="I18" s="130"/>
      <c r="J18" s="131"/>
      <c r="K18" s="132"/>
      <c r="R18" s="108">
        <f t="shared" ref="R18:X18" si="15">SUMIFS($K$62:$K$500,$H$62:$H$500,R17,$I$62:$I$500,"&lt;&gt;수입",$I$62:$I$500,"&lt;&gt;저축")</f>
        <v>0</v>
      </c>
      <c r="S18" s="135">
        <f t="shared" si="15"/>
        <v>0</v>
      </c>
      <c r="T18" s="136">
        <f t="shared" si="15"/>
        <v>0</v>
      </c>
      <c r="U18" s="136">
        <f t="shared" si="15"/>
        <v>0</v>
      </c>
      <c r="V18" s="108">
        <f t="shared" si="15"/>
        <v>0</v>
      </c>
      <c r="W18" s="137">
        <f t="shared" si="15"/>
        <v>0</v>
      </c>
      <c r="X18" s="137">
        <f t="shared" si="15"/>
        <v>0</v>
      </c>
      <c r="Y18" s="137">
        <f>SUM(R18:X18)</f>
        <v>0</v>
      </c>
      <c r="AB18" s="103" t="str">
        <f>$R$33</f>
        <v>🐻기타</v>
      </c>
      <c r="AC18" s="104">
        <f>$X$39</f>
        <v>0</v>
      </c>
      <c r="AD18" s="105">
        <f t="shared" si="3"/>
        <v>1.001</v>
      </c>
      <c r="AE18" s="105">
        <f t="shared" si="4"/>
        <v>1.001</v>
      </c>
      <c r="AF18" s="105" t="str">
        <f t="shared" si="5"/>
        <v>🐻기타</v>
      </c>
      <c r="AG18" s="104">
        <f t="shared" si="6"/>
        <v>0</v>
      </c>
    </row>
    <row r="19">
      <c r="C19" s="138" t="s">
        <v>120</v>
      </c>
      <c r="D19" s="139" t="str">
        <f>(D16+D18)/D12</f>
        <v>#DIV/0!</v>
      </c>
      <c r="E19" s="124" t="s">
        <v>58</v>
      </c>
      <c r="F19" s="125">
        <f t="shared" si="11"/>
        <v>0</v>
      </c>
      <c r="H19" s="129"/>
      <c r="I19" s="130"/>
      <c r="J19" s="131"/>
      <c r="K19" s="132"/>
      <c r="R19" s="140">
        <f t="shared" ref="R19:X19" si="16">R17+7</f>
        <v>45354</v>
      </c>
      <c r="S19" s="141">
        <f t="shared" si="16"/>
        <v>45355</v>
      </c>
      <c r="T19" s="142">
        <f t="shared" si="16"/>
        <v>45356</v>
      </c>
      <c r="U19" s="142">
        <f t="shared" si="16"/>
        <v>45357</v>
      </c>
      <c r="V19" s="143">
        <f t="shared" si="16"/>
        <v>45358</v>
      </c>
      <c r="W19" s="144">
        <f t="shared" si="16"/>
        <v>45359</v>
      </c>
      <c r="X19" s="145">
        <f t="shared" si="16"/>
        <v>45360</v>
      </c>
      <c r="Y19" s="146"/>
      <c r="AB19" s="103" t="str">
        <f>$R$41</f>
        <v>🍪이벤트성</v>
      </c>
      <c r="AC19" s="104">
        <f>$X$47</f>
        <v>0</v>
      </c>
      <c r="AD19" s="105">
        <f t="shared" si="3"/>
        <v>1.0011</v>
      </c>
      <c r="AE19" s="105">
        <f t="shared" si="4"/>
        <v>1.0011</v>
      </c>
      <c r="AF19" s="105" t="str">
        <f t="shared" si="5"/>
        <v>🍪이벤트성</v>
      </c>
      <c r="AG19" s="104">
        <f t="shared" si="6"/>
        <v>0</v>
      </c>
    </row>
    <row r="20">
      <c r="C20" s="147" t="s">
        <v>121</v>
      </c>
      <c r="D20" s="148" t="str">
        <f>D18/D12</f>
        <v>#DIV/0!</v>
      </c>
      <c r="E20" s="149" t="s">
        <v>116</v>
      </c>
      <c r="F20" s="150">
        <f>SUM($F$14:$F$19)</f>
        <v>0</v>
      </c>
      <c r="H20" s="151"/>
      <c r="I20" s="152"/>
      <c r="J20" s="153"/>
      <c r="K20" s="55"/>
      <c r="R20" s="108">
        <f t="shared" ref="R20:X20" si="17">SUMIFS($K$62:$K$500,$H$62:$H$500,R19,$I$62:$I$500,"&lt;&gt;수입",$I$62:$I$500,"&lt;&gt;저축")</f>
        <v>0</v>
      </c>
      <c r="S20" s="135">
        <f t="shared" si="17"/>
        <v>0</v>
      </c>
      <c r="T20" s="136">
        <f t="shared" si="17"/>
        <v>0</v>
      </c>
      <c r="U20" s="136">
        <f t="shared" si="17"/>
        <v>0</v>
      </c>
      <c r="V20" s="108">
        <f t="shared" si="17"/>
        <v>0</v>
      </c>
      <c r="W20" s="137">
        <f t="shared" si="17"/>
        <v>0</v>
      </c>
      <c r="X20" s="137">
        <f t="shared" si="17"/>
        <v>0</v>
      </c>
      <c r="Y20" s="137">
        <f>SUM(R20:X20)</f>
        <v>0</v>
      </c>
      <c r="AB20" s="103" t="str">
        <f>$R$49</f>
        <v>🐻 이벤트성</v>
      </c>
      <c r="AC20" s="104">
        <f>$X$55</f>
        <v>0</v>
      </c>
      <c r="AD20" s="105">
        <f t="shared" si="3"/>
        <v>1.0012</v>
      </c>
      <c r="AE20" s="105">
        <f t="shared" si="4"/>
        <v>1.0012</v>
      </c>
      <c r="AF20" s="105" t="str">
        <f t="shared" si="5"/>
        <v>🐻 이벤트성</v>
      </c>
      <c r="AG20" s="104">
        <f t="shared" si="6"/>
        <v>0</v>
      </c>
    </row>
    <row r="21">
      <c r="I21" s="126"/>
      <c r="J21" s="123"/>
    </row>
    <row r="24">
      <c r="C24" s="109" t="s">
        <v>1</v>
      </c>
      <c r="D24" s="154" t="s">
        <v>2</v>
      </c>
      <c r="E24" s="154" t="s">
        <v>122</v>
      </c>
      <c r="F24" s="110" t="s">
        <v>61</v>
      </c>
      <c r="H24" s="109" t="s">
        <v>1</v>
      </c>
      <c r="I24" s="154" t="s">
        <v>2</v>
      </c>
      <c r="J24" s="154" t="s">
        <v>123</v>
      </c>
      <c r="K24" s="110" t="s">
        <v>61</v>
      </c>
      <c r="M24" s="109" t="s">
        <v>1</v>
      </c>
      <c r="N24" s="154" t="s">
        <v>2</v>
      </c>
      <c r="O24" s="154" t="s">
        <v>123</v>
      </c>
      <c r="P24" s="110" t="s">
        <v>61</v>
      </c>
      <c r="R24" s="155" t="s">
        <v>1</v>
      </c>
      <c r="S24" s="156"/>
      <c r="T24" s="157" t="s">
        <v>2</v>
      </c>
      <c r="U24" s="156"/>
      <c r="V24" s="157" t="s">
        <v>123</v>
      </c>
      <c r="W24" s="156"/>
      <c r="X24" s="157" t="s">
        <v>61</v>
      </c>
      <c r="Y24" s="53"/>
    </row>
    <row r="25">
      <c r="C25" s="158" t="s">
        <v>3</v>
      </c>
      <c r="D25" s="214" t="s">
        <v>4</v>
      </c>
      <c r="E25" s="159"/>
      <c r="F25" s="125">
        <f t="shared" ref="F25:F32" si="18">SUMIFS($K$62:$K$500,$I$62:$I$500,$C$25,$J$62:$J$500,D25)</f>
        <v>0</v>
      </c>
      <c r="H25" s="160" t="s">
        <v>14</v>
      </c>
      <c r="I25" s="41" t="s">
        <v>15</v>
      </c>
      <c r="J25" s="159"/>
      <c r="K25" s="125">
        <f t="shared" ref="K25:K30" si="19">SUMIFS($K$62:$K$500,$I$62:$I$500,$H$25,$J$62:$J$500,I25)</f>
        <v>0</v>
      </c>
      <c r="M25" s="160" t="s">
        <v>26</v>
      </c>
      <c r="N25" s="41" t="s">
        <v>27</v>
      </c>
      <c r="O25" s="159"/>
      <c r="P25" s="125">
        <f t="shared" ref="P25:P30" si="20">SUMIFS($K$62:$K$500,$I$62:$I$500,$M$25,$J$62:$J$500,N25)</f>
        <v>0</v>
      </c>
      <c r="R25" s="161" t="s">
        <v>39</v>
      </c>
      <c r="S25" s="162"/>
      <c r="T25" s="163" t="s">
        <v>40</v>
      </c>
      <c r="U25" s="130"/>
      <c r="V25" s="164"/>
      <c r="W25" s="162"/>
      <c r="X25" s="165">
        <f t="shared" ref="X25:X30" si="21">SUMIFS($K$62:$K$500,$I$62:$I$500,$R$25,$J$62:$J$500,T25)</f>
        <v>0</v>
      </c>
      <c r="Y25" s="132"/>
    </row>
    <row r="26">
      <c r="C26" s="45"/>
      <c r="D26" s="41" t="s">
        <v>5</v>
      </c>
      <c r="E26" s="166"/>
      <c r="F26" s="125">
        <f t="shared" si="18"/>
        <v>0</v>
      </c>
      <c r="H26" s="45"/>
      <c r="I26" s="41" t="s">
        <v>16</v>
      </c>
      <c r="J26" s="166"/>
      <c r="K26" s="125">
        <f t="shared" si="19"/>
        <v>0</v>
      </c>
      <c r="M26" s="45"/>
      <c r="N26" s="41" t="s">
        <v>28</v>
      </c>
      <c r="O26" s="166"/>
      <c r="P26" s="125">
        <f t="shared" si="20"/>
        <v>0</v>
      </c>
      <c r="R26" s="167"/>
      <c r="S26" s="168"/>
      <c r="T26" s="163" t="s">
        <v>41</v>
      </c>
      <c r="U26" s="130"/>
      <c r="V26" s="169"/>
      <c r="W26" s="168"/>
      <c r="X26" s="165">
        <f t="shared" si="21"/>
        <v>0</v>
      </c>
      <c r="Y26" s="132"/>
    </row>
    <row r="27">
      <c r="C27" s="45"/>
      <c r="D27" s="41" t="s">
        <v>6</v>
      </c>
      <c r="E27" s="166"/>
      <c r="F27" s="125">
        <f t="shared" si="18"/>
        <v>0</v>
      </c>
      <c r="H27" s="45"/>
      <c r="I27" s="41" t="s">
        <v>17</v>
      </c>
      <c r="J27" s="166"/>
      <c r="K27" s="125">
        <f t="shared" si="19"/>
        <v>0</v>
      </c>
      <c r="M27" s="45"/>
      <c r="N27" s="41" t="s">
        <v>29</v>
      </c>
      <c r="O27" s="166"/>
      <c r="P27" s="125">
        <f t="shared" si="20"/>
        <v>0</v>
      </c>
      <c r="R27" s="167"/>
      <c r="S27" s="168"/>
      <c r="T27" s="163" t="s">
        <v>42</v>
      </c>
      <c r="U27" s="130"/>
      <c r="V27" s="169"/>
      <c r="W27" s="168"/>
      <c r="X27" s="165">
        <f t="shared" si="21"/>
        <v>0</v>
      </c>
      <c r="Y27" s="132"/>
    </row>
    <row r="28">
      <c r="C28" s="45"/>
      <c r="D28" s="41" t="s">
        <v>7</v>
      </c>
      <c r="E28" s="166"/>
      <c r="F28" s="125">
        <f t="shared" si="18"/>
        <v>0</v>
      </c>
      <c r="H28" s="45"/>
      <c r="I28" s="41" t="s">
        <v>18</v>
      </c>
      <c r="J28" s="166"/>
      <c r="K28" s="125">
        <f t="shared" si="19"/>
        <v>0</v>
      </c>
      <c r="M28" s="45"/>
      <c r="N28" s="41" t="s">
        <v>30</v>
      </c>
      <c r="O28" s="166"/>
      <c r="P28" s="125">
        <f t="shared" si="20"/>
        <v>0</v>
      </c>
      <c r="R28" s="167"/>
      <c r="S28" s="168"/>
      <c r="T28" s="163" t="s">
        <v>43</v>
      </c>
      <c r="U28" s="130"/>
      <c r="V28" s="169"/>
      <c r="W28" s="168"/>
      <c r="X28" s="165">
        <f t="shared" si="21"/>
        <v>0</v>
      </c>
      <c r="Y28" s="132"/>
    </row>
    <row r="29">
      <c r="C29" s="45"/>
      <c r="D29" s="41" t="s">
        <v>8</v>
      </c>
      <c r="E29" s="166"/>
      <c r="F29" s="125">
        <f t="shared" si="18"/>
        <v>0</v>
      </c>
      <c r="H29" s="45"/>
      <c r="I29" s="41" t="s">
        <v>19</v>
      </c>
      <c r="J29" s="166"/>
      <c r="K29" s="125">
        <f t="shared" si="19"/>
        <v>0</v>
      </c>
      <c r="M29" s="45"/>
      <c r="N29" s="41" t="s">
        <v>8</v>
      </c>
      <c r="O29" s="166"/>
      <c r="P29" s="125">
        <f t="shared" si="20"/>
        <v>0</v>
      </c>
      <c r="R29" s="167"/>
      <c r="S29" s="168"/>
      <c r="T29" s="163" t="s">
        <v>44</v>
      </c>
      <c r="U29" s="130"/>
      <c r="V29" s="169"/>
      <c r="W29" s="168"/>
      <c r="X29" s="165">
        <f t="shared" si="21"/>
        <v>0</v>
      </c>
      <c r="Y29" s="132"/>
    </row>
    <row r="30">
      <c r="C30" s="45"/>
      <c r="D30" s="41"/>
      <c r="E30" s="166"/>
      <c r="F30" s="125">
        <f t="shared" si="18"/>
        <v>0</v>
      </c>
      <c r="H30" s="46"/>
      <c r="I30" s="41" t="s">
        <v>20</v>
      </c>
      <c r="J30" s="170"/>
      <c r="K30" s="125">
        <f t="shared" si="19"/>
        <v>0</v>
      </c>
      <c r="M30" s="46"/>
      <c r="N30" s="41"/>
      <c r="O30" s="170"/>
      <c r="P30" s="125">
        <f t="shared" si="20"/>
        <v>0</v>
      </c>
      <c r="R30" s="171"/>
      <c r="S30" s="172"/>
      <c r="T30" s="163" t="s">
        <v>8</v>
      </c>
      <c r="U30" s="130"/>
      <c r="V30" s="173"/>
      <c r="W30" s="172"/>
      <c r="X30" s="165">
        <f t="shared" si="21"/>
        <v>0</v>
      </c>
      <c r="Y30" s="132"/>
    </row>
    <row r="31">
      <c r="C31" s="45"/>
      <c r="D31" s="41"/>
      <c r="E31" s="166"/>
      <c r="F31" s="125">
        <f t="shared" si="18"/>
        <v>0</v>
      </c>
      <c r="H31" s="174" t="str">
        <f>IF(H25=0,"","총"&amp;H25)</f>
        <v>총🍪고정비</v>
      </c>
      <c r="I31" s="175"/>
      <c r="J31" s="162"/>
      <c r="K31" s="176">
        <f>SUM(K25:K30)</f>
        <v>0</v>
      </c>
      <c r="M31" s="174" t="str">
        <f>IF(M25=0,"","총"&amp;M25)</f>
        <v>총🍪식비</v>
      </c>
      <c r="N31" s="175"/>
      <c r="O31" s="162"/>
      <c r="P31" s="176">
        <f>SUM(P25:P30)</f>
        <v>0</v>
      </c>
      <c r="R31" s="174" t="str">
        <f>IF(R25=0,"","총"&amp;R25)</f>
        <v>총🍪기타</v>
      </c>
      <c r="S31" s="175"/>
      <c r="T31" s="175"/>
      <c r="U31" s="175"/>
      <c r="V31" s="175"/>
      <c r="W31" s="162"/>
      <c r="X31" s="177">
        <f>SUM(X25:X30)</f>
        <v>0</v>
      </c>
      <c r="Y31" s="132"/>
    </row>
    <row r="32">
      <c r="C32" s="46"/>
      <c r="D32" s="41"/>
      <c r="E32" s="170"/>
      <c r="F32" s="125">
        <f t="shared" si="18"/>
        <v>0</v>
      </c>
      <c r="H32" s="171"/>
      <c r="I32" s="178"/>
      <c r="J32" s="172"/>
      <c r="K32" s="179">
        <f>K31-J25</f>
        <v>0</v>
      </c>
      <c r="M32" s="171"/>
      <c r="N32" s="178"/>
      <c r="O32" s="172"/>
      <c r="P32" s="180">
        <f>P31-O25</f>
        <v>0</v>
      </c>
      <c r="R32" s="171"/>
      <c r="S32" s="178"/>
      <c r="T32" s="178"/>
      <c r="U32" s="178"/>
      <c r="V32" s="178"/>
      <c r="W32" s="172"/>
      <c r="X32" s="181">
        <f>X31-V25</f>
        <v>0</v>
      </c>
      <c r="Y32" s="132"/>
    </row>
    <row r="33">
      <c r="C33" s="174" t="str">
        <f>IF(C25=0,"","총"&amp;C25)</f>
        <v>총수입</v>
      </c>
      <c r="D33" s="175"/>
      <c r="E33" s="162"/>
      <c r="F33" s="176">
        <f>SUM(F25:F32)</f>
        <v>0</v>
      </c>
      <c r="H33" s="160" t="s">
        <v>21</v>
      </c>
      <c r="I33" s="41" t="s">
        <v>15</v>
      </c>
      <c r="J33" s="159"/>
      <c r="K33" s="125">
        <f t="shared" ref="K33:K38" si="22">SUMIFS($K$62:$K$500,$I$62:$I$500,$H$33,$J$62:$J$500,I33)</f>
        <v>0</v>
      </c>
      <c r="M33" s="160" t="s">
        <v>31</v>
      </c>
      <c r="N33" s="41" t="s">
        <v>27</v>
      </c>
      <c r="O33" s="159"/>
      <c r="P33" s="125">
        <f t="shared" ref="P33:P38" si="23">SUMIFS($K$62:$K$500,$I$62:$I$500,$M$33,$J$62:$J$500,N33)</f>
        <v>0</v>
      </c>
      <c r="R33" s="161" t="s">
        <v>45</v>
      </c>
      <c r="S33" s="162"/>
      <c r="T33" s="163" t="s">
        <v>40</v>
      </c>
      <c r="U33" s="130"/>
      <c r="V33" s="164"/>
      <c r="W33" s="162"/>
      <c r="X33" s="165">
        <f t="shared" ref="X33:X38" si="24">SUMIFS($K$62:$K$500,$I$62:$I$500,$R$33,$J$62:$J$500,T33)</f>
        <v>0</v>
      </c>
      <c r="Y33" s="132"/>
    </row>
    <row r="34">
      <c r="C34" s="171"/>
      <c r="D34" s="178"/>
      <c r="E34" s="172"/>
      <c r="F34" s="182">
        <f>F33-E25</f>
        <v>0</v>
      </c>
      <c r="H34" s="45"/>
      <c r="I34" s="41" t="s">
        <v>17</v>
      </c>
      <c r="J34" s="166"/>
      <c r="K34" s="125">
        <f t="shared" si="22"/>
        <v>0</v>
      </c>
      <c r="M34" s="45"/>
      <c r="N34" s="41" t="s">
        <v>28</v>
      </c>
      <c r="O34" s="166"/>
      <c r="P34" s="125">
        <f t="shared" si="23"/>
        <v>0</v>
      </c>
      <c r="R34" s="167"/>
      <c r="S34" s="168"/>
      <c r="T34" s="163" t="s">
        <v>41</v>
      </c>
      <c r="U34" s="130"/>
      <c r="V34" s="169"/>
      <c r="W34" s="168"/>
      <c r="X34" s="165">
        <f t="shared" si="24"/>
        <v>0</v>
      </c>
      <c r="Y34" s="132"/>
    </row>
    <row r="35">
      <c r="C35" s="158" t="s">
        <v>9</v>
      </c>
      <c r="D35" s="41" t="s">
        <v>10</v>
      </c>
      <c r="E35" s="159"/>
      <c r="F35" s="125">
        <f t="shared" ref="F35:F42" si="25">SUMIFS($K$62:$K$500,$I$62:$I$500,$C$35,$J$62:$J$500,D35)</f>
        <v>0</v>
      </c>
      <c r="H35" s="45"/>
      <c r="I35" s="41" t="s">
        <v>18</v>
      </c>
      <c r="J35" s="166"/>
      <c r="K35" s="125">
        <f t="shared" si="22"/>
        <v>0</v>
      </c>
      <c r="M35" s="45"/>
      <c r="N35" s="41" t="s">
        <v>29</v>
      </c>
      <c r="O35" s="166"/>
      <c r="P35" s="125">
        <f t="shared" si="23"/>
        <v>0</v>
      </c>
      <c r="R35" s="167"/>
      <c r="S35" s="168"/>
      <c r="T35" s="163" t="s">
        <v>42</v>
      </c>
      <c r="U35" s="130"/>
      <c r="V35" s="169"/>
      <c r="W35" s="168"/>
      <c r="X35" s="165">
        <f t="shared" si="24"/>
        <v>0</v>
      </c>
      <c r="Y35" s="132"/>
    </row>
    <row r="36">
      <c r="C36" s="45"/>
      <c r="D36" s="41" t="s">
        <v>11</v>
      </c>
      <c r="E36" s="166"/>
      <c r="F36" s="125">
        <f t="shared" si="25"/>
        <v>0</v>
      </c>
      <c r="H36" s="45"/>
      <c r="I36" s="41" t="s">
        <v>19</v>
      </c>
      <c r="J36" s="166"/>
      <c r="K36" s="125">
        <f t="shared" si="22"/>
        <v>0</v>
      </c>
      <c r="M36" s="45"/>
      <c r="N36" s="41" t="s">
        <v>30</v>
      </c>
      <c r="O36" s="166"/>
      <c r="P36" s="125">
        <f t="shared" si="23"/>
        <v>0</v>
      </c>
      <c r="R36" s="167"/>
      <c r="S36" s="168"/>
      <c r="T36" s="163" t="s">
        <v>43</v>
      </c>
      <c r="U36" s="130"/>
      <c r="V36" s="169"/>
      <c r="W36" s="168"/>
      <c r="X36" s="165">
        <f t="shared" si="24"/>
        <v>0</v>
      </c>
      <c r="Y36" s="132"/>
    </row>
    <row r="37">
      <c r="C37" s="45"/>
      <c r="D37" s="41" t="s">
        <v>12</v>
      </c>
      <c r="E37" s="166"/>
      <c r="F37" s="125">
        <f t="shared" si="25"/>
        <v>0</v>
      </c>
      <c r="H37" s="45"/>
      <c r="I37" s="41" t="s">
        <v>20</v>
      </c>
      <c r="J37" s="166"/>
      <c r="K37" s="125">
        <f t="shared" si="22"/>
        <v>0</v>
      </c>
      <c r="M37" s="45"/>
      <c r="N37" s="41" t="s">
        <v>8</v>
      </c>
      <c r="O37" s="166"/>
      <c r="P37" s="125">
        <f t="shared" si="23"/>
        <v>0</v>
      </c>
      <c r="R37" s="167"/>
      <c r="S37" s="168"/>
      <c r="T37" s="163" t="s">
        <v>44</v>
      </c>
      <c r="U37" s="130"/>
      <c r="V37" s="169"/>
      <c r="W37" s="168"/>
      <c r="X37" s="165">
        <f t="shared" si="24"/>
        <v>0</v>
      </c>
      <c r="Y37" s="132"/>
    </row>
    <row r="38">
      <c r="C38" s="45"/>
      <c r="D38" s="41" t="s">
        <v>13</v>
      </c>
      <c r="E38" s="166"/>
      <c r="F38" s="125">
        <f t="shared" si="25"/>
        <v>0</v>
      </c>
      <c r="H38" s="46"/>
      <c r="I38" s="41"/>
      <c r="J38" s="170"/>
      <c r="K38" s="125">
        <f t="shared" si="22"/>
        <v>0</v>
      </c>
      <c r="M38" s="46"/>
      <c r="N38" s="41"/>
      <c r="O38" s="170"/>
      <c r="P38" s="125">
        <f t="shared" si="23"/>
        <v>0</v>
      </c>
      <c r="R38" s="171"/>
      <c r="S38" s="172"/>
      <c r="T38" s="163" t="s">
        <v>8</v>
      </c>
      <c r="U38" s="130"/>
      <c r="V38" s="173"/>
      <c r="W38" s="172"/>
      <c r="X38" s="165">
        <f t="shared" si="24"/>
        <v>0</v>
      </c>
      <c r="Y38" s="132"/>
    </row>
    <row r="39">
      <c r="C39" s="45"/>
      <c r="D39" s="41"/>
      <c r="E39" s="166"/>
      <c r="F39" s="125">
        <f t="shared" si="25"/>
        <v>0</v>
      </c>
      <c r="H39" s="174" t="str">
        <f>IF(H33=0,"","총"&amp;H33)</f>
        <v>총🐻고정비</v>
      </c>
      <c r="I39" s="175"/>
      <c r="J39" s="162"/>
      <c r="K39" s="176">
        <f>SUM(K33:K38)</f>
        <v>0</v>
      </c>
      <c r="M39" s="174" t="str">
        <f>IF(M33=0,"","총"&amp;M33)</f>
        <v>총🐻식비</v>
      </c>
      <c r="N39" s="175"/>
      <c r="O39" s="162"/>
      <c r="P39" s="176">
        <f>SUM(P33:P38)</f>
        <v>0</v>
      </c>
      <c r="R39" s="174" t="str">
        <f>IF(R33=0,"","총"&amp;R33)</f>
        <v>총🐻기타</v>
      </c>
      <c r="S39" s="175"/>
      <c r="T39" s="175"/>
      <c r="U39" s="175"/>
      <c r="V39" s="175"/>
      <c r="W39" s="162"/>
      <c r="X39" s="177">
        <f>SUM(X33:X38)</f>
        <v>0</v>
      </c>
      <c r="Y39" s="132"/>
    </row>
    <row r="40">
      <c r="C40" s="45"/>
      <c r="D40" s="41"/>
      <c r="E40" s="166"/>
      <c r="F40" s="125">
        <f t="shared" si="25"/>
        <v>0</v>
      </c>
      <c r="H40" s="171"/>
      <c r="I40" s="178"/>
      <c r="J40" s="172"/>
      <c r="K40" s="180">
        <f>K39-J33</f>
        <v>0</v>
      </c>
      <c r="M40" s="171"/>
      <c r="N40" s="178"/>
      <c r="O40" s="172"/>
      <c r="P40" s="180">
        <f>P39-O33</f>
        <v>0</v>
      </c>
      <c r="R40" s="171"/>
      <c r="S40" s="178"/>
      <c r="T40" s="178"/>
      <c r="U40" s="178"/>
      <c r="V40" s="178"/>
      <c r="W40" s="172"/>
      <c r="X40" s="181">
        <f>X39-V33</f>
        <v>0</v>
      </c>
      <c r="Y40" s="132"/>
    </row>
    <row r="41">
      <c r="C41" s="45"/>
      <c r="D41" s="41"/>
      <c r="E41" s="166"/>
      <c r="F41" s="125">
        <f t="shared" si="25"/>
        <v>0</v>
      </c>
      <c r="H41" s="160" t="s">
        <v>22</v>
      </c>
      <c r="I41" s="41" t="s">
        <v>23</v>
      </c>
      <c r="J41" s="159"/>
      <c r="K41" s="125">
        <f t="shared" ref="K41:K46" si="26">SUMIFS($K$62:$K$500,$I$62:$I$500,$H$41,$J$62:$J$500,I41)</f>
        <v>0</v>
      </c>
      <c r="M41" s="160" t="s">
        <v>32</v>
      </c>
      <c r="N41" s="41" t="s">
        <v>33</v>
      </c>
      <c r="O41" s="159"/>
      <c r="P41" s="125">
        <f t="shared" ref="P41:P46" si="27">SUMIFS($K$62:$K$500,$I$62:$I$500,$M$41,$J$62:$J$500,N41)</f>
        <v>0</v>
      </c>
      <c r="R41" s="161" t="s">
        <v>46</v>
      </c>
      <c r="S41" s="162"/>
      <c r="T41" s="163" t="s">
        <v>47</v>
      </c>
      <c r="U41" s="130"/>
      <c r="V41" s="164"/>
      <c r="W41" s="162"/>
      <c r="X41" s="165">
        <f t="shared" ref="X41:X46" si="28">SUMIFS($K$62:$K$500,$I$62:$I$500,$R$41,$J$62:$J$500,T41)</f>
        <v>0</v>
      </c>
      <c r="Y41" s="132"/>
    </row>
    <row r="42">
      <c r="C42" s="46"/>
      <c r="D42" s="41"/>
      <c r="E42" s="170"/>
      <c r="F42" s="125">
        <f t="shared" si="25"/>
        <v>0</v>
      </c>
      <c r="H42" s="45"/>
      <c r="I42" s="41" t="s">
        <v>24</v>
      </c>
      <c r="J42" s="166"/>
      <c r="K42" s="125">
        <f t="shared" si="26"/>
        <v>0</v>
      </c>
      <c r="M42" s="45"/>
      <c r="N42" s="41" t="s">
        <v>34</v>
      </c>
      <c r="O42" s="166"/>
      <c r="P42" s="125">
        <f t="shared" si="27"/>
        <v>0</v>
      </c>
      <c r="R42" s="167"/>
      <c r="S42" s="168"/>
      <c r="T42" s="163" t="s">
        <v>48</v>
      </c>
      <c r="U42" s="130"/>
      <c r="V42" s="169"/>
      <c r="W42" s="168"/>
      <c r="X42" s="165">
        <f t="shared" si="28"/>
        <v>0</v>
      </c>
      <c r="Y42" s="132"/>
    </row>
    <row r="43">
      <c r="C43" s="174" t="str">
        <f>IF(C35=0,"","총"&amp;C35)</f>
        <v>총저축</v>
      </c>
      <c r="D43" s="175"/>
      <c r="E43" s="162"/>
      <c r="F43" s="176">
        <f>SUM(F35:F42)</f>
        <v>0</v>
      </c>
      <c r="H43" s="45"/>
      <c r="I43" s="41" t="s">
        <v>8</v>
      </c>
      <c r="J43" s="166"/>
      <c r="K43" s="125">
        <f t="shared" si="26"/>
        <v>0</v>
      </c>
      <c r="M43" s="45"/>
      <c r="N43" s="41" t="s">
        <v>35</v>
      </c>
      <c r="O43" s="166"/>
      <c r="P43" s="125">
        <f t="shared" si="27"/>
        <v>0</v>
      </c>
      <c r="R43" s="167"/>
      <c r="S43" s="168"/>
      <c r="T43" s="163" t="s">
        <v>49</v>
      </c>
      <c r="U43" s="130"/>
      <c r="V43" s="169"/>
      <c r="W43" s="168"/>
      <c r="X43" s="165">
        <f t="shared" si="28"/>
        <v>0</v>
      </c>
      <c r="Y43" s="132"/>
    </row>
    <row r="44">
      <c r="C44" s="183"/>
      <c r="D44" s="184"/>
      <c r="E44" s="185"/>
      <c r="F44" s="186">
        <f>F43-E35</f>
        <v>0</v>
      </c>
      <c r="H44" s="45"/>
      <c r="I44" s="41"/>
      <c r="J44" s="166"/>
      <c r="K44" s="125">
        <f t="shared" si="26"/>
        <v>0</v>
      </c>
      <c r="M44" s="45"/>
      <c r="N44" s="41" t="s">
        <v>36</v>
      </c>
      <c r="O44" s="166"/>
      <c r="P44" s="125">
        <f t="shared" si="27"/>
        <v>0</v>
      </c>
      <c r="R44" s="167"/>
      <c r="S44" s="168"/>
      <c r="T44" s="163" t="s">
        <v>50</v>
      </c>
      <c r="U44" s="130"/>
      <c r="V44" s="169"/>
      <c r="W44" s="168"/>
      <c r="X44" s="165">
        <f t="shared" si="28"/>
        <v>0</v>
      </c>
      <c r="Y44" s="132"/>
    </row>
    <row r="45">
      <c r="H45" s="45"/>
      <c r="I45" s="41"/>
      <c r="J45" s="166"/>
      <c r="K45" s="125">
        <f t="shared" si="26"/>
        <v>0</v>
      </c>
      <c r="M45" s="45"/>
      <c r="N45" s="41" t="s">
        <v>37</v>
      </c>
      <c r="O45" s="166"/>
      <c r="P45" s="125">
        <f t="shared" si="27"/>
        <v>0</v>
      </c>
      <c r="R45" s="167"/>
      <c r="S45" s="168"/>
      <c r="T45" s="163" t="s">
        <v>8</v>
      </c>
      <c r="U45" s="130"/>
      <c r="V45" s="169"/>
      <c r="W45" s="168"/>
      <c r="X45" s="165">
        <f t="shared" si="28"/>
        <v>0</v>
      </c>
      <c r="Y45" s="132"/>
    </row>
    <row r="46">
      <c r="H46" s="46"/>
      <c r="I46" s="41"/>
      <c r="J46" s="170"/>
      <c r="K46" s="125">
        <f t="shared" si="26"/>
        <v>0</v>
      </c>
      <c r="M46" s="46"/>
      <c r="N46" s="41" t="s">
        <v>8</v>
      </c>
      <c r="O46" s="170"/>
      <c r="P46" s="125">
        <f t="shared" si="27"/>
        <v>0</v>
      </c>
      <c r="R46" s="171"/>
      <c r="S46" s="172"/>
      <c r="T46" s="163"/>
      <c r="U46" s="130"/>
      <c r="V46" s="173"/>
      <c r="W46" s="172"/>
      <c r="X46" s="165">
        <f t="shared" si="28"/>
        <v>0</v>
      </c>
      <c r="Y46" s="132"/>
    </row>
    <row r="47">
      <c r="H47" s="174" t="str">
        <f>IF(H41=0,"","총"&amp;H41)</f>
        <v>총🍪생필품</v>
      </c>
      <c r="I47" s="175"/>
      <c r="J47" s="162"/>
      <c r="K47" s="176">
        <f>SUM(K41:K46)</f>
        <v>0</v>
      </c>
      <c r="M47" s="174" t="str">
        <f>IF(M41=0,"","총"&amp;M41)</f>
        <v>총🍪여가비</v>
      </c>
      <c r="N47" s="175"/>
      <c r="O47" s="162"/>
      <c r="P47" s="176">
        <f>SUM(P41:P46)</f>
        <v>0</v>
      </c>
      <c r="R47" s="174" t="str">
        <f>IF(R41=0,"","총"&amp;R41)</f>
        <v>총🍪이벤트성</v>
      </c>
      <c r="S47" s="175"/>
      <c r="T47" s="175"/>
      <c r="U47" s="175"/>
      <c r="V47" s="175"/>
      <c r="W47" s="162"/>
      <c r="X47" s="177">
        <f>SUM(X41:X46)</f>
        <v>0</v>
      </c>
      <c r="Y47" s="132"/>
    </row>
    <row r="48">
      <c r="H48" s="171"/>
      <c r="I48" s="178"/>
      <c r="J48" s="172"/>
      <c r="K48" s="180">
        <f>K47-J41</f>
        <v>0</v>
      </c>
      <c r="M48" s="171"/>
      <c r="N48" s="178"/>
      <c r="O48" s="172"/>
      <c r="P48" s="180">
        <f>P47-O41</f>
        <v>0</v>
      </c>
      <c r="R48" s="171"/>
      <c r="S48" s="178"/>
      <c r="T48" s="178"/>
      <c r="U48" s="178"/>
      <c r="V48" s="178"/>
      <c r="W48" s="172"/>
      <c r="X48" s="181">
        <f>X47-V41</f>
        <v>0</v>
      </c>
      <c r="Y48" s="132"/>
    </row>
    <row r="49">
      <c r="H49" s="160" t="s">
        <v>25</v>
      </c>
      <c r="I49" s="41" t="s">
        <v>23</v>
      </c>
      <c r="J49" s="159"/>
      <c r="K49" s="125">
        <f t="shared" ref="K49:K54" si="29">SUMIFS($K$62:$K$500,$I$62:$I$500,$H$49,$J$62:$J$500,I49)</f>
        <v>0</v>
      </c>
      <c r="M49" s="160" t="s">
        <v>38</v>
      </c>
      <c r="N49" s="41" t="s">
        <v>33</v>
      </c>
      <c r="O49" s="159"/>
      <c r="P49" s="125">
        <f t="shared" ref="P49:P54" si="30">SUMIFS($K$62:$K$500,$I$62:$I$500,$M$49,$J$62:$J$500,N49)</f>
        <v>0</v>
      </c>
      <c r="R49" s="161" t="s">
        <v>51</v>
      </c>
      <c r="S49" s="162"/>
      <c r="T49" s="163" t="s">
        <v>47</v>
      </c>
      <c r="U49" s="130"/>
      <c r="V49" s="164"/>
      <c r="W49" s="162"/>
      <c r="X49" s="165">
        <f t="shared" ref="X49:X54" si="31">SUMIFS($K$62:$K$500,$I$62:$I$500,$R$49,$J$62:$J$500,T49)</f>
        <v>0</v>
      </c>
      <c r="Y49" s="132"/>
    </row>
    <row r="50">
      <c r="H50" s="45"/>
      <c r="I50" s="41" t="s">
        <v>24</v>
      </c>
      <c r="J50" s="166"/>
      <c r="K50" s="125">
        <f t="shared" si="29"/>
        <v>0</v>
      </c>
      <c r="M50" s="45"/>
      <c r="N50" s="41" t="s">
        <v>34</v>
      </c>
      <c r="O50" s="166"/>
      <c r="P50" s="125">
        <f t="shared" si="30"/>
        <v>0</v>
      </c>
      <c r="R50" s="167"/>
      <c r="S50" s="168"/>
      <c r="T50" s="163" t="s">
        <v>48</v>
      </c>
      <c r="U50" s="130"/>
      <c r="V50" s="169"/>
      <c r="W50" s="168"/>
      <c r="X50" s="165">
        <f t="shared" si="31"/>
        <v>0</v>
      </c>
      <c r="Y50" s="132"/>
    </row>
    <row r="51">
      <c r="H51" s="45"/>
      <c r="I51" s="41" t="s">
        <v>8</v>
      </c>
      <c r="J51" s="166"/>
      <c r="K51" s="125">
        <f t="shared" si="29"/>
        <v>0</v>
      </c>
      <c r="M51" s="45"/>
      <c r="N51" s="41" t="s">
        <v>35</v>
      </c>
      <c r="O51" s="166"/>
      <c r="P51" s="125">
        <f t="shared" si="30"/>
        <v>0</v>
      </c>
      <c r="R51" s="167"/>
      <c r="S51" s="168"/>
      <c r="T51" s="163" t="s">
        <v>49</v>
      </c>
      <c r="U51" s="130"/>
      <c r="V51" s="169"/>
      <c r="W51" s="168"/>
      <c r="X51" s="165">
        <f t="shared" si="31"/>
        <v>0</v>
      </c>
      <c r="Y51" s="132"/>
    </row>
    <row r="52">
      <c r="H52" s="45"/>
      <c r="I52" s="41"/>
      <c r="J52" s="166"/>
      <c r="K52" s="125">
        <f t="shared" si="29"/>
        <v>0</v>
      </c>
      <c r="M52" s="45"/>
      <c r="N52" s="41" t="s">
        <v>36</v>
      </c>
      <c r="O52" s="166"/>
      <c r="P52" s="125">
        <f t="shared" si="30"/>
        <v>0</v>
      </c>
      <c r="R52" s="167"/>
      <c r="S52" s="168"/>
      <c r="T52" s="163" t="s">
        <v>50</v>
      </c>
      <c r="U52" s="130"/>
      <c r="V52" s="169"/>
      <c r="W52" s="168"/>
      <c r="X52" s="165">
        <f t="shared" si="31"/>
        <v>0</v>
      </c>
      <c r="Y52" s="132"/>
    </row>
    <row r="53">
      <c r="H53" s="45"/>
      <c r="I53" s="41"/>
      <c r="J53" s="166"/>
      <c r="K53" s="125">
        <f t="shared" si="29"/>
        <v>0</v>
      </c>
      <c r="M53" s="45"/>
      <c r="N53" s="41" t="s">
        <v>37</v>
      </c>
      <c r="O53" s="166"/>
      <c r="P53" s="125">
        <f t="shared" si="30"/>
        <v>0</v>
      </c>
      <c r="R53" s="167"/>
      <c r="S53" s="168"/>
      <c r="T53" s="163" t="s">
        <v>8</v>
      </c>
      <c r="U53" s="130"/>
      <c r="V53" s="169"/>
      <c r="W53" s="168"/>
      <c r="X53" s="165">
        <f t="shared" si="31"/>
        <v>0</v>
      </c>
      <c r="Y53" s="132"/>
    </row>
    <row r="54">
      <c r="H54" s="46"/>
      <c r="I54" s="41"/>
      <c r="J54" s="170"/>
      <c r="K54" s="125">
        <f t="shared" si="29"/>
        <v>0</v>
      </c>
      <c r="M54" s="46"/>
      <c r="N54" s="41" t="s">
        <v>8</v>
      </c>
      <c r="O54" s="170"/>
      <c r="P54" s="125">
        <f t="shared" si="30"/>
        <v>0</v>
      </c>
      <c r="R54" s="171"/>
      <c r="S54" s="172"/>
      <c r="T54" s="163"/>
      <c r="U54" s="130"/>
      <c r="V54" s="173"/>
      <c r="W54" s="172"/>
      <c r="X54" s="165">
        <f t="shared" si="31"/>
        <v>0</v>
      </c>
      <c r="Y54" s="132"/>
    </row>
    <row r="55">
      <c r="H55" s="174" t="str">
        <f>IF(H49=0,"","총"&amp;H49)</f>
        <v>총🐻생필품</v>
      </c>
      <c r="I55" s="175"/>
      <c r="J55" s="162"/>
      <c r="K55" s="176">
        <f>SUM(K49:K54)</f>
        <v>0</v>
      </c>
      <c r="M55" s="174" t="str">
        <f>IF(M49=0,"","총"&amp;M49)</f>
        <v>총🐻여가비</v>
      </c>
      <c r="N55" s="175"/>
      <c r="O55" s="162"/>
      <c r="P55" s="176">
        <f>SUM(P49:P54)</f>
        <v>0</v>
      </c>
      <c r="R55" s="174" t="str">
        <f>IF(R49=0,"","총"&amp;R49)</f>
        <v>총🐻 이벤트성</v>
      </c>
      <c r="S55" s="175"/>
      <c r="T55" s="175"/>
      <c r="U55" s="175"/>
      <c r="V55" s="175"/>
      <c r="W55" s="162"/>
      <c r="X55" s="177">
        <f>SUM(X49:X54)</f>
        <v>0</v>
      </c>
      <c r="Y55" s="132"/>
    </row>
    <row r="56">
      <c r="H56" s="183"/>
      <c r="I56" s="184"/>
      <c r="J56" s="185"/>
      <c r="K56" s="187">
        <f>K55-J49</f>
        <v>0</v>
      </c>
      <c r="M56" s="183"/>
      <c r="N56" s="184"/>
      <c r="O56" s="185"/>
      <c r="P56" s="187">
        <f>P55-O49</f>
        <v>0</v>
      </c>
      <c r="R56" s="183"/>
      <c r="S56" s="184"/>
      <c r="T56" s="184"/>
      <c r="U56" s="184"/>
      <c r="V56" s="184"/>
      <c r="W56" s="185"/>
      <c r="X56" s="188">
        <f>X55-V49</f>
        <v>0</v>
      </c>
      <c r="Y56" s="55"/>
    </row>
    <row r="60">
      <c r="V60" s="189" t="s">
        <v>124</v>
      </c>
      <c r="W60" s="8"/>
      <c r="X60" s="190">
        <f>SUM(J49,J41,J33,J25,O25,O33,O41,O49,V49,V41,V33,V25)</f>
        <v>0</v>
      </c>
      <c r="Y60" s="8"/>
    </row>
    <row r="61">
      <c r="H61" s="191" t="s">
        <v>125</v>
      </c>
      <c r="I61" s="192" t="s">
        <v>1</v>
      </c>
      <c r="J61" s="192" t="s">
        <v>2</v>
      </c>
      <c r="K61" s="192" t="s">
        <v>114</v>
      </c>
      <c r="L61" s="193" t="s">
        <v>52</v>
      </c>
      <c r="M61" s="156"/>
      <c r="N61" s="193" t="s">
        <v>126</v>
      </c>
      <c r="O61" s="128"/>
      <c r="P61" s="128"/>
      <c r="Q61" s="156"/>
      <c r="R61" s="193" t="s">
        <v>127</v>
      </c>
      <c r="S61" s="128"/>
      <c r="T61" s="53"/>
      <c r="V61" s="189" t="s">
        <v>128</v>
      </c>
      <c r="W61" s="8"/>
      <c r="X61" s="194">
        <f>X60-SUM($K$31+$K$39+$K$47+$K$55+$P$31+$P$39+$P$47+$P$55+$X$31+$X$39+$X$47+$X$55)</f>
        <v>0</v>
      </c>
      <c r="Y61" s="8"/>
    </row>
    <row r="62">
      <c r="H62" s="215"/>
      <c r="I62" s="196"/>
      <c r="J62" s="196"/>
      <c r="K62" s="197"/>
      <c r="L62" s="198"/>
      <c r="M62" s="130"/>
      <c r="N62" s="199"/>
      <c r="O62" s="200"/>
      <c r="P62" s="200"/>
      <c r="Q62" s="130"/>
      <c r="R62" s="198"/>
      <c r="S62" s="200"/>
      <c r="T62" s="132"/>
      <c r="AB62" s="201" t="str">
        <f>IFERROR(__xludf.DUMMYFUNCTION("FILTER('설정시트'!$D$7:$K$20,'설정시트'!$C$7:$C$20=I62)"),"#N/A")</f>
        <v>#N/A</v>
      </c>
      <c r="AC62" s="201"/>
      <c r="AD62" s="201"/>
      <c r="AE62" s="201"/>
      <c r="AF62" s="201"/>
      <c r="AG62" s="201"/>
      <c r="AH62" s="201"/>
      <c r="AI62" s="201"/>
    </row>
    <row r="63">
      <c r="H63" s="195"/>
      <c r="I63" s="196"/>
      <c r="J63" s="196"/>
      <c r="K63" s="197"/>
      <c r="L63" s="198"/>
      <c r="M63" s="130"/>
      <c r="N63" s="199"/>
      <c r="O63" s="200"/>
      <c r="P63" s="200"/>
      <c r="Q63" s="130"/>
      <c r="R63" s="199"/>
      <c r="S63" s="200"/>
      <c r="T63" s="132"/>
      <c r="AB63" s="201" t="str">
        <f>IFERROR(__xludf.DUMMYFUNCTION("FILTER('설정시트'!$D$7:$K$20,'설정시트'!$C$7:$C$20=I63)"),"#N/A")</f>
        <v>#N/A</v>
      </c>
      <c r="AC63" s="201"/>
      <c r="AD63" s="201"/>
      <c r="AE63" s="201"/>
      <c r="AF63" s="201"/>
      <c r="AG63" s="201"/>
      <c r="AH63" s="201"/>
      <c r="AI63" s="201"/>
    </row>
    <row r="64">
      <c r="H64" s="195"/>
      <c r="I64" s="196"/>
      <c r="J64" s="196"/>
      <c r="K64" s="197"/>
      <c r="L64" s="198"/>
      <c r="M64" s="130"/>
      <c r="N64" s="199"/>
      <c r="O64" s="200"/>
      <c r="P64" s="200"/>
      <c r="Q64" s="130"/>
      <c r="R64" s="199"/>
      <c r="S64" s="200"/>
      <c r="T64" s="132"/>
      <c r="AB64" s="201" t="str">
        <f>IFERROR(__xludf.DUMMYFUNCTION("FILTER('설정시트'!$D$7:$K$20,'설정시트'!$C$7:$C$20=I64)"),"#N/A")</f>
        <v>#N/A</v>
      </c>
      <c r="AC64" s="201"/>
      <c r="AD64" s="201"/>
      <c r="AE64" s="201"/>
      <c r="AF64" s="201"/>
      <c r="AG64" s="201"/>
      <c r="AH64" s="201"/>
      <c r="AI64" s="201"/>
    </row>
    <row r="65">
      <c r="H65" s="195"/>
      <c r="I65" s="196"/>
      <c r="J65" s="196"/>
      <c r="K65" s="197"/>
      <c r="L65" s="198"/>
      <c r="M65" s="130"/>
      <c r="N65" s="199"/>
      <c r="O65" s="200"/>
      <c r="P65" s="200"/>
      <c r="Q65" s="130"/>
      <c r="R65" s="199"/>
      <c r="S65" s="200"/>
      <c r="T65" s="132"/>
      <c r="AB65" s="201" t="str">
        <f>IFERROR(__xludf.DUMMYFUNCTION("FILTER('설정시트'!$D$7:$K$20,'설정시트'!$C$7:$C$20=I65)"),"#N/A")</f>
        <v>#N/A</v>
      </c>
      <c r="AC65" s="201"/>
      <c r="AD65" s="201"/>
      <c r="AE65" s="201"/>
      <c r="AF65" s="201"/>
      <c r="AG65" s="201"/>
      <c r="AH65" s="201"/>
      <c r="AI65" s="201"/>
    </row>
    <row r="66">
      <c r="H66" s="195"/>
      <c r="I66" s="196"/>
      <c r="J66" s="196"/>
      <c r="K66" s="197"/>
      <c r="L66" s="198"/>
      <c r="M66" s="130"/>
      <c r="N66" s="199"/>
      <c r="O66" s="200"/>
      <c r="P66" s="200"/>
      <c r="Q66" s="130"/>
      <c r="R66" s="199"/>
      <c r="S66" s="200"/>
      <c r="T66" s="132"/>
      <c r="AB66" s="201" t="str">
        <f>IFERROR(__xludf.DUMMYFUNCTION("FILTER('설정시트'!$D$7:$K$20,'설정시트'!$C$7:$C$20=I66)"),"#N/A")</f>
        <v>#N/A</v>
      </c>
      <c r="AC66" s="201"/>
      <c r="AD66" s="201"/>
      <c r="AE66" s="201"/>
      <c r="AF66" s="201"/>
      <c r="AG66" s="201"/>
      <c r="AH66" s="201"/>
      <c r="AI66" s="201"/>
    </row>
    <row r="67">
      <c r="H67" s="195"/>
      <c r="I67" s="196"/>
      <c r="J67" s="196"/>
      <c r="K67" s="197"/>
      <c r="L67" s="198"/>
      <c r="M67" s="130"/>
      <c r="N67" s="199"/>
      <c r="O67" s="200"/>
      <c r="P67" s="200"/>
      <c r="Q67" s="130"/>
      <c r="R67" s="199"/>
      <c r="S67" s="200"/>
      <c r="T67" s="132"/>
      <c r="AB67" s="201" t="str">
        <f>IFERROR(__xludf.DUMMYFUNCTION("FILTER('설정시트'!$D$7:$K$20,'설정시트'!$C$7:$C$20=I67)"),"#N/A")</f>
        <v>#N/A</v>
      </c>
      <c r="AC67" s="201"/>
      <c r="AD67" s="201"/>
      <c r="AE67" s="201"/>
      <c r="AF67" s="201"/>
      <c r="AG67" s="201"/>
      <c r="AH67" s="201"/>
      <c r="AI67" s="201"/>
    </row>
    <row r="68">
      <c r="H68" s="195"/>
      <c r="I68" s="196"/>
      <c r="J68" s="196"/>
      <c r="K68" s="197"/>
      <c r="L68" s="198"/>
      <c r="M68" s="130"/>
      <c r="N68" s="199"/>
      <c r="O68" s="200"/>
      <c r="P68" s="200"/>
      <c r="Q68" s="130"/>
      <c r="R68" s="199"/>
      <c r="S68" s="200"/>
      <c r="T68" s="132"/>
      <c r="AB68" s="201" t="str">
        <f>IFERROR(__xludf.DUMMYFUNCTION("FILTER('설정시트'!$D$7:$K$20,'설정시트'!$C$7:$C$20=I68)"),"#N/A")</f>
        <v>#N/A</v>
      </c>
      <c r="AC68" s="201"/>
      <c r="AD68" s="201"/>
      <c r="AE68" s="201"/>
      <c r="AF68" s="201"/>
      <c r="AG68" s="201"/>
      <c r="AH68" s="201"/>
      <c r="AI68" s="201"/>
    </row>
    <row r="69">
      <c r="H69" s="195"/>
      <c r="I69" s="196"/>
      <c r="J69" s="196"/>
      <c r="K69" s="197"/>
      <c r="L69" s="198"/>
      <c r="M69" s="130"/>
      <c r="N69" s="199"/>
      <c r="O69" s="200"/>
      <c r="P69" s="200"/>
      <c r="Q69" s="130"/>
      <c r="R69" s="199"/>
      <c r="S69" s="200"/>
      <c r="T69" s="132"/>
      <c r="AB69" s="201" t="str">
        <f>IFERROR(__xludf.DUMMYFUNCTION("FILTER('설정시트'!$D$7:$K$20,'설정시트'!$C$7:$C$20=I69)"),"#N/A")</f>
        <v>#N/A</v>
      </c>
      <c r="AC69" s="201"/>
      <c r="AD69" s="201"/>
      <c r="AE69" s="201"/>
      <c r="AF69" s="201"/>
      <c r="AG69" s="201"/>
      <c r="AH69" s="201"/>
      <c r="AI69" s="201"/>
    </row>
    <row r="70">
      <c r="H70" s="195"/>
      <c r="I70" s="196"/>
      <c r="J70" s="196"/>
      <c r="K70" s="197"/>
      <c r="L70" s="198"/>
      <c r="M70" s="130"/>
      <c r="N70" s="199"/>
      <c r="O70" s="200"/>
      <c r="P70" s="200"/>
      <c r="Q70" s="130"/>
      <c r="R70" s="199"/>
      <c r="S70" s="200"/>
      <c r="T70" s="132"/>
      <c r="AB70" s="201" t="str">
        <f>IFERROR(__xludf.DUMMYFUNCTION("FILTER('설정시트'!$D$7:$K$20,'설정시트'!$C$7:$C$20=I70)"),"#N/A")</f>
        <v>#N/A</v>
      </c>
      <c r="AC70" s="201"/>
      <c r="AD70" s="201"/>
      <c r="AE70" s="201"/>
      <c r="AF70" s="201"/>
      <c r="AG70" s="201"/>
      <c r="AH70" s="201"/>
      <c r="AI70" s="201"/>
    </row>
    <row r="71">
      <c r="H71" s="195"/>
      <c r="I71" s="196"/>
      <c r="J71" s="196"/>
      <c r="K71" s="197"/>
      <c r="L71" s="198"/>
      <c r="M71" s="130"/>
      <c r="N71" s="199"/>
      <c r="O71" s="200"/>
      <c r="P71" s="200"/>
      <c r="Q71" s="130"/>
      <c r="R71" s="199"/>
      <c r="S71" s="200"/>
      <c r="T71" s="132"/>
      <c r="AB71" s="201" t="str">
        <f>IFERROR(__xludf.DUMMYFUNCTION("FILTER('설정시트'!$D$7:$K$20,'설정시트'!$C$7:$C$20=I71)"),"#N/A")</f>
        <v>#N/A</v>
      </c>
      <c r="AC71" s="201"/>
      <c r="AD71" s="201"/>
      <c r="AE71" s="201"/>
      <c r="AF71" s="201"/>
      <c r="AG71" s="201"/>
      <c r="AH71" s="201"/>
      <c r="AI71" s="201"/>
    </row>
    <row r="72">
      <c r="H72" s="195"/>
      <c r="I72" s="196"/>
      <c r="J72" s="196"/>
      <c r="K72" s="197"/>
      <c r="L72" s="198"/>
      <c r="M72" s="130"/>
      <c r="N72" s="199"/>
      <c r="O72" s="200"/>
      <c r="P72" s="200"/>
      <c r="Q72" s="130"/>
      <c r="R72" s="199"/>
      <c r="S72" s="200"/>
      <c r="T72" s="132"/>
      <c r="AB72" s="201" t="str">
        <f>IFERROR(__xludf.DUMMYFUNCTION("FILTER('설정시트'!$D$7:$K$20,'설정시트'!$C$7:$C$20=I72)"),"#N/A")</f>
        <v>#N/A</v>
      </c>
      <c r="AC72" s="201"/>
      <c r="AD72" s="201"/>
      <c r="AE72" s="201"/>
      <c r="AF72" s="201"/>
      <c r="AG72" s="201"/>
      <c r="AH72" s="201"/>
      <c r="AI72" s="201"/>
    </row>
    <row r="73">
      <c r="H73" s="195"/>
      <c r="I73" s="196"/>
      <c r="J73" s="196"/>
      <c r="K73" s="197"/>
      <c r="L73" s="198"/>
      <c r="M73" s="130"/>
      <c r="N73" s="199"/>
      <c r="O73" s="200"/>
      <c r="P73" s="200"/>
      <c r="Q73" s="130"/>
      <c r="R73" s="199"/>
      <c r="S73" s="200"/>
      <c r="T73" s="132"/>
      <c r="AB73" s="201" t="str">
        <f>IFERROR(__xludf.DUMMYFUNCTION("FILTER('설정시트'!$D$7:$K$20,'설정시트'!$C$7:$C$20=I73)"),"#N/A")</f>
        <v>#N/A</v>
      </c>
      <c r="AC73" s="201"/>
      <c r="AD73" s="201"/>
      <c r="AE73" s="201"/>
      <c r="AF73" s="201"/>
      <c r="AG73" s="201"/>
      <c r="AH73" s="201"/>
      <c r="AI73" s="201"/>
    </row>
    <row r="74">
      <c r="H74" s="195"/>
      <c r="I74" s="196"/>
      <c r="J74" s="196"/>
      <c r="K74" s="197"/>
      <c r="L74" s="198"/>
      <c r="M74" s="130"/>
      <c r="N74" s="199"/>
      <c r="O74" s="200"/>
      <c r="P74" s="200"/>
      <c r="Q74" s="130"/>
      <c r="R74" s="199"/>
      <c r="S74" s="200"/>
      <c r="T74" s="132"/>
      <c r="AB74" s="201" t="str">
        <f>IFERROR(__xludf.DUMMYFUNCTION("FILTER('설정시트'!$D$7:$K$20,'설정시트'!$C$7:$C$20=I74)"),"#N/A")</f>
        <v>#N/A</v>
      </c>
      <c r="AC74" s="201"/>
      <c r="AD74" s="201"/>
      <c r="AE74" s="201"/>
      <c r="AF74" s="201"/>
      <c r="AG74" s="201"/>
      <c r="AH74" s="201"/>
      <c r="AI74" s="201"/>
    </row>
    <row r="75">
      <c r="H75" s="195"/>
      <c r="I75" s="196"/>
      <c r="J75" s="196"/>
      <c r="K75" s="197"/>
      <c r="L75" s="198"/>
      <c r="M75" s="130"/>
      <c r="N75" s="199"/>
      <c r="O75" s="200"/>
      <c r="P75" s="200"/>
      <c r="Q75" s="130"/>
      <c r="R75" s="199"/>
      <c r="S75" s="200"/>
      <c r="T75" s="132"/>
      <c r="AB75" s="201" t="str">
        <f>IFERROR(__xludf.DUMMYFUNCTION("FILTER('설정시트'!$D$7:$K$20,'설정시트'!$C$7:$C$20=I75)"),"#N/A")</f>
        <v>#N/A</v>
      </c>
      <c r="AC75" s="201"/>
      <c r="AD75" s="201"/>
      <c r="AE75" s="201"/>
      <c r="AF75" s="201"/>
      <c r="AG75" s="201"/>
      <c r="AH75" s="201"/>
      <c r="AI75" s="201"/>
    </row>
    <row r="76">
      <c r="H76" s="195"/>
      <c r="I76" s="196"/>
      <c r="J76" s="196"/>
      <c r="K76" s="197"/>
      <c r="L76" s="198"/>
      <c r="M76" s="130"/>
      <c r="N76" s="199"/>
      <c r="O76" s="200"/>
      <c r="P76" s="200"/>
      <c r="Q76" s="130"/>
      <c r="R76" s="199"/>
      <c r="S76" s="200"/>
      <c r="T76" s="132"/>
      <c r="AB76" s="201" t="str">
        <f>IFERROR(__xludf.DUMMYFUNCTION("FILTER('설정시트'!$D$7:$K$20,'설정시트'!$C$7:$C$20=I76)"),"#N/A")</f>
        <v>#N/A</v>
      </c>
      <c r="AC76" s="201"/>
      <c r="AD76" s="201"/>
      <c r="AE76" s="201"/>
      <c r="AF76" s="201"/>
      <c r="AG76" s="201"/>
      <c r="AH76" s="201"/>
      <c r="AI76" s="201"/>
    </row>
    <row r="77">
      <c r="H77" s="195"/>
      <c r="I77" s="196"/>
      <c r="J77" s="196"/>
      <c r="K77" s="197"/>
      <c r="L77" s="198"/>
      <c r="M77" s="130"/>
      <c r="N77" s="199"/>
      <c r="O77" s="200"/>
      <c r="P77" s="200"/>
      <c r="Q77" s="130"/>
      <c r="R77" s="199"/>
      <c r="S77" s="200"/>
      <c r="T77" s="132"/>
      <c r="AB77" s="201" t="str">
        <f>IFERROR(__xludf.DUMMYFUNCTION("FILTER('설정시트'!$D$7:$K$20,'설정시트'!$C$7:$C$20=I77)"),"#N/A")</f>
        <v>#N/A</v>
      </c>
      <c r="AC77" s="201"/>
      <c r="AD77" s="201"/>
      <c r="AE77" s="201"/>
      <c r="AF77" s="201"/>
      <c r="AG77" s="201"/>
      <c r="AH77" s="201"/>
      <c r="AI77" s="201"/>
    </row>
    <row r="78">
      <c r="H78" s="195"/>
      <c r="I78" s="196"/>
      <c r="J78" s="196"/>
      <c r="K78" s="197"/>
      <c r="L78" s="198"/>
      <c r="M78" s="130"/>
      <c r="N78" s="199"/>
      <c r="O78" s="200"/>
      <c r="P78" s="200"/>
      <c r="Q78" s="130"/>
      <c r="R78" s="199"/>
      <c r="S78" s="200"/>
      <c r="T78" s="132"/>
      <c r="AB78" s="201" t="str">
        <f>IFERROR(__xludf.DUMMYFUNCTION("FILTER('설정시트'!$D$7:$K$20,'설정시트'!$C$7:$C$20=I78)"),"#N/A")</f>
        <v>#N/A</v>
      </c>
      <c r="AC78" s="201"/>
      <c r="AD78" s="201"/>
      <c r="AE78" s="201"/>
      <c r="AF78" s="201"/>
      <c r="AG78" s="201"/>
      <c r="AH78" s="201"/>
      <c r="AI78" s="201"/>
    </row>
    <row r="79">
      <c r="H79" s="195"/>
      <c r="I79" s="196"/>
      <c r="J79" s="196"/>
      <c r="K79" s="197"/>
      <c r="L79" s="198"/>
      <c r="M79" s="130"/>
      <c r="N79" s="199"/>
      <c r="O79" s="200"/>
      <c r="P79" s="200"/>
      <c r="Q79" s="130"/>
      <c r="R79" s="199"/>
      <c r="S79" s="200"/>
      <c r="T79" s="132"/>
      <c r="AB79" s="201" t="str">
        <f>IFERROR(__xludf.DUMMYFUNCTION("FILTER('설정시트'!$D$7:$K$20,'설정시트'!$C$7:$C$20=I79)"),"#N/A")</f>
        <v>#N/A</v>
      </c>
      <c r="AC79" s="201"/>
      <c r="AD79" s="201"/>
      <c r="AE79" s="201"/>
      <c r="AF79" s="201"/>
      <c r="AG79" s="201"/>
      <c r="AH79" s="201"/>
      <c r="AI79" s="201"/>
    </row>
    <row r="80">
      <c r="H80" s="195"/>
      <c r="I80" s="196"/>
      <c r="J80" s="196"/>
      <c r="K80" s="197"/>
      <c r="L80" s="198"/>
      <c r="M80" s="130"/>
      <c r="N80" s="199"/>
      <c r="O80" s="200"/>
      <c r="P80" s="200"/>
      <c r="Q80" s="130"/>
      <c r="R80" s="199"/>
      <c r="S80" s="200"/>
      <c r="T80" s="132"/>
      <c r="AB80" s="201" t="str">
        <f>IFERROR(__xludf.DUMMYFUNCTION("FILTER('설정시트'!$D$7:$K$20,'설정시트'!$C$7:$C$20=I80)"),"#N/A")</f>
        <v>#N/A</v>
      </c>
      <c r="AC80" s="201"/>
      <c r="AD80" s="201"/>
      <c r="AE80" s="201"/>
      <c r="AF80" s="201"/>
      <c r="AG80" s="201"/>
      <c r="AH80" s="201"/>
      <c r="AI80" s="201"/>
    </row>
    <row r="81">
      <c r="H81" s="195"/>
      <c r="I81" s="196"/>
      <c r="J81" s="196"/>
      <c r="K81" s="197"/>
      <c r="L81" s="198"/>
      <c r="M81" s="130"/>
      <c r="N81" s="199"/>
      <c r="O81" s="200"/>
      <c r="P81" s="200"/>
      <c r="Q81" s="130"/>
      <c r="R81" s="199"/>
      <c r="S81" s="200"/>
      <c r="T81" s="132"/>
      <c r="AB81" s="201" t="str">
        <f>IFERROR(__xludf.DUMMYFUNCTION("FILTER('설정시트'!$D$7:$K$20,'설정시트'!$C$7:$C$20=I81)"),"#N/A")</f>
        <v>#N/A</v>
      </c>
      <c r="AC81" s="201"/>
      <c r="AD81" s="201"/>
      <c r="AE81" s="201"/>
      <c r="AF81" s="201"/>
      <c r="AG81" s="201"/>
      <c r="AH81" s="201"/>
      <c r="AI81" s="201"/>
    </row>
    <row r="82">
      <c r="H82" s="195"/>
      <c r="I82" s="196"/>
      <c r="J82" s="196"/>
      <c r="K82" s="197"/>
      <c r="L82" s="198"/>
      <c r="M82" s="130"/>
      <c r="N82" s="199"/>
      <c r="O82" s="200"/>
      <c r="P82" s="200"/>
      <c r="Q82" s="130"/>
      <c r="R82" s="199"/>
      <c r="S82" s="200"/>
      <c r="T82" s="132"/>
      <c r="AB82" s="201" t="str">
        <f>IFERROR(__xludf.DUMMYFUNCTION("FILTER('설정시트'!$D$7:$K$20,'설정시트'!$C$7:$C$20=I82)"),"#N/A")</f>
        <v>#N/A</v>
      </c>
      <c r="AC82" s="201"/>
      <c r="AD82" s="201"/>
      <c r="AE82" s="201"/>
      <c r="AF82" s="201"/>
      <c r="AG82" s="201"/>
      <c r="AH82" s="201"/>
      <c r="AI82" s="201"/>
    </row>
    <row r="83">
      <c r="H83" s="195"/>
      <c r="I83" s="196"/>
      <c r="J83" s="196"/>
      <c r="K83" s="197"/>
      <c r="L83" s="198"/>
      <c r="M83" s="130"/>
      <c r="N83" s="199"/>
      <c r="O83" s="200"/>
      <c r="P83" s="200"/>
      <c r="Q83" s="130"/>
      <c r="R83" s="199"/>
      <c r="S83" s="200"/>
      <c r="T83" s="132"/>
      <c r="AB83" s="201" t="str">
        <f>IFERROR(__xludf.DUMMYFUNCTION("FILTER('설정시트'!$D$7:$K$20,'설정시트'!$C$7:$C$20=I83)"),"#N/A")</f>
        <v>#N/A</v>
      </c>
      <c r="AC83" s="201"/>
      <c r="AD83" s="201"/>
      <c r="AE83" s="201"/>
      <c r="AF83" s="201"/>
      <c r="AG83" s="201"/>
      <c r="AH83" s="201"/>
      <c r="AI83" s="201"/>
    </row>
    <row r="84">
      <c r="H84" s="195"/>
      <c r="I84" s="196"/>
      <c r="J84" s="196"/>
      <c r="K84" s="197"/>
      <c r="L84" s="198"/>
      <c r="M84" s="130"/>
      <c r="N84" s="199"/>
      <c r="O84" s="200"/>
      <c r="P84" s="200"/>
      <c r="Q84" s="130"/>
      <c r="R84" s="199"/>
      <c r="S84" s="200"/>
      <c r="T84" s="132"/>
      <c r="AB84" s="201" t="str">
        <f>IFERROR(__xludf.DUMMYFUNCTION("FILTER('설정시트'!$D$7:$K$20,'설정시트'!$C$7:$C$20=I84)"),"#N/A")</f>
        <v>#N/A</v>
      </c>
      <c r="AC84" s="201"/>
      <c r="AD84" s="201"/>
      <c r="AE84" s="201"/>
      <c r="AF84" s="201"/>
      <c r="AG84" s="201"/>
      <c r="AH84" s="201"/>
      <c r="AI84" s="201"/>
    </row>
    <row r="85">
      <c r="H85" s="195"/>
      <c r="I85" s="196"/>
      <c r="J85" s="196"/>
      <c r="K85" s="197"/>
      <c r="L85" s="198"/>
      <c r="M85" s="130"/>
      <c r="N85" s="199"/>
      <c r="O85" s="200"/>
      <c r="P85" s="200"/>
      <c r="Q85" s="130"/>
      <c r="R85" s="199"/>
      <c r="S85" s="200"/>
      <c r="T85" s="132"/>
      <c r="AB85" s="201" t="str">
        <f>IFERROR(__xludf.DUMMYFUNCTION("FILTER('설정시트'!$D$7:$K$20,'설정시트'!$C$7:$C$20=I85)"),"#N/A")</f>
        <v>#N/A</v>
      </c>
      <c r="AC85" s="201"/>
      <c r="AD85" s="201"/>
      <c r="AE85" s="201"/>
      <c r="AF85" s="201"/>
      <c r="AG85" s="201"/>
      <c r="AH85" s="201"/>
      <c r="AI85" s="201"/>
    </row>
    <row r="86">
      <c r="H86" s="195"/>
      <c r="I86" s="196"/>
      <c r="J86" s="196"/>
      <c r="K86" s="197"/>
      <c r="L86" s="198"/>
      <c r="M86" s="130"/>
      <c r="N86" s="199"/>
      <c r="O86" s="200"/>
      <c r="P86" s="200"/>
      <c r="Q86" s="130"/>
      <c r="R86" s="199"/>
      <c r="S86" s="200"/>
      <c r="T86" s="132"/>
      <c r="AB86" s="201" t="str">
        <f>IFERROR(__xludf.DUMMYFUNCTION("FILTER('설정시트'!$D$7:$K$20,'설정시트'!$C$7:$C$20=I86)"),"#N/A")</f>
        <v>#N/A</v>
      </c>
      <c r="AC86" s="201"/>
      <c r="AD86" s="201"/>
      <c r="AE86" s="201"/>
      <c r="AF86" s="201"/>
      <c r="AG86" s="201"/>
      <c r="AH86" s="201"/>
      <c r="AI86" s="201"/>
    </row>
    <row r="87">
      <c r="H87" s="195"/>
      <c r="I87" s="196"/>
      <c r="J87" s="196"/>
      <c r="K87" s="197"/>
      <c r="L87" s="198"/>
      <c r="M87" s="130"/>
      <c r="N87" s="199"/>
      <c r="O87" s="200"/>
      <c r="P87" s="200"/>
      <c r="Q87" s="130"/>
      <c r="R87" s="199"/>
      <c r="S87" s="200"/>
      <c r="T87" s="132"/>
      <c r="AB87" s="201" t="str">
        <f>IFERROR(__xludf.DUMMYFUNCTION("FILTER('설정시트'!$D$7:$K$20,'설정시트'!$C$7:$C$20=I87)"),"#N/A")</f>
        <v>#N/A</v>
      </c>
      <c r="AC87" s="201"/>
      <c r="AD87" s="201"/>
      <c r="AE87" s="201"/>
      <c r="AF87" s="201"/>
      <c r="AG87" s="201"/>
      <c r="AH87" s="201"/>
      <c r="AI87" s="201"/>
    </row>
    <row r="88">
      <c r="H88" s="195"/>
      <c r="I88" s="196"/>
      <c r="J88" s="196"/>
      <c r="K88" s="197"/>
      <c r="L88" s="198"/>
      <c r="M88" s="130"/>
      <c r="N88" s="199"/>
      <c r="O88" s="200"/>
      <c r="P88" s="200"/>
      <c r="Q88" s="130"/>
      <c r="R88" s="199"/>
      <c r="S88" s="200"/>
      <c r="T88" s="132"/>
      <c r="AB88" s="201" t="str">
        <f>IFERROR(__xludf.DUMMYFUNCTION("FILTER('설정시트'!$D$7:$K$20,'설정시트'!$C$7:$C$20=I88)"),"#N/A")</f>
        <v>#N/A</v>
      </c>
      <c r="AC88" s="201"/>
      <c r="AD88" s="201"/>
      <c r="AE88" s="201"/>
      <c r="AF88" s="201"/>
      <c r="AG88" s="201"/>
      <c r="AH88" s="201"/>
      <c r="AI88" s="201"/>
    </row>
    <row r="89">
      <c r="H89" s="195"/>
      <c r="I89" s="196"/>
      <c r="J89" s="196"/>
      <c r="K89" s="197"/>
      <c r="L89" s="198"/>
      <c r="M89" s="130"/>
      <c r="N89" s="199"/>
      <c r="O89" s="200"/>
      <c r="P89" s="200"/>
      <c r="Q89" s="130"/>
      <c r="R89" s="199"/>
      <c r="S89" s="200"/>
      <c r="T89" s="132"/>
      <c r="AB89" s="201" t="str">
        <f>IFERROR(__xludf.DUMMYFUNCTION("FILTER('설정시트'!$D$7:$K$20,'설정시트'!$C$7:$C$20=I89)"),"#N/A")</f>
        <v>#N/A</v>
      </c>
      <c r="AC89" s="201"/>
      <c r="AD89" s="201"/>
      <c r="AE89" s="201"/>
      <c r="AF89" s="201"/>
      <c r="AG89" s="201"/>
      <c r="AH89" s="201"/>
      <c r="AI89" s="201"/>
    </row>
    <row r="90">
      <c r="H90" s="195"/>
      <c r="I90" s="196"/>
      <c r="J90" s="196"/>
      <c r="K90" s="197"/>
      <c r="L90" s="198"/>
      <c r="M90" s="130"/>
      <c r="N90" s="199"/>
      <c r="O90" s="200"/>
      <c r="P90" s="200"/>
      <c r="Q90" s="130"/>
      <c r="R90" s="199"/>
      <c r="S90" s="200"/>
      <c r="T90" s="132"/>
      <c r="AB90" s="201" t="str">
        <f>IFERROR(__xludf.DUMMYFUNCTION("FILTER('설정시트'!$D$7:$K$20,'설정시트'!$C$7:$C$20=I90)"),"#N/A")</f>
        <v>#N/A</v>
      </c>
      <c r="AC90" s="201"/>
      <c r="AD90" s="201"/>
      <c r="AE90" s="201"/>
      <c r="AF90" s="201"/>
      <c r="AG90" s="201"/>
      <c r="AH90" s="201"/>
      <c r="AI90" s="201"/>
    </row>
    <row r="91">
      <c r="H91" s="195"/>
      <c r="I91" s="196"/>
      <c r="J91" s="196"/>
      <c r="K91" s="197"/>
      <c r="L91" s="198"/>
      <c r="M91" s="130"/>
      <c r="N91" s="199"/>
      <c r="O91" s="200"/>
      <c r="P91" s="200"/>
      <c r="Q91" s="130"/>
      <c r="R91" s="199"/>
      <c r="S91" s="200"/>
      <c r="T91" s="132"/>
      <c r="AB91" s="201" t="str">
        <f>IFERROR(__xludf.DUMMYFUNCTION("FILTER('설정시트'!$D$7:$K$20,'설정시트'!$C$7:$C$20=I91)"),"#N/A")</f>
        <v>#N/A</v>
      </c>
      <c r="AC91" s="201"/>
      <c r="AD91" s="201"/>
      <c r="AE91" s="201"/>
      <c r="AF91" s="201"/>
      <c r="AG91" s="201"/>
      <c r="AH91" s="201"/>
      <c r="AI91" s="201"/>
    </row>
    <row r="92">
      <c r="H92" s="195"/>
      <c r="I92" s="196"/>
      <c r="J92" s="196"/>
      <c r="K92" s="197"/>
      <c r="L92" s="198"/>
      <c r="M92" s="130"/>
      <c r="N92" s="199"/>
      <c r="O92" s="200"/>
      <c r="P92" s="200"/>
      <c r="Q92" s="130"/>
      <c r="R92" s="199"/>
      <c r="S92" s="200"/>
      <c r="T92" s="132"/>
      <c r="AB92" s="201" t="str">
        <f>IFERROR(__xludf.DUMMYFUNCTION("FILTER('설정시트'!$D$7:$K$20,'설정시트'!$C$7:$C$20=I92)"),"#N/A")</f>
        <v>#N/A</v>
      </c>
      <c r="AC92" s="201"/>
      <c r="AD92" s="201"/>
      <c r="AE92" s="201"/>
      <c r="AF92" s="201"/>
      <c r="AG92" s="201"/>
      <c r="AH92" s="201"/>
      <c r="AI92" s="201"/>
    </row>
    <row r="93">
      <c r="H93" s="195"/>
      <c r="I93" s="196"/>
      <c r="J93" s="196"/>
      <c r="K93" s="197"/>
      <c r="L93" s="198"/>
      <c r="M93" s="130"/>
      <c r="N93" s="199"/>
      <c r="O93" s="200"/>
      <c r="P93" s="200"/>
      <c r="Q93" s="130"/>
      <c r="R93" s="199"/>
      <c r="S93" s="200"/>
      <c r="T93" s="132"/>
      <c r="AB93" s="201" t="str">
        <f>IFERROR(__xludf.DUMMYFUNCTION("FILTER('설정시트'!$D$7:$K$20,'설정시트'!$C$7:$C$20=I93)"),"#N/A")</f>
        <v>#N/A</v>
      </c>
      <c r="AC93" s="201"/>
      <c r="AD93" s="201"/>
      <c r="AE93" s="201"/>
      <c r="AF93" s="201"/>
      <c r="AG93" s="201"/>
      <c r="AH93" s="201"/>
      <c r="AI93" s="201"/>
    </row>
    <row r="94">
      <c r="H94" s="195"/>
      <c r="I94" s="196"/>
      <c r="J94" s="196"/>
      <c r="K94" s="197"/>
      <c r="L94" s="198"/>
      <c r="M94" s="130"/>
      <c r="N94" s="199"/>
      <c r="O94" s="200"/>
      <c r="P94" s="200"/>
      <c r="Q94" s="130"/>
      <c r="R94" s="199"/>
      <c r="S94" s="200"/>
      <c r="T94" s="132"/>
      <c r="AB94" s="201" t="str">
        <f>IFERROR(__xludf.DUMMYFUNCTION("FILTER('설정시트'!$D$7:$K$20,'설정시트'!$C$7:$C$20=I94)"),"#N/A")</f>
        <v>#N/A</v>
      </c>
      <c r="AC94" s="201"/>
      <c r="AD94" s="201"/>
      <c r="AE94" s="201"/>
      <c r="AF94" s="201"/>
      <c r="AG94" s="201"/>
      <c r="AH94" s="201"/>
      <c r="AI94" s="201"/>
    </row>
    <row r="95">
      <c r="H95" s="195"/>
      <c r="I95" s="196"/>
      <c r="J95" s="196"/>
      <c r="K95" s="197"/>
      <c r="L95" s="198"/>
      <c r="M95" s="130"/>
      <c r="N95" s="199"/>
      <c r="O95" s="200"/>
      <c r="P95" s="200"/>
      <c r="Q95" s="130"/>
      <c r="R95" s="199"/>
      <c r="S95" s="200"/>
      <c r="T95" s="132"/>
      <c r="AB95" s="201" t="str">
        <f>IFERROR(__xludf.DUMMYFUNCTION("FILTER('설정시트'!$D$7:$K$20,'설정시트'!$C$7:$C$20=I95)"),"#N/A")</f>
        <v>#N/A</v>
      </c>
      <c r="AC95" s="201"/>
      <c r="AD95" s="201"/>
      <c r="AE95" s="201"/>
      <c r="AF95" s="201"/>
      <c r="AG95" s="201"/>
      <c r="AH95" s="201"/>
      <c r="AI95" s="201"/>
    </row>
    <row r="96">
      <c r="H96" s="195"/>
      <c r="I96" s="196"/>
      <c r="J96" s="196"/>
      <c r="K96" s="197"/>
      <c r="L96" s="198"/>
      <c r="M96" s="130"/>
      <c r="N96" s="199"/>
      <c r="O96" s="200"/>
      <c r="P96" s="200"/>
      <c r="Q96" s="130"/>
      <c r="R96" s="199"/>
      <c r="S96" s="200"/>
      <c r="T96" s="132"/>
      <c r="AB96" s="201" t="str">
        <f>IFERROR(__xludf.DUMMYFUNCTION("FILTER('설정시트'!$D$7:$K$20,'설정시트'!$C$7:$C$20=I96)"),"#N/A")</f>
        <v>#N/A</v>
      </c>
      <c r="AC96" s="201"/>
      <c r="AD96" s="201"/>
      <c r="AE96" s="201"/>
      <c r="AF96" s="201"/>
      <c r="AG96" s="201"/>
      <c r="AH96" s="201"/>
      <c r="AI96" s="201"/>
    </row>
    <row r="97">
      <c r="H97" s="195"/>
      <c r="I97" s="196"/>
      <c r="J97" s="196"/>
      <c r="K97" s="197"/>
      <c r="L97" s="198"/>
      <c r="M97" s="130"/>
      <c r="N97" s="199"/>
      <c r="O97" s="200"/>
      <c r="P97" s="200"/>
      <c r="Q97" s="130"/>
      <c r="R97" s="199"/>
      <c r="S97" s="200"/>
      <c r="T97" s="132"/>
      <c r="AB97" s="201" t="str">
        <f>IFERROR(__xludf.DUMMYFUNCTION("FILTER('설정시트'!$D$7:$K$20,'설정시트'!$C$7:$C$20=I97)"),"#N/A")</f>
        <v>#N/A</v>
      </c>
      <c r="AC97" s="201"/>
      <c r="AD97" s="201"/>
      <c r="AE97" s="201"/>
      <c r="AF97" s="201"/>
      <c r="AG97" s="201"/>
      <c r="AH97" s="201"/>
      <c r="AI97" s="201"/>
    </row>
    <row r="98">
      <c r="H98" s="195"/>
      <c r="I98" s="196"/>
      <c r="J98" s="196"/>
      <c r="K98" s="197"/>
      <c r="L98" s="198"/>
      <c r="M98" s="130"/>
      <c r="N98" s="199"/>
      <c r="O98" s="200"/>
      <c r="P98" s="200"/>
      <c r="Q98" s="130"/>
      <c r="R98" s="199"/>
      <c r="S98" s="200"/>
      <c r="T98" s="132"/>
      <c r="AB98" s="201" t="str">
        <f>IFERROR(__xludf.DUMMYFUNCTION("FILTER('설정시트'!$D$7:$K$20,'설정시트'!$C$7:$C$20=I98)"),"#N/A")</f>
        <v>#N/A</v>
      </c>
      <c r="AC98" s="201"/>
      <c r="AD98" s="201"/>
      <c r="AE98" s="201"/>
      <c r="AF98" s="201"/>
      <c r="AG98" s="201"/>
      <c r="AH98" s="201"/>
      <c r="AI98" s="201"/>
    </row>
    <row r="99">
      <c r="H99" s="195"/>
      <c r="I99" s="196"/>
      <c r="J99" s="196"/>
      <c r="K99" s="197"/>
      <c r="L99" s="198"/>
      <c r="M99" s="130"/>
      <c r="N99" s="199"/>
      <c r="O99" s="200"/>
      <c r="P99" s="200"/>
      <c r="Q99" s="130"/>
      <c r="R99" s="199"/>
      <c r="S99" s="200"/>
      <c r="T99" s="132"/>
      <c r="AB99" s="201" t="str">
        <f>IFERROR(__xludf.DUMMYFUNCTION("FILTER('설정시트'!$D$7:$K$20,'설정시트'!$C$7:$C$20=I99)"),"#N/A")</f>
        <v>#N/A</v>
      </c>
      <c r="AC99" s="201"/>
      <c r="AD99" s="201"/>
      <c r="AE99" s="201"/>
      <c r="AF99" s="201"/>
      <c r="AG99" s="201"/>
      <c r="AH99" s="201"/>
      <c r="AI99" s="201"/>
    </row>
    <row r="100">
      <c r="H100" s="195"/>
      <c r="I100" s="196"/>
      <c r="J100" s="196"/>
      <c r="K100" s="197"/>
      <c r="L100" s="198"/>
      <c r="M100" s="130"/>
      <c r="N100" s="199"/>
      <c r="O100" s="200"/>
      <c r="P100" s="200"/>
      <c r="Q100" s="130"/>
      <c r="R100" s="199"/>
      <c r="S100" s="200"/>
      <c r="T100" s="132"/>
      <c r="AB100" s="201" t="str">
        <f>IFERROR(__xludf.DUMMYFUNCTION("FILTER('설정시트'!$D$7:$K$20,'설정시트'!$C$7:$C$20=I100)"),"#N/A")</f>
        <v>#N/A</v>
      </c>
      <c r="AC100" s="201"/>
      <c r="AD100" s="201"/>
      <c r="AE100" s="201"/>
      <c r="AF100" s="201"/>
      <c r="AG100" s="201"/>
      <c r="AH100" s="201"/>
      <c r="AI100" s="201"/>
    </row>
    <row r="101">
      <c r="H101" s="195"/>
      <c r="I101" s="196"/>
      <c r="J101" s="196"/>
      <c r="K101" s="197"/>
      <c r="L101" s="198"/>
      <c r="M101" s="130"/>
      <c r="N101" s="199"/>
      <c r="O101" s="200"/>
      <c r="P101" s="200"/>
      <c r="Q101" s="130"/>
      <c r="R101" s="199"/>
      <c r="S101" s="200"/>
      <c r="T101" s="132"/>
      <c r="AB101" s="201" t="str">
        <f>IFERROR(__xludf.DUMMYFUNCTION("FILTER('설정시트'!$D$7:$K$20,'설정시트'!$C$7:$C$20=I101)"),"#N/A")</f>
        <v>#N/A</v>
      </c>
      <c r="AC101" s="201"/>
      <c r="AD101" s="201"/>
      <c r="AE101" s="201"/>
      <c r="AF101" s="201"/>
      <c r="AG101" s="201"/>
      <c r="AH101" s="201"/>
      <c r="AI101" s="201"/>
    </row>
    <row r="102">
      <c r="H102" s="195"/>
      <c r="I102" s="196"/>
      <c r="J102" s="196"/>
      <c r="K102" s="202"/>
      <c r="L102" s="198"/>
      <c r="M102" s="130"/>
      <c r="N102" s="199"/>
      <c r="O102" s="200"/>
      <c r="P102" s="200"/>
      <c r="Q102" s="130"/>
      <c r="R102" s="199"/>
      <c r="S102" s="200"/>
      <c r="T102" s="132"/>
      <c r="AB102" s="201" t="str">
        <f>IFERROR(__xludf.DUMMYFUNCTION("FILTER('설정시트'!$D$7:$K$20,'설정시트'!$C$7:$C$20=I102)"),"#N/A")</f>
        <v>#N/A</v>
      </c>
      <c r="AC102" s="201"/>
      <c r="AD102" s="201"/>
      <c r="AE102" s="201"/>
      <c r="AF102" s="201"/>
      <c r="AG102" s="201"/>
      <c r="AH102" s="201"/>
      <c r="AI102" s="201"/>
    </row>
    <row r="103">
      <c r="H103" s="195"/>
      <c r="I103" s="196"/>
      <c r="J103" s="196"/>
      <c r="K103" s="197"/>
      <c r="L103" s="198"/>
      <c r="M103" s="130"/>
      <c r="N103" s="199"/>
      <c r="O103" s="200"/>
      <c r="P103" s="200"/>
      <c r="Q103" s="130"/>
      <c r="R103" s="199"/>
      <c r="S103" s="200"/>
      <c r="T103" s="132"/>
      <c r="AB103" s="201" t="str">
        <f>IFERROR(__xludf.DUMMYFUNCTION("FILTER('설정시트'!$D$7:$K$20,'설정시트'!$C$7:$C$20=I103)"),"#N/A")</f>
        <v>#N/A</v>
      </c>
      <c r="AC103" s="201"/>
      <c r="AD103" s="201"/>
      <c r="AE103" s="201"/>
      <c r="AF103" s="201"/>
      <c r="AG103" s="201"/>
      <c r="AH103" s="201"/>
      <c r="AI103" s="201"/>
    </row>
    <row r="104">
      <c r="H104" s="195"/>
      <c r="I104" s="196"/>
      <c r="J104" s="196"/>
      <c r="K104" s="197"/>
      <c r="L104" s="198"/>
      <c r="M104" s="130"/>
      <c r="N104" s="199"/>
      <c r="O104" s="200"/>
      <c r="P104" s="200"/>
      <c r="Q104" s="130"/>
      <c r="R104" s="199"/>
      <c r="S104" s="200"/>
      <c r="T104" s="132"/>
      <c r="AB104" s="201" t="str">
        <f>IFERROR(__xludf.DUMMYFUNCTION("FILTER('설정시트'!$D$7:$K$20,'설정시트'!$C$7:$C$20=I104)"),"#N/A")</f>
        <v>#N/A</v>
      </c>
      <c r="AC104" s="201"/>
      <c r="AD104" s="201"/>
      <c r="AE104" s="201"/>
      <c r="AF104" s="201"/>
      <c r="AG104" s="201"/>
      <c r="AH104" s="201"/>
      <c r="AI104" s="201"/>
    </row>
    <row r="105">
      <c r="H105" s="195"/>
      <c r="I105" s="196"/>
      <c r="J105" s="196"/>
      <c r="K105" s="197"/>
      <c r="L105" s="198"/>
      <c r="M105" s="130"/>
      <c r="N105" s="199"/>
      <c r="O105" s="200"/>
      <c r="P105" s="200"/>
      <c r="Q105" s="130"/>
      <c r="R105" s="199"/>
      <c r="S105" s="200"/>
      <c r="T105" s="132"/>
      <c r="AB105" s="201" t="str">
        <f>IFERROR(__xludf.DUMMYFUNCTION("FILTER('설정시트'!$D$7:$K$20,'설정시트'!$C$7:$C$20=I105)"),"#N/A")</f>
        <v>#N/A</v>
      </c>
      <c r="AC105" s="201"/>
      <c r="AD105" s="201"/>
      <c r="AE105" s="201"/>
      <c r="AF105" s="201"/>
      <c r="AG105" s="201"/>
      <c r="AH105" s="201"/>
      <c r="AI105" s="201"/>
    </row>
    <row r="106">
      <c r="H106" s="195"/>
      <c r="I106" s="196"/>
      <c r="J106" s="196"/>
      <c r="K106" s="202"/>
      <c r="L106" s="198"/>
      <c r="M106" s="130"/>
      <c r="N106" s="199"/>
      <c r="O106" s="200"/>
      <c r="P106" s="200"/>
      <c r="Q106" s="130"/>
      <c r="R106" s="199"/>
      <c r="S106" s="200"/>
      <c r="T106" s="132"/>
      <c r="AB106" s="201" t="str">
        <f>IFERROR(__xludf.DUMMYFUNCTION("FILTER('설정시트'!$D$7:$K$20,'설정시트'!$C$7:$C$20=I106)"),"#N/A")</f>
        <v>#N/A</v>
      </c>
      <c r="AC106" s="201"/>
      <c r="AD106" s="201"/>
      <c r="AE106" s="201"/>
      <c r="AF106" s="201"/>
      <c r="AG106" s="201"/>
      <c r="AH106" s="201"/>
      <c r="AI106" s="201"/>
    </row>
    <row r="107">
      <c r="H107" s="195"/>
      <c r="I107" s="196"/>
      <c r="J107" s="196"/>
      <c r="K107" s="202"/>
      <c r="L107" s="198"/>
      <c r="M107" s="130"/>
      <c r="N107" s="199"/>
      <c r="O107" s="200"/>
      <c r="P107" s="200"/>
      <c r="Q107" s="130"/>
      <c r="R107" s="199"/>
      <c r="S107" s="200"/>
      <c r="T107" s="132"/>
      <c r="AB107" s="201" t="str">
        <f>IFERROR(__xludf.DUMMYFUNCTION("FILTER('설정시트'!$D$7:$K$20,'설정시트'!$C$7:$C$20=I107)"),"#N/A")</f>
        <v>#N/A</v>
      </c>
      <c r="AC107" s="201"/>
      <c r="AD107" s="201"/>
      <c r="AE107" s="201"/>
      <c r="AF107" s="201"/>
      <c r="AG107" s="201"/>
      <c r="AH107" s="201"/>
      <c r="AI107" s="201"/>
    </row>
    <row r="108">
      <c r="H108" s="195"/>
      <c r="I108" s="196"/>
      <c r="J108" s="196"/>
      <c r="K108" s="202"/>
      <c r="L108" s="198"/>
      <c r="M108" s="130"/>
      <c r="N108" s="199"/>
      <c r="O108" s="200"/>
      <c r="P108" s="200"/>
      <c r="Q108" s="130"/>
      <c r="R108" s="199"/>
      <c r="S108" s="200"/>
      <c r="T108" s="132"/>
      <c r="AB108" s="201" t="str">
        <f>IFERROR(__xludf.DUMMYFUNCTION("FILTER('설정시트'!$D$7:$K$20,'설정시트'!$C$7:$C$20=I108)"),"#N/A")</f>
        <v>#N/A</v>
      </c>
      <c r="AC108" s="201"/>
      <c r="AD108" s="201"/>
      <c r="AE108" s="201"/>
      <c r="AF108" s="201"/>
      <c r="AG108" s="201"/>
      <c r="AH108" s="201"/>
      <c r="AI108" s="201"/>
    </row>
    <row r="109">
      <c r="H109" s="195"/>
      <c r="I109" s="196"/>
      <c r="J109" s="196"/>
      <c r="K109" s="202"/>
      <c r="L109" s="198"/>
      <c r="M109" s="130"/>
      <c r="N109" s="199"/>
      <c r="O109" s="200"/>
      <c r="P109" s="200"/>
      <c r="Q109" s="130"/>
      <c r="R109" s="199"/>
      <c r="S109" s="200"/>
      <c r="T109" s="132"/>
      <c r="AB109" s="201" t="str">
        <f>IFERROR(__xludf.DUMMYFUNCTION("FILTER('설정시트'!$D$7:$K$20,'설정시트'!$C$7:$C$20=I109)"),"#N/A")</f>
        <v>#N/A</v>
      </c>
      <c r="AC109" s="201"/>
      <c r="AD109" s="201"/>
      <c r="AE109" s="201"/>
      <c r="AF109" s="201"/>
      <c r="AG109" s="201"/>
      <c r="AH109" s="201"/>
      <c r="AI109" s="201"/>
    </row>
    <row r="110">
      <c r="H110" s="195"/>
      <c r="I110" s="196"/>
      <c r="J110" s="196"/>
      <c r="K110" s="202"/>
      <c r="L110" s="198"/>
      <c r="M110" s="130"/>
      <c r="N110" s="199"/>
      <c r="O110" s="200"/>
      <c r="P110" s="200"/>
      <c r="Q110" s="130"/>
      <c r="R110" s="199"/>
      <c r="S110" s="200"/>
      <c r="T110" s="132"/>
      <c r="AB110" s="201" t="str">
        <f>IFERROR(__xludf.DUMMYFUNCTION("FILTER('설정시트'!$D$7:$K$20,'설정시트'!$C$7:$C$20=I110)"),"#N/A")</f>
        <v>#N/A</v>
      </c>
      <c r="AC110" s="201"/>
      <c r="AD110" s="201"/>
      <c r="AE110" s="201"/>
      <c r="AF110" s="201"/>
      <c r="AG110" s="201"/>
      <c r="AH110" s="201"/>
      <c r="AI110" s="201"/>
    </row>
    <row r="111">
      <c r="H111" s="195"/>
      <c r="I111" s="196"/>
      <c r="J111" s="196"/>
      <c r="K111" s="202"/>
      <c r="L111" s="198"/>
      <c r="M111" s="130"/>
      <c r="N111" s="199"/>
      <c r="O111" s="200"/>
      <c r="P111" s="200"/>
      <c r="Q111" s="130"/>
      <c r="R111" s="199"/>
      <c r="S111" s="200"/>
      <c r="T111" s="132"/>
      <c r="AB111" s="201" t="str">
        <f>IFERROR(__xludf.DUMMYFUNCTION("FILTER('설정시트'!$D$7:$K$20,'설정시트'!$C$7:$C$20=I111)"),"#N/A")</f>
        <v>#N/A</v>
      </c>
      <c r="AC111" s="201"/>
      <c r="AD111" s="201"/>
      <c r="AE111" s="201"/>
      <c r="AF111" s="201"/>
      <c r="AG111" s="201"/>
      <c r="AH111" s="201"/>
      <c r="AI111" s="201"/>
    </row>
    <row r="112">
      <c r="H112" s="195"/>
      <c r="I112" s="196"/>
      <c r="J112" s="196"/>
      <c r="K112" s="202"/>
      <c r="L112" s="198"/>
      <c r="M112" s="130"/>
      <c r="N112" s="199"/>
      <c r="O112" s="200"/>
      <c r="P112" s="200"/>
      <c r="Q112" s="130"/>
      <c r="R112" s="199"/>
      <c r="S112" s="200"/>
      <c r="T112" s="132"/>
      <c r="AB112" s="201" t="str">
        <f>IFERROR(__xludf.DUMMYFUNCTION("FILTER('설정시트'!$D$7:$K$20,'설정시트'!$C$7:$C$20=I112)"),"#N/A")</f>
        <v>#N/A</v>
      </c>
      <c r="AC112" s="201"/>
      <c r="AD112" s="201"/>
      <c r="AE112" s="201"/>
      <c r="AF112" s="201"/>
      <c r="AG112" s="201"/>
      <c r="AH112" s="201"/>
      <c r="AI112" s="201"/>
    </row>
    <row r="113">
      <c r="H113" s="195"/>
      <c r="I113" s="196"/>
      <c r="J113" s="196"/>
      <c r="K113" s="202"/>
      <c r="L113" s="198"/>
      <c r="M113" s="130"/>
      <c r="N113" s="199"/>
      <c r="O113" s="200"/>
      <c r="P113" s="200"/>
      <c r="Q113" s="130"/>
      <c r="R113" s="199"/>
      <c r="S113" s="200"/>
      <c r="T113" s="132"/>
      <c r="AB113" s="201" t="str">
        <f>IFERROR(__xludf.DUMMYFUNCTION("FILTER('설정시트'!$D$7:$K$20,'설정시트'!$C$7:$C$20=I113)"),"#N/A")</f>
        <v>#N/A</v>
      </c>
      <c r="AC113" s="201"/>
      <c r="AD113" s="201"/>
      <c r="AE113" s="201"/>
      <c r="AF113" s="201"/>
      <c r="AG113" s="201"/>
      <c r="AH113" s="201"/>
      <c r="AI113" s="201"/>
    </row>
    <row r="114">
      <c r="H114" s="195"/>
      <c r="I114" s="196"/>
      <c r="J114" s="196"/>
      <c r="K114" s="202"/>
      <c r="L114" s="198"/>
      <c r="M114" s="130"/>
      <c r="N114" s="199"/>
      <c r="O114" s="200"/>
      <c r="P114" s="200"/>
      <c r="Q114" s="130"/>
      <c r="R114" s="199"/>
      <c r="S114" s="200"/>
      <c r="T114" s="132"/>
      <c r="AB114" s="201" t="str">
        <f>IFERROR(__xludf.DUMMYFUNCTION("FILTER('설정시트'!$D$7:$K$20,'설정시트'!$C$7:$C$20=I114)"),"#N/A")</f>
        <v>#N/A</v>
      </c>
      <c r="AC114" s="201"/>
      <c r="AD114" s="201"/>
      <c r="AE114" s="201"/>
      <c r="AF114" s="201"/>
      <c r="AG114" s="201"/>
      <c r="AH114" s="201"/>
      <c r="AI114" s="201"/>
    </row>
    <row r="115">
      <c r="H115" s="195"/>
      <c r="I115" s="196"/>
      <c r="J115" s="196"/>
      <c r="K115" s="202"/>
      <c r="L115" s="198"/>
      <c r="M115" s="130"/>
      <c r="N115" s="199"/>
      <c r="O115" s="200"/>
      <c r="P115" s="200"/>
      <c r="Q115" s="130"/>
      <c r="R115" s="199"/>
      <c r="S115" s="200"/>
      <c r="T115" s="132"/>
      <c r="AB115" s="201" t="str">
        <f>IFERROR(__xludf.DUMMYFUNCTION("FILTER('설정시트'!$D$7:$K$20,'설정시트'!$C$7:$C$20=I115)"),"#N/A")</f>
        <v>#N/A</v>
      </c>
      <c r="AC115" s="201"/>
      <c r="AD115" s="201"/>
      <c r="AE115" s="201"/>
      <c r="AF115" s="201"/>
      <c r="AG115" s="201"/>
      <c r="AH115" s="201"/>
      <c r="AI115" s="201"/>
    </row>
    <row r="116">
      <c r="H116" s="195"/>
      <c r="I116" s="196"/>
      <c r="J116" s="196"/>
      <c r="K116" s="202"/>
      <c r="L116" s="198"/>
      <c r="M116" s="130"/>
      <c r="N116" s="199"/>
      <c r="O116" s="200"/>
      <c r="P116" s="200"/>
      <c r="Q116" s="130"/>
      <c r="R116" s="199"/>
      <c r="S116" s="200"/>
      <c r="T116" s="132"/>
      <c r="AB116" s="201" t="str">
        <f>IFERROR(__xludf.DUMMYFUNCTION("FILTER('설정시트'!$D$7:$K$20,'설정시트'!$C$7:$C$20=I116)"),"#N/A")</f>
        <v>#N/A</v>
      </c>
      <c r="AC116" s="201"/>
      <c r="AD116" s="201"/>
      <c r="AE116" s="201"/>
      <c r="AF116" s="201"/>
      <c r="AG116" s="201"/>
      <c r="AH116" s="201"/>
      <c r="AI116" s="201"/>
    </row>
    <row r="117">
      <c r="H117" s="195"/>
      <c r="I117" s="203"/>
      <c r="J117" s="203"/>
      <c r="K117" s="204"/>
      <c r="L117" s="198"/>
      <c r="M117" s="130"/>
      <c r="N117" s="199"/>
      <c r="O117" s="200"/>
      <c r="P117" s="200"/>
      <c r="Q117" s="130"/>
      <c r="R117" s="199"/>
      <c r="S117" s="200"/>
      <c r="T117" s="132"/>
      <c r="AB117" s="201" t="str">
        <f>IFERROR(__xludf.DUMMYFUNCTION("FILTER('설정시트'!$D$7:$K$20,'설정시트'!$C$7:$C$20=I117)"),"#N/A")</f>
        <v>#N/A</v>
      </c>
      <c r="AC117" s="201"/>
      <c r="AD117" s="201"/>
      <c r="AE117" s="201"/>
      <c r="AF117" s="201"/>
      <c r="AG117" s="201"/>
      <c r="AH117" s="201"/>
      <c r="AI117" s="201"/>
    </row>
    <row r="118">
      <c r="H118" s="195"/>
      <c r="I118" s="203"/>
      <c r="J118" s="203"/>
      <c r="K118" s="204"/>
      <c r="L118" s="198"/>
      <c r="M118" s="130"/>
      <c r="N118" s="199"/>
      <c r="O118" s="200"/>
      <c r="P118" s="200"/>
      <c r="Q118" s="130"/>
      <c r="R118" s="199"/>
      <c r="S118" s="200"/>
      <c r="T118" s="132"/>
      <c r="AB118" s="201" t="str">
        <f>IFERROR(__xludf.DUMMYFUNCTION("FILTER('설정시트'!$D$7:$K$20,'설정시트'!$C$7:$C$20=I118)"),"#N/A")</f>
        <v>#N/A</v>
      </c>
      <c r="AC118" s="201"/>
      <c r="AD118" s="201"/>
      <c r="AE118" s="201"/>
      <c r="AF118" s="201"/>
      <c r="AG118" s="201"/>
      <c r="AH118" s="201"/>
      <c r="AI118" s="201"/>
    </row>
    <row r="119">
      <c r="H119" s="195"/>
      <c r="I119" s="203"/>
      <c r="J119" s="203"/>
      <c r="K119" s="204"/>
      <c r="L119" s="198"/>
      <c r="M119" s="130"/>
      <c r="N119" s="199"/>
      <c r="O119" s="200"/>
      <c r="P119" s="200"/>
      <c r="Q119" s="130"/>
      <c r="R119" s="199"/>
      <c r="S119" s="200"/>
      <c r="T119" s="132"/>
      <c r="AB119" s="201" t="str">
        <f>IFERROR(__xludf.DUMMYFUNCTION("FILTER('설정시트'!$D$7:$K$20,'설정시트'!$C$7:$C$20=I119)"),"#N/A")</f>
        <v>#N/A</v>
      </c>
      <c r="AC119" s="201"/>
      <c r="AD119" s="201"/>
      <c r="AE119" s="201"/>
      <c r="AF119" s="201"/>
      <c r="AG119" s="201"/>
      <c r="AH119" s="201"/>
      <c r="AI119" s="201"/>
    </row>
    <row r="120">
      <c r="H120" s="195"/>
      <c r="I120" s="203"/>
      <c r="J120" s="203"/>
      <c r="K120" s="204"/>
      <c r="L120" s="198"/>
      <c r="M120" s="130"/>
      <c r="N120" s="199"/>
      <c r="O120" s="200"/>
      <c r="P120" s="200"/>
      <c r="Q120" s="130"/>
      <c r="R120" s="199"/>
      <c r="S120" s="200"/>
      <c r="T120" s="132"/>
      <c r="AB120" s="201" t="str">
        <f>IFERROR(__xludf.DUMMYFUNCTION("FILTER('설정시트'!$D$7:$K$20,'설정시트'!$C$7:$C$20=I120)"),"#N/A")</f>
        <v>#N/A</v>
      </c>
      <c r="AC120" s="201"/>
      <c r="AD120" s="201"/>
      <c r="AE120" s="201"/>
      <c r="AF120" s="201"/>
      <c r="AG120" s="201"/>
      <c r="AH120" s="201"/>
      <c r="AI120" s="201"/>
    </row>
    <row r="121">
      <c r="H121" s="195"/>
      <c r="I121" s="203"/>
      <c r="J121" s="203"/>
      <c r="K121" s="204"/>
      <c r="L121" s="198"/>
      <c r="M121" s="130"/>
      <c r="N121" s="199"/>
      <c r="O121" s="200"/>
      <c r="P121" s="200"/>
      <c r="Q121" s="130"/>
      <c r="R121" s="199"/>
      <c r="S121" s="200"/>
      <c r="T121" s="132"/>
      <c r="AB121" s="201" t="str">
        <f>IFERROR(__xludf.DUMMYFUNCTION("FILTER('설정시트'!$D$7:$K$20,'설정시트'!$C$7:$C$20=I121)"),"#N/A")</f>
        <v>#N/A</v>
      </c>
      <c r="AC121" s="201"/>
      <c r="AD121" s="201"/>
      <c r="AE121" s="201"/>
      <c r="AF121" s="201"/>
      <c r="AG121" s="201"/>
      <c r="AH121" s="201"/>
      <c r="AI121" s="201"/>
    </row>
    <row r="122">
      <c r="H122" s="195"/>
      <c r="I122" s="203"/>
      <c r="J122" s="203"/>
      <c r="K122" s="204"/>
      <c r="L122" s="198"/>
      <c r="M122" s="130"/>
      <c r="N122" s="199"/>
      <c r="O122" s="200"/>
      <c r="P122" s="200"/>
      <c r="Q122" s="130"/>
      <c r="R122" s="199"/>
      <c r="S122" s="200"/>
      <c r="T122" s="132"/>
      <c r="AB122" s="201" t="str">
        <f>IFERROR(__xludf.DUMMYFUNCTION("FILTER('설정시트'!$D$7:$K$20,'설정시트'!$C$7:$C$20=I122)"),"#N/A")</f>
        <v>#N/A</v>
      </c>
      <c r="AC122" s="201"/>
      <c r="AD122" s="201"/>
      <c r="AE122" s="201"/>
      <c r="AF122" s="201"/>
      <c r="AG122" s="201"/>
      <c r="AH122" s="201"/>
      <c r="AI122" s="201"/>
    </row>
    <row r="123">
      <c r="H123" s="195"/>
      <c r="I123" s="203"/>
      <c r="J123" s="203"/>
      <c r="K123" s="204"/>
      <c r="L123" s="198"/>
      <c r="M123" s="130"/>
      <c r="N123" s="199"/>
      <c r="O123" s="200"/>
      <c r="P123" s="200"/>
      <c r="Q123" s="130"/>
      <c r="R123" s="199"/>
      <c r="S123" s="200"/>
      <c r="T123" s="132"/>
      <c r="AB123" s="201" t="str">
        <f>IFERROR(__xludf.DUMMYFUNCTION("FILTER('설정시트'!$D$7:$K$20,'설정시트'!$C$7:$C$20=I123)"),"#N/A")</f>
        <v>#N/A</v>
      </c>
      <c r="AC123" s="201"/>
      <c r="AD123" s="201"/>
      <c r="AE123" s="201"/>
      <c r="AF123" s="201"/>
      <c r="AG123" s="201"/>
      <c r="AH123" s="201"/>
      <c r="AI123" s="201"/>
    </row>
    <row r="124">
      <c r="H124" s="195"/>
      <c r="I124" s="203"/>
      <c r="J124" s="203"/>
      <c r="K124" s="204"/>
      <c r="L124" s="198"/>
      <c r="M124" s="130"/>
      <c r="N124" s="199"/>
      <c r="O124" s="200"/>
      <c r="P124" s="200"/>
      <c r="Q124" s="130"/>
      <c r="R124" s="199"/>
      <c r="S124" s="200"/>
      <c r="T124" s="132"/>
      <c r="AB124" s="201" t="str">
        <f>IFERROR(__xludf.DUMMYFUNCTION("FILTER('설정시트'!$D$7:$K$20,'설정시트'!$C$7:$C$20=I124)"),"#N/A")</f>
        <v>#N/A</v>
      </c>
      <c r="AC124" s="201"/>
      <c r="AD124" s="201"/>
      <c r="AE124" s="201"/>
      <c r="AF124" s="201"/>
      <c r="AG124" s="201"/>
      <c r="AH124" s="201"/>
      <c r="AI124" s="201"/>
    </row>
    <row r="125">
      <c r="H125" s="195"/>
      <c r="I125" s="203"/>
      <c r="J125" s="203"/>
      <c r="K125" s="204"/>
      <c r="L125" s="198"/>
      <c r="M125" s="130"/>
      <c r="N125" s="199"/>
      <c r="O125" s="200"/>
      <c r="P125" s="200"/>
      <c r="Q125" s="130"/>
      <c r="R125" s="199"/>
      <c r="S125" s="200"/>
      <c r="T125" s="132"/>
      <c r="AB125" s="201" t="str">
        <f>IFERROR(__xludf.DUMMYFUNCTION("FILTER('설정시트'!$D$7:$K$20,'설정시트'!$C$7:$C$20=I125)"),"#N/A")</f>
        <v>#N/A</v>
      </c>
      <c r="AC125" s="201"/>
      <c r="AD125" s="201"/>
      <c r="AE125" s="201"/>
      <c r="AF125" s="201"/>
      <c r="AG125" s="201"/>
      <c r="AH125" s="201"/>
      <c r="AI125" s="201"/>
    </row>
    <row r="126">
      <c r="H126" s="195"/>
      <c r="I126" s="203"/>
      <c r="J126" s="203"/>
      <c r="K126" s="204"/>
      <c r="L126" s="198"/>
      <c r="M126" s="130"/>
      <c r="N126" s="199"/>
      <c r="O126" s="200"/>
      <c r="P126" s="200"/>
      <c r="Q126" s="130"/>
      <c r="R126" s="199"/>
      <c r="S126" s="200"/>
      <c r="T126" s="132"/>
      <c r="AB126" s="201" t="str">
        <f>IFERROR(__xludf.DUMMYFUNCTION("FILTER('설정시트'!$D$7:$K$20,'설정시트'!$C$7:$C$20=I126)"),"#N/A")</f>
        <v>#N/A</v>
      </c>
      <c r="AC126" s="201"/>
      <c r="AD126" s="201"/>
      <c r="AE126" s="201"/>
      <c r="AF126" s="201"/>
      <c r="AG126" s="201"/>
      <c r="AH126" s="201"/>
      <c r="AI126" s="201"/>
    </row>
    <row r="127">
      <c r="H127" s="195"/>
      <c r="I127" s="203"/>
      <c r="J127" s="203"/>
      <c r="K127" s="204"/>
      <c r="L127" s="198"/>
      <c r="M127" s="130"/>
      <c r="N127" s="199"/>
      <c r="O127" s="200"/>
      <c r="P127" s="200"/>
      <c r="Q127" s="130"/>
      <c r="R127" s="199"/>
      <c r="S127" s="200"/>
      <c r="T127" s="132"/>
      <c r="AB127" s="201" t="str">
        <f>IFERROR(__xludf.DUMMYFUNCTION("FILTER('설정시트'!$D$7:$K$20,'설정시트'!$C$7:$C$20=I127)"),"#N/A")</f>
        <v>#N/A</v>
      </c>
      <c r="AC127" s="201"/>
      <c r="AD127" s="201"/>
      <c r="AE127" s="201"/>
      <c r="AF127" s="201"/>
      <c r="AG127" s="201"/>
      <c r="AH127" s="201"/>
      <c r="AI127" s="201"/>
    </row>
    <row r="128">
      <c r="H128" s="195"/>
      <c r="I128" s="203"/>
      <c r="J128" s="203"/>
      <c r="K128" s="204"/>
      <c r="L128" s="198"/>
      <c r="M128" s="130"/>
      <c r="N128" s="199"/>
      <c r="O128" s="200"/>
      <c r="P128" s="200"/>
      <c r="Q128" s="130"/>
      <c r="R128" s="199"/>
      <c r="S128" s="200"/>
      <c r="T128" s="132"/>
      <c r="AB128" s="201" t="str">
        <f>IFERROR(__xludf.DUMMYFUNCTION("FILTER('설정시트'!$D$7:$K$20,'설정시트'!$C$7:$C$20=I128)"),"#N/A")</f>
        <v>#N/A</v>
      </c>
      <c r="AC128" s="201"/>
      <c r="AD128" s="201"/>
      <c r="AE128" s="201"/>
      <c r="AF128" s="201"/>
      <c r="AG128" s="201"/>
      <c r="AH128" s="201"/>
      <c r="AI128" s="201"/>
    </row>
    <row r="129">
      <c r="H129" s="195"/>
      <c r="I129" s="203"/>
      <c r="J129" s="203"/>
      <c r="K129" s="204"/>
      <c r="L129" s="198"/>
      <c r="M129" s="130"/>
      <c r="N129" s="199"/>
      <c r="O129" s="200"/>
      <c r="P129" s="200"/>
      <c r="Q129" s="130"/>
      <c r="R129" s="199"/>
      <c r="S129" s="200"/>
      <c r="T129" s="132"/>
      <c r="AB129" s="201" t="str">
        <f>IFERROR(__xludf.DUMMYFUNCTION("FILTER('설정시트'!$D$7:$K$20,'설정시트'!$C$7:$C$20=I129)"),"#N/A")</f>
        <v>#N/A</v>
      </c>
      <c r="AC129" s="201"/>
      <c r="AD129" s="201"/>
      <c r="AE129" s="201"/>
      <c r="AF129" s="201"/>
      <c r="AG129" s="201"/>
      <c r="AH129" s="201"/>
      <c r="AI129" s="201"/>
    </row>
    <row r="130">
      <c r="H130" s="195"/>
      <c r="I130" s="203"/>
      <c r="J130" s="203"/>
      <c r="K130" s="204"/>
      <c r="L130" s="198"/>
      <c r="M130" s="130"/>
      <c r="N130" s="199"/>
      <c r="O130" s="200"/>
      <c r="P130" s="200"/>
      <c r="Q130" s="130"/>
      <c r="R130" s="199"/>
      <c r="S130" s="200"/>
      <c r="T130" s="132"/>
      <c r="AB130" s="201" t="str">
        <f>IFERROR(__xludf.DUMMYFUNCTION("FILTER('설정시트'!$D$7:$K$20,'설정시트'!$C$7:$C$20=I130)"),"#N/A")</f>
        <v>#N/A</v>
      </c>
      <c r="AC130" s="201"/>
      <c r="AD130" s="201"/>
      <c r="AE130" s="201"/>
      <c r="AF130" s="201"/>
      <c r="AG130" s="201"/>
      <c r="AH130" s="201"/>
      <c r="AI130" s="201"/>
    </row>
    <row r="131">
      <c r="H131" s="195"/>
      <c r="I131" s="203"/>
      <c r="J131" s="203"/>
      <c r="K131" s="204"/>
      <c r="L131" s="198"/>
      <c r="M131" s="130"/>
      <c r="N131" s="199"/>
      <c r="O131" s="200"/>
      <c r="P131" s="200"/>
      <c r="Q131" s="130"/>
      <c r="R131" s="199"/>
      <c r="S131" s="200"/>
      <c r="T131" s="132"/>
      <c r="AB131" s="201" t="str">
        <f>IFERROR(__xludf.DUMMYFUNCTION("FILTER('설정시트'!$D$7:$K$20,'설정시트'!$C$7:$C$20=I131)"),"#N/A")</f>
        <v>#N/A</v>
      </c>
      <c r="AC131" s="201"/>
      <c r="AD131" s="201"/>
      <c r="AE131" s="201"/>
      <c r="AF131" s="201"/>
      <c r="AG131" s="201"/>
      <c r="AH131" s="201"/>
      <c r="AI131" s="201"/>
    </row>
    <row r="132">
      <c r="H132" s="195"/>
      <c r="I132" s="203"/>
      <c r="J132" s="203"/>
      <c r="K132" s="204"/>
      <c r="L132" s="198"/>
      <c r="M132" s="130"/>
      <c r="N132" s="199"/>
      <c r="O132" s="200"/>
      <c r="P132" s="200"/>
      <c r="Q132" s="130"/>
      <c r="R132" s="199"/>
      <c r="S132" s="200"/>
      <c r="T132" s="132"/>
      <c r="AB132" s="201" t="str">
        <f>IFERROR(__xludf.DUMMYFUNCTION("FILTER('설정시트'!$D$7:$K$20,'설정시트'!$C$7:$C$20=I132)"),"#N/A")</f>
        <v>#N/A</v>
      </c>
      <c r="AC132" s="201"/>
      <c r="AD132" s="201"/>
      <c r="AE132" s="201"/>
      <c r="AF132" s="201"/>
      <c r="AG132" s="201"/>
      <c r="AH132" s="201"/>
      <c r="AI132" s="201"/>
    </row>
    <row r="133">
      <c r="H133" s="195"/>
      <c r="I133" s="203"/>
      <c r="J133" s="203"/>
      <c r="K133" s="204"/>
      <c r="L133" s="198"/>
      <c r="M133" s="130"/>
      <c r="N133" s="199"/>
      <c r="O133" s="200"/>
      <c r="P133" s="200"/>
      <c r="Q133" s="130"/>
      <c r="R133" s="199"/>
      <c r="S133" s="200"/>
      <c r="T133" s="132"/>
      <c r="AB133" s="201" t="str">
        <f>IFERROR(__xludf.DUMMYFUNCTION("FILTER('설정시트'!$D$7:$K$20,'설정시트'!$C$7:$C$20=I133)"),"#N/A")</f>
        <v>#N/A</v>
      </c>
      <c r="AC133" s="201"/>
      <c r="AD133" s="201"/>
      <c r="AE133" s="201"/>
      <c r="AF133" s="201"/>
      <c r="AG133" s="201"/>
      <c r="AH133" s="201"/>
      <c r="AI133" s="201"/>
    </row>
    <row r="134">
      <c r="H134" s="195"/>
      <c r="I134" s="203"/>
      <c r="J134" s="203"/>
      <c r="K134" s="204"/>
      <c r="L134" s="198"/>
      <c r="M134" s="130"/>
      <c r="N134" s="199"/>
      <c r="O134" s="200"/>
      <c r="P134" s="200"/>
      <c r="Q134" s="130"/>
      <c r="R134" s="199"/>
      <c r="S134" s="200"/>
      <c r="T134" s="132"/>
      <c r="AB134" s="201" t="str">
        <f>IFERROR(__xludf.DUMMYFUNCTION("FILTER('설정시트'!$D$7:$K$20,'설정시트'!$C$7:$C$20=I134)"),"#N/A")</f>
        <v>#N/A</v>
      </c>
      <c r="AC134" s="201"/>
      <c r="AD134" s="201"/>
      <c r="AE134" s="201"/>
      <c r="AF134" s="201"/>
      <c r="AG134" s="201"/>
      <c r="AH134" s="201"/>
      <c r="AI134" s="201"/>
    </row>
    <row r="135">
      <c r="H135" s="195"/>
      <c r="I135" s="203"/>
      <c r="J135" s="203"/>
      <c r="K135" s="204"/>
      <c r="L135" s="198"/>
      <c r="M135" s="130"/>
      <c r="N135" s="199"/>
      <c r="O135" s="200"/>
      <c r="P135" s="200"/>
      <c r="Q135" s="130"/>
      <c r="R135" s="199"/>
      <c r="S135" s="200"/>
      <c r="T135" s="132"/>
      <c r="AB135" s="201" t="str">
        <f>IFERROR(__xludf.DUMMYFUNCTION("FILTER('설정시트'!$D$7:$K$20,'설정시트'!$C$7:$C$20=I135)"),"#N/A")</f>
        <v>#N/A</v>
      </c>
      <c r="AC135" s="201"/>
      <c r="AD135" s="201"/>
      <c r="AE135" s="201"/>
      <c r="AF135" s="201"/>
      <c r="AG135" s="201"/>
      <c r="AH135" s="201"/>
      <c r="AI135" s="201"/>
    </row>
    <row r="136">
      <c r="H136" s="195"/>
      <c r="I136" s="203"/>
      <c r="J136" s="203"/>
      <c r="K136" s="204"/>
      <c r="L136" s="198"/>
      <c r="M136" s="130"/>
      <c r="N136" s="199"/>
      <c r="O136" s="200"/>
      <c r="P136" s="200"/>
      <c r="Q136" s="130"/>
      <c r="R136" s="199"/>
      <c r="S136" s="200"/>
      <c r="T136" s="132"/>
      <c r="AB136" s="201" t="str">
        <f>IFERROR(__xludf.DUMMYFUNCTION("FILTER('설정시트'!$D$7:$K$20,'설정시트'!$C$7:$C$20=I136)"),"#N/A")</f>
        <v>#N/A</v>
      </c>
      <c r="AC136" s="201"/>
      <c r="AD136" s="201"/>
      <c r="AE136" s="201"/>
      <c r="AF136" s="201"/>
      <c r="AG136" s="201"/>
      <c r="AH136" s="201"/>
      <c r="AI136" s="201"/>
    </row>
    <row r="137">
      <c r="H137" s="195"/>
      <c r="I137" s="203"/>
      <c r="J137" s="203"/>
      <c r="K137" s="204"/>
      <c r="L137" s="198"/>
      <c r="M137" s="130"/>
      <c r="N137" s="199"/>
      <c r="O137" s="200"/>
      <c r="P137" s="200"/>
      <c r="Q137" s="130"/>
      <c r="R137" s="199"/>
      <c r="S137" s="200"/>
      <c r="T137" s="132"/>
      <c r="AB137" s="201" t="str">
        <f>IFERROR(__xludf.DUMMYFUNCTION("FILTER('설정시트'!$D$7:$K$20,'설정시트'!$C$7:$C$20=I137)"),"#N/A")</f>
        <v>#N/A</v>
      </c>
      <c r="AC137" s="201"/>
      <c r="AD137" s="201"/>
      <c r="AE137" s="201"/>
      <c r="AF137" s="201"/>
      <c r="AG137" s="201"/>
      <c r="AH137" s="201"/>
      <c r="AI137" s="201"/>
    </row>
    <row r="138">
      <c r="H138" s="195"/>
      <c r="I138" s="203"/>
      <c r="J138" s="203"/>
      <c r="K138" s="204"/>
      <c r="L138" s="198"/>
      <c r="M138" s="130"/>
      <c r="N138" s="199"/>
      <c r="O138" s="200"/>
      <c r="P138" s="200"/>
      <c r="Q138" s="130"/>
      <c r="R138" s="199"/>
      <c r="S138" s="200"/>
      <c r="T138" s="132"/>
      <c r="AB138" s="201" t="str">
        <f>IFERROR(__xludf.DUMMYFUNCTION("FILTER('설정시트'!$D$7:$K$20,'설정시트'!$C$7:$C$20=I138)"),"#N/A")</f>
        <v>#N/A</v>
      </c>
      <c r="AC138" s="201"/>
      <c r="AD138" s="201"/>
      <c r="AE138" s="201"/>
      <c r="AF138" s="201"/>
      <c r="AG138" s="201"/>
      <c r="AH138" s="201"/>
      <c r="AI138" s="201"/>
    </row>
    <row r="139">
      <c r="H139" s="195"/>
      <c r="I139" s="203"/>
      <c r="J139" s="203"/>
      <c r="K139" s="204"/>
      <c r="L139" s="198"/>
      <c r="M139" s="130"/>
      <c r="N139" s="199"/>
      <c r="O139" s="200"/>
      <c r="P139" s="200"/>
      <c r="Q139" s="130"/>
      <c r="R139" s="199"/>
      <c r="S139" s="200"/>
      <c r="T139" s="132"/>
      <c r="AB139" s="201" t="str">
        <f>IFERROR(__xludf.DUMMYFUNCTION("FILTER('설정시트'!$D$7:$K$20,'설정시트'!$C$7:$C$20=I139)"),"#N/A")</f>
        <v>#N/A</v>
      </c>
      <c r="AC139" s="201"/>
      <c r="AD139" s="201"/>
      <c r="AE139" s="201"/>
      <c r="AF139" s="201"/>
      <c r="AG139" s="201"/>
      <c r="AH139" s="201"/>
      <c r="AI139" s="201"/>
    </row>
    <row r="140">
      <c r="H140" s="195"/>
      <c r="I140" s="203"/>
      <c r="J140" s="203"/>
      <c r="K140" s="204"/>
      <c r="L140" s="198"/>
      <c r="M140" s="130"/>
      <c r="N140" s="199"/>
      <c r="O140" s="200"/>
      <c r="P140" s="200"/>
      <c r="Q140" s="130"/>
      <c r="R140" s="199"/>
      <c r="S140" s="200"/>
      <c r="T140" s="132"/>
      <c r="AB140" s="201" t="str">
        <f>IFERROR(__xludf.DUMMYFUNCTION("FILTER('설정시트'!$D$7:$K$20,'설정시트'!$C$7:$C$20=I140)"),"#N/A")</f>
        <v>#N/A</v>
      </c>
      <c r="AC140" s="201"/>
      <c r="AD140" s="201"/>
      <c r="AE140" s="201"/>
      <c r="AF140" s="201"/>
      <c r="AG140" s="201"/>
      <c r="AH140" s="201"/>
      <c r="AI140" s="201"/>
    </row>
    <row r="141">
      <c r="H141" s="195"/>
      <c r="I141" s="203"/>
      <c r="J141" s="203"/>
      <c r="K141" s="204"/>
      <c r="L141" s="198"/>
      <c r="M141" s="130"/>
      <c r="N141" s="199"/>
      <c r="O141" s="200"/>
      <c r="P141" s="200"/>
      <c r="Q141" s="130"/>
      <c r="R141" s="199"/>
      <c r="S141" s="200"/>
      <c r="T141" s="132"/>
      <c r="AB141" s="201" t="str">
        <f>IFERROR(__xludf.DUMMYFUNCTION("FILTER('설정시트'!$D$7:$K$20,'설정시트'!$C$7:$C$20=I141)"),"#N/A")</f>
        <v>#N/A</v>
      </c>
      <c r="AC141" s="201"/>
      <c r="AD141" s="201"/>
      <c r="AE141" s="201"/>
      <c r="AF141" s="201"/>
      <c r="AG141" s="201"/>
      <c r="AH141" s="201"/>
      <c r="AI141" s="201"/>
    </row>
    <row r="142">
      <c r="H142" s="195"/>
      <c r="I142" s="203"/>
      <c r="J142" s="203"/>
      <c r="K142" s="204"/>
      <c r="L142" s="198"/>
      <c r="M142" s="130"/>
      <c r="N142" s="199"/>
      <c r="O142" s="200"/>
      <c r="P142" s="200"/>
      <c r="Q142" s="130"/>
      <c r="R142" s="199"/>
      <c r="S142" s="200"/>
      <c r="T142" s="132"/>
      <c r="AB142" s="201" t="str">
        <f>IFERROR(__xludf.DUMMYFUNCTION("FILTER('설정시트'!$D$7:$K$20,'설정시트'!$C$7:$C$20=I142)"),"#N/A")</f>
        <v>#N/A</v>
      </c>
      <c r="AC142" s="201"/>
      <c r="AD142" s="201"/>
      <c r="AE142" s="201"/>
      <c r="AF142" s="201"/>
      <c r="AG142" s="201"/>
      <c r="AH142" s="201"/>
      <c r="AI142" s="201"/>
    </row>
    <row r="143">
      <c r="H143" s="195"/>
      <c r="I143" s="203"/>
      <c r="J143" s="203"/>
      <c r="K143" s="204"/>
      <c r="L143" s="198"/>
      <c r="M143" s="130"/>
      <c r="N143" s="199"/>
      <c r="O143" s="200"/>
      <c r="P143" s="200"/>
      <c r="Q143" s="130"/>
      <c r="R143" s="199"/>
      <c r="S143" s="200"/>
      <c r="T143" s="132"/>
      <c r="AB143" s="201" t="str">
        <f>IFERROR(__xludf.DUMMYFUNCTION("FILTER('설정시트'!$D$7:$K$20,'설정시트'!$C$7:$C$20=I143)"),"#N/A")</f>
        <v>#N/A</v>
      </c>
      <c r="AC143" s="201"/>
      <c r="AD143" s="201"/>
      <c r="AE143" s="201"/>
      <c r="AF143" s="201"/>
      <c r="AG143" s="201"/>
      <c r="AH143" s="201"/>
      <c r="AI143" s="201"/>
    </row>
    <row r="144">
      <c r="H144" s="195"/>
      <c r="I144" s="203"/>
      <c r="J144" s="203"/>
      <c r="K144" s="204"/>
      <c r="L144" s="198"/>
      <c r="M144" s="130"/>
      <c r="N144" s="199"/>
      <c r="O144" s="200"/>
      <c r="P144" s="200"/>
      <c r="Q144" s="130"/>
      <c r="R144" s="199"/>
      <c r="S144" s="200"/>
      <c r="T144" s="132"/>
      <c r="AB144" s="201" t="str">
        <f>IFERROR(__xludf.DUMMYFUNCTION("FILTER('설정시트'!$D$7:$K$20,'설정시트'!$C$7:$C$20=I144)"),"#N/A")</f>
        <v>#N/A</v>
      </c>
      <c r="AC144" s="201"/>
      <c r="AD144" s="201"/>
      <c r="AE144" s="201"/>
      <c r="AF144" s="201"/>
      <c r="AG144" s="201"/>
      <c r="AH144" s="201"/>
      <c r="AI144" s="201"/>
    </row>
    <row r="145">
      <c r="H145" s="195"/>
      <c r="I145" s="203"/>
      <c r="J145" s="203"/>
      <c r="K145" s="204"/>
      <c r="L145" s="198"/>
      <c r="M145" s="130"/>
      <c r="N145" s="199"/>
      <c r="O145" s="200"/>
      <c r="P145" s="200"/>
      <c r="Q145" s="130"/>
      <c r="R145" s="199"/>
      <c r="S145" s="200"/>
      <c r="T145" s="132"/>
      <c r="AB145" s="201" t="str">
        <f>IFERROR(__xludf.DUMMYFUNCTION("FILTER('설정시트'!$D$7:$K$20,'설정시트'!$C$7:$C$20=I145)"),"#N/A")</f>
        <v>#N/A</v>
      </c>
      <c r="AC145" s="201"/>
      <c r="AD145" s="201"/>
      <c r="AE145" s="201"/>
      <c r="AF145" s="201"/>
      <c r="AG145" s="201"/>
      <c r="AH145" s="201"/>
      <c r="AI145" s="201"/>
    </row>
    <row r="146">
      <c r="H146" s="195"/>
      <c r="I146" s="203"/>
      <c r="J146" s="203"/>
      <c r="K146" s="204"/>
      <c r="L146" s="198"/>
      <c r="M146" s="130"/>
      <c r="N146" s="199"/>
      <c r="O146" s="200"/>
      <c r="P146" s="200"/>
      <c r="Q146" s="130"/>
      <c r="R146" s="199"/>
      <c r="S146" s="200"/>
      <c r="T146" s="132"/>
      <c r="AB146" s="201" t="str">
        <f>IFERROR(__xludf.DUMMYFUNCTION("FILTER('설정시트'!$D$7:$K$20,'설정시트'!$C$7:$C$20=I146)"),"#N/A")</f>
        <v>#N/A</v>
      </c>
      <c r="AC146" s="201"/>
      <c r="AD146" s="201"/>
      <c r="AE146" s="201"/>
      <c r="AF146" s="201"/>
      <c r="AG146" s="201"/>
      <c r="AH146" s="201"/>
      <c r="AI146" s="201"/>
    </row>
    <row r="147">
      <c r="H147" s="195"/>
      <c r="I147" s="203"/>
      <c r="J147" s="203"/>
      <c r="K147" s="204"/>
      <c r="L147" s="198"/>
      <c r="M147" s="130"/>
      <c r="N147" s="199"/>
      <c r="O147" s="200"/>
      <c r="P147" s="200"/>
      <c r="Q147" s="130"/>
      <c r="R147" s="199"/>
      <c r="S147" s="200"/>
      <c r="T147" s="132"/>
      <c r="AB147" s="201" t="str">
        <f>IFERROR(__xludf.DUMMYFUNCTION("FILTER('설정시트'!$D$7:$K$20,'설정시트'!$C$7:$C$20=I147)"),"#N/A")</f>
        <v>#N/A</v>
      </c>
      <c r="AC147" s="201"/>
      <c r="AD147" s="201"/>
      <c r="AE147" s="201"/>
      <c r="AF147" s="201"/>
      <c r="AG147" s="201"/>
      <c r="AH147" s="201"/>
      <c r="AI147" s="201"/>
    </row>
    <row r="148">
      <c r="H148" s="195"/>
      <c r="I148" s="203"/>
      <c r="J148" s="203"/>
      <c r="K148" s="204"/>
      <c r="L148" s="198"/>
      <c r="M148" s="130"/>
      <c r="N148" s="199"/>
      <c r="O148" s="200"/>
      <c r="P148" s="200"/>
      <c r="Q148" s="130"/>
      <c r="R148" s="199"/>
      <c r="S148" s="200"/>
      <c r="T148" s="132"/>
      <c r="AB148" s="201" t="str">
        <f>IFERROR(__xludf.DUMMYFUNCTION("FILTER('설정시트'!$D$7:$K$20,'설정시트'!$C$7:$C$20=I148)"),"#N/A")</f>
        <v>#N/A</v>
      </c>
      <c r="AC148" s="201"/>
      <c r="AD148" s="201"/>
      <c r="AE148" s="201"/>
      <c r="AF148" s="201"/>
      <c r="AG148" s="201"/>
      <c r="AH148" s="201"/>
      <c r="AI148" s="201"/>
    </row>
    <row r="149">
      <c r="H149" s="195"/>
      <c r="I149" s="203"/>
      <c r="J149" s="203"/>
      <c r="K149" s="204"/>
      <c r="L149" s="198"/>
      <c r="M149" s="130"/>
      <c r="N149" s="199"/>
      <c r="O149" s="200"/>
      <c r="P149" s="200"/>
      <c r="Q149" s="130"/>
      <c r="R149" s="199"/>
      <c r="S149" s="200"/>
      <c r="T149" s="132"/>
      <c r="AB149" s="201" t="str">
        <f>IFERROR(__xludf.DUMMYFUNCTION("FILTER('설정시트'!$D$7:$K$20,'설정시트'!$C$7:$C$20=I149)"),"#N/A")</f>
        <v>#N/A</v>
      </c>
      <c r="AC149" s="201"/>
      <c r="AD149" s="201"/>
      <c r="AE149" s="201"/>
      <c r="AF149" s="201"/>
      <c r="AG149" s="201"/>
      <c r="AH149" s="201"/>
      <c r="AI149" s="201"/>
    </row>
    <row r="150">
      <c r="H150" s="205"/>
      <c r="I150" s="203"/>
      <c r="J150" s="203"/>
      <c r="K150" s="204"/>
      <c r="L150" s="198"/>
      <c r="M150" s="130"/>
      <c r="N150" s="199"/>
      <c r="O150" s="200"/>
      <c r="P150" s="200"/>
      <c r="Q150" s="130"/>
      <c r="R150" s="199"/>
      <c r="S150" s="200"/>
      <c r="T150" s="132"/>
      <c r="AB150" s="201" t="str">
        <f>IFERROR(__xludf.DUMMYFUNCTION("FILTER('설정시트'!$D$7:$K$20,'설정시트'!$C$7:$C$20=I150)"),"#N/A")</f>
        <v>#N/A</v>
      </c>
      <c r="AC150" s="201"/>
      <c r="AD150" s="201"/>
      <c r="AE150" s="201"/>
      <c r="AF150" s="201"/>
      <c r="AG150" s="201"/>
      <c r="AH150" s="201"/>
      <c r="AI150" s="201"/>
    </row>
    <row r="151">
      <c r="H151" s="205"/>
      <c r="I151" s="206"/>
      <c r="J151" s="203"/>
      <c r="K151" s="207"/>
      <c r="L151" s="199"/>
      <c r="M151" s="130"/>
      <c r="N151" s="199"/>
      <c r="O151" s="200"/>
      <c r="P151" s="200"/>
      <c r="Q151" s="130"/>
      <c r="R151" s="199"/>
      <c r="S151" s="200"/>
      <c r="T151" s="132"/>
      <c r="AB151" s="201" t="str">
        <f>IFERROR(__xludf.DUMMYFUNCTION("FILTER('설정시트'!$D$7:$K$20,'설정시트'!$C$7:$C$20=I151)"),"#N/A")</f>
        <v>#N/A</v>
      </c>
      <c r="AC151" s="201"/>
      <c r="AD151" s="201"/>
      <c r="AE151" s="201"/>
      <c r="AF151" s="201"/>
      <c r="AG151" s="201"/>
      <c r="AH151" s="201"/>
      <c r="AI151" s="201"/>
    </row>
    <row r="152">
      <c r="H152" s="205"/>
      <c r="I152" s="206"/>
      <c r="J152" s="203"/>
      <c r="K152" s="207"/>
      <c r="L152" s="199"/>
      <c r="M152" s="130"/>
      <c r="N152" s="199"/>
      <c r="O152" s="200"/>
      <c r="P152" s="200"/>
      <c r="Q152" s="130"/>
      <c r="R152" s="199"/>
      <c r="S152" s="200"/>
      <c r="T152" s="132"/>
      <c r="AB152" s="201" t="str">
        <f>IFERROR(__xludf.DUMMYFUNCTION("FILTER('설정시트'!$D$7:$K$20,'설정시트'!$C$7:$C$20=I152)"),"#N/A")</f>
        <v>#N/A</v>
      </c>
      <c r="AC152" s="201"/>
      <c r="AD152" s="201"/>
      <c r="AE152" s="201"/>
      <c r="AF152" s="201"/>
      <c r="AG152" s="201"/>
      <c r="AH152" s="201"/>
      <c r="AI152" s="201"/>
    </row>
    <row r="153">
      <c r="H153" s="205"/>
      <c r="I153" s="206"/>
      <c r="J153" s="203"/>
      <c r="K153" s="207"/>
      <c r="L153" s="199"/>
      <c r="M153" s="130"/>
      <c r="N153" s="199"/>
      <c r="O153" s="200"/>
      <c r="P153" s="200"/>
      <c r="Q153" s="130"/>
      <c r="R153" s="199"/>
      <c r="S153" s="200"/>
      <c r="T153" s="132"/>
      <c r="AB153" s="201" t="str">
        <f>IFERROR(__xludf.DUMMYFUNCTION("FILTER('설정시트'!$D$7:$K$20,'설정시트'!$C$7:$C$20=I153)"),"#N/A")</f>
        <v>#N/A</v>
      </c>
      <c r="AC153" s="201"/>
      <c r="AD153" s="201"/>
      <c r="AE153" s="201"/>
      <c r="AF153" s="201"/>
      <c r="AG153" s="201"/>
      <c r="AH153" s="201"/>
      <c r="AI153" s="201"/>
    </row>
    <row r="154">
      <c r="H154" s="205"/>
      <c r="I154" s="206"/>
      <c r="J154" s="203"/>
      <c r="K154" s="207"/>
      <c r="L154" s="199"/>
      <c r="M154" s="130"/>
      <c r="N154" s="199"/>
      <c r="O154" s="200"/>
      <c r="P154" s="200"/>
      <c r="Q154" s="130"/>
      <c r="R154" s="199"/>
      <c r="S154" s="200"/>
      <c r="T154" s="132"/>
      <c r="AB154" s="201" t="str">
        <f>IFERROR(__xludf.DUMMYFUNCTION("FILTER('설정시트'!$D$7:$K$20,'설정시트'!$C$7:$C$20=I154)"),"#N/A")</f>
        <v>#N/A</v>
      </c>
      <c r="AC154" s="201"/>
      <c r="AD154" s="201"/>
      <c r="AE154" s="201"/>
      <c r="AF154" s="201"/>
      <c r="AG154" s="201"/>
      <c r="AH154" s="201"/>
      <c r="AI154" s="201"/>
    </row>
    <row r="155">
      <c r="H155" s="205"/>
      <c r="I155" s="206"/>
      <c r="J155" s="203"/>
      <c r="K155" s="207"/>
      <c r="L155" s="199"/>
      <c r="M155" s="130"/>
      <c r="N155" s="199"/>
      <c r="O155" s="200"/>
      <c r="P155" s="200"/>
      <c r="Q155" s="130"/>
      <c r="R155" s="199"/>
      <c r="S155" s="200"/>
      <c r="T155" s="132"/>
      <c r="AB155" s="201" t="str">
        <f>IFERROR(__xludf.DUMMYFUNCTION("FILTER('설정시트'!$D$7:$K$20,'설정시트'!$C$7:$C$20=I155)"),"#N/A")</f>
        <v>#N/A</v>
      </c>
      <c r="AC155" s="201"/>
      <c r="AD155" s="201"/>
      <c r="AE155" s="201"/>
      <c r="AF155" s="201"/>
      <c r="AG155" s="201"/>
      <c r="AH155" s="201"/>
      <c r="AI155" s="201"/>
    </row>
    <row r="156">
      <c r="H156" s="205"/>
      <c r="I156" s="206"/>
      <c r="J156" s="203"/>
      <c r="K156" s="207"/>
      <c r="L156" s="199"/>
      <c r="M156" s="130"/>
      <c r="N156" s="199"/>
      <c r="O156" s="200"/>
      <c r="P156" s="200"/>
      <c r="Q156" s="130"/>
      <c r="R156" s="199"/>
      <c r="S156" s="200"/>
      <c r="T156" s="132"/>
      <c r="AB156" s="201" t="str">
        <f>IFERROR(__xludf.DUMMYFUNCTION("FILTER('설정시트'!$D$7:$K$20,'설정시트'!$C$7:$C$20=I156)"),"#N/A")</f>
        <v>#N/A</v>
      </c>
      <c r="AC156" s="201"/>
      <c r="AD156" s="201"/>
      <c r="AE156" s="201"/>
      <c r="AF156" s="201"/>
      <c r="AG156" s="201"/>
      <c r="AH156" s="201"/>
      <c r="AI156" s="201"/>
    </row>
    <row r="157">
      <c r="H157" s="205"/>
      <c r="I157" s="206"/>
      <c r="J157" s="203"/>
      <c r="K157" s="207"/>
      <c r="L157" s="199"/>
      <c r="M157" s="130"/>
      <c r="N157" s="199"/>
      <c r="O157" s="200"/>
      <c r="P157" s="200"/>
      <c r="Q157" s="130"/>
      <c r="R157" s="199"/>
      <c r="S157" s="200"/>
      <c r="T157" s="132"/>
      <c r="AB157" s="201" t="str">
        <f>IFERROR(__xludf.DUMMYFUNCTION("FILTER('설정시트'!$D$7:$K$20,'설정시트'!$C$7:$C$20=I157)"),"#N/A")</f>
        <v>#N/A</v>
      </c>
      <c r="AC157" s="201"/>
      <c r="AD157" s="201"/>
      <c r="AE157" s="201"/>
      <c r="AF157" s="201"/>
      <c r="AG157" s="201"/>
      <c r="AH157" s="201"/>
      <c r="AI157" s="201"/>
    </row>
    <row r="158">
      <c r="H158" s="205"/>
      <c r="I158" s="206"/>
      <c r="J158" s="203"/>
      <c r="K158" s="207"/>
      <c r="L158" s="199"/>
      <c r="M158" s="130"/>
      <c r="N158" s="199"/>
      <c r="O158" s="200"/>
      <c r="P158" s="200"/>
      <c r="Q158" s="130"/>
      <c r="R158" s="199"/>
      <c r="S158" s="200"/>
      <c r="T158" s="132"/>
      <c r="AB158" s="201" t="str">
        <f>IFERROR(__xludf.DUMMYFUNCTION("FILTER('설정시트'!$D$7:$K$20,'설정시트'!$C$7:$C$20=I158)"),"#N/A")</f>
        <v>#N/A</v>
      </c>
      <c r="AC158" s="201"/>
      <c r="AD158" s="201"/>
      <c r="AE158" s="201"/>
      <c r="AF158" s="201"/>
      <c r="AG158" s="201"/>
      <c r="AH158" s="201"/>
      <c r="AI158" s="201"/>
    </row>
    <row r="159">
      <c r="H159" s="205"/>
      <c r="I159" s="206"/>
      <c r="J159" s="203"/>
      <c r="K159" s="207"/>
      <c r="L159" s="199"/>
      <c r="M159" s="130"/>
      <c r="N159" s="199"/>
      <c r="O159" s="200"/>
      <c r="P159" s="200"/>
      <c r="Q159" s="130"/>
      <c r="R159" s="199"/>
      <c r="S159" s="200"/>
      <c r="T159" s="132"/>
      <c r="AB159" s="201" t="str">
        <f>IFERROR(__xludf.DUMMYFUNCTION("FILTER('설정시트'!$D$7:$K$20,'설정시트'!$C$7:$C$20=I159)"),"#N/A")</f>
        <v>#N/A</v>
      </c>
      <c r="AC159" s="201"/>
      <c r="AD159" s="201"/>
      <c r="AE159" s="201"/>
      <c r="AF159" s="201"/>
      <c r="AG159" s="201"/>
      <c r="AH159" s="201"/>
      <c r="AI159" s="201"/>
    </row>
    <row r="160">
      <c r="H160" s="205"/>
      <c r="I160" s="206"/>
      <c r="J160" s="203"/>
      <c r="K160" s="207"/>
      <c r="L160" s="199"/>
      <c r="M160" s="130"/>
      <c r="N160" s="199"/>
      <c r="O160" s="200"/>
      <c r="P160" s="200"/>
      <c r="Q160" s="130"/>
      <c r="R160" s="199"/>
      <c r="S160" s="200"/>
      <c r="T160" s="132"/>
      <c r="AB160" s="201" t="str">
        <f>IFERROR(__xludf.DUMMYFUNCTION("FILTER('설정시트'!$D$7:$K$20,'설정시트'!$C$7:$C$20=I160)"),"#N/A")</f>
        <v>#N/A</v>
      </c>
      <c r="AC160" s="201"/>
      <c r="AD160" s="201"/>
      <c r="AE160" s="201"/>
      <c r="AF160" s="201"/>
      <c r="AG160" s="201"/>
      <c r="AH160" s="201"/>
      <c r="AI160" s="201"/>
    </row>
    <row r="161">
      <c r="H161" s="205"/>
      <c r="I161" s="206"/>
      <c r="J161" s="203"/>
      <c r="K161" s="207"/>
      <c r="L161" s="199"/>
      <c r="M161" s="130"/>
      <c r="N161" s="199"/>
      <c r="O161" s="200"/>
      <c r="P161" s="200"/>
      <c r="Q161" s="130"/>
      <c r="R161" s="199"/>
      <c r="S161" s="200"/>
      <c r="T161" s="132"/>
      <c r="AB161" s="201" t="str">
        <f>IFERROR(__xludf.DUMMYFUNCTION("FILTER('설정시트'!$D$7:$K$20,'설정시트'!$C$7:$C$20=I161)"),"#N/A")</f>
        <v>#N/A</v>
      </c>
      <c r="AC161" s="201"/>
      <c r="AD161" s="201"/>
      <c r="AE161" s="201"/>
      <c r="AF161" s="201"/>
      <c r="AG161" s="201"/>
      <c r="AH161" s="201"/>
      <c r="AI161" s="201"/>
    </row>
    <row r="162">
      <c r="H162" s="205"/>
      <c r="I162" s="206"/>
      <c r="J162" s="203"/>
      <c r="K162" s="207"/>
      <c r="L162" s="199"/>
      <c r="M162" s="130"/>
      <c r="N162" s="199"/>
      <c r="O162" s="200"/>
      <c r="P162" s="200"/>
      <c r="Q162" s="130"/>
      <c r="R162" s="199"/>
      <c r="S162" s="200"/>
      <c r="T162" s="132"/>
      <c r="AB162" s="201" t="str">
        <f>IFERROR(__xludf.DUMMYFUNCTION("FILTER('설정시트'!$D$7:$K$20,'설정시트'!$C$7:$C$20=I162)"),"#N/A")</f>
        <v>#N/A</v>
      </c>
      <c r="AC162" s="201"/>
      <c r="AD162" s="201"/>
      <c r="AE162" s="201"/>
      <c r="AF162" s="201"/>
      <c r="AG162" s="201"/>
      <c r="AH162" s="201"/>
      <c r="AI162" s="201"/>
    </row>
    <row r="163">
      <c r="H163" s="205"/>
      <c r="I163" s="206"/>
      <c r="J163" s="203"/>
      <c r="K163" s="207"/>
      <c r="L163" s="199"/>
      <c r="M163" s="130"/>
      <c r="N163" s="199"/>
      <c r="O163" s="200"/>
      <c r="P163" s="200"/>
      <c r="Q163" s="130"/>
      <c r="R163" s="199"/>
      <c r="S163" s="200"/>
      <c r="T163" s="132"/>
      <c r="AB163" s="201" t="str">
        <f>IFERROR(__xludf.DUMMYFUNCTION("FILTER('설정시트'!$D$7:$K$20,'설정시트'!$C$7:$C$20=I163)"),"#N/A")</f>
        <v>#N/A</v>
      </c>
      <c r="AC163" s="201"/>
      <c r="AD163" s="201"/>
      <c r="AE163" s="201"/>
      <c r="AF163" s="201"/>
      <c r="AG163" s="201"/>
      <c r="AH163" s="201"/>
      <c r="AI163" s="201"/>
    </row>
    <row r="164">
      <c r="H164" s="205"/>
      <c r="I164" s="206"/>
      <c r="J164" s="203"/>
      <c r="K164" s="207"/>
      <c r="L164" s="199"/>
      <c r="M164" s="130"/>
      <c r="N164" s="199"/>
      <c r="O164" s="200"/>
      <c r="P164" s="200"/>
      <c r="Q164" s="130"/>
      <c r="R164" s="199"/>
      <c r="S164" s="200"/>
      <c r="T164" s="132"/>
      <c r="AB164" s="201" t="str">
        <f>IFERROR(__xludf.DUMMYFUNCTION("FILTER('설정시트'!$D$7:$K$20,'설정시트'!$C$7:$C$20=I164)"),"#N/A")</f>
        <v>#N/A</v>
      </c>
      <c r="AC164" s="201"/>
      <c r="AD164" s="201"/>
      <c r="AE164" s="201"/>
      <c r="AF164" s="201"/>
      <c r="AG164" s="201"/>
      <c r="AH164" s="201"/>
      <c r="AI164" s="201"/>
    </row>
    <row r="165">
      <c r="H165" s="205"/>
      <c r="I165" s="206"/>
      <c r="J165" s="203"/>
      <c r="K165" s="207"/>
      <c r="L165" s="199"/>
      <c r="M165" s="130"/>
      <c r="N165" s="199"/>
      <c r="O165" s="200"/>
      <c r="P165" s="200"/>
      <c r="Q165" s="130"/>
      <c r="R165" s="199"/>
      <c r="S165" s="200"/>
      <c r="T165" s="132"/>
      <c r="AB165" s="201" t="str">
        <f>IFERROR(__xludf.DUMMYFUNCTION("FILTER('설정시트'!$D$7:$K$20,'설정시트'!$C$7:$C$20=I165)"),"#N/A")</f>
        <v>#N/A</v>
      </c>
      <c r="AC165" s="201"/>
      <c r="AD165" s="201"/>
      <c r="AE165" s="201"/>
      <c r="AF165" s="201"/>
      <c r="AG165" s="201"/>
      <c r="AH165" s="201"/>
      <c r="AI165" s="201"/>
    </row>
    <row r="166">
      <c r="H166" s="205"/>
      <c r="I166" s="206"/>
      <c r="J166" s="203"/>
      <c r="K166" s="207"/>
      <c r="L166" s="199"/>
      <c r="M166" s="130"/>
      <c r="N166" s="199"/>
      <c r="O166" s="200"/>
      <c r="P166" s="200"/>
      <c r="Q166" s="130"/>
      <c r="R166" s="199"/>
      <c r="S166" s="200"/>
      <c r="T166" s="132"/>
      <c r="AB166" s="201" t="str">
        <f>IFERROR(__xludf.DUMMYFUNCTION("FILTER('설정시트'!$D$7:$K$20,'설정시트'!$C$7:$C$20=I166)"),"#N/A")</f>
        <v>#N/A</v>
      </c>
      <c r="AC166" s="201"/>
      <c r="AD166" s="201"/>
      <c r="AE166" s="201"/>
      <c r="AF166" s="201"/>
      <c r="AG166" s="201"/>
      <c r="AH166" s="201"/>
      <c r="AI166" s="201"/>
    </row>
    <row r="167">
      <c r="H167" s="205"/>
      <c r="I167" s="206"/>
      <c r="J167" s="203"/>
      <c r="K167" s="207"/>
      <c r="L167" s="199"/>
      <c r="M167" s="130"/>
      <c r="N167" s="199"/>
      <c r="O167" s="200"/>
      <c r="P167" s="200"/>
      <c r="Q167" s="130"/>
      <c r="R167" s="199"/>
      <c r="S167" s="200"/>
      <c r="T167" s="132"/>
      <c r="AB167" s="201" t="str">
        <f>IFERROR(__xludf.DUMMYFUNCTION("FILTER('설정시트'!$D$7:$K$20,'설정시트'!$C$7:$C$20=I167)"),"#N/A")</f>
        <v>#N/A</v>
      </c>
      <c r="AC167" s="201"/>
      <c r="AD167" s="201"/>
      <c r="AE167" s="201"/>
      <c r="AF167" s="201"/>
      <c r="AG167" s="201"/>
      <c r="AH167" s="201"/>
      <c r="AI167" s="201"/>
    </row>
    <row r="168">
      <c r="H168" s="205"/>
      <c r="I168" s="206"/>
      <c r="J168" s="203"/>
      <c r="K168" s="207"/>
      <c r="L168" s="199"/>
      <c r="M168" s="130"/>
      <c r="N168" s="199"/>
      <c r="O168" s="200"/>
      <c r="P168" s="200"/>
      <c r="Q168" s="130"/>
      <c r="R168" s="199"/>
      <c r="S168" s="200"/>
      <c r="T168" s="132"/>
      <c r="AB168" s="201" t="str">
        <f>IFERROR(__xludf.DUMMYFUNCTION("FILTER('설정시트'!$D$7:$K$20,'설정시트'!$C$7:$C$20=I168)"),"#N/A")</f>
        <v>#N/A</v>
      </c>
      <c r="AC168" s="201"/>
      <c r="AD168" s="201"/>
      <c r="AE168" s="201"/>
      <c r="AF168" s="201"/>
      <c r="AG168" s="201"/>
      <c r="AH168" s="201"/>
      <c r="AI168" s="201"/>
    </row>
    <row r="169">
      <c r="H169" s="205"/>
      <c r="I169" s="206"/>
      <c r="J169" s="203"/>
      <c r="K169" s="207"/>
      <c r="L169" s="199"/>
      <c r="M169" s="130"/>
      <c r="N169" s="199"/>
      <c r="O169" s="200"/>
      <c r="P169" s="200"/>
      <c r="Q169" s="130"/>
      <c r="R169" s="199"/>
      <c r="S169" s="200"/>
      <c r="T169" s="132"/>
      <c r="AB169" s="201" t="str">
        <f>IFERROR(__xludf.DUMMYFUNCTION("FILTER('설정시트'!$D$7:$K$20,'설정시트'!$C$7:$C$20=I169)"),"#N/A")</f>
        <v>#N/A</v>
      </c>
      <c r="AC169" s="201"/>
      <c r="AD169" s="201"/>
      <c r="AE169" s="201"/>
      <c r="AF169" s="201"/>
      <c r="AG169" s="201"/>
      <c r="AH169" s="201"/>
      <c r="AI169" s="201"/>
    </row>
    <row r="170">
      <c r="H170" s="205"/>
      <c r="I170" s="206"/>
      <c r="J170" s="203"/>
      <c r="K170" s="207"/>
      <c r="L170" s="199"/>
      <c r="M170" s="130"/>
      <c r="N170" s="199"/>
      <c r="O170" s="200"/>
      <c r="P170" s="200"/>
      <c r="Q170" s="130"/>
      <c r="R170" s="199"/>
      <c r="S170" s="200"/>
      <c r="T170" s="132"/>
      <c r="AB170" s="201" t="str">
        <f>IFERROR(__xludf.DUMMYFUNCTION("FILTER('설정시트'!$D$7:$K$20,'설정시트'!$C$7:$C$20=I170)"),"#N/A")</f>
        <v>#N/A</v>
      </c>
      <c r="AC170" s="201"/>
      <c r="AD170" s="201"/>
      <c r="AE170" s="201"/>
      <c r="AF170" s="201"/>
      <c r="AG170" s="201"/>
      <c r="AH170" s="201"/>
      <c r="AI170" s="201"/>
    </row>
    <row r="171">
      <c r="H171" s="205"/>
      <c r="I171" s="206"/>
      <c r="J171" s="203"/>
      <c r="K171" s="207"/>
      <c r="L171" s="199"/>
      <c r="M171" s="130"/>
      <c r="N171" s="199"/>
      <c r="O171" s="200"/>
      <c r="P171" s="200"/>
      <c r="Q171" s="130"/>
      <c r="R171" s="199"/>
      <c r="S171" s="200"/>
      <c r="T171" s="132"/>
      <c r="AB171" s="201" t="str">
        <f>IFERROR(__xludf.DUMMYFUNCTION("FILTER('설정시트'!$D$7:$K$20,'설정시트'!$C$7:$C$20=I171)"),"#N/A")</f>
        <v>#N/A</v>
      </c>
      <c r="AC171" s="201"/>
      <c r="AD171" s="201"/>
      <c r="AE171" s="201"/>
      <c r="AF171" s="201"/>
      <c r="AG171" s="201"/>
      <c r="AH171" s="201"/>
      <c r="AI171" s="201"/>
    </row>
    <row r="172">
      <c r="H172" s="205"/>
      <c r="I172" s="206"/>
      <c r="J172" s="203"/>
      <c r="K172" s="207"/>
      <c r="L172" s="199"/>
      <c r="M172" s="130"/>
      <c r="N172" s="199"/>
      <c r="O172" s="200"/>
      <c r="P172" s="200"/>
      <c r="Q172" s="130"/>
      <c r="R172" s="199"/>
      <c r="S172" s="200"/>
      <c r="T172" s="132"/>
      <c r="AB172" s="201" t="str">
        <f>IFERROR(__xludf.DUMMYFUNCTION("FILTER('설정시트'!$D$7:$K$20,'설정시트'!$C$7:$C$20=I172)"),"#N/A")</f>
        <v>#N/A</v>
      </c>
      <c r="AC172" s="201"/>
      <c r="AD172" s="201"/>
      <c r="AE172" s="201"/>
      <c r="AF172" s="201"/>
      <c r="AG172" s="201"/>
      <c r="AH172" s="201"/>
      <c r="AI172" s="201"/>
    </row>
    <row r="173">
      <c r="H173" s="205"/>
      <c r="I173" s="206"/>
      <c r="J173" s="203"/>
      <c r="K173" s="207"/>
      <c r="L173" s="199"/>
      <c r="M173" s="130"/>
      <c r="N173" s="199"/>
      <c r="O173" s="200"/>
      <c r="P173" s="200"/>
      <c r="Q173" s="130"/>
      <c r="R173" s="199"/>
      <c r="S173" s="200"/>
      <c r="T173" s="132"/>
      <c r="AB173" s="201" t="str">
        <f>IFERROR(__xludf.DUMMYFUNCTION("FILTER('설정시트'!$D$7:$K$20,'설정시트'!$C$7:$C$20=I173)"),"#N/A")</f>
        <v>#N/A</v>
      </c>
      <c r="AC173" s="201"/>
      <c r="AD173" s="201"/>
      <c r="AE173" s="201"/>
      <c r="AF173" s="201"/>
      <c r="AG173" s="201"/>
      <c r="AH173" s="201"/>
      <c r="AI173" s="201"/>
    </row>
    <row r="174">
      <c r="H174" s="205"/>
      <c r="I174" s="206"/>
      <c r="J174" s="203"/>
      <c r="K174" s="207"/>
      <c r="L174" s="199"/>
      <c r="M174" s="130"/>
      <c r="N174" s="199"/>
      <c r="O174" s="200"/>
      <c r="P174" s="200"/>
      <c r="Q174" s="130"/>
      <c r="R174" s="199"/>
      <c r="S174" s="200"/>
      <c r="T174" s="132"/>
      <c r="AB174" s="201" t="str">
        <f>IFERROR(__xludf.DUMMYFUNCTION("FILTER('설정시트'!$D$7:$K$20,'설정시트'!$C$7:$C$20=I174)"),"#N/A")</f>
        <v>#N/A</v>
      </c>
      <c r="AC174" s="201"/>
      <c r="AD174" s="201"/>
      <c r="AE174" s="201"/>
      <c r="AF174" s="201"/>
      <c r="AG174" s="201"/>
      <c r="AH174" s="201"/>
      <c r="AI174" s="201"/>
    </row>
    <row r="175">
      <c r="H175" s="205"/>
      <c r="I175" s="206"/>
      <c r="J175" s="203"/>
      <c r="K175" s="207"/>
      <c r="L175" s="199"/>
      <c r="M175" s="130"/>
      <c r="N175" s="199"/>
      <c r="O175" s="200"/>
      <c r="P175" s="200"/>
      <c r="Q175" s="130"/>
      <c r="R175" s="199"/>
      <c r="S175" s="200"/>
      <c r="T175" s="132"/>
      <c r="AB175" s="201" t="str">
        <f>IFERROR(__xludf.DUMMYFUNCTION("FILTER('설정시트'!$D$7:$K$20,'설정시트'!$C$7:$C$20=I175)"),"#N/A")</f>
        <v>#N/A</v>
      </c>
      <c r="AC175" s="201"/>
      <c r="AD175" s="201"/>
      <c r="AE175" s="201"/>
      <c r="AF175" s="201"/>
      <c r="AG175" s="201"/>
      <c r="AH175" s="201"/>
      <c r="AI175" s="201"/>
    </row>
    <row r="176">
      <c r="H176" s="205"/>
      <c r="I176" s="206"/>
      <c r="J176" s="203"/>
      <c r="K176" s="207"/>
      <c r="L176" s="199"/>
      <c r="M176" s="130"/>
      <c r="N176" s="199"/>
      <c r="O176" s="200"/>
      <c r="P176" s="200"/>
      <c r="Q176" s="130"/>
      <c r="R176" s="199"/>
      <c r="S176" s="200"/>
      <c r="T176" s="132"/>
      <c r="AB176" s="201" t="str">
        <f>IFERROR(__xludf.DUMMYFUNCTION("FILTER('설정시트'!$D$7:$K$20,'설정시트'!$C$7:$C$20=I176)"),"#N/A")</f>
        <v>#N/A</v>
      </c>
      <c r="AC176" s="201"/>
      <c r="AD176" s="201"/>
      <c r="AE176" s="201"/>
      <c r="AF176" s="201"/>
      <c r="AG176" s="201"/>
      <c r="AH176" s="201"/>
      <c r="AI176" s="201"/>
    </row>
    <row r="177">
      <c r="H177" s="205"/>
      <c r="I177" s="206"/>
      <c r="J177" s="203"/>
      <c r="K177" s="207"/>
      <c r="L177" s="199"/>
      <c r="M177" s="130"/>
      <c r="N177" s="199"/>
      <c r="O177" s="200"/>
      <c r="P177" s="200"/>
      <c r="Q177" s="130"/>
      <c r="R177" s="199"/>
      <c r="S177" s="200"/>
      <c r="T177" s="132"/>
      <c r="AB177" s="201" t="str">
        <f>IFERROR(__xludf.DUMMYFUNCTION("FILTER('설정시트'!$D$7:$K$20,'설정시트'!$C$7:$C$20=I177)"),"#N/A")</f>
        <v>#N/A</v>
      </c>
      <c r="AC177" s="201"/>
      <c r="AD177" s="201"/>
      <c r="AE177" s="201"/>
      <c r="AF177" s="201"/>
      <c r="AG177" s="201"/>
      <c r="AH177" s="201"/>
      <c r="AI177" s="201"/>
    </row>
    <row r="178">
      <c r="H178" s="205"/>
      <c r="I178" s="206"/>
      <c r="J178" s="203"/>
      <c r="K178" s="207"/>
      <c r="L178" s="199"/>
      <c r="M178" s="130"/>
      <c r="N178" s="199"/>
      <c r="O178" s="200"/>
      <c r="P178" s="200"/>
      <c r="Q178" s="130"/>
      <c r="R178" s="199"/>
      <c r="S178" s="200"/>
      <c r="T178" s="132"/>
      <c r="AB178" s="201" t="str">
        <f>IFERROR(__xludf.DUMMYFUNCTION("FILTER('설정시트'!$D$7:$K$20,'설정시트'!$C$7:$C$20=I178)"),"#N/A")</f>
        <v>#N/A</v>
      </c>
      <c r="AC178" s="201"/>
      <c r="AD178" s="201"/>
      <c r="AE178" s="201"/>
      <c r="AF178" s="201"/>
      <c r="AG178" s="201"/>
      <c r="AH178" s="201"/>
      <c r="AI178" s="201"/>
    </row>
    <row r="179">
      <c r="H179" s="205"/>
      <c r="I179" s="206"/>
      <c r="J179" s="203"/>
      <c r="K179" s="207"/>
      <c r="L179" s="199"/>
      <c r="M179" s="130"/>
      <c r="N179" s="199"/>
      <c r="O179" s="200"/>
      <c r="P179" s="200"/>
      <c r="Q179" s="130"/>
      <c r="R179" s="199"/>
      <c r="S179" s="200"/>
      <c r="T179" s="132"/>
      <c r="AB179" s="201" t="str">
        <f>IFERROR(__xludf.DUMMYFUNCTION("FILTER('설정시트'!$D$7:$K$20,'설정시트'!$C$7:$C$20=I179)"),"#N/A")</f>
        <v>#N/A</v>
      </c>
      <c r="AC179" s="201"/>
      <c r="AD179" s="201"/>
      <c r="AE179" s="201"/>
      <c r="AF179" s="201"/>
      <c r="AG179" s="201"/>
      <c r="AH179" s="201"/>
      <c r="AI179" s="201"/>
    </row>
    <row r="180">
      <c r="H180" s="205"/>
      <c r="I180" s="206"/>
      <c r="J180" s="203"/>
      <c r="K180" s="207"/>
      <c r="L180" s="199"/>
      <c r="M180" s="130"/>
      <c r="N180" s="199"/>
      <c r="O180" s="200"/>
      <c r="P180" s="200"/>
      <c r="Q180" s="130"/>
      <c r="R180" s="199"/>
      <c r="S180" s="200"/>
      <c r="T180" s="132"/>
      <c r="AB180" s="201" t="str">
        <f>IFERROR(__xludf.DUMMYFUNCTION("FILTER('설정시트'!$D$7:$K$20,'설정시트'!$C$7:$C$20=I180)"),"#N/A")</f>
        <v>#N/A</v>
      </c>
      <c r="AC180" s="201"/>
      <c r="AD180" s="201"/>
      <c r="AE180" s="201"/>
      <c r="AF180" s="201"/>
      <c r="AG180" s="201"/>
      <c r="AH180" s="201"/>
      <c r="AI180" s="201"/>
    </row>
    <row r="181">
      <c r="H181" s="205"/>
      <c r="I181" s="206"/>
      <c r="J181" s="203"/>
      <c r="K181" s="207"/>
      <c r="L181" s="199"/>
      <c r="M181" s="130"/>
      <c r="N181" s="199"/>
      <c r="O181" s="200"/>
      <c r="P181" s="200"/>
      <c r="Q181" s="130"/>
      <c r="R181" s="199"/>
      <c r="S181" s="200"/>
      <c r="T181" s="132"/>
      <c r="AB181" s="201" t="str">
        <f>IFERROR(__xludf.DUMMYFUNCTION("FILTER('설정시트'!$D$7:$K$20,'설정시트'!$C$7:$C$20=I181)"),"#N/A")</f>
        <v>#N/A</v>
      </c>
      <c r="AC181" s="201"/>
      <c r="AD181" s="201"/>
      <c r="AE181" s="201"/>
      <c r="AF181" s="201"/>
      <c r="AG181" s="201"/>
      <c r="AH181" s="201"/>
      <c r="AI181" s="201"/>
    </row>
    <row r="182">
      <c r="H182" s="205"/>
      <c r="I182" s="206"/>
      <c r="J182" s="203"/>
      <c r="K182" s="207"/>
      <c r="L182" s="199"/>
      <c r="M182" s="130"/>
      <c r="N182" s="199"/>
      <c r="O182" s="200"/>
      <c r="P182" s="200"/>
      <c r="Q182" s="130"/>
      <c r="R182" s="199"/>
      <c r="S182" s="200"/>
      <c r="T182" s="132"/>
      <c r="AB182" s="201" t="str">
        <f>IFERROR(__xludf.DUMMYFUNCTION("FILTER('설정시트'!$D$7:$K$20,'설정시트'!$C$7:$C$20=I182)"),"#N/A")</f>
        <v>#N/A</v>
      </c>
      <c r="AC182" s="201"/>
      <c r="AD182" s="201"/>
      <c r="AE182" s="201"/>
      <c r="AF182" s="201"/>
      <c r="AG182" s="201"/>
      <c r="AH182" s="201"/>
      <c r="AI182" s="201"/>
    </row>
    <row r="183">
      <c r="H183" s="205"/>
      <c r="I183" s="206"/>
      <c r="J183" s="203"/>
      <c r="K183" s="207"/>
      <c r="L183" s="199"/>
      <c r="M183" s="130"/>
      <c r="N183" s="199"/>
      <c r="O183" s="200"/>
      <c r="P183" s="200"/>
      <c r="Q183" s="130"/>
      <c r="R183" s="199"/>
      <c r="S183" s="200"/>
      <c r="T183" s="132"/>
      <c r="AB183" s="201" t="str">
        <f>IFERROR(__xludf.DUMMYFUNCTION("FILTER('설정시트'!$D$7:$K$20,'설정시트'!$C$7:$C$20=I183)"),"#N/A")</f>
        <v>#N/A</v>
      </c>
      <c r="AC183" s="201"/>
      <c r="AD183" s="201"/>
      <c r="AE183" s="201"/>
      <c r="AF183" s="201"/>
      <c r="AG183" s="201"/>
      <c r="AH183" s="201"/>
      <c r="AI183" s="201"/>
    </row>
    <row r="184">
      <c r="H184" s="205"/>
      <c r="I184" s="206"/>
      <c r="J184" s="203"/>
      <c r="K184" s="207"/>
      <c r="L184" s="199"/>
      <c r="M184" s="130"/>
      <c r="N184" s="199"/>
      <c r="O184" s="200"/>
      <c r="P184" s="200"/>
      <c r="Q184" s="130"/>
      <c r="R184" s="199"/>
      <c r="S184" s="200"/>
      <c r="T184" s="132"/>
      <c r="AB184" s="201" t="str">
        <f>IFERROR(__xludf.DUMMYFUNCTION("FILTER('설정시트'!$D$7:$K$20,'설정시트'!$C$7:$C$20=I184)"),"#N/A")</f>
        <v>#N/A</v>
      </c>
      <c r="AC184" s="201"/>
      <c r="AD184" s="201"/>
      <c r="AE184" s="201"/>
      <c r="AF184" s="201"/>
      <c r="AG184" s="201"/>
      <c r="AH184" s="201"/>
      <c r="AI184" s="201"/>
    </row>
    <row r="185">
      <c r="H185" s="205"/>
      <c r="I185" s="206"/>
      <c r="J185" s="203"/>
      <c r="K185" s="207"/>
      <c r="L185" s="199"/>
      <c r="M185" s="130"/>
      <c r="N185" s="199"/>
      <c r="O185" s="200"/>
      <c r="P185" s="200"/>
      <c r="Q185" s="130"/>
      <c r="R185" s="199"/>
      <c r="S185" s="200"/>
      <c r="T185" s="132"/>
      <c r="AB185" s="201" t="str">
        <f>IFERROR(__xludf.DUMMYFUNCTION("FILTER('설정시트'!$D$7:$K$20,'설정시트'!$C$7:$C$20=I185)"),"#N/A")</f>
        <v>#N/A</v>
      </c>
      <c r="AC185" s="201"/>
      <c r="AD185" s="201"/>
      <c r="AE185" s="201"/>
      <c r="AF185" s="201"/>
      <c r="AG185" s="201"/>
      <c r="AH185" s="201"/>
      <c r="AI185" s="201"/>
    </row>
    <row r="186">
      <c r="H186" s="205"/>
      <c r="I186" s="206"/>
      <c r="J186" s="203"/>
      <c r="K186" s="207"/>
      <c r="L186" s="199"/>
      <c r="M186" s="130"/>
      <c r="N186" s="199"/>
      <c r="O186" s="200"/>
      <c r="P186" s="200"/>
      <c r="Q186" s="130"/>
      <c r="R186" s="199"/>
      <c r="S186" s="200"/>
      <c r="T186" s="132"/>
      <c r="AB186" s="201" t="str">
        <f>IFERROR(__xludf.DUMMYFUNCTION("FILTER('설정시트'!$D$7:$K$20,'설정시트'!$C$7:$C$20=I186)"),"#N/A")</f>
        <v>#N/A</v>
      </c>
      <c r="AC186" s="201"/>
      <c r="AD186" s="201"/>
      <c r="AE186" s="201"/>
      <c r="AF186" s="201"/>
      <c r="AG186" s="201"/>
      <c r="AH186" s="201"/>
      <c r="AI186" s="201"/>
    </row>
    <row r="187">
      <c r="H187" s="205"/>
      <c r="I187" s="206"/>
      <c r="J187" s="203"/>
      <c r="K187" s="207"/>
      <c r="L187" s="199"/>
      <c r="M187" s="130"/>
      <c r="N187" s="199"/>
      <c r="O187" s="200"/>
      <c r="P187" s="200"/>
      <c r="Q187" s="130"/>
      <c r="R187" s="199"/>
      <c r="S187" s="200"/>
      <c r="T187" s="132"/>
      <c r="AB187" s="201" t="str">
        <f>IFERROR(__xludf.DUMMYFUNCTION("FILTER('설정시트'!$D$7:$K$20,'설정시트'!$C$7:$C$20=I187)"),"#N/A")</f>
        <v>#N/A</v>
      </c>
      <c r="AC187" s="201"/>
      <c r="AD187" s="201"/>
      <c r="AE187" s="201"/>
      <c r="AF187" s="201"/>
      <c r="AG187" s="201"/>
      <c r="AH187" s="201"/>
      <c r="AI187" s="201"/>
    </row>
    <row r="188">
      <c r="H188" s="205"/>
      <c r="I188" s="206"/>
      <c r="J188" s="203"/>
      <c r="K188" s="207"/>
      <c r="L188" s="199"/>
      <c r="M188" s="130"/>
      <c r="N188" s="199"/>
      <c r="O188" s="200"/>
      <c r="P188" s="200"/>
      <c r="Q188" s="130"/>
      <c r="R188" s="199"/>
      <c r="S188" s="200"/>
      <c r="T188" s="132"/>
      <c r="AB188" s="201" t="str">
        <f>IFERROR(__xludf.DUMMYFUNCTION("FILTER('설정시트'!$D$7:$K$20,'설정시트'!$C$7:$C$20=I188)"),"#N/A")</f>
        <v>#N/A</v>
      </c>
      <c r="AC188" s="201"/>
      <c r="AD188" s="201"/>
      <c r="AE188" s="201"/>
      <c r="AF188" s="201"/>
      <c r="AG188" s="201"/>
      <c r="AH188" s="201"/>
      <c r="AI188" s="201"/>
    </row>
    <row r="189">
      <c r="H189" s="205"/>
      <c r="I189" s="206"/>
      <c r="J189" s="203"/>
      <c r="K189" s="207"/>
      <c r="L189" s="199"/>
      <c r="M189" s="130"/>
      <c r="N189" s="199"/>
      <c r="O189" s="200"/>
      <c r="P189" s="200"/>
      <c r="Q189" s="130"/>
      <c r="R189" s="199"/>
      <c r="S189" s="200"/>
      <c r="T189" s="132"/>
      <c r="AB189" s="201" t="str">
        <f>IFERROR(__xludf.DUMMYFUNCTION("FILTER('설정시트'!$D$7:$K$20,'설정시트'!$C$7:$C$20=I189)"),"#N/A")</f>
        <v>#N/A</v>
      </c>
      <c r="AC189" s="201"/>
      <c r="AD189" s="201"/>
      <c r="AE189" s="201"/>
      <c r="AF189" s="201"/>
      <c r="AG189" s="201"/>
      <c r="AH189" s="201"/>
      <c r="AI189" s="201"/>
    </row>
    <row r="190">
      <c r="H190" s="205"/>
      <c r="I190" s="206"/>
      <c r="J190" s="203"/>
      <c r="K190" s="207"/>
      <c r="L190" s="199"/>
      <c r="M190" s="130"/>
      <c r="N190" s="199"/>
      <c r="O190" s="200"/>
      <c r="P190" s="200"/>
      <c r="Q190" s="130"/>
      <c r="R190" s="199"/>
      <c r="S190" s="200"/>
      <c r="T190" s="132"/>
      <c r="AB190" s="201" t="str">
        <f>IFERROR(__xludf.DUMMYFUNCTION("FILTER('설정시트'!$D$7:$K$20,'설정시트'!$C$7:$C$20=I190)"),"#N/A")</f>
        <v>#N/A</v>
      </c>
      <c r="AC190" s="201"/>
      <c r="AD190" s="201"/>
      <c r="AE190" s="201"/>
      <c r="AF190" s="201"/>
      <c r="AG190" s="201"/>
      <c r="AH190" s="201"/>
      <c r="AI190" s="201"/>
    </row>
    <row r="191">
      <c r="H191" s="205"/>
      <c r="I191" s="206"/>
      <c r="J191" s="203"/>
      <c r="K191" s="207"/>
      <c r="L191" s="199"/>
      <c r="M191" s="130"/>
      <c r="N191" s="199"/>
      <c r="O191" s="200"/>
      <c r="P191" s="200"/>
      <c r="Q191" s="130"/>
      <c r="R191" s="199"/>
      <c r="S191" s="200"/>
      <c r="T191" s="132"/>
      <c r="AB191" s="201" t="str">
        <f>IFERROR(__xludf.DUMMYFUNCTION("FILTER('설정시트'!$D$7:$K$20,'설정시트'!$C$7:$C$20=I191)"),"#N/A")</f>
        <v>#N/A</v>
      </c>
      <c r="AC191" s="201"/>
      <c r="AD191" s="201"/>
      <c r="AE191" s="201"/>
      <c r="AF191" s="201"/>
      <c r="AG191" s="201"/>
      <c r="AH191" s="201"/>
      <c r="AI191" s="201"/>
    </row>
    <row r="192">
      <c r="H192" s="205"/>
      <c r="I192" s="206"/>
      <c r="J192" s="203"/>
      <c r="K192" s="207"/>
      <c r="L192" s="199"/>
      <c r="M192" s="130"/>
      <c r="N192" s="199"/>
      <c r="O192" s="200"/>
      <c r="P192" s="200"/>
      <c r="Q192" s="130"/>
      <c r="R192" s="199"/>
      <c r="S192" s="200"/>
      <c r="T192" s="132"/>
      <c r="AB192" s="201" t="str">
        <f>IFERROR(__xludf.DUMMYFUNCTION("FILTER('설정시트'!$D$7:$K$20,'설정시트'!$C$7:$C$20=I192)"),"#N/A")</f>
        <v>#N/A</v>
      </c>
      <c r="AC192" s="201"/>
      <c r="AD192" s="201"/>
      <c r="AE192" s="201"/>
      <c r="AF192" s="201"/>
      <c r="AG192" s="201"/>
      <c r="AH192" s="201"/>
      <c r="AI192" s="201"/>
    </row>
    <row r="193">
      <c r="H193" s="205"/>
      <c r="I193" s="206"/>
      <c r="J193" s="203"/>
      <c r="K193" s="207"/>
      <c r="L193" s="199"/>
      <c r="M193" s="130"/>
      <c r="N193" s="199"/>
      <c r="O193" s="200"/>
      <c r="P193" s="200"/>
      <c r="Q193" s="130"/>
      <c r="R193" s="199"/>
      <c r="S193" s="200"/>
      <c r="T193" s="132"/>
      <c r="AB193" s="201" t="str">
        <f>IFERROR(__xludf.DUMMYFUNCTION("FILTER('설정시트'!$D$7:$K$20,'설정시트'!$C$7:$C$20=I193)"),"#N/A")</f>
        <v>#N/A</v>
      </c>
      <c r="AC193" s="201"/>
      <c r="AD193" s="201"/>
      <c r="AE193" s="201"/>
      <c r="AF193" s="201"/>
      <c r="AG193" s="201"/>
      <c r="AH193" s="201"/>
      <c r="AI193" s="201"/>
    </row>
    <row r="194">
      <c r="H194" s="205"/>
      <c r="I194" s="206"/>
      <c r="J194" s="203"/>
      <c r="K194" s="207"/>
      <c r="L194" s="199"/>
      <c r="M194" s="130"/>
      <c r="N194" s="199"/>
      <c r="O194" s="200"/>
      <c r="P194" s="200"/>
      <c r="Q194" s="130"/>
      <c r="R194" s="199"/>
      <c r="S194" s="200"/>
      <c r="T194" s="132"/>
      <c r="AB194" s="201" t="str">
        <f>IFERROR(__xludf.DUMMYFUNCTION("FILTER('설정시트'!$D$7:$K$20,'설정시트'!$C$7:$C$20=I194)"),"#N/A")</f>
        <v>#N/A</v>
      </c>
      <c r="AC194" s="201"/>
      <c r="AD194" s="201"/>
      <c r="AE194" s="201"/>
      <c r="AF194" s="201"/>
      <c r="AG194" s="201"/>
      <c r="AH194" s="201"/>
      <c r="AI194" s="201"/>
    </row>
    <row r="195">
      <c r="H195" s="205"/>
      <c r="I195" s="206"/>
      <c r="J195" s="203"/>
      <c r="K195" s="207"/>
      <c r="L195" s="199"/>
      <c r="M195" s="130"/>
      <c r="N195" s="199"/>
      <c r="O195" s="200"/>
      <c r="P195" s="200"/>
      <c r="Q195" s="130"/>
      <c r="R195" s="199"/>
      <c r="S195" s="200"/>
      <c r="T195" s="132"/>
      <c r="AB195" s="201" t="str">
        <f>IFERROR(__xludf.DUMMYFUNCTION("FILTER('설정시트'!$D$7:$K$20,'설정시트'!$C$7:$C$20=I195)"),"#N/A")</f>
        <v>#N/A</v>
      </c>
      <c r="AC195" s="201"/>
      <c r="AD195" s="201"/>
      <c r="AE195" s="201"/>
      <c r="AF195" s="201"/>
      <c r="AG195" s="201"/>
      <c r="AH195" s="201"/>
      <c r="AI195" s="201"/>
    </row>
    <row r="196">
      <c r="H196" s="205"/>
      <c r="I196" s="206"/>
      <c r="J196" s="203"/>
      <c r="K196" s="207"/>
      <c r="L196" s="199"/>
      <c r="M196" s="130"/>
      <c r="N196" s="199"/>
      <c r="O196" s="200"/>
      <c r="P196" s="200"/>
      <c r="Q196" s="130"/>
      <c r="R196" s="199"/>
      <c r="S196" s="200"/>
      <c r="T196" s="132"/>
      <c r="AB196" s="201" t="str">
        <f>IFERROR(__xludf.DUMMYFUNCTION("FILTER('설정시트'!$D$7:$K$20,'설정시트'!$C$7:$C$20=I196)"),"#N/A")</f>
        <v>#N/A</v>
      </c>
      <c r="AC196" s="201"/>
      <c r="AD196" s="201"/>
      <c r="AE196" s="201"/>
      <c r="AF196" s="201"/>
      <c r="AG196" s="201"/>
      <c r="AH196" s="201"/>
      <c r="AI196" s="201"/>
    </row>
    <row r="197">
      <c r="H197" s="205"/>
      <c r="I197" s="206"/>
      <c r="J197" s="203"/>
      <c r="K197" s="207"/>
      <c r="L197" s="199"/>
      <c r="M197" s="130"/>
      <c r="N197" s="199"/>
      <c r="O197" s="200"/>
      <c r="P197" s="200"/>
      <c r="Q197" s="130"/>
      <c r="R197" s="199"/>
      <c r="S197" s="200"/>
      <c r="T197" s="132"/>
      <c r="AB197" s="201" t="str">
        <f>IFERROR(__xludf.DUMMYFUNCTION("FILTER('설정시트'!$D$7:$K$20,'설정시트'!$C$7:$C$20=I197)"),"#N/A")</f>
        <v>#N/A</v>
      </c>
      <c r="AC197" s="201"/>
      <c r="AD197" s="201"/>
      <c r="AE197" s="201"/>
      <c r="AF197" s="201"/>
      <c r="AG197" s="201"/>
      <c r="AH197" s="201"/>
      <c r="AI197" s="201"/>
    </row>
    <row r="198">
      <c r="H198" s="205"/>
      <c r="I198" s="206"/>
      <c r="J198" s="203"/>
      <c r="K198" s="207"/>
      <c r="L198" s="199"/>
      <c r="M198" s="130"/>
      <c r="N198" s="199"/>
      <c r="O198" s="200"/>
      <c r="P198" s="200"/>
      <c r="Q198" s="130"/>
      <c r="R198" s="199"/>
      <c r="S198" s="200"/>
      <c r="T198" s="132"/>
      <c r="AB198" s="201" t="str">
        <f>IFERROR(__xludf.DUMMYFUNCTION("FILTER('설정시트'!$D$7:$K$20,'설정시트'!$C$7:$C$20=I198)"),"#N/A")</f>
        <v>#N/A</v>
      </c>
      <c r="AC198" s="201"/>
      <c r="AD198" s="201"/>
      <c r="AE198" s="201"/>
      <c r="AF198" s="201"/>
      <c r="AG198" s="201"/>
      <c r="AH198" s="201"/>
      <c r="AI198" s="201"/>
    </row>
    <row r="199">
      <c r="H199" s="205"/>
      <c r="I199" s="206"/>
      <c r="J199" s="203"/>
      <c r="K199" s="207"/>
      <c r="L199" s="199"/>
      <c r="M199" s="130"/>
      <c r="N199" s="199"/>
      <c r="O199" s="200"/>
      <c r="P199" s="200"/>
      <c r="Q199" s="130"/>
      <c r="R199" s="199"/>
      <c r="S199" s="200"/>
      <c r="T199" s="132"/>
      <c r="AB199" s="201" t="str">
        <f>IFERROR(__xludf.DUMMYFUNCTION("FILTER('설정시트'!$D$7:$K$20,'설정시트'!$C$7:$C$20=I199)"),"#N/A")</f>
        <v>#N/A</v>
      </c>
      <c r="AC199" s="201"/>
      <c r="AD199" s="201"/>
      <c r="AE199" s="201"/>
      <c r="AF199" s="201"/>
      <c r="AG199" s="201"/>
      <c r="AH199" s="201"/>
      <c r="AI199" s="201"/>
    </row>
    <row r="200">
      <c r="H200" s="205"/>
      <c r="I200" s="206"/>
      <c r="J200" s="203"/>
      <c r="K200" s="207"/>
      <c r="L200" s="199"/>
      <c r="M200" s="130"/>
      <c r="N200" s="199"/>
      <c r="O200" s="200"/>
      <c r="P200" s="200"/>
      <c r="Q200" s="130"/>
      <c r="R200" s="199"/>
      <c r="S200" s="200"/>
      <c r="T200" s="132"/>
      <c r="AB200" s="201" t="str">
        <f>IFERROR(__xludf.DUMMYFUNCTION("FILTER('설정시트'!$D$7:$K$20,'설정시트'!$C$7:$C$20=I200)"),"#N/A")</f>
        <v>#N/A</v>
      </c>
      <c r="AC200" s="201"/>
      <c r="AD200" s="201"/>
      <c r="AE200" s="201"/>
      <c r="AF200" s="201"/>
      <c r="AG200" s="201"/>
      <c r="AH200" s="201"/>
      <c r="AI200" s="201"/>
    </row>
    <row r="201">
      <c r="H201" s="205"/>
      <c r="I201" s="206"/>
      <c r="J201" s="203"/>
      <c r="K201" s="207"/>
      <c r="L201" s="199"/>
      <c r="M201" s="130"/>
      <c r="N201" s="199"/>
      <c r="O201" s="200"/>
      <c r="P201" s="200"/>
      <c r="Q201" s="130"/>
      <c r="R201" s="199"/>
      <c r="S201" s="200"/>
      <c r="T201" s="132"/>
      <c r="AB201" s="201" t="str">
        <f>IFERROR(__xludf.DUMMYFUNCTION("FILTER('설정시트'!$D$7:$K$20,'설정시트'!$C$7:$C$20=I201)"),"#N/A")</f>
        <v>#N/A</v>
      </c>
      <c r="AC201" s="201"/>
      <c r="AD201" s="201"/>
      <c r="AE201" s="201"/>
      <c r="AF201" s="201"/>
      <c r="AG201" s="201"/>
      <c r="AH201" s="201"/>
      <c r="AI201" s="201"/>
    </row>
    <row r="202">
      <c r="H202" s="205"/>
      <c r="I202" s="206"/>
      <c r="J202" s="203"/>
      <c r="K202" s="207"/>
      <c r="L202" s="199"/>
      <c r="M202" s="130"/>
      <c r="N202" s="199"/>
      <c r="O202" s="200"/>
      <c r="P202" s="200"/>
      <c r="Q202" s="130"/>
      <c r="R202" s="199"/>
      <c r="S202" s="200"/>
      <c r="T202" s="132"/>
      <c r="AB202" s="201" t="str">
        <f>IFERROR(__xludf.DUMMYFUNCTION("FILTER('설정시트'!$D$7:$K$20,'설정시트'!$C$7:$C$20=I202)"),"#N/A")</f>
        <v>#N/A</v>
      </c>
      <c r="AC202" s="201"/>
      <c r="AD202" s="201"/>
      <c r="AE202" s="201"/>
      <c r="AF202" s="201"/>
      <c r="AG202" s="201"/>
      <c r="AH202" s="201"/>
      <c r="AI202" s="201"/>
    </row>
    <row r="203">
      <c r="H203" s="205"/>
      <c r="I203" s="206"/>
      <c r="J203" s="203"/>
      <c r="K203" s="207"/>
      <c r="L203" s="199"/>
      <c r="M203" s="130"/>
      <c r="N203" s="199"/>
      <c r="O203" s="200"/>
      <c r="P203" s="200"/>
      <c r="Q203" s="130"/>
      <c r="R203" s="199"/>
      <c r="S203" s="200"/>
      <c r="T203" s="132"/>
      <c r="AB203" s="201" t="str">
        <f>IFERROR(__xludf.DUMMYFUNCTION("FILTER('설정시트'!$D$7:$K$20,'설정시트'!$C$7:$C$20=I203)"),"#N/A")</f>
        <v>#N/A</v>
      </c>
      <c r="AC203" s="201"/>
      <c r="AD203" s="201"/>
      <c r="AE203" s="201"/>
      <c r="AF203" s="201"/>
      <c r="AG203" s="201"/>
      <c r="AH203" s="201"/>
      <c r="AI203" s="201"/>
    </row>
    <row r="204">
      <c r="H204" s="205"/>
      <c r="I204" s="206"/>
      <c r="J204" s="203"/>
      <c r="K204" s="207"/>
      <c r="L204" s="199"/>
      <c r="M204" s="130"/>
      <c r="N204" s="199"/>
      <c r="O204" s="200"/>
      <c r="P204" s="200"/>
      <c r="Q204" s="130"/>
      <c r="R204" s="199"/>
      <c r="S204" s="200"/>
      <c r="T204" s="132"/>
      <c r="AB204" s="201" t="str">
        <f>IFERROR(__xludf.DUMMYFUNCTION("FILTER('설정시트'!$D$7:$K$20,'설정시트'!$C$7:$C$20=I204)"),"#N/A")</f>
        <v>#N/A</v>
      </c>
      <c r="AC204" s="201"/>
      <c r="AD204" s="201"/>
      <c r="AE204" s="201"/>
      <c r="AF204" s="201"/>
      <c r="AG204" s="201"/>
      <c r="AH204" s="201"/>
      <c r="AI204" s="201"/>
    </row>
    <row r="205">
      <c r="H205" s="205"/>
      <c r="I205" s="206"/>
      <c r="J205" s="203"/>
      <c r="K205" s="207"/>
      <c r="L205" s="199"/>
      <c r="M205" s="130"/>
      <c r="N205" s="199"/>
      <c r="O205" s="200"/>
      <c r="P205" s="200"/>
      <c r="Q205" s="130"/>
      <c r="R205" s="199"/>
      <c r="S205" s="200"/>
      <c r="T205" s="132"/>
      <c r="AB205" s="201" t="str">
        <f>IFERROR(__xludf.DUMMYFUNCTION("FILTER('설정시트'!$D$7:$K$20,'설정시트'!$C$7:$C$20=I205)"),"#N/A")</f>
        <v>#N/A</v>
      </c>
      <c r="AC205" s="201"/>
      <c r="AD205" s="201"/>
      <c r="AE205" s="201"/>
      <c r="AF205" s="201"/>
      <c r="AG205" s="201"/>
      <c r="AH205" s="201"/>
      <c r="AI205" s="201"/>
    </row>
    <row r="206">
      <c r="H206" s="205"/>
      <c r="I206" s="206"/>
      <c r="J206" s="203"/>
      <c r="K206" s="207"/>
      <c r="L206" s="199"/>
      <c r="M206" s="130"/>
      <c r="N206" s="199"/>
      <c r="O206" s="200"/>
      <c r="P206" s="200"/>
      <c r="Q206" s="130"/>
      <c r="R206" s="199"/>
      <c r="S206" s="200"/>
      <c r="T206" s="132"/>
      <c r="AB206" s="201" t="str">
        <f>IFERROR(__xludf.DUMMYFUNCTION("FILTER('설정시트'!$D$7:$K$20,'설정시트'!$C$7:$C$20=I206)"),"#N/A")</f>
        <v>#N/A</v>
      </c>
      <c r="AC206" s="201"/>
      <c r="AD206" s="201"/>
      <c r="AE206" s="201"/>
      <c r="AF206" s="201"/>
      <c r="AG206" s="201"/>
      <c r="AH206" s="201"/>
      <c r="AI206" s="201"/>
    </row>
    <row r="207">
      <c r="H207" s="205"/>
      <c r="I207" s="206"/>
      <c r="J207" s="203"/>
      <c r="K207" s="207"/>
      <c r="L207" s="199"/>
      <c r="M207" s="130"/>
      <c r="N207" s="199"/>
      <c r="O207" s="200"/>
      <c r="P207" s="200"/>
      <c r="Q207" s="130"/>
      <c r="R207" s="199"/>
      <c r="S207" s="200"/>
      <c r="T207" s="132"/>
      <c r="AB207" s="201" t="str">
        <f>IFERROR(__xludf.DUMMYFUNCTION("FILTER('설정시트'!$D$7:$K$20,'설정시트'!$C$7:$C$20=I207)"),"#N/A")</f>
        <v>#N/A</v>
      </c>
      <c r="AC207" s="201"/>
      <c r="AD207" s="201"/>
      <c r="AE207" s="201"/>
      <c r="AF207" s="201"/>
      <c r="AG207" s="201"/>
      <c r="AH207" s="201"/>
      <c r="AI207" s="201"/>
    </row>
    <row r="208">
      <c r="H208" s="205"/>
      <c r="I208" s="206"/>
      <c r="J208" s="203"/>
      <c r="K208" s="207"/>
      <c r="L208" s="199"/>
      <c r="M208" s="130"/>
      <c r="N208" s="199"/>
      <c r="O208" s="200"/>
      <c r="P208" s="200"/>
      <c r="Q208" s="130"/>
      <c r="R208" s="199"/>
      <c r="S208" s="200"/>
      <c r="T208" s="132"/>
      <c r="AB208" s="201" t="str">
        <f>IFERROR(__xludf.DUMMYFUNCTION("FILTER('설정시트'!$D$7:$K$20,'설정시트'!$C$7:$C$20=I208)"),"#N/A")</f>
        <v>#N/A</v>
      </c>
      <c r="AC208" s="201"/>
      <c r="AD208" s="201"/>
      <c r="AE208" s="201"/>
      <c r="AF208" s="201"/>
      <c r="AG208" s="201"/>
      <c r="AH208" s="201"/>
      <c r="AI208" s="201"/>
    </row>
    <row r="209">
      <c r="H209" s="205"/>
      <c r="I209" s="206"/>
      <c r="J209" s="203"/>
      <c r="K209" s="207"/>
      <c r="L209" s="199"/>
      <c r="M209" s="130"/>
      <c r="N209" s="199"/>
      <c r="O209" s="200"/>
      <c r="P209" s="200"/>
      <c r="Q209" s="130"/>
      <c r="R209" s="199"/>
      <c r="S209" s="200"/>
      <c r="T209" s="132"/>
      <c r="AB209" s="201" t="str">
        <f>IFERROR(__xludf.DUMMYFUNCTION("FILTER('설정시트'!$D$7:$K$20,'설정시트'!$C$7:$C$20=I209)"),"#N/A")</f>
        <v>#N/A</v>
      </c>
      <c r="AC209" s="201"/>
      <c r="AD209" s="201"/>
      <c r="AE209" s="201"/>
      <c r="AF209" s="201"/>
      <c r="AG209" s="201"/>
      <c r="AH209" s="201"/>
      <c r="AI209" s="201"/>
    </row>
    <row r="210">
      <c r="H210" s="205"/>
      <c r="I210" s="206"/>
      <c r="J210" s="203"/>
      <c r="K210" s="207"/>
      <c r="L210" s="199"/>
      <c r="M210" s="130"/>
      <c r="N210" s="199"/>
      <c r="O210" s="200"/>
      <c r="P210" s="200"/>
      <c r="Q210" s="130"/>
      <c r="R210" s="199"/>
      <c r="S210" s="200"/>
      <c r="T210" s="132"/>
      <c r="AB210" s="201" t="str">
        <f>IFERROR(__xludf.DUMMYFUNCTION("FILTER('설정시트'!$D$7:$K$20,'설정시트'!$C$7:$C$20=I210)"),"#N/A")</f>
        <v>#N/A</v>
      </c>
      <c r="AC210" s="201"/>
      <c r="AD210" s="201"/>
      <c r="AE210" s="201"/>
      <c r="AF210" s="201"/>
      <c r="AG210" s="201"/>
      <c r="AH210" s="201"/>
      <c r="AI210" s="201"/>
    </row>
    <row r="211">
      <c r="H211" s="205"/>
      <c r="I211" s="206"/>
      <c r="J211" s="203"/>
      <c r="K211" s="207"/>
      <c r="L211" s="199"/>
      <c r="M211" s="130"/>
      <c r="N211" s="199"/>
      <c r="O211" s="200"/>
      <c r="P211" s="200"/>
      <c r="Q211" s="130"/>
      <c r="R211" s="199"/>
      <c r="S211" s="200"/>
      <c r="T211" s="132"/>
      <c r="AB211" s="201" t="str">
        <f>IFERROR(__xludf.DUMMYFUNCTION("FILTER('설정시트'!$D$7:$K$20,'설정시트'!$C$7:$C$20=I211)"),"#N/A")</f>
        <v>#N/A</v>
      </c>
      <c r="AC211" s="201"/>
      <c r="AD211" s="201"/>
      <c r="AE211" s="201"/>
      <c r="AF211" s="201"/>
      <c r="AG211" s="201"/>
      <c r="AH211" s="201"/>
      <c r="AI211" s="201"/>
    </row>
    <row r="212">
      <c r="H212" s="205"/>
      <c r="I212" s="206"/>
      <c r="J212" s="203"/>
      <c r="K212" s="207"/>
      <c r="L212" s="199"/>
      <c r="M212" s="130"/>
      <c r="N212" s="199"/>
      <c r="O212" s="200"/>
      <c r="P212" s="200"/>
      <c r="Q212" s="130"/>
      <c r="R212" s="199"/>
      <c r="S212" s="200"/>
      <c r="T212" s="132"/>
      <c r="AB212" s="201" t="str">
        <f>IFERROR(__xludf.DUMMYFUNCTION("FILTER('설정시트'!$D$7:$K$20,'설정시트'!$C$7:$C$20=I212)"),"#N/A")</f>
        <v>#N/A</v>
      </c>
      <c r="AC212" s="201"/>
      <c r="AD212" s="201"/>
      <c r="AE212" s="201"/>
      <c r="AF212" s="201"/>
      <c r="AG212" s="201"/>
      <c r="AH212" s="201"/>
      <c r="AI212" s="201"/>
    </row>
    <row r="213">
      <c r="H213" s="205"/>
      <c r="I213" s="206"/>
      <c r="J213" s="203"/>
      <c r="K213" s="207"/>
      <c r="L213" s="199"/>
      <c r="M213" s="130"/>
      <c r="N213" s="199"/>
      <c r="O213" s="200"/>
      <c r="P213" s="200"/>
      <c r="Q213" s="130"/>
      <c r="R213" s="199"/>
      <c r="S213" s="200"/>
      <c r="T213" s="132"/>
      <c r="AB213" s="201" t="str">
        <f>IFERROR(__xludf.DUMMYFUNCTION("FILTER('설정시트'!$D$7:$K$20,'설정시트'!$C$7:$C$20=I213)"),"#N/A")</f>
        <v>#N/A</v>
      </c>
      <c r="AC213" s="201"/>
      <c r="AD213" s="201"/>
      <c r="AE213" s="201"/>
      <c r="AF213" s="201"/>
      <c r="AG213" s="201"/>
      <c r="AH213" s="201"/>
      <c r="AI213" s="201"/>
    </row>
    <row r="214">
      <c r="H214" s="205"/>
      <c r="I214" s="206"/>
      <c r="J214" s="203"/>
      <c r="K214" s="207"/>
      <c r="L214" s="199"/>
      <c r="M214" s="130"/>
      <c r="N214" s="199"/>
      <c r="O214" s="200"/>
      <c r="P214" s="200"/>
      <c r="Q214" s="130"/>
      <c r="R214" s="199"/>
      <c r="S214" s="200"/>
      <c r="T214" s="132"/>
      <c r="AB214" s="201" t="str">
        <f>IFERROR(__xludf.DUMMYFUNCTION("FILTER('설정시트'!$D$7:$K$20,'설정시트'!$C$7:$C$20=I214)"),"#N/A")</f>
        <v>#N/A</v>
      </c>
      <c r="AC214" s="201"/>
      <c r="AD214" s="201"/>
      <c r="AE214" s="201"/>
      <c r="AF214" s="201"/>
      <c r="AG214" s="201"/>
      <c r="AH214" s="201"/>
      <c r="AI214" s="201"/>
    </row>
    <row r="215">
      <c r="H215" s="205"/>
      <c r="I215" s="206"/>
      <c r="J215" s="203"/>
      <c r="K215" s="207"/>
      <c r="L215" s="199"/>
      <c r="M215" s="130"/>
      <c r="N215" s="199"/>
      <c r="O215" s="200"/>
      <c r="P215" s="200"/>
      <c r="Q215" s="130"/>
      <c r="R215" s="199"/>
      <c r="S215" s="200"/>
      <c r="T215" s="132"/>
      <c r="AB215" s="201" t="str">
        <f>IFERROR(__xludf.DUMMYFUNCTION("FILTER('설정시트'!$D$7:$K$20,'설정시트'!$C$7:$C$20=I215)"),"#N/A")</f>
        <v>#N/A</v>
      </c>
      <c r="AC215" s="201"/>
      <c r="AD215" s="201"/>
      <c r="AE215" s="201"/>
      <c r="AF215" s="201"/>
      <c r="AG215" s="201"/>
      <c r="AH215" s="201"/>
      <c r="AI215" s="201"/>
    </row>
    <row r="216">
      <c r="H216" s="205"/>
      <c r="I216" s="206"/>
      <c r="J216" s="203"/>
      <c r="K216" s="207"/>
      <c r="L216" s="199"/>
      <c r="M216" s="130"/>
      <c r="N216" s="199"/>
      <c r="O216" s="200"/>
      <c r="P216" s="200"/>
      <c r="Q216" s="130"/>
      <c r="R216" s="199"/>
      <c r="S216" s="200"/>
      <c r="T216" s="132"/>
      <c r="AB216" s="201" t="str">
        <f>IFERROR(__xludf.DUMMYFUNCTION("FILTER('설정시트'!$D$7:$K$20,'설정시트'!$C$7:$C$20=I216)"),"#N/A")</f>
        <v>#N/A</v>
      </c>
      <c r="AC216" s="201"/>
      <c r="AD216" s="201"/>
      <c r="AE216" s="201"/>
      <c r="AF216" s="201"/>
      <c r="AG216" s="201"/>
      <c r="AH216" s="201"/>
      <c r="AI216" s="201"/>
    </row>
    <row r="217">
      <c r="H217" s="205"/>
      <c r="I217" s="206"/>
      <c r="J217" s="203"/>
      <c r="K217" s="207"/>
      <c r="L217" s="199"/>
      <c r="M217" s="130"/>
      <c r="N217" s="199"/>
      <c r="O217" s="200"/>
      <c r="P217" s="200"/>
      <c r="Q217" s="130"/>
      <c r="R217" s="199"/>
      <c r="S217" s="200"/>
      <c r="T217" s="132"/>
      <c r="AB217" s="201" t="str">
        <f>IFERROR(__xludf.DUMMYFUNCTION("FILTER('설정시트'!$D$7:$K$20,'설정시트'!$C$7:$C$20=I217)"),"#N/A")</f>
        <v>#N/A</v>
      </c>
      <c r="AC217" s="201"/>
      <c r="AD217" s="201"/>
      <c r="AE217" s="201"/>
      <c r="AF217" s="201"/>
      <c r="AG217" s="201"/>
      <c r="AH217" s="201"/>
      <c r="AI217" s="201"/>
    </row>
    <row r="218">
      <c r="H218" s="205"/>
      <c r="I218" s="206"/>
      <c r="J218" s="203"/>
      <c r="K218" s="207"/>
      <c r="L218" s="199"/>
      <c r="M218" s="130"/>
      <c r="N218" s="199"/>
      <c r="O218" s="200"/>
      <c r="P218" s="200"/>
      <c r="Q218" s="130"/>
      <c r="R218" s="199"/>
      <c r="S218" s="200"/>
      <c r="T218" s="132"/>
      <c r="AB218" s="201" t="str">
        <f>IFERROR(__xludf.DUMMYFUNCTION("FILTER('설정시트'!$D$7:$K$20,'설정시트'!$C$7:$C$20=I218)"),"#N/A")</f>
        <v>#N/A</v>
      </c>
      <c r="AC218" s="201"/>
      <c r="AD218" s="201"/>
      <c r="AE218" s="201"/>
      <c r="AF218" s="201"/>
      <c r="AG218" s="201"/>
      <c r="AH218" s="201"/>
      <c r="AI218" s="201"/>
    </row>
    <row r="219">
      <c r="H219" s="205"/>
      <c r="I219" s="206"/>
      <c r="J219" s="203"/>
      <c r="K219" s="207"/>
      <c r="L219" s="199"/>
      <c r="M219" s="130"/>
      <c r="N219" s="199"/>
      <c r="O219" s="200"/>
      <c r="P219" s="200"/>
      <c r="Q219" s="130"/>
      <c r="R219" s="199"/>
      <c r="S219" s="200"/>
      <c r="T219" s="132"/>
      <c r="AB219" s="201" t="str">
        <f>IFERROR(__xludf.DUMMYFUNCTION("FILTER('설정시트'!$D$7:$K$20,'설정시트'!$C$7:$C$20=I219)"),"#N/A")</f>
        <v>#N/A</v>
      </c>
      <c r="AC219" s="201"/>
      <c r="AD219" s="201"/>
      <c r="AE219" s="201"/>
      <c r="AF219" s="201"/>
      <c r="AG219" s="201"/>
      <c r="AH219" s="201"/>
      <c r="AI219" s="201"/>
    </row>
    <row r="220">
      <c r="H220" s="205"/>
      <c r="I220" s="206"/>
      <c r="J220" s="203"/>
      <c r="K220" s="207"/>
      <c r="L220" s="199"/>
      <c r="M220" s="130"/>
      <c r="N220" s="199"/>
      <c r="O220" s="200"/>
      <c r="P220" s="200"/>
      <c r="Q220" s="130"/>
      <c r="R220" s="199"/>
      <c r="S220" s="200"/>
      <c r="T220" s="132"/>
      <c r="AB220" s="201" t="str">
        <f>IFERROR(__xludf.DUMMYFUNCTION("FILTER('설정시트'!$D$7:$K$20,'설정시트'!$C$7:$C$20=I220)"),"#N/A")</f>
        <v>#N/A</v>
      </c>
      <c r="AC220" s="201"/>
      <c r="AD220" s="201"/>
      <c r="AE220" s="201"/>
      <c r="AF220" s="201"/>
      <c r="AG220" s="201"/>
      <c r="AH220" s="201"/>
      <c r="AI220" s="201"/>
    </row>
    <row r="221">
      <c r="H221" s="205"/>
      <c r="I221" s="206"/>
      <c r="J221" s="203"/>
      <c r="K221" s="207"/>
      <c r="L221" s="199"/>
      <c r="M221" s="130"/>
      <c r="N221" s="199"/>
      <c r="O221" s="200"/>
      <c r="P221" s="200"/>
      <c r="Q221" s="130"/>
      <c r="R221" s="199"/>
      <c r="S221" s="200"/>
      <c r="T221" s="132"/>
      <c r="AB221" s="201" t="str">
        <f>IFERROR(__xludf.DUMMYFUNCTION("FILTER('설정시트'!$D$7:$K$20,'설정시트'!$C$7:$C$20=I221)"),"#N/A")</f>
        <v>#N/A</v>
      </c>
      <c r="AC221" s="201"/>
      <c r="AD221" s="201"/>
      <c r="AE221" s="201"/>
      <c r="AF221" s="201"/>
      <c r="AG221" s="201"/>
      <c r="AH221" s="201"/>
      <c r="AI221" s="201"/>
    </row>
    <row r="222">
      <c r="H222" s="205"/>
      <c r="I222" s="206"/>
      <c r="J222" s="203"/>
      <c r="K222" s="207"/>
      <c r="L222" s="199"/>
      <c r="M222" s="130"/>
      <c r="N222" s="199"/>
      <c r="O222" s="200"/>
      <c r="P222" s="200"/>
      <c r="Q222" s="130"/>
      <c r="R222" s="199"/>
      <c r="S222" s="200"/>
      <c r="T222" s="132"/>
      <c r="AB222" s="201" t="str">
        <f>IFERROR(__xludf.DUMMYFUNCTION("FILTER('설정시트'!$D$7:$K$20,'설정시트'!$C$7:$C$20=I222)"),"#N/A")</f>
        <v>#N/A</v>
      </c>
      <c r="AC222" s="201"/>
      <c r="AD222" s="201"/>
      <c r="AE222" s="201"/>
      <c r="AF222" s="201"/>
      <c r="AG222" s="201"/>
      <c r="AH222" s="201"/>
      <c r="AI222" s="201"/>
    </row>
    <row r="223">
      <c r="H223" s="205"/>
      <c r="I223" s="206"/>
      <c r="J223" s="203"/>
      <c r="K223" s="207"/>
      <c r="L223" s="199"/>
      <c r="M223" s="130"/>
      <c r="N223" s="199"/>
      <c r="O223" s="200"/>
      <c r="P223" s="200"/>
      <c r="Q223" s="130"/>
      <c r="R223" s="199"/>
      <c r="S223" s="200"/>
      <c r="T223" s="132"/>
      <c r="AB223" s="201" t="str">
        <f>IFERROR(__xludf.DUMMYFUNCTION("FILTER('설정시트'!$D$7:$K$20,'설정시트'!$C$7:$C$20=I223)"),"#N/A")</f>
        <v>#N/A</v>
      </c>
      <c r="AC223" s="201"/>
      <c r="AD223" s="201"/>
      <c r="AE223" s="201"/>
      <c r="AF223" s="201"/>
      <c r="AG223" s="201"/>
      <c r="AH223" s="201"/>
      <c r="AI223" s="201"/>
    </row>
    <row r="224">
      <c r="H224" s="205"/>
      <c r="I224" s="206"/>
      <c r="J224" s="203"/>
      <c r="K224" s="207"/>
      <c r="L224" s="199"/>
      <c r="M224" s="130"/>
      <c r="N224" s="199"/>
      <c r="O224" s="200"/>
      <c r="P224" s="200"/>
      <c r="Q224" s="130"/>
      <c r="R224" s="199"/>
      <c r="S224" s="200"/>
      <c r="T224" s="132"/>
      <c r="AB224" s="201" t="str">
        <f>IFERROR(__xludf.DUMMYFUNCTION("FILTER('설정시트'!$D$7:$K$20,'설정시트'!$C$7:$C$20=I224)"),"#N/A")</f>
        <v>#N/A</v>
      </c>
      <c r="AC224" s="201"/>
      <c r="AD224" s="201"/>
      <c r="AE224" s="201"/>
      <c r="AF224" s="201"/>
      <c r="AG224" s="201"/>
      <c r="AH224" s="201"/>
      <c r="AI224" s="201"/>
    </row>
    <row r="225">
      <c r="H225" s="205"/>
      <c r="I225" s="206"/>
      <c r="J225" s="203"/>
      <c r="K225" s="207"/>
      <c r="L225" s="199"/>
      <c r="M225" s="130"/>
      <c r="N225" s="199"/>
      <c r="O225" s="200"/>
      <c r="P225" s="200"/>
      <c r="Q225" s="130"/>
      <c r="R225" s="199"/>
      <c r="S225" s="200"/>
      <c r="T225" s="132"/>
      <c r="AB225" s="201" t="str">
        <f>IFERROR(__xludf.DUMMYFUNCTION("FILTER('설정시트'!$D$7:$K$20,'설정시트'!$C$7:$C$20=I225)"),"#N/A")</f>
        <v>#N/A</v>
      </c>
      <c r="AC225" s="201"/>
      <c r="AD225" s="201"/>
      <c r="AE225" s="201"/>
      <c r="AF225" s="201"/>
      <c r="AG225" s="201"/>
      <c r="AH225" s="201"/>
      <c r="AI225" s="201"/>
    </row>
    <row r="226">
      <c r="H226" s="205"/>
      <c r="I226" s="206"/>
      <c r="J226" s="203"/>
      <c r="K226" s="207"/>
      <c r="L226" s="199"/>
      <c r="M226" s="130"/>
      <c r="N226" s="199"/>
      <c r="O226" s="200"/>
      <c r="P226" s="200"/>
      <c r="Q226" s="130"/>
      <c r="R226" s="199"/>
      <c r="S226" s="200"/>
      <c r="T226" s="132"/>
      <c r="AB226" s="201" t="str">
        <f>IFERROR(__xludf.DUMMYFUNCTION("FILTER('설정시트'!$D$7:$K$20,'설정시트'!$C$7:$C$20=I226)"),"#N/A")</f>
        <v>#N/A</v>
      </c>
      <c r="AC226" s="201"/>
      <c r="AD226" s="201"/>
      <c r="AE226" s="201"/>
      <c r="AF226" s="201"/>
      <c r="AG226" s="201"/>
      <c r="AH226" s="201"/>
      <c r="AI226" s="201"/>
    </row>
    <row r="227">
      <c r="H227" s="205"/>
      <c r="I227" s="206"/>
      <c r="J227" s="203"/>
      <c r="K227" s="207"/>
      <c r="L227" s="199"/>
      <c r="M227" s="130"/>
      <c r="N227" s="199"/>
      <c r="O227" s="200"/>
      <c r="P227" s="200"/>
      <c r="Q227" s="130"/>
      <c r="R227" s="199"/>
      <c r="S227" s="200"/>
      <c r="T227" s="132"/>
      <c r="AB227" s="201" t="str">
        <f>IFERROR(__xludf.DUMMYFUNCTION("FILTER('설정시트'!$D$7:$K$20,'설정시트'!$C$7:$C$20=I227)"),"#N/A")</f>
        <v>#N/A</v>
      </c>
      <c r="AC227" s="201"/>
      <c r="AD227" s="201"/>
      <c r="AE227" s="201"/>
      <c r="AF227" s="201"/>
      <c r="AG227" s="201"/>
      <c r="AH227" s="201"/>
      <c r="AI227" s="201"/>
    </row>
    <row r="228">
      <c r="H228" s="205"/>
      <c r="I228" s="206"/>
      <c r="J228" s="203"/>
      <c r="K228" s="207"/>
      <c r="L228" s="199"/>
      <c r="M228" s="130"/>
      <c r="N228" s="199"/>
      <c r="O228" s="200"/>
      <c r="P228" s="200"/>
      <c r="Q228" s="130"/>
      <c r="R228" s="199"/>
      <c r="S228" s="200"/>
      <c r="T228" s="132"/>
      <c r="AB228" s="201" t="str">
        <f>IFERROR(__xludf.DUMMYFUNCTION("FILTER('설정시트'!$D$7:$K$20,'설정시트'!$C$7:$C$20=I228)"),"#N/A")</f>
        <v>#N/A</v>
      </c>
      <c r="AC228" s="201"/>
      <c r="AD228" s="201"/>
      <c r="AE228" s="201"/>
      <c r="AF228" s="201"/>
      <c r="AG228" s="201"/>
      <c r="AH228" s="201"/>
      <c r="AI228" s="201"/>
    </row>
    <row r="229">
      <c r="H229" s="205"/>
      <c r="I229" s="206"/>
      <c r="J229" s="203"/>
      <c r="K229" s="207"/>
      <c r="L229" s="199"/>
      <c r="M229" s="130"/>
      <c r="N229" s="199"/>
      <c r="O229" s="200"/>
      <c r="P229" s="200"/>
      <c r="Q229" s="130"/>
      <c r="R229" s="199"/>
      <c r="S229" s="200"/>
      <c r="T229" s="132"/>
      <c r="AB229" s="201" t="str">
        <f>IFERROR(__xludf.DUMMYFUNCTION("FILTER('설정시트'!$D$7:$K$20,'설정시트'!$C$7:$C$20=I229)"),"#N/A")</f>
        <v>#N/A</v>
      </c>
      <c r="AC229" s="201"/>
      <c r="AD229" s="201"/>
      <c r="AE229" s="201"/>
      <c r="AF229" s="201"/>
      <c r="AG229" s="201"/>
      <c r="AH229" s="201"/>
      <c r="AI229" s="201"/>
    </row>
    <row r="230">
      <c r="H230" s="205"/>
      <c r="I230" s="206"/>
      <c r="J230" s="203"/>
      <c r="K230" s="207"/>
      <c r="L230" s="199"/>
      <c r="M230" s="130"/>
      <c r="N230" s="199"/>
      <c r="O230" s="200"/>
      <c r="P230" s="200"/>
      <c r="Q230" s="130"/>
      <c r="R230" s="199"/>
      <c r="S230" s="200"/>
      <c r="T230" s="132"/>
      <c r="AB230" s="201" t="str">
        <f>IFERROR(__xludf.DUMMYFUNCTION("FILTER('설정시트'!$D$7:$K$20,'설정시트'!$C$7:$C$20=I230)"),"#N/A")</f>
        <v>#N/A</v>
      </c>
      <c r="AC230" s="201"/>
      <c r="AD230" s="201"/>
      <c r="AE230" s="201"/>
      <c r="AF230" s="201"/>
      <c r="AG230" s="201"/>
      <c r="AH230" s="201"/>
      <c r="AI230" s="201"/>
    </row>
    <row r="231">
      <c r="H231" s="205"/>
      <c r="I231" s="206"/>
      <c r="J231" s="203"/>
      <c r="K231" s="207"/>
      <c r="L231" s="199"/>
      <c r="M231" s="130"/>
      <c r="N231" s="199"/>
      <c r="O231" s="200"/>
      <c r="P231" s="200"/>
      <c r="Q231" s="130"/>
      <c r="R231" s="199"/>
      <c r="S231" s="200"/>
      <c r="T231" s="132"/>
      <c r="AB231" s="201" t="str">
        <f>IFERROR(__xludf.DUMMYFUNCTION("FILTER('설정시트'!$D$7:$K$20,'설정시트'!$C$7:$C$20=I231)"),"#N/A")</f>
        <v>#N/A</v>
      </c>
      <c r="AC231" s="201"/>
      <c r="AD231" s="201"/>
      <c r="AE231" s="201"/>
      <c r="AF231" s="201"/>
      <c r="AG231" s="201"/>
      <c r="AH231" s="201"/>
      <c r="AI231" s="201"/>
    </row>
    <row r="232">
      <c r="H232" s="205"/>
      <c r="I232" s="206"/>
      <c r="J232" s="203"/>
      <c r="K232" s="207"/>
      <c r="L232" s="199"/>
      <c r="M232" s="130"/>
      <c r="N232" s="199"/>
      <c r="O232" s="200"/>
      <c r="P232" s="200"/>
      <c r="Q232" s="130"/>
      <c r="R232" s="199"/>
      <c r="S232" s="200"/>
      <c r="T232" s="132"/>
      <c r="AB232" s="201" t="str">
        <f>IFERROR(__xludf.DUMMYFUNCTION("FILTER('설정시트'!$D$7:$K$20,'설정시트'!$C$7:$C$20=I232)"),"#N/A")</f>
        <v>#N/A</v>
      </c>
      <c r="AC232" s="201"/>
      <c r="AD232" s="201"/>
      <c r="AE232" s="201"/>
      <c r="AF232" s="201"/>
      <c r="AG232" s="201"/>
      <c r="AH232" s="201"/>
      <c r="AI232" s="201"/>
    </row>
    <row r="233">
      <c r="H233" s="205"/>
      <c r="I233" s="206"/>
      <c r="J233" s="203"/>
      <c r="K233" s="207"/>
      <c r="L233" s="199"/>
      <c r="M233" s="130"/>
      <c r="N233" s="199"/>
      <c r="O233" s="200"/>
      <c r="P233" s="200"/>
      <c r="Q233" s="130"/>
      <c r="R233" s="199"/>
      <c r="S233" s="200"/>
      <c r="T233" s="132"/>
      <c r="AB233" s="201" t="str">
        <f>IFERROR(__xludf.DUMMYFUNCTION("FILTER('설정시트'!$D$7:$K$20,'설정시트'!$C$7:$C$20=I233)"),"#N/A")</f>
        <v>#N/A</v>
      </c>
      <c r="AC233" s="201"/>
      <c r="AD233" s="201"/>
      <c r="AE233" s="201"/>
      <c r="AF233" s="201"/>
      <c r="AG233" s="201"/>
      <c r="AH233" s="201"/>
      <c r="AI233" s="201"/>
    </row>
    <row r="234">
      <c r="H234" s="205"/>
      <c r="I234" s="206"/>
      <c r="J234" s="203"/>
      <c r="K234" s="207"/>
      <c r="L234" s="199"/>
      <c r="M234" s="130"/>
      <c r="N234" s="199"/>
      <c r="O234" s="200"/>
      <c r="P234" s="200"/>
      <c r="Q234" s="130"/>
      <c r="R234" s="199"/>
      <c r="S234" s="200"/>
      <c r="T234" s="132"/>
      <c r="AB234" s="201" t="str">
        <f>IFERROR(__xludf.DUMMYFUNCTION("FILTER('설정시트'!$D$7:$K$20,'설정시트'!$C$7:$C$20=I234)"),"#N/A")</f>
        <v>#N/A</v>
      </c>
      <c r="AC234" s="201"/>
      <c r="AD234" s="201"/>
      <c r="AE234" s="201"/>
      <c r="AF234" s="201"/>
      <c r="AG234" s="201"/>
      <c r="AH234" s="201"/>
      <c r="AI234" s="201"/>
    </row>
    <row r="235">
      <c r="H235" s="205"/>
      <c r="I235" s="206"/>
      <c r="J235" s="203"/>
      <c r="K235" s="207"/>
      <c r="L235" s="199"/>
      <c r="M235" s="130"/>
      <c r="N235" s="199"/>
      <c r="O235" s="200"/>
      <c r="P235" s="200"/>
      <c r="Q235" s="130"/>
      <c r="R235" s="199"/>
      <c r="S235" s="200"/>
      <c r="T235" s="132"/>
      <c r="AB235" s="201" t="str">
        <f>IFERROR(__xludf.DUMMYFUNCTION("FILTER('설정시트'!$D$7:$K$20,'설정시트'!$C$7:$C$20=I235)"),"#N/A")</f>
        <v>#N/A</v>
      </c>
      <c r="AC235" s="201"/>
      <c r="AD235" s="201"/>
      <c r="AE235" s="201"/>
      <c r="AF235" s="201"/>
      <c r="AG235" s="201"/>
      <c r="AH235" s="201"/>
      <c r="AI235" s="201"/>
    </row>
    <row r="236">
      <c r="H236" s="205"/>
      <c r="I236" s="206"/>
      <c r="J236" s="203"/>
      <c r="K236" s="207"/>
      <c r="L236" s="199"/>
      <c r="M236" s="130"/>
      <c r="N236" s="199"/>
      <c r="O236" s="200"/>
      <c r="P236" s="200"/>
      <c r="Q236" s="130"/>
      <c r="R236" s="199"/>
      <c r="S236" s="200"/>
      <c r="T236" s="132"/>
      <c r="AB236" s="201" t="str">
        <f>IFERROR(__xludf.DUMMYFUNCTION("FILTER('설정시트'!$D$7:$K$20,'설정시트'!$C$7:$C$20=I236)"),"#N/A")</f>
        <v>#N/A</v>
      </c>
      <c r="AC236" s="201"/>
      <c r="AD236" s="201"/>
      <c r="AE236" s="201"/>
      <c r="AF236" s="201"/>
      <c r="AG236" s="201"/>
      <c r="AH236" s="201"/>
      <c r="AI236" s="201"/>
    </row>
    <row r="237">
      <c r="H237" s="205"/>
      <c r="I237" s="206"/>
      <c r="J237" s="203"/>
      <c r="K237" s="207"/>
      <c r="L237" s="199"/>
      <c r="M237" s="130"/>
      <c r="N237" s="199"/>
      <c r="O237" s="200"/>
      <c r="P237" s="200"/>
      <c r="Q237" s="130"/>
      <c r="R237" s="199"/>
      <c r="S237" s="200"/>
      <c r="T237" s="132"/>
      <c r="AB237" s="201" t="str">
        <f>IFERROR(__xludf.DUMMYFUNCTION("FILTER('설정시트'!$D$7:$K$20,'설정시트'!$C$7:$C$20=I237)"),"#N/A")</f>
        <v>#N/A</v>
      </c>
      <c r="AC237" s="201"/>
      <c r="AD237" s="201"/>
      <c r="AE237" s="201"/>
      <c r="AF237" s="201"/>
      <c r="AG237" s="201"/>
      <c r="AH237" s="201"/>
      <c r="AI237" s="201"/>
    </row>
    <row r="238">
      <c r="H238" s="205"/>
      <c r="I238" s="206"/>
      <c r="J238" s="203"/>
      <c r="K238" s="207"/>
      <c r="L238" s="199"/>
      <c r="M238" s="130"/>
      <c r="N238" s="199"/>
      <c r="O238" s="200"/>
      <c r="P238" s="200"/>
      <c r="Q238" s="130"/>
      <c r="R238" s="199"/>
      <c r="S238" s="200"/>
      <c r="T238" s="132"/>
      <c r="AB238" s="201" t="str">
        <f>IFERROR(__xludf.DUMMYFUNCTION("FILTER('설정시트'!$D$7:$K$20,'설정시트'!$C$7:$C$20=I238)"),"#N/A")</f>
        <v>#N/A</v>
      </c>
      <c r="AC238" s="201"/>
      <c r="AD238" s="201"/>
      <c r="AE238" s="201"/>
      <c r="AF238" s="201"/>
      <c r="AG238" s="201"/>
      <c r="AH238" s="201"/>
      <c r="AI238" s="201"/>
    </row>
    <row r="239">
      <c r="H239" s="205"/>
      <c r="I239" s="206"/>
      <c r="J239" s="203"/>
      <c r="K239" s="207"/>
      <c r="L239" s="199"/>
      <c r="M239" s="130"/>
      <c r="N239" s="199"/>
      <c r="O239" s="200"/>
      <c r="P239" s="200"/>
      <c r="Q239" s="130"/>
      <c r="R239" s="199"/>
      <c r="S239" s="200"/>
      <c r="T239" s="132"/>
      <c r="AB239" s="201" t="str">
        <f>IFERROR(__xludf.DUMMYFUNCTION("FILTER('설정시트'!$D$7:$K$20,'설정시트'!$C$7:$C$20=I239)"),"#N/A")</f>
        <v>#N/A</v>
      </c>
      <c r="AC239" s="201"/>
      <c r="AD239" s="201"/>
      <c r="AE239" s="201"/>
      <c r="AF239" s="201"/>
      <c r="AG239" s="201"/>
      <c r="AH239" s="201"/>
      <c r="AI239" s="201"/>
    </row>
    <row r="240">
      <c r="H240" s="205"/>
      <c r="I240" s="206"/>
      <c r="J240" s="203"/>
      <c r="K240" s="207"/>
      <c r="L240" s="199"/>
      <c r="M240" s="130"/>
      <c r="N240" s="199"/>
      <c r="O240" s="200"/>
      <c r="P240" s="200"/>
      <c r="Q240" s="130"/>
      <c r="R240" s="199"/>
      <c r="S240" s="200"/>
      <c r="T240" s="132"/>
      <c r="AB240" s="201" t="str">
        <f>IFERROR(__xludf.DUMMYFUNCTION("FILTER('설정시트'!$D$7:$K$20,'설정시트'!$C$7:$C$20=I240)"),"#N/A")</f>
        <v>#N/A</v>
      </c>
      <c r="AC240" s="201"/>
      <c r="AD240" s="201"/>
      <c r="AE240" s="201"/>
      <c r="AF240" s="201"/>
      <c r="AG240" s="201"/>
      <c r="AH240" s="201"/>
      <c r="AI240" s="201"/>
    </row>
    <row r="241">
      <c r="H241" s="205"/>
      <c r="I241" s="206"/>
      <c r="J241" s="203"/>
      <c r="K241" s="207"/>
      <c r="L241" s="199"/>
      <c r="M241" s="130"/>
      <c r="N241" s="199"/>
      <c r="O241" s="200"/>
      <c r="P241" s="200"/>
      <c r="Q241" s="130"/>
      <c r="R241" s="199"/>
      <c r="S241" s="200"/>
      <c r="T241" s="132"/>
      <c r="AB241" s="201" t="str">
        <f>IFERROR(__xludf.DUMMYFUNCTION("FILTER('설정시트'!$D$7:$K$20,'설정시트'!$C$7:$C$20=I241)"),"#N/A")</f>
        <v>#N/A</v>
      </c>
      <c r="AC241" s="201"/>
      <c r="AD241" s="201"/>
      <c r="AE241" s="201"/>
      <c r="AF241" s="201"/>
      <c r="AG241" s="201"/>
      <c r="AH241" s="201"/>
      <c r="AI241" s="201"/>
    </row>
    <row r="242">
      <c r="H242" s="205"/>
      <c r="I242" s="206"/>
      <c r="J242" s="203"/>
      <c r="K242" s="207"/>
      <c r="L242" s="199"/>
      <c r="M242" s="130"/>
      <c r="N242" s="199"/>
      <c r="O242" s="200"/>
      <c r="P242" s="200"/>
      <c r="Q242" s="130"/>
      <c r="R242" s="199"/>
      <c r="S242" s="200"/>
      <c r="T242" s="132"/>
      <c r="AB242" s="201" t="str">
        <f>IFERROR(__xludf.DUMMYFUNCTION("FILTER('설정시트'!$D$7:$K$20,'설정시트'!$C$7:$C$20=I242)"),"#N/A")</f>
        <v>#N/A</v>
      </c>
      <c r="AC242" s="201"/>
      <c r="AD242" s="201"/>
      <c r="AE242" s="201"/>
      <c r="AF242" s="201"/>
      <c r="AG242" s="201"/>
      <c r="AH242" s="201"/>
      <c r="AI242" s="201"/>
    </row>
    <row r="243">
      <c r="H243" s="205"/>
      <c r="I243" s="206"/>
      <c r="J243" s="203"/>
      <c r="K243" s="207"/>
      <c r="L243" s="199"/>
      <c r="M243" s="130"/>
      <c r="N243" s="199"/>
      <c r="O243" s="200"/>
      <c r="P243" s="200"/>
      <c r="Q243" s="130"/>
      <c r="R243" s="199"/>
      <c r="S243" s="200"/>
      <c r="T243" s="132"/>
      <c r="AB243" s="201" t="str">
        <f>IFERROR(__xludf.DUMMYFUNCTION("FILTER('설정시트'!$D$7:$K$20,'설정시트'!$C$7:$C$20=I243)"),"#N/A")</f>
        <v>#N/A</v>
      </c>
      <c r="AC243" s="201"/>
      <c r="AD243" s="201"/>
      <c r="AE243" s="201"/>
      <c r="AF243" s="201"/>
      <c r="AG243" s="201"/>
      <c r="AH243" s="201"/>
      <c r="AI243" s="201"/>
    </row>
    <row r="244">
      <c r="H244" s="205"/>
      <c r="I244" s="206"/>
      <c r="J244" s="203"/>
      <c r="K244" s="207"/>
      <c r="L244" s="199"/>
      <c r="M244" s="130"/>
      <c r="N244" s="199"/>
      <c r="O244" s="200"/>
      <c r="P244" s="200"/>
      <c r="Q244" s="130"/>
      <c r="R244" s="199"/>
      <c r="S244" s="200"/>
      <c r="T244" s="132"/>
      <c r="AB244" s="201" t="str">
        <f>IFERROR(__xludf.DUMMYFUNCTION("FILTER('설정시트'!$D$7:$K$20,'설정시트'!$C$7:$C$20=I244)"),"#N/A")</f>
        <v>#N/A</v>
      </c>
      <c r="AC244" s="201"/>
      <c r="AD244" s="201"/>
      <c r="AE244" s="201"/>
      <c r="AF244" s="201"/>
      <c r="AG244" s="201"/>
      <c r="AH244" s="201"/>
      <c r="AI244" s="201"/>
    </row>
    <row r="245">
      <c r="H245" s="205"/>
      <c r="I245" s="206"/>
      <c r="J245" s="203"/>
      <c r="K245" s="207"/>
      <c r="L245" s="199"/>
      <c r="M245" s="130"/>
      <c r="N245" s="199"/>
      <c r="O245" s="200"/>
      <c r="P245" s="200"/>
      <c r="Q245" s="130"/>
      <c r="R245" s="199"/>
      <c r="S245" s="200"/>
      <c r="T245" s="132"/>
      <c r="AB245" s="201" t="str">
        <f>IFERROR(__xludf.DUMMYFUNCTION("FILTER('설정시트'!$D$7:$K$20,'설정시트'!$C$7:$C$20=I245)"),"#N/A")</f>
        <v>#N/A</v>
      </c>
      <c r="AC245" s="201"/>
      <c r="AD245" s="201"/>
      <c r="AE245" s="201"/>
      <c r="AF245" s="201"/>
      <c r="AG245" s="201"/>
      <c r="AH245" s="201"/>
      <c r="AI245" s="201"/>
    </row>
    <row r="246">
      <c r="H246" s="205"/>
      <c r="I246" s="206"/>
      <c r="J246" s="203"/>
      <c r="K246" s="207"/>
      <c r="L246" s="199"/>
      <c r="M246" s="130"/>
      <c r="N246" s="199"/>
      <c r="O246" s="200"/>
      <c r="P246" s="200"/>
      <c r="Q246" s="130"/>
      <c r="R246" s="199"/>
      <c r="S246" s="200"/>
      <c r="T246" s="132"/>
      <c r="AB246" s="201" t="str">
        <f>IFERROR(__xludf.DUMMYFUNCTION("FILTER('설정시트'!$D$7:$K$20,'설정시트'!$C$7:$C$20=I246)"),"#N/A")</f>
        <v>#N/A</v>
      </c>
      <c r="AC246" s="201"/>
      <c r="AD246" s="201"/>
      <c r="AE246" s="201"/>
      <c r="AF246" s="201"/>
      <c r="AG246" s="201"/>
      <c r="AH246" s="201"/>
      <c r="AI246" s="201"/>
    </row>
    <row r="247">
      <c r="H247" s="205"/>
      <c r="I247" s="206"/>
      <c r="J247" s="203"/>
      <c r="K247" s="207"/>
      <c r="L247" s="199"/>
      <c r="M247" s="130"/>
      <c r="N247" s="199"/>
      <c r="O247" s="200"/>
      <c r="P247" s="200"/>
      <c r="Q247" s="130"/>
      <c r="R247" s="199"/>
      <c r="S247" s="200"/>
      <c r="T247" s="132"/>
      <c r="AB247" s="201" t="str">
        <f>IFERROR(__xludf.DUMMYFUNCTION("FILTER('설정시트'!$D$7:$K$20,'설정시트'!$C$7:$C$20=I247)"),"#N/A")</f>
        <v>#N/A</v>
      </c>
      <c r="AC247" s="201"/>
      <c r="AD247" s="201"/>
      <c r="AE247" s="201"/>
      <c r="AF247" s="201"/>
      <c r="AG247" s="201"/>
      <c r="AH247" s="201"/>
      <c r="AI247" s="201"/>
    </row>
    <row r="248">
      <c r="H248" s="205"/>
      <c r="I248" s="206"/>
      <c r="J248" s="203"/>
      <c r="K248" s="207"/>
      <c r="L248" s="199"/>
      <c r="M248" s="130"/>
      <c r="N248" s="199"/>
      <c r="O248" s="200"/>
      <c r="P248" s="200"/>
      <c r="Q248" s="130"/>
      <c r="R248" s="199"/>
      <c r="S248" s="200"/>
      <c r="T248" s="132"/>
      <c r="AB248" s="201" t="str">
        <f>IFERROR(__xludf.DUMMYFUNCTION("FILTER('설정시트'!$D$7:$K$20,'설정시트'!$C$7:$C$20=I248)"),"#N/A")</f>
        <v>#N/A</v>
      </c>
      <c r="AC248" s="201"/>
      <c r="AD248" s="201"/>
      <c r="AE248" s="201"/>
      <c r="AF248" s="201"/>
      <c r="AG248" s="201"/>
      <c r="AH248" s="201"/>
      <c r="AI248" s="201"/>
    </row>
    <row r="249">
      <c r="H249" s="205"/>
      <c r="I249" s="206"/>
      <c r="J249" s="203"/>
      <c r="K249" s="207"/>
      <c r="L249" s="199"/>
      <c r="M249" s="130"/>
      <c r="N249" s="199"/>
      <c r="O249" s="200"/>
      <c r="P249" s="200"/>
      <c r="Q249" s="130"/>
      <c r="R249" s="199"/>
      <c r="S249" s="200"/>
      <c r="T249" s="132"/>
      <c r="AB249" s="201" t="str">
        <f>IFERROR(__xludf.DUMMYFUNCTION("FILTER('설정시트'!$D$7:$K$20,'설정시트'!$C$7:$C$20=I249)"),"#N/A")</f>
        <v>#N/A</v>
      </c>
      <c r="AC249" s="201"/>
      <c r="AD249" s="201"/>
      <c r="AE249" s="201"/>
      <c r="AF249" s="201"/>
      <c r="AG249" s="201"/>
      <c r="AH249" s="201"/>
      <c r="AI249" s="201"/>
    </row>
    <row r="250">
      <c r="H250" s="205"/>
      <c r="I250" s="206"/>
      <c r="J250" s="203"/>
      <c r="K250" s="207"/>
      <c r="L250" s="199"/>
      <c r="M250" s="130"/>
      <c r="N250" s="199"/>
      <c r="O250" s="200"/>
      <c r="P250" s="200"/>
      <c r="Q250" s="130"/>
      <c r="R250" s="199"/>
      <c r="S250" s="200"/>
      <c r="T250" s="132"/>
      <c r="AB250" s="201" t="str">
        <f>IFERROR(__xludf.DUMMYFUNCTION("FILTER('설정시트'!$D$7:$K$20,'설정시트'!$C$7:$C$20=I250)"),"#N/A")</f>
        <v>#N/A</v>
      </c>
      <c r="AC250" s="201"/>
      <c r="AD250" s="201"/>
      <c r="AE250" s="201"/>
      <c r="AF250" s="201"/>
      <c r="AG250" s="201"/>
      <c r="AH250" s="201"/>
      <c r="AI250" s="201"/>
    </row>
    <row r="251">
      <c r="H251" s="205"/>
      <c r="I251" s="206"/>
      <c r="J251" s="203"/>
      <c r="K251" s="207"/>
      <c r="L251" s="199"/>
      <c r="M251" s="130"/>
      <c r="N251" s="199"/>
      <c r="O251" s="200"/>
      <c r="P251" s="200"/>
      <c r="Q251" s="130"/>
      <c r="R251" s="199"/>
      <c r="S251" s="200"/>
      <c r="T251" s="132"/>
      <c r="AB251" s="201" t="str">
        <f>IFERROR(__xludf.DUMMYFUNCTION("FILTER('설정시트'!$D$7:$K$20,'설정시트'!$C$7:$C$20=I251)"),"#N/A")</f>
        <v>#N/A</v>
      </c>
      <c r="AC251" s="201"/>
      <c r="AD251" s="201"/>
      <c r="AE251" s="201"/>
      <c r="AF251" s="201"/>
      <c r="AG251" s="201"/>
      <c r="AH251" s="201"/>
      <c r="AI251" s="201"/>
    </row>
    <row r="252">
      <c r="H252" s="205"/>
      <c r="I252" s="206"/>
      <c r="J252" s="203"/>
      <c r="K252" s="207"/>
      <c r="L252" s="199"/>
      <c r="M252" s="130"/>
      <c r="N252" s="199"/>
      <c r="O252" s="200"/>
      <c r="P252" s="200"/>
      <c r="Q252" s="130"/>
      <c r="R252" s="199"/>
      <c r="S252" s="200"/>
      <c r="T252" s="132"/>
      <c r="AB252" s="201" t="str">
        <f>IFERROR(__xludf.DUMMYFUNCTION("FILTER('설정시트'!$D$7:$K$20,'설정시트'!$C$7:$C$20=I252)"),"#N/A")</f>
        <v>#N/A</v>
      </c>
      <c r="AC252" s="201"/>
      <c r="AD252" s="201"/>
      <c r="AE252" s="201"/>
      <c r="AF252" s="201"/>
      <c r="AG252" s="201"/>
      <c r="AH252" s="201"/>
      <c r="AI252" s="201"/>
    </row>
    <row r="253">
      <c r="H253" s="205"/>
      <c r="I253" s="206"/>
      <c r="J253" s="203"/>
      <c r="K253" s="207"/>
      <c r="L253" s="199"/>
      <c r="M253" s="130"/>
      <c r="N253" s="199"/>
      <c r="O253" s="200"/>
      <c r="P253" s="200"/>
      <c r="Q253" s="130"/>
      <c r="R253" s="199"/>
      <c r="S253" s="200"/>
      <c r="T253" s="132"/>
      <c r="AB253" s="201" t="str">
        <f>IFERROR(__xludf.DUMMYFUNCTION("FILTER('설정시트'!$D$7:$K$20,'설정시트'!$C$7:$C$20=I253)"),"#N/A")</f>
        <v>#N/A</v>
      </c>
      <c r="AC253" s="201"/>
      <c r="AD253" s="201"/>
      <c r="AE253" s="201"/>
      <c r="AF253" s="201"/>
      <c r="AG253" s="201"/>
      <c r="AH253" s="201"/>
      <c r="AI253" s="201"/>
    </row>
    <row r="254">
      <c r="H254" s="205"/>
      <c r="I254" s="206"/>
      <c r="J254" s="203"/>
      <c r="K254" s="207"/>
      <c r="L254" s="199"/>
      <c r="M254" s="130"/>
      <c r="N254" s="199"/>
      <c r="O254" s="200"/>
      <c r="P254" s="200"/>
      <c r="Q254" s="130"/>
      <c r="R254" s="199"/>
      <c r="S254" s="200"/>
      <c r="T254" s="132"/>
      <c r="AB254" s="201" t="str">
        <f>IFERROR(__xludf.DUMMYFUNCTION("FILTER('설정시트'!$D$7:$K$20,'설정시트'!$C$7:$C$20=I254)"),"#N/A")</f>
        <v>#N/A</v>
      </c>
      <c r="AC254" s="201"/>
      <c r="AD254" s="201"/>
      <c r="AE254" s="201"/>
      <c r="AF254" s="201"/>
      <c r="AG254" s="201"/>
      <c r="AH254" s="201"/>
      <c r="AI254" s="201"/>
    </row>
    <row r="255">
      <c r="H255" s="205"/>
      <c r="I255" s="206"/>
      <c r="J255" s="203"/>
      <c r="K255" s="207"/>
      <c r="L255" s="199"/>
      <c r="M255" s="130"/>
      <c r="N255" s="199"/>
      <c r="O255" s="200"/>
      <c r="P255" s="200"/>
      <c r="Q255" s="130"/>
      <c r="R255" s="199"/>
      <c r="S255" s="200"/>
      <c r="T255" s="132"/>
      <c r="AB255" s="201" t="str">
        <f>IFERROR(__xludf.DUMMYFUNCTION("FILTER('설정시트'!$D$7:$K$20,'설정시트'!$C$7:$C$20=I255)"),"#N/A")</f>
        <v>#N/A</v>
      </c>
      <c r="AC255" s="201"/>
      <c r="AD255" s="201"/>
      <c r="AE255" s="201"/>
      <c r="AF255" s="201"/>
      <c r="AG255" s="201"/>
      <c r="AH255" s="201"/>
      <c r="AI255" s="201"/>
    </row>
    <row r="256">
      <c r="H256" s="205"/>
      <c r="I256" s="206"/>
      <c r="J256" s="203"/>
      <c r="K256" s="207"/>
      <c r="L256" s="199"/>
      <c r="M256" s="130"/>
      <c r="N256" s="199"/>
      <c r="O256" s="200"/>
      <c r="P256" s="200"/>
      <c r="Q256" s="130"/>
      <c r="R256" s="199"/>
      <c r="S256" s="200"/>
      <c r="T256" s="132"/>
      <c r="AB256" s="201" t="str">
        <f>IFERROR(__xludf.DUMMYFUNCTION("FILTER('설정시트'!$D$7:$K$20,'설정시트'!$C$7:$C$20=I256)"),"#N/A")</f>
        <v>#N/A</v>
      </c>
      <c r="AC256" s="201"/>
      <c r="AD256" s="201"/>
      <c r="AE256" s="201"/>
      <c r="AF256" s="201"/>
      <c r="AG256" s="201"/>
      <c r="AH256" s="201"/>
      <c r="AI256" s="201"/>
    </row>
    <row r="257">
      <c r="H257" s="205"/>
      <c r="I257" s="206"/>
      <c r="J257" s="203"/>
      <c r="K257" s="207"/>
      <c r="L257" s="199"/>
      <c r="M257" s="130"/>
      <c r="N257" s="199"/>
      <c r="O257" s="200"/>
      <c r="P257" s="200"/>
      <c r="Q257" s="130"/>
      <c r="R257" s="199"/>
      <c r="S257" s="200"/>
      <c r="T257" s="132"/>
      <c r="AB257" s="201" t="str">
        <f>IFERROR(__xludf.DUMMYFUNCTION("FILTER('설정시트'!$D$7:$K$20,'설정시트'!$C$7:$C$20=I257)"),"#N/A")</f>
        <v>#N/A</v>
      </c>
      <c r="AC257" s="201"/>
      <c r="AD257" s="201"/>
      <c r="AE257" s="201"/>
      <c r="AF257" s="201"/>
      <c r="AG257" s="201"/>
      <c r="AH257" s="201"/>
      <c r="AI257" s="201"/>
    </row>
    <row r="258">
      <c r="H258" s="205"/>
      <c r="I258" s="206"/>
      <c r="J258" s="203"/>
      <c r="K258" s="207"/>
      <c r="L258" s="199"/>
      <c r="M258" s="130"/>
      <c r="N258" s="199"/>
      <c r="O258" s="200"/>
      <c r="P258" s="200"/>
      <c r="Q258" s="130"/>
      <c r="R258" s="199"/>
      <c r="S258" s="200"/>
      <c r="T258" s="132"/>
      <c r="AB258" s="201" t="str">
        <f>IFERROR(__xludf.DUMMYFUNCTION("FILTER('설정시트'!$D$7:$K$20,'설정시트'!$C$7:$C$20=I258)"),"#N/A")</f>
        <v>#N/A</v>
      </c>
      <c r="AC258" s="201"/>
      <c r="AD258" s="201"/>
      <c r="AE258" s="201"/>
      <c r="AF258" s="201"/>
      <c r="AG258" s="201"/>
      <c r="AH258" s="201"/>
      <c r="AI258" s="201"/>
    </row>
    <row r="259">
      <c r="H259" s="205"/>
      <c r="I259" s="206"/>
      <c r="J259" s="203"/>
      <c r="K259" s="207"/>
      <c r="L259" s="199"/>
      <c r="M259" s="130"/>
      <c r="N259" s="199"/>
      <c r="O259" s="200"/>
      <c r="P259" s="200"/>
      <c r="Q259" s="130"/>
      <c r="R259" s="199"/>
      <c r="S259" s="200"/>
      <c r="T259" s="132"/>
      <c r="AB259" s="201" t="str">
        <f>IFERROR(__xludf.DUMMYFUNCTION("FILTER('설정시트'!$D$7:$K$20,'설정시트'!$C$7:$C$20=I259)"),"#N/A")</f>
        <v>#N/A</v>
      </c>
      <c r="AC259" s="201"/>
      <c r="AD259" s="201"/>
      <c r="AE259" s="201"/>
      <c r="AF259" s="201"/>
      <c r="AG259" s="201"/>
      <c r="AH259" s="201"/>
      <c r="AI259" s="201"/>
    </row>
    <row r="260">
      <c r="H260" s="205"/>
      <c r="I260" s="206"/>
      <c r="J260" s="203"/>
      <c r="K260" s="207"/>
      <c r="L260" s="199"/>
      <c r="M260" s="130"/>
      <c r="N260" s="199"/>
      <c r="O260" s="200"/>
      <c r="P260" s="200"/>
      <c r="Q260" s="130"/>
      <c r="R260" s="199"/>
      <c r="S260" s="200"/>
      <c r="T260" s="132"/>
      <c r="AB260" s="201" t="str">
        <f>IFERROR(__xludf.DUMMYFUNCTION("FILTER('설정시트'!$D$7:$K$20,'설정시트'!$C$7:$C$20=I260)"),"#N/A")</f>
        <v>#N/A</v>
      </c>
      <c r="AC260" s="201"/>
      <c r="AD260" s="201"/>
      <c r="AE260" s="201"/>
      <c r="AF260" s="201"/>
      <c r="AG260" s="201"/>
      <c r="AH260" s="201"/>
      <c r="AI260" s="201"/>
    </row>
    <row r="261">
      <c r="H261" s="205"/>
      <c r="I261" s="206"/>
      <c r="J261" s="203"/>
      <c r="K261" s="207"/>
      <c r="L261" s="199"/>
      <c r="M261" s="130"/>
      <c r="N261" s="199"/>
      <c r="O261" s="200"/>
      <c r="P261" s="200"/>
      <c r="Q261" s="130"/>
      <c r="R261" s="199"/>
      <c r="S261" s="200"/>
      <c r="T261" s="132"/>
      <c r="AB261" s="201" t="str">
        <f>IFERROR(__xludf.DUMMYFUNCTION("FILTER('설정시트'!$D$7:$K$20,'설정시트'!$C$7:$C$20=I261)"),"#N/A")</f>
        <v>#N/A</v>
      </c>
      <c r="AC261" s="201"/>
      <c r="AD261" s="201"/>
      <c r="AE261" s="201"/>
      <c r="AF261" s="201"/>
      <c r="AG261" s="201"/>
      <c r="AH261" s="201"/>
      <c r="AI261" s="201"/>
    </row>
    <row r="262">
      <c r="H262" s="205"/>
      <c r="I262" s="206"/>
      <c r="J262" s="203"/>
      <c r="K262" s="207"/>
      <c r="L262" s="199"/>
      <c r="M262" s="130"/>
      <c r="N262" s="199"/>
      <c r="O262" s="200"/>
      <c r="P262" s="200"/>
      <c r="Q262" s="130"/>
      <c r="R262" s="199"/>
      <c r="S262" s="200"/>
      <c r="T262" s="132"/>
      <c r="AB262" s="201" t="str">
        <f>IFERROR(__xludf.DUMMYFUNCTION("FILTER('설정시트'!$D$7:$K$20,'설정시트'!$C$7:$C$20=I262)"),"#N/A")</f>
        <v>#N/A</v>
      </c>
      <c r="AC262" s="201"/>
      <c r="AD262" s="201"/>
      <c r="AE262" s="201"/>
      <c r="AF262" s="201"/>
      <c r="AG262" s="201"/>
      <c r="AH262" s="201"/>
      <c r="AI262" s="201"/>
    </row>
    <row r="263">
      <c r="H263" s="205"/>
      <c r="I263" s="206"/>
      <c r="J263" s="203"/>
      <c r="K263" s="207"/>
      <c r="L263" s="199"/>
      <c r="M263" s="130"/>
      <c r="N263" s="199"/>
      <c r="O263" s="200"/>
      <c r="P263" s="200"/>
      <c r="Q263" s="130"/>
      <c r="R263" s="199"/>
      <c r="S263" s="200"/>
      <c r="T263" s="132"/>
      <c r="AB263" s="201" t="str">
        <f>IFERROR(__xludf.DUMMYFUNCTION("FILTER('설정시트'!$D$7:$K$20,'설정시트'!$C$7:$C$20=I263)"),"#N/A")</f>
        <v>#N/A</v>
      </c>
      <c r="AC263" s="201"/>
      <c r="AD263" s="201"/>
      <c r="AE263" s="201"/>
      <c r="AF263" s="201"/>
      <c r="AG263" s="201"/>
      <c r="AH263" s="201"/>
      <c r="AI263" s="201"/>
    </row>
    <row r="264">
      <c r="H264" s="205"/>
      <c r="I264" s="206"/>
      <c r="J264" s="203"/>
      <c r="K264" s="207"/>
      <c r="L264" s="199"/>
      <c r="M264" s="130"/>
      <c r="N264" s="199"/>
      <c r="O264" s="200"/>
      <c r="P264" s="200"/>
      <c r="Q264" s="130"/>
      <c r="R264" s="199"/>
      <c r="S264" s="200"/>
      <c r="T264" s="132"/>
      <c r="AB264" s="201" t="str">
        <f>IFERROR(__xludf.DUMMYFUNCTION("FILTER('설정시트'!$D$7:$K$20,'설정시트'!$C$7:$C$20=I264)"),"#N/A")</f>
        <v>#N/A</v>
      </c>
      <c r="AC264" s="201"/>
      <c r="AD264" s="201"/>
      <c r="AE264" s="201"/>
      <c r="AF264" s="201"/>
      <c r="AG264" s="201"/>
      <c r="AH264" s="201"/>
      <c r="AI264" s="201"/>
    </row>
    <row r="265">
      <c r="H265" s="205"/>
      <c r="I265" s="206"/>
      <c r="J265" s="203"/>
      <c r="K265" s="207"/>
      <c r="L265" s="199"/>
      <c r="M265" s="130"/>
      <c r="N265" s="199"/>
      <c r="O265" s="200"/>
      <c r="P265" s="200"/>
      <c r="Q265" s="130"/>
      <c r="R265" s="199"/>
      <c r="S265" s="200"/>
      <c r="T265" s="132"/>
      <c r="AB265" s="201" t="str">
        <f>IFERROR(__xludf.DUMMYFUNCTION("FILTER('설정시트'!$D$7:$K$20,'설정시트'!$C$7:$C$20=I265)"),"#N/A")</f>
        <v>#N/A</v>
      </c>
      <c r="AC265" s="201"/>
      <c r="AD265" s="201"/>
      <c r="AE265" s="201"/>
      <c r="AF265" s="201"/>
      <c r="AG265" s="201"/>
      <c r="AH265" s="201"/>
      <c r="AI265" s="201"/>
    </row>
    <row r="266">
      <c r="H266" s="205"/>
      <c r="I266" s="206"/>
      <c r="J266" s="203"/>
      <c r="K266" s="207"/>
      <c r="L266" s="199"/>
      <c r="M266" s="130"/>
      <c r="N266" s="199"/>
      <c r="O266" s="200"/>
      <c r="P266" s="200"/>
      <c r="Q266" s="130"/>
      <c r="R266" s="199"/>
      <c r="S266" s="200"/>
      <c r="T266" s="132"/>
      <c r="AB266" s="201" t="str">
        <f>IFERROR(__xludf.DUMMYFUNCTION("FILTER('설정시트'!$D$7:$K$20,'설정시트'!$C$7:$C$20=I266)"),"#N/A")</f>
        <v>#N/A</v>
      </c>
      <c r="AC266" s="201"/>
      <c r="AD266" s="201"/>
      <c r="AE266" s="201"/>
      <c r="AF266" s="201"/>
      <c r="AG266" s="201"/>
      <c r="AH266" s="201"/>
      <c r="AI266" s="201"/>
    </row>
    <row r="267">
      <c r="H267" s="205"/>
      <c r="I267" s="206"/>
      <c r="J267" s="203"/>
      <c r="K267" s="207"/>
      <c r="L267" s="199"/>
      <c r="M267" s="130"/>
      <c r="N267" s="199"/>
      <c r="O267" s="200"/>
      <c r="P267" s="200"/>
      <c r="Q267" s="130"/>
      <c r="R267" s="199"/>
      <c r="S267" s="200"/>
      <c r="T267" s="132"/>
      <c r="AB267" s="201" t="str">
        <f>IFERROR(__xludf.DUMMYFUNCTION("FILTER('설정시트'!$D$7:$K$20,'설정시트'!$C$7:$C$20=I267)"),"#N/A")</f>
        <v>#N/A</v>
      </c>
      <c r="AC267" s="201"/>
      <c r="AD267" s="201"/>
      <c r="AE267" s="201"/>
      <c r="AF267" s="201"/>
      <c r="AG267" s="201"/>
      <c r="AH267" s="201"/>
      <c r="AI267" s="201"/>
    </row>
    <row r="268">
      <c r="H268" s="205"/>
      <c r="I268" s="206"/>
      <c r="J268" s="203"/>
      <c r="K268" s="207"/>
      <c r="L268" s="199"/>
      <c r="M268" s="130"/>
      <c r="N268" s="199"/>
      <c r="O268" s="200"/>
      <c r="P268" s="200"/>
      <c r="Q268" s="130"/>
      <c r="R268" s="199"/>
      <c r="S268" s="200"/>
      <c r="T268" s="132"/>
      <c r="AB268" s="201" t="str">
        <f>IFERROR(__xludf.DUMMYFUNCTION("FILTER('설정시트'!$D$7:$K$20,'설정시트'!$C$7:$C$20=I268)"),"#N/A")</f>
        <v>#N/A</v>
      </c>
      <c r="AC268" s="201"/>
      <c r="AD268" s="201"/>
      <c r="AE268" s="201"/>
      <c r="AF268" s="201"/>
      <c r="AG268" s="201"/>
      <c r="AH268" s="201"/>
      <c r="AI268" s="201"/>
    </row>
    <row r="269">
      <c r="H269" s="205"/>
      <c r="I269" s="206"/>
      <c r="J269" s="203"/>
      <c r="K269" s="207"/>
      <c r="L269" s="199"/>
      <c r="M269" s="130"/>
      <c r="N269" s="199"/>
      <c r="O269" s="200"/>
      <c r="P269" s="200"/>
      <c r="Q269" s="130"/>
      <c r="R269" s="199"/>
      <c r="S269" s="200"/>
      <c r="T269" s="132"/>
      <c r="AB269" s="201" t="str">
        <f>IFERROR(__xludf.DUMMYFUNCTION("FILTER('설정시트'!$D$7:$K$20,'설정시트'!$C$7:$C$20=I269)"),"#N/A")</f>
        <v>#N/A</v>
      </c>
      <c r="AC269" s="201"/>
      <c r="AD269" s="201"/>
      <c r="AE269" s="201"/>
      <c r="AF269" s="201"/>
      <c r="AG269" s="201"/>
      <c r="AH269" s="201"/>
      <c r="AI269" s="201"/>
    </row>
    <row r="270">
      <c r="H270" s="205"/>
      <c r="I270" s="206"/>
      <c r="J270" s="203"/>
      <c r="K270" s="207"/>
      <c r="L270" s="199"/>
      <c r="M270" s="130"/>
      <c r="N270" s="199"/>
      <c r="O270" s="200"/>
      <c r="P270" s="200"/>
      <c r="Q270" s="130"/>
      <c r="R270" s="199"/>
      <c r="S270" s="200"/>
      <c r="T270" s="132"/>
      <c r="AB270" s="201" t="str">
        <f>IFERROR(__xludf.DUMMYFUNCTION("FILTER('설정시트'!$D$7:$K$20,'설정시트'!$C$7:$C$20=I270)"),"#N/A")</f>
        <v>#N/A</v>
      </c>
      <c r="AC270" s="201"/>
      <c r="AD270" s="201"/>
      <c r="AE270" s="201"/>
      <c r="AF270" s="201"/>
      <c r="AG270" s="201"/>
      <c r="AH270" s="201"/>
      <c r="AI270" s="201"/>
    </row>
    <row r="271">
      <c r="H271" s="205"/>
      <c r="I271" s="206"/>
      <c r="J271" s="203"/>
      <c r="K271" s="207"/>
      <c r="L271" s="199"/>
      <c r="M271" s="130"/>
      <c r="N271" s="199"/>
      <c r="O271" s="200"/>
      <c r="P271" s="200"/>
      <c r="Q271" s="130"/>
      <c r="R271" s="199"/>
      <c r="S271" s="200"/>
      <c r="T271" s="132"/>
      <c r="AB271" s="201" t="str">
        <f>IFERROR(__xludf.DUMMYFUNCTION("FILTER('설정시트'!$D$7:$K$20,'설정시트'!$C$7:$C$20=I271)"),"#N/A")</f>
        <v>#N/A</v>
      </c>
      <c r="AC271" s="201"/>
      <c r="AD271" s="201"/>
      <c r="AE271" s="201"/>
      <c r="AF271" s="201"/>
      <c r="AG271" s="201"/>
      <c r="AH271" s="201"/>
      <c r="AI271" s="201"/>
    </row>
    <row r="272">
      <c r="H272" s="205"/>
      <c r="I272" s="206"/>
      <c r="J272" s="203"/>
      <c r="K272" s="207"/>
      <c r="L272" s="199"/>
      <c r="M272" s="130"/>
      <c r="N272" s="199"/>
      <c r="O272" s="200"/>
      <c r="P272" s="200"/>
      <c r="Q272" s="130"/>
      <c r="R272" s="199"/>
      <c r="S272" s="200"/>
      <c r="T272" s="132"/>
      <c r="AB272" s="201" t="str">
        <f>IFERROR(__xludf.DUMMYFUNCTION("FILTER('설정시트'!$D$7:$K$20,'설정시트'!$C$7:$C$20=I272)"),"#N/A")</f>
        <v>#N/A</v>
      </c>
      <c r="AC272" s="201"/>
      <c r="AD272" s="201"/>
      <c r="AE272" s="201"/>
      <c r="AF272" s="201"/>
      <c r="AG272" s="201"/>
      <c r="AH272" s="201"/>
      <c r="AI272" s="201"/>
    </row>
    <row r="273">
      <c r="H273" s="205"/>
      <c r="I273" s="206"/>
      <c r="J273" s="203"/>
      <c r="K273" s="207"/>
      <c r="L273" s="199"/>
      <c r="M273" s="130"/>
      <c r="N273" s="199"/>
      <c r="O273" s="200"/>
      <c r="P273" s="200"/>
      <c r="Q273" s="130"/>
      <c r="R273" s="199"/>
      <c r="S273" s="200"/>
      <c r="T273" s="132"/>
      <c r="AB273" s="201" t="str">
        <f>IFERROR(__xludf.DUMMYFUNCTION("FILTER('설정시트'!$D$7:$K$20,'설정시트'!$C$7:$C$20=I273)"),"#N/A")</f>
        <v>#N/A</v>
      </c>
      <c r="AC273" s="201"/>
      <c r="AD273" s="201"/>
      <c r="AE273" s="201"/>
      <c r="AF273" s="201"/>
      <c r="AG273" s="201"/>
      <c r="AH273" s="201"/>
      <c r="AI273" s="201"/>
    </row>
    <row r="274">
      <c r="H274" s="205"/>
      <c r="I274" s="206"/>
      <c r="J274" s="203"/>
      <c r="K274" s="207"/>
      <c r="L274" s="199"/>
      <c r="M274" s="130"/>
      <c r="N274" s="199"/>
      <c r="O274" s="200"/>
      <c r="P274" s="200"/>
      <c r="Q274" s="130"/>
      <c r="R274" s="199"/>
      <c r="S274" s="200"/>
      <c r="T274" s="132"/>
      <c r="AB274" s="201" t="str">
        <f>IFERROR(__xludf.DUMMYFUNCTION("FILTER('설정시트'!$D$7:$K$20,'설정시트'!$C$7:$C$20=I274)"),"#N/A")</f>
        <v>#N/A</v>
      </c>
      <c r="AC274" s="201"/>
      <c r="AD274" s="201"/>
      <c r="AE274" s="201"/>
      <c r="AF274" s="201"/>
      <c r="AG274" s="201"/>
      <c r="AH274" s="201"/>
      <c r="AI274" s="201"/>
    </row>
    <row r="275">
      <c r="H275" s="205"/>
      <c r="I275" s="206"/>
      <c r="J275" s="203"/>
      <c r="K275" s="207"/>
      <c r="L275" s="199"/>
      <c r="M275" s="130"/>
      <c r="N275" s="199"/>
      <c r="O275" s="200"/>
      <c r="P275" s="200"/>
      <c r="Q275" s="130"/>
      <c r="R275" s="199"/>
      <c r="S275" s="200"/>
      <c r="T275" s="132"/>
      <c r="AB275" s="201" t="str">
        <f>IFERROR(__xludf.DUMMYFUNCTION("FILTER('설정시트'!$D$7:$K$20,'설정시트'!$C$7:$C$20=I275)"),"#N/A")</f>
        <v>#N/A</v>
      </c>
      <c r="AC275" s="201"/>
      <c r="AD275" s="201"/>
      <c r="AE275" s="201"/>
      <c r="AF275" s="201"/>
      <c r="AG275" s="201"/>
      <c r="AH275" s="201"/>
      <c r="AI275" s="201"/>
    </row>
    <row r="276">
      <c r="H276" s="205"/>
      <c r="I276" s="206"/>
      <c r="J276" s="203"/>
      <c r="K276" s="207"/>
      <c r="L276" s="199"/>
      <c r="M276" s="130"/>
      <c r="N276" s="199"/>
      <c r="O276" s="200"/>
      <c r="P276" s="200"/>
      <c r="Q276" s="130"/>
      <c r="R276" s="199"/>
      <c r="S276" s="200"/>
      <c r="T276" s="132"/>
      <c r="AB276" s="201" t="str">
        <f>IFERROR(__xludf.DUMMYFUNCTION("FILTER('설정시트'!$D$7:$K$20,'설정시트'!$C$7:$C$20=I276)"),"#N/A")</f>
        <v>#N/A</v>
      </c>
      <c r="AC276" s="201"/>
      <c r="AD276" s="201"/>
      <c r="AE276" s="201"/>
      <c r="AF276" s="201"/>
      <c r="AG276" s="201"/>
      <c r="AH276" s="201"/>
      <c r="AI276" s="201"/>
    </row>
    <row r="277">
      <c r="H277" s="205"/>
      <c r="I277" s="206"/>
      <c r="J277" s="203"/>
      <c r="K277" s="207"/>
      <c r="L277" s="199"/>
      <c r="M277" s="130"/>
      <c r="N277" s="199"/>
      <c r="O277" s="200"/>
      <c r="P277" s="200"/>
      <c r="Q277" s="130"/>
      <c r="R277" s="199"/>
      <c r="S277" s="200"/>
      <c r="T277" s="132"/>
      <c r="AB277" s="201" t="str">
        <f>IFERROR(__xludf.DUMMYFUNCTION("FILTER('설정시트'!$D$7:$K$20,'설정시트'!$C$7:$C$20=I277)"),"#N/A")</f>
        <v>#N/A</v>
      </c>
      <c r="AC277" s="201"/>
      <c r="AD277" s="201"/>
      <c r="AE277" s="201"/>
      <c r="AF277" s="201"/>
      <c r="AG277" s="201"/>
      <c r="AH277" s="201"/>
      <c r="AI277" s="201"/>
    </row>
    <row r="278">
      <c r="H278" s="205"/>
      <c r="I278" s="206"/>
      <c r="J278" s="203"/>
      <c r="K278" s="207"/>
      <c r="L278" s="199"/>
      <c r="M278" s="130"/>
      <c r="N278" s="199"/>
      <c r="O278" s="200"/>
      <c r="P278" s="200"/>
      <c r="Q278" s="130"/>
      <c r="R278" s="199"/>
      <c r="S278" s="200"/>
      <c r="T278" s="132"/>
      <c r="AB278" s="201" t="str">
        <f>IFERROR(__xludf.DUMMYFUNCTION("FILTER('설정시트'!$D$7:$K$20,'설정시트'!$C$7:$C$20=I278)"),"#N/A")</f>
        <v>#N/A</v>
      </c>
      <c r="AC278" s="201"/>
      <c r="AD278" s="201"/>
      <c r="AE278" s="201"/>
      <c r="AF278" s="201"/>
      <c r="AG278" s="201"/>
      <c r="AH278" s="201"/>
      <c r="AI278" s="201"/>
    </row>
    <row r="279">
      <c r="H279" s="205"/>
      <c r="I279" s="206"/>
      <c r="J279" s="203"/>
      <c r="K279" s="207"/>
      <c r="L279" s="199"/>
      <c r="M279" s="130"/>
      <c r="N279" s="199"/>
      <c r="O279" s="200"/>
      <c r="P279" s="200"/>
      <c r="Q279" s="130"/>
      <c r="R279" s="199"/>
      <c r="S279" s="200"/>
      <c r="T279" s="132"/>
      <c r="AB279" s="201" t="str">
        <f>IFERROR(__xludf.DUMMYFUNCTION("FILTER('설정시트'!$D$7:$K$20,'설정시트'!$C$7:$C$20=I279)"),"#N/A")</f>
        <v>#N/A</v>
      </c>
      <c r="AC279" s="201"/>
      <c r="AD279" s="201"/>
      <c r="AE279" s="201"/>
      <c r="AF279" s="201"/>
      <c r="AG279" s="201"/>
      <c r="AH279" s="201"/>
      <c r="AI279" s="201"/>
    </row>
    <row r="280">
      <c r="H280" s="205"/>
      <c r="I280" s="206"/>
      <c r="J280" s="203"/>
      <c r="K280" s="207"/>
      <c r="L280" s="199"/>
      <c r="M280" s="130"/>
      <c r="N280" s="199"/>
      <c r="O280" s="200"/>
      <c r="P280" s="200"/>
      <c r="Q280" s="130"/>
      <c r="R280" s="199"/>
      <c r="S280" s="200"/>
      <c r="T280" s="132"/>
      <c r="AB280" s="201" t="str">
        <f>IFERROR(__xludf.DUMMYFUNCTION("FILTER('설정시트'!$D$7:$K$20,'설정시트'!$C$7:$C$20=I280)"),"#N/A")</f>
        <v>#N/A</v>
      </c>
      <c r="AC280" s="201"/>
      <c r="AD280" s="201"/>
      <c r="AE280" s="201"/>
      <c r="AF280" s="201"/>
      <c r="AG280" s="201"/>
      <c r="AH280" s="201"/>
      <c r="AI280" s="201"/>
    </row>
    <row r="281">
      <c r="H281" s="205"/>
      <c r="I281" s="206"/>
      <c r="J281" s="203"/>
      <c r="K281" s="207"/>
      <c r="L281" s="199"/>
      <c r="M281" s="130"/>
      <c r="N281" s="199"/>
      <c r="O281" s="200"/>
      <c r="P281" s="200"/>
      <c r="Q281" s="130"/>
      <c r="R281" s="199"/>
      <c r="S281" s="200"/>
      <c r="T281" s="132"/>
      <c r="AB281" s="201" t="str">
        <f>IFERROR(__xludf.DUMMYFUNCTION("FILTER('설정시트'!$D$7:$K$20,'설정시트'!$C$7:$C$20=I281)"),"#N/A")</f>
        <v>#N/A</v>
      </c>
      <c r="AC281" s="201"/>
      <c r="AD281" s="201"/>
      <c r="AE281" s="201"/>
      <c r="AF281" s="201"/>
      <c r="AG281" s="201"/>
      <c r="AH281" s="201"/>
      <c r="AI281" s="201"/>
    </row>
    <row r="282">
      <c r="H282" s="205"/>
      <c r="I282" s="206"/>
      <c r="J282" s="203"/>
      <c r="K282" s="207"/>
      <c r="L282" s="199"/>
      <c r="M282" s="130"/>
      <c r="N282" s="199"/>
      <c r="O282" s="200"/>
      <c r="P282" s="200"/>
      <c r="Q282" s="130"/>
      <c r="R282" s="199"/>
      <c r="S282" s="200"/>
      <c r="T282" s="132"/>
      <c r="AB282" s="201" t="str">
        <f>IFERROR(__xludf.DUMMYFUNCTION("FILTER('설정시트'!$D$7:$K$20,'설정시트'!$C$7:$C$20=I282)"),"#N/A")</f>
        <v>#N/A</v>
      </c>
      <c r="AC282" s="201"/>
      <c r="AD282" s="201"/>
      <c r="AE282" s="201"/>
      <c r="AF282" s="201"/>
      <c r="AG282" s="201"/>
      <c r="AH282" s="201"/>
      <c r="AI282" s="201"/>
    </row>
    <row r="283">
      <c r="H283" s="205"/>
      <c r="I283" s="206"/>
      <c r="J283" s="203"/>
      <c r="K283" s="207"/>
      <c r="L283" s="199"/>
      <c r="M283" s="130"/>
      <c r="N283" s="199"/>
      <c r="O283" s="200"/>
      <c r="P283" s="200"/>
      <c r="Q283" s="130"/>
      <c r="R283" s="199"/>
      <c r="S283" s="200"/>
      <c r="T283" s="132"/>
      <c r="AB283" s="201" t="str">
        <f>IFERROR(__xludf.DUMMYFUNCTION("FILTER('설정시트'!$D$7:$K$20,'설정시트'!$C$7:$C$20=I283)"),"#N/A")</f>
        <v>#N/A</v>
      </c>
      <c r="AC283" s="201"/>
      <c r="AD283" s="201"/>
      <c r="AE283" s="201"/>
      <c r="AF283" s="201"/>
      <c r="AG283" s="201"/>
      <c r="AH283" s="201"/>
      <c r="AI283" s="201"/>
    </row>
    <row r="284">
      <c r="H284" s="205"/>
      <c r="I284" s="206"/>
      <c r="J284" s="203"/>
      <c r="K284" s="207"/>
      <c r="L284" s="199"/>
      <c r="M284" s="130"/>
      <c r="N284" s="199"/>
      <c r="O284" s="200"/>
      <c r="P284" s="200"/>
      <c r="Q284" s="130"/>
      <c r="R284" s="199"/>
      <c r="S284" s="200"/>
      <c r="T284" s="132"/>
      <c r="AB284" s="201" t="str">
        <f>IFERROR(__xludf.DUMMYFUNCTION("FILTER('설정시트'!$D$7:$K$20,'설정시트'!$C$7:$C$20=I284)"),"#N/A")</f>
        <v>#N/A</v>
      </c>
      <c r="AC284" s="201"/>
      <c r="AD284" s="201"/>
      <c r="AE284" s="201"/>
      <c r="AF284" s="201"/>
      <c r="AG284" s="201"/>
      <c r="AH284" s="201"/>
      <c r="AI284" s="201"/>
    </row>
    <row r="285">
      <c r="H285" s="205"/>
      <c r="I285" s="206"/>
      <c r="J285" s="203"/>
      <c r="K285" s="207"/>
      <c r="L285" s="199"/>
      <c r="M285" s="130"/>
      <c r="N285" s="199"/>
      <c r="O285" s="200"/>
      <c r="P285" s="200"/>
      <c r="Q285" s="130"/>
      <c r="R285" s="199"/>
      <c r="S285" s="200"/>
      <c r="T285" s="132"/>
      <c r="AB285" s="201" t="str">
        <f>IFERROR(__xludf.DUMMYFUNCTION("FILTER('설정시트'!$D$7:$K$20,'설정시트'!$C$7:$C$20=I285)"),"#N/A")</f>
        <v>#N/A</v>
      </c>
      <c r="AC285" s="201"/>
      <c r="AD285" s="201"/>
      <c r="AE285" s="201"/>
      <c r="AF285" s="201"/>
      <c r="AG285" s="201"/>
      <c r="AH285" s="201"/>
      <c r="AI285" s="201"/>
    </row>
    <row r="286">
      <c r="H286" s="205"/>
      <c r="I286" s="206"/>
      <c r="J286" s="203"/>
      <c r="K286" s="207"/>
      <c r="L286" s="199"/>
      <c r="M286" s="130"/>
      <c r="N286" s="199"/>
      <c r="O286" s="200"/>
      <c r="P286" s="200"/>
      <c r="Q286" s="130"/>
      <c r="R286" s="199"/>
      <c r="S286" s="200"/>
      <c r="T286" s="132"/>
      <c r="AB286" s="201" t="str">
        <f>IFERROR(__xludf.DUMMYFUNCTION("FILTER('설정시트'!$D$7:$K$20,'설정시트'!$C$7:$C$20=I286)"),"#N/A")</f>
        <v>#N/A</v>
      </c>
      <c r="AC286" s="201"/>
      <c r="AD286" s="201"/>
      <c r="AE286" s="201"/>
      <c r="AF286" s="201"/>
      <c r="AG286" s="201"/>
      <c r="AH286" s="201"/>
      <c r="AI286" s="201"/>
    </row>
    <row r="287">
      <c r="H287" s="205"/>
      <c r="I287" s="206"/>
      <c r="J287" s="203"/>
      <c r="K287" s="207"/>
      <c r="L287" s="199"/>
      <c r="M287" s="130"/>
      <c r="N287" s="199"/>
      <c r="O287" s="200"/>
      <c r="P287" s="200"/>
      <c r="Q287" s="130"/>
      <c r="R287" s="199"/>
      <c r="S287" s="200"/>
      <c r="T287" s="132"/>
      <c r="AB287" s="201" t="str">
        <f>IFERROR(__xludf.DUMMYFUNCTION("FILTER('설정시트'!$D$7:$K$20,'설정시트'!$C$7:$C$20=I287)"),"#N/A")</f>
        <v>#N/A</v>
      </c>
      <c r="AC287" s="201"/>
      <c r="AD287" s="201"/>
      <c r="AE287" s="201"/>
      <c r="AF287" s="201"/>
      <c r="AG287" s="201"/>
      <c r="AH287" s="201"/>
      <c r="AI287" s="201"/>
    </row>
    <row r="288">
      <c r="H288" s="205"/>
      <c r="I288" s="206"/>
      <c r="J288" s="203"/>
      <c r="K288" s="207"/>
      <c r="L288" s="199"/>
      <c r="M288" s="130"/>
      <c r="N288" s="199"/>
      <c r="O288" s="200"/>
      <c r="P288" s="200"/>
      <c r="Q288" s="130"/>
      <c r="R288" s="199"/>
      <c r="S288" s="200"/>
      <c r="T288" s="132"/>
      <c r="AB288" s="201" t="str">
        <f>IFERROR(__xludf.DUMMYFUNCTION("FILTER('설정시트'!$D$7:$K$20,'설정시트'!$C$7:$C$20=I288)"),"#N/A")</f>
        <v>#N/A</v>
      </c>
      <c r="AC288" s="201"/>
      <c r="AD288" s="201"/>
      <c r="AE288" s="201"/>
      <c r="AF288" s="201"/>
      <c r="AG288" s="201"/>
      <c r="AH288" s="201"/>
      <c r="AI288" s="201"/>
    </row>
    <row r="289">
      <c r="H289" s="205"/>
      <c r="I289" s="206"/>
      <c r="J289" s="203"/>
      <c r="K289" s="207"/>
      <c r="L289" s="199"/>
      <c r="M289" s="130"/>
      <c r="N289" s="199"/>
      <c r="O289" s="200"/>
      <c r="P289" s="200"/>
      <c r="Q289" s="130"/>
      <c r="R289" s="199"/>
      <c r="S289" s="200"/>
      <c r="T289" s="132"/>
      <c r="AB289" s="201" t="str">
        <f>IFERROR(__xludf.DUMMYFUNCTION("FILTER('설정시트'!$D$7:$K$20,'설정시트'!$C$7:$C$20=I289)"),"#N/A")</f>
        <v>#N/A</v>
      </c>
      <c r="AC289" s="201"/>
      <c r="AD289" s="201"/>
      <c r="AE289" s="201"/>
      <c r="AF289" s="201"/>
      <c r="AG289" s="201"/>
      <c r="AH289" s="201"/>
      <c r="AI289" s="201"/>
    </row>
    <row r="290">
      <c r="H290" s="205"/>
      <c r="I290" s="206"/>
      <c r="J290" s="203"/>
      <c r="K290" s="207"/>
      <c r="L290" s="199"/>
      <c r="M290" s="130"/>
      <c r="N290" s="199"/>
      <c r="O290" s="200"/>
      <c r="P290" s="200"/>
      <c r="Q290" s="130"/>
      <c r="R290" s="199"/>
      <c r="S290" s="200"/>
      <c r="T290" s="132"/>
      <c r="AB290" s="201" t="str">
        <f>IFERROR(__xludf.DUMMYFUNCTION("FILTER('설정시트'!$D$7:$K$20,'설정시트'!$C$7:$C$20=I290)"),"#N/A")</f>
        <v>#N/A</v>
      </c>
      <c r="AC290" s="201"/>
      <c r="AD290" s="201"/>
      <c r="AE290" s="201"/>
      <c r="AF290" s="201"/>
      <c r="AG290" s="201"/>
      <c r="AH290" s="201"/>
      <c r="AI290" s="201"/>
    </row>
    <row r="291">
      <c r="H291" s="205"/>
      <c r="I291" s="206"/>
      <c r="J291" s="203"/>
      <c r="K291" s="207"/>
      <c r="L291" s="199"/>
      <c r="M291" s="130"/>
      <c r="N291" s="199"/>
      <c r="O291" s="200"/>
      <c r="P291" s="200"/>
      <c r="Q291" s="130"/>
      <c r="R291" s="199"/>
      <c r="S291" s="200"/>
      <c r="T291" s="132"/>
      <c r="AB291" s="201" t="str">
        <f>IFERROR(__xludf.DUMMYFUNCTION("FILTER('설정시트'!$D$7:$K$20,'설정시트'!$C$7:$C$20=I291)"),"#N/A")</f>
        <v>#N/A</v>
      </c>
      <c r="AC291" s="201"/>
      <c r="AD291" s="201"/>
      <c r="AE291" s="201"/>
      <c r="AF291" s="201"/>
      <c r="AG291" s="201"/>
      <c r="AH291" s="201"/>
      <c r="AI291" s="201"/>
    </row>
    <row r="292">
      <c r="H292" s="205"/>
      <c r="I292" s="206"/>
      <c r="J292" s="203"/>
      <c r="K292" s="207"/>
      <c r="L292" s="199"/>
      <c r="M292" s="130"/>
      <c r="N292" s="199"/>
      <c r="O292" s="200"/>
      <c r="P292" s="200"/>
      <c r="Q292" s="130"/>
      <c r="R292" s="199"/>
      <c r="S292" s="200"/>
      <c r="T292" s="132"/>
      <c r="AB292" s="201" t="str">
        <f>IFERROR(__xludf.DUMMYFUNCTION("FILTER('설정시트'!$D$7:$K$20,'설정시트'!$C$7:$C$20=I292)"),"#N/A")</f>
        <v>#N/A</v>
      </c>
      <c r="AC292" s="201"/>
      <c r="AD292" s="201"/>
      <c r="AE292" s="201"/>
      <c r="AF292" s="201"/>
      <c r="AG292" s="201"/>
      <c r="AH292" s="201"/>
      <c r="AI292" s="201"/>
    </row>
    <row r="293">
      <c r="H293" s="205"/>
      <c r="I293" s="206"/>
      <c r="J293" s="203"/>
      <c r="K293" s="207"/>
      <c r="L293" s="199"/>
      <c r="M293" s="130"/>
      <c r="N293" s="199"/>
      <c r="O293" s="200"/>
      <c r="P293" s="200"/>
      <c r="Q293" s="130"/>
      <c r="R293" s="199"/>
      <c r="S293" s="200"/>
      <c r="T293" s="132"/>
      <c r="AB293" s="201" t="str">
        <f>IFERROR(__xludf.DUMMYFUNCTION("FILTER('설정시트'!$D$7:$K$20,'설정시트'!$C$7:$C$20=I293)"),"#N/A")</f>
        <v>#N/A</v>
      </c>
      <c r="AC293" s="201"/>
      <c r="AD293" s="201"/>
      <c r="AE293" s="201"/>
      <c r="AF293" s="201"/>
      <c r="AG293" s="201"/>
      <c r="AH293" s="201"/>
      <c r="AI293" s="201"/>
    </row>
    <row r="294">
      <c r="H294" s="205"/>
      <c r="I294" s="206"/>
      <c r="J294" s="203"/>
      <c r="K294" s="207"/>
      <c r="L294" s="199"/>
      <c r="M294" s="130"/>
      <c r="N294" s="199"/>
      <c r="O294" s="200"/>
      <c r="P294" s="200"/>
      <c r="Q294" s="130"/>
      <c r="R294" s="199"/>
      <c r="S294" s="200"/>
      <c r="T294" s="132"/>
      <c r="AB294" s="201" t="str">
        <f>IFERROR(__xludf.DUMMYFUNCTION("FILTER('설정시트'!$D$7:$K$20,'설정시트'!$C$7:$C$20=I294)"),"#N/A")</f>
        <v>#N/A</v>
      </c>
      <c r="AC294" s="201"/>
      <c r="AD294" s="201"/>
      <c r="AE294" s="201"/>
      <c r="AF294" s="201"/>
      <c r="AG294" s="201"/>
      <c r="AH294" s="201"/>
      <c r="AI294" s="201"/>
    </row>
    <row r="295">
      <c r="H295" s="205"/>
      <c r="I295" s="206"/>
      <c r="J295" s="203"/>
      <c r="K295" s="207"/>
      <c r="L295" s="199"/>
      <c r="M295" s="130"/>
      <c r="N295" s="199"/>
      <c r="O295" s="200"/>
      <c r="P295" s="200"/>
      <c r="Q295" s="130"/>
      <c r="R295" s="199"/>
      <c r="S295" s="200"/>
      <c r="T295" s="132"/>
      <c r="AB295" s="201" t="str">
        <f>IFERROR(__xludf.DUMMYFUNCTION("FILTER('설정시트'!$D$7:$K$20,'설정시트'!$C$7:$C$20=I295)"),"#N/A")</f>
        <v>#N/A</v>
      </c>
      <c r="AC295" s="201"/>
      <c r="AD295" s="201"/>
      <c r="AE295" s="201"/>
      <c r="AF295" s="201"/>
      <c r="AG295" s="201"/>
      <c r="AH295" s="201"/>
      <c r="AI295" s="201"/>
    </row>
    <row r="296">
      <c r="H296" s="205"/>
      <c r="I296" s="206"/>
      <c r="J296" s="203"/>
      <c r="K296" s="207"/>
      <c r="L296" s="199"/>
      <c r="M296" s="130"/>
      <c r="N296" s="199"/>
      <c r="O296" s="200"/>
      <c r="P296" s="200"/>
      <c r="Q296" s="130"/>
      <c r="R296" s="199"/>
      <c r="S296" s="200"/>
      <c r="T296" s="132"/>
      <c r="AB296" s="201" t="str">
        <f>IFERROR(__xludf.DUMMYFUNCTION("FILTER('설정시트'!$D$7:$K$20,'설정시트'!$C$7:$C$20=I296)"),"#N/A")</f>
        <v>#N/A</v>
      </c>
      <c r="AC296" s="201"/>
      <c r="AD296" s="201"/>
      <c r="AE296" s="201"/>
      <c r="AF296" s="201"/>
      <c r="AG296" s="201"/>
      <c r="AH296" s="201"/>
      <c r="AI296" s="201"/>
    </row>
    <row r="297">
      <c r="H297" s="205"/>
      <c r="I297" s="206"/>
      <c r="J297" s="203"/>
      <c r="K297" s="207"/>
      <c r="L297" s="199"/>
      <c r="M297" s="130"/>
      <c r="N297" s="199"/>
      <c r="O297" s="200"/>
      <c r="P297" s="200"/>
      <c r="Q297" s="130"/>
      <c r="R297" s="199"/>
      <c r="S297" s="200"/>
      <c r="T297" s="132"/>
      <c r="AB297" s="201" t="str">
        <f>IFERROR(__xludf.DUMMYFUNCTION("FILTER('설정시트'!$D$7:$K$20,'설정시트'!$C$7:$C$20=I297)"),"#N/A")</f>
        <v>#N/A</v>
      </c>
      <c r="AC297" s="201"/>
      <c r="AD297" s="201"/>
      <c r="AE297" s="201"/>
      <c r="AF297" s="201"/>
      <c r="AG297" s="201"/>
      <c r="AH297" s="201"/>
      <c r="AI297" s="201"/>
    </row>
    <row r="298">
      <c r="H298" s="205"/>
      <c r="I298" s="206"/>
      <c r="J298" s="203"/>
      <c r="K298" s="207"/>
      <c r="L298" s="199"/>
      <c r="M298" s="130"/>
      <c r="N298" s="199"/>
      <c r="O298" s="200"/>
      <c r="P298" s="200"/>
      <c r="Q298" s="130"/>
      <c r="R298" s="199"/>
      <c r="S298" s="200"/>
      <c r="T298" s="132"/>
      <c r="AB298" s="201" t="str">
        <f>IFERROR(__xludf.DUMMYFUNCTION("FILTER('설정시트'!$D$7:$K$20,'설정시트'!$C$7:$C$20=I298)"),"#N/A")</f>
        <v>#N/A</v>
      </c>
      <c r="AC298" s="201"/>
      <c r="AD298" s="201"/>
      <c r="AE298" s="201"/>
      <c r="AF298" s="201"/>
      <c r="AG298" s="201"/>
      <c r="AH298" s="201"/>
      <c r="AI298" s="201"/>
    </row>
    <row r="299">
      <c r="H299" s="205"/>
      <c r="I299" s="206"/>
      <c r="J299" s="203"/>
      <c r="K299" s="207"/>
      <c r="L299" s="199"/>
      <c r="M299" s="130"/>
      <c r="N299" s="199"/>
      <c r="O299" s="200"/>
      <c r="P299" s="200"/>
      <c r="Q299" s="130"/>
      <c r="R299" s="199"/>
      <c r="S299" s="200"/>
      <c r="T299" s="132"/>
      <c r="AB299" s="201" t="str">
        <f>IFERROR(__xludf.DUMMYFUNCTION("FILTER('설정시트'!$D$7:$K$20,'설정시트'!$C$7:$C$20=I299)"),"#N/A")</f>
        <v>#N/A</v>
      </c>
      <c r="AC299" s="201"/>
      <c r="AD299" s="201"/>
      <c r="AE299" s="201"/>
      <c r="AF299" s="201"/>
      <c r="AG299" s="201"/>
      <c r="AH299" s="201"/>
      <c r="AI299" s="201"/>
    </row>
    <row r="300">
      <c r="H300" s="205"/>
      <c r="I300" s="206"/>
      <c r="J300" s="203"/>
      <c r="K300" s="207"/>
      <c r="L300" s="199"/>
      <c r="M300" s="130"/>
      <c r="N300" s="199"/>
      <c r="O300" s="200"/>
      <c r="P300" s="200"/>
      <c r="Q300" s="130"/>
      <c r="R300" s="199"/>
      <c r="S300" s="200"/>
      <c r="T300" s="132"/>
      <c r="AB300" s="201" t="str">
        <f>IFERROR(__xludf.DUMMYFUNCTION("FILTER('설정시트'!$D$7:$K$20,'설정시트'!$C$7:$C$20=I300)"),"#N/A")</f>
        <v>#N/A</v>
      </c>
      <c r="AC300" s="201"/>
      <c r="AD300" s="201"/>
      <c r="AE300" s="201"/>
      <c r="AF300" s="201"/>
      <c r="AG300" s="201"/>
      <c r="AH300" s="201"/>
      <c r="AI300" s="201"/>
    </row>
    <row r="301">
      <c r="H301" s="205"/>
      <c r="I301" s="206"/>
      <c r="J301" s="203"/>
      <c r="K301" s="207"/>
      <c r="L301" s="199"/>
      <c r="M301" s="130"/>
      <c r="N301" s="199"/>
      <c r="O301" s="200"/>
      <c r="P301" s="200"/>
      <c r="Q301" s="130"/>
      <c r="R301" s="199"/>
      <c r="S301" s="200"/>
      <c r="T301" s="132"/>
      <c r="AB301" s="201" t="str">
        <f>IFERROR(__xludf.DUMMYFUNCTION("FILTER('설정시트'!$D$7:$K$20,'설정시트'!$C$7:$C$20=I301)"),"#N/A")</f>
        <v>#N/A</v>
      </c>
      <c r="AC301" s="201"/>
      <c r="AD301" s="201"/>
      <c r="AE301" s="201"/>
      <c r="AF301" s="201"/>
      <c r="AG301" s="201"/>
      <c r="AH301" s="201"/>
      <c r="AI301" s="201"/>
    </row>
    <row r="302">
      <c r="H302" s="205"/>
      <c r="I302" s="206"/>
      <c r="J302" s="203"/>
      <c r="K302" s="207"/>
      <c r="L302" s="199"/>
      <c r="M302" s="130"/>
      <c r="N302" s="199"/>
      <c r="O302" s="200"/>
      <c r="P302" s="200"/>
      <c r="Q302" s="130"/>
      <c r="R302" s="199"/>
      <c r="S302" s="200"/>
      <c r="T302" s="132"/>
      <c r="AB302" s="201" t="str">
        <f>IFERROR(__xludf.DUMMYFUNCTION("FILTER('설정시트'!$D$7:$K$20,'설정시트'!$C$7:$C$20=I302)"),"#N/A")</f>
        <v>#N/A</v>
      </c>
      <c r="AC302" s="201"/>
      <c r="AD302" s="201"/>
      <c r="AE302" s="201"/>
      <c r="AF302" s="201"/>
      <c r="AG302" s="201"/>
      <c r="AH302" s="201"/>
      <c r="AI302" s="201"/>
    </row>
    <row r="303">
      <c r="H303" s="205"/>
      <c r="I303" s="206"/>
      <c r="J303" s="203"/>
      <c r="K303" s="207"/>
      <c r="L303" s="199"/>
      <c r="M303" s="130"/>
      <c r="N303" s="199"/>
      <c r="O303" s="200"/>
      <c r="P303" s="200"/>
      <c r="Q303" s="130"/>
      <c r="R303" s="199"/>
      <c r="S303" s="200"/>
      <c r="T303" s="132"/>
      <c r="AB303" s="201" t="str">
        <f>IFERROR(__xludf.DUMMYFUNCTION("FILTER('설정시트'!$D$7:$K$20,'설정시트'!$C$7:$C$20=I303)"),"#N/A")</f>
        <v>#N/A</v>
      </c>
      <c r="AC303" s="201"/>
      <c r="AD303" s="201"/>
      <c r="AE303" s="201"/>
      <c r="AF303" s="201"/>
      <c r="AG303" s="201"/>
      <c r="AH303" s="201"/>
      <c r="AI303" s="201"/>
    </row>
    <row r="304">
      <c r="H304" s="205"/>
      <c r="I304" s="206"/>
      <c r="J304" s="203"/>
      <c r="K304" s="207"/>
      <c r="L304" s="199"/>
      <c r="M304" s="130"/>
      <c r="N304" s="199"/>
      <c r="O304" s="200"/>
      <c r="P304" s="200"/>
      <c r="Q304" s="130"/>
      <c r="R304" s="199"/>
      <c r="S304" s="200"/>
      <c r="T304" s="132"/>
      <c r="AB304" s="201" t="str">
        <f>IFERROR(__xludf.DUMMYFUNCTION("FILTER('설정시트'!$D$7:$K$20,'설정시트'!$C$7:$C$20=I304)"),"#N/A")</f>
        <v>#N/A</v>
      </c>
      <c r="AC304" s="201"/>
      <c r="AD304" s="201"/>
      <c r="AE304" s="201"/>
      <c r="AF304" s="201"/>
      <c r="AG304" s="201"/>
      <c r="AH304" s="201"/>
      <c r="AI304" s="201"/>
    </row>
    <row r="305">
      <c r="H305" s="205"/>
      <c r="I305" s="206"/>
      <c r="J305" s="203"/>
      <c r="K305" s="207"/>
      <c r="L305" s="199"/>
      <c r="M305" s="130"/>
      <c r="N305" s="199"/>
      <c r="O305" s="200"/>
      <c r="P305" s="200"/>
      <c r="Q305" s="130"/>
      <c r="R305" s="199"/>
      <c r="S305" s="200"/>
      <c r="T305" s="132"/>
      <c r="AB305" s="201" t="str">
        <f>IFERROR(__xludf.DUMMYFUNCTION("FILTER('설정시트'!$D$7:$K$20,'설정시트'!$C$7:$C$20=I305)"),"#N/A")</f>
        <v>#N/A</v>
      </c>
      <c r="AC305" s="201"/>
      <c r="AD305" s="201"/>
      <c r="AE305" s="201"/>
      <c r="AF305" s="201"/>
      <c r="AG305" s="201"/>
      <c r="AH305" s="201"/>
      <c r="AI305" s="201"/>
    </row>
    <row r="306">
      <c r="H306" s="205"/>
      <c r="I306" s="206"/>
      <c r="J306" s="203"/>
      <c r="K306" s="207"/>
      <c r="L306" s="199"/>
      <c r="M306" s="130"/>
      <c r="N306" s="199"/>
      <c r="O306" s="200"/>
      <c r="P306" s="200"/>
      <c r="Q306" s="130"/>
      <c r="R306" s="199"/>
      <c r="S306" s="200"/>
      <c r="T306" s="132"/>
      <c r="AB306" s="201" t="str">
        <f>IFERROR(__xludf.DUMMYFUNCTION("FILTER('설정시트'!$D$7:$K$20,'설정시트'!$C$7:$C$20=I306)"),"#N/A")</f>
        <v>#N/A</v>
      </c>
      <c r="AC306" s="201"/>
      <c r="AD306" s="201"/>
      <c r="AE306" s="201"/>
      <c r="AF306" s="201"/>
      <c r="AG306" s="201"/>
      <c r="AH306" s="201"/>
      <c r="AI306" s="201"/>
    </row>
    <row r="307">
      <c r="H307" s="205"/>
      <c r="I307" s="206"/>
      <c r="J307" s="203"/>
      <c r="K307" s="207"/>
      <c r="L307" s="199"/>
      <c r="M307" s="130"/>
      <c r="N307" s="199"/>
      <c r="O307" s="200"/>
      <c r="P307" s="200"/>
      <c r="Q307" s="130"/>
      <c r="R307" s="199"/>
      <c r="S307" s="200"/>
      <c r="T307" s="132"/>
      <c r="AB307" s="201" t="str">
        <f>IFERROR(__xludf.DUMMYFUNCTION("FILTER('설정시트'!$D$7:$K$20,'설정시트'!$C$7:$C$20=I307)"),"#N/A")</f>
        <v>#N/A</v>
      </c>
      <c r="AC307" s="201"/>
      <c r="AD307" s="201"/>
      <c r="AE307" s="201"/>
      <c r="AF307" s="201"/>
      <c r="AG307" s="201"/>
      <c r="AH307" s="201"/>
      <c r="AI307" s="201"/>
    </row>
    <row r="308">
      <c r="H308" s="205"/>
      <c r="I308" s="206"/>
      <c r="J308" s="203"/>
      <c r="K308" s="207"/>
      <c r="L308" s="199"/>
      <c r="M308" s="130"/>
      <c r="N308" s="199"/>
      <c r="O308" s="200"/>
      <c r="P308" s="200"/>
      <c r="Q308" s="130"/>
      <c r="R308" s="199"/>
      <c r="S308" s="200"/>
      <c r="T308" s="132"/>
      <c r="AB308" s="201" t="str">
        <f>IFERROR(__xludf.DUMMYFUNCTION("FILTER('설정시트'!$D$7:$K$20,'설정시트'!$C$7:$C$20=I308)"),"#N/A")</f>
        <v>#N/A</v>
      </c>
      <c r="AC308" s="201"/>
      <c r="AD308" s="201"/>
      <c r="AE308" s="201"/>
      <c r="AF308" s="201"/>
      <c r="AG308" s="201"/>
      <c r="AH308" s="201"/>
      <c r="AI308" s="201"/>
    </row>
    <row r="309">
      <c r="H309" s="205"/>
      <c r="I309" s="206"/>
      <c r="J309" s="203"/>
      <c r="K309" s="207"/>
      <c r="L309" s="199"/>
      <c r="M309" s="130"/>
      <c r="N309" s="199"/>
      <c r="O309" s="200"/>
      <c r="P309" s="200"/>
      <c r="Q309" s="130"/>
      <c r="R309" s="199"/>
      <c r="S309" s="200"/>
      <c r="T309" s="132"/>
      <c r="AB309" s="201" t="str">
        <f>IFERROR(__xludf.DUMMYFUNCTION("FILTER('설정시트'!$D$7:$K$20,'설정시트'!$C$7:$C$20=I309)"),"#N/A")</f>
        <v>#N/A</v>
      </c>
      <c r="AC309" s="201"/>
      <c r="AD309" s="201"/>
      <c r="AE309" s="201"/>
      <c r="AF309" s="201"/>
      <c r="AG309" s="201"/>
      <c r="AH309" s="201"/>
      <c r="AI309" s="201"/>
    </row>
    <row r="310">
      <c r="H310" s="205"/>
      <c r="I310" s="206"/>
      <c r="J310" s="203"/>
      <c r="K310" s="207"/>
      <c r="L310" s="199"/>
      <c r="M310" s="130"/>
      <c r="N310" s="199"/>
      <c r="O310" s="200"/>
      <c r="P310" s="200"/>
      <c r="Q310" s="130"/>
      <c r="R310" s="199"/>
      <c r="S310" s="200"/>
      <c r="T310" s="132"/>
      <c r="AB310" s="201" t="str">
        <f>IFERROR(__xludf.DUMMYFUNCTION("FILTER('설정시트'!$D$7:$K$20,'설정시트'!$C$7:$C$20=I310)"),"#N/A")</f>
        <v>#N/A</v>
      </c>
      <c r="AC310" s="201"/>
      <c r="AD310" s="201"/>
      <c r="AE310" s="201"/>
      <c r="AF310" s="201"/>
      <c r="AG310" s="201"/>
      <c r="AH310" s="201"/>
      <c r="AI310" s="201"/>
    </row>
    <row r="311">
      <c r="H311" s="205"/>
      <c r="I311" s="206"/>
      <c r="J311" s="203"/>
      <c r="K311" s="207"/>
      <c r="L311" s="199"/>
      <c r="M311" s="130"/>
      <c r="N311" s="199"/>
      <c r="O311" s="200"/>
      <c r="P311" s="200"/>
      <c r="Q311" s="130"/>
      <c r="R311" s="199"/>
      <c r="S311" s="200"/>
      <c r="T311" s="132"/>
      <c r="AB311" s="201" t="str">
        <f>IFERROR(__xludf.DUMMYFUNCTION("FILTER('설정시트'!$D$7:$K$20,'설정시트'!$C$7:$C$20=I311)"),"#N/A")</f>
        <v>#N/A</v>
      </c>
      <c r="AC311" s="201"/>
      <c r="AD311" s="201"/>
      <c r="AE311" s="201"/>
      <c r="AF311" s="201"/>
      <c r="AG311" s="201"/>
      <c r="AH311" s="201"/>
      <c r="AI311" s="201"/>
    </row>
    <row r="312">
      <c r="H312" s="205"/>
      <c r="I312" s="206"/>
      <c r="J312" s="203"/>
      <c r="K312" s="207"/>
      <c r="L312" s="199"/>
      <c r="M312" s="130"/>
      <c r="N312" s="199"/>
      <c r="O312" s="200"/>
      <c r="P312" s="200"/>
      <c r="Q312" s="130"/>
      <c r="R312" s="199"/>
      <c r="S312" s="200"/>
      <c r="T312" s="132"/>
      <c r="AB312" s="201" t="str">
        <f>IFERROR(__xludf.DUMMYFUNCTION("FILTER('설정시트'!$D$7:$K$20,'설정시트'!$C$7:$C$20=I312)"),"#N/A")</f>
        <v>#N/A</v>
      </c>
      <c r="AC312" s="201"/>
      <c r="AD312" s="201"/>
      <c r="AE312" s="201"/>
      <c r="AF312" s="201"/>
      <c r="AG312" s="201"/>
      <c r="AH312" s="201"/>
      <c r="AI312" s="201"/>
    </row>
    <row r="313">
      <c r="H313" s="205"/>
      <c r="I313" s="206"/>
      <c r="J313" s="203"/>
      <c r="K313" s="207"/>
      <c r="L313" s="199"/>
      <c r="M313" s="130"/>
      <c r="N313" s="199"/>
      <c r="O313" s="200"/>
      <c r="P313" s="200"/>
      <c r="Q313" s="130"/>
      <c r="R313" s="199"/>
      <c r="S313" s="200"/>
      <c r="T313" s="132"/>
      <c r="AB313" s="201" t="str">
        <f>IFERROR(__xludf.DUMMYFUNCTION("FILTER('설정시트'!$D$7:$K$20,'설정시트'!$C$7:$C$20=I313)"),"#N/A")</f>
        <v>#N/A</v>
      </c>
      <c r="AC313" s="201"/>
      <c r="AD313" s="201"/>
      <c r="AE313" s="201"/>
      <c r="AF313" s="201"/>
      <c r="AG313" s="201"/>
      <c r="AH313" s="201"/>
      <c r="AI313" s="201"/>
    </row>
    <row r="314">
      <c r="H314" s="205"/>
      <c r="I314" s="206"/>
      <c r="J314" s="203"/>
      <c r="K314" s="207"/>
      <c r="L314" s="199"/>
      <c r="M314" s="130"/>
      <c r="N314" s="199"/>
      <c r="O314" s="200"/>
      <c r="P314" s="200"/>
      <c r="Q314" s="130"/>
      <c r="R314" s="199"/>
      <c r="S314" s="200"/>
      <c r="T314" s="132"/>
      <c r="AB314" s="201" t="str">
        <f>IFERROR(__xludf.DUMMYFUNCTION("FILTER('설정시트'!$D$7:$K$20,'설정시트'!$C$7:$C$20=I314)"),"#N/A")</f>
        <v>#N/A</v>
      </c>
      <c r="AC314" s="201"/>
      <c r="AD314" s="201"/>
      <c r="AE314" s="201"/>
      <c r="AF314" s="201"/>
      <c r="AG314" s="201"/>
      <c r="AH314" s="201"/>
      <c r="AI314" s="201"/>
    </row>
    <row r="315">
      <c r="H315" s="205"/>
      <c r="I315" s="206"/>
      <c r="J315" s="203"/>
      <c r="K315" s="207"/>
      <c r="L315" s="199"/>
      <c r="M315" s="130"/>
      <c r="N315" s="199"/>
      <c r="O315" s="200"/>
      <c r="P315" s="200"/>
      <c r="Q315" s="130"/>
      <c r="R315" s="199"/>
      <c r="S315" s="200"/>
      <c r="T315" s="132"/>
      <c r="AB315" s="201" t="str">
        <f>IFERROR(__xludf.DUMMYFUNCTION("FILTER('설정시트'!$D$7:$K$20,'설정시트'!$C$7:$C$20=I315)"),"#N/A")</f>
        <v>#N/A</v>
      </c>
      <c r="AC315" s="201"/>
      <c r="AD315" s="201"/>
      <c r="AE315" s="201"/>
      <c r="AF315" s="201"/>
      <c r="AG315" s="201"/>
      <c r="AH315" s="201"/>
      <c r="AI315" s="201"/>
    </row>
    <row r="316">
      <c r="H316" s="205"/>
      <c r="I316" s="206"/>
      <c r="J316" s="203"/>
      <c r="K316" s="207"/>
      <c r="L316" s="199"/>
      <c r="M316" s="130"/>
      <c r="N316" s="199"/>
      <c r="O316" s="200"/>
      <c r="P316" s="200"/>
      <c r="Q316" s="130"/>
      <c r="R316" s="199"/>
      <c r="S316" s="200"/>
      <c r="T316" s="132"/>
      <c r="AB316" s="201" t="str">
        <f>IFERROR(__xludf.DUMMYFUNCTION("FILTER('설정시트'!$D$7:$K$20,'설정시트'!$C$7:$C$20=I316)"),"#N/A")</f>
        <v>#N/A</v>
      </c>
      <c r="AC316" s="201"/>
      <c r="AD316" s="201"/>
      <c r="AE316" s="201"/>
      <c r="AF316" s="201"/>
      <c r="AG316" s="201"/>
      <c r="AH316" s="201"/>
      <c r="AI316" s="201"/>
    </row>
    <row r="317">
      <c r="H317" s="205"/>
      <c r="I317" s="206"/>
      <c r="J317" s="203"/>
      <c r="K317" s="207"/>
      <c r="L317" s="199"/>
      <c r="M317" s="130"/>
      <c r="N317" s="199"/>
      <c r="O317" s="200"/>
      <c r="P317" s="200"/>
      <c r="Q317" s="130"/>
      <c r="R317" s="199"/>
      <c r="S317" s="200"/>
      <c r="T317" s="132"/>
      <c r="AB317" s="201" t="str">
        <f>IFERROR(__xludf.DUMMYFUNCTION("FILTER('설정시트'!$D$7:$K$20,'설정시트'!$C$7:$C$20=I317)"),"#N/A")</f>
        <v>#N/A</v>
      </c>
      <c r="AC317" s="201"/>
      <c r="AD317" s="201"/>
      <c r="AE317" s="201"/>
      <c r="AF317" s="201"/>
      <c r="AG317" s="201"/>
      <c r="AH317" s="201"/>
      <c r="AI317" s="201"/>
    </row>
    <row r="318">
      <c r="H318" s="205"/>
      <c r="I318" s="206"/>
      <c r="J318" s="203"/>
      <c r="K318" s="207"/>
      <c r="L318" s="199"/>
      <c r="M318" s="130"/>
      <c r="N318" s="199"/>
      <c r="O318" s="200"/>
      <c r="P318" s="200"/>
      <c r="Q318" s="130"/>
      <c r="R318" s="199"/>
      <c r="S318" s="200"/>
      <c r="T318" s="132"/>
      <c r="AB318" s="201" t="str">
        <f>IFERROR(__xludf.DUMMYFUNCTION("FILTER('설정시트'!$D$7:$K$20,'설정시트'!$C$7:$C$20=I318)"),"#N/A")</f>
        <v>#N/A</v>
      </c>
      <c r="AC318" s="201"/>
      <c r="AD318" s="201"/>
      <c r="AE318" s="201"/>
      <c r="AF318" s="201"/>
      <c r="AG318" s="201"/>
      <c r="AH318" s="201"/>
      <c r="AI318" s="201"/>
    </row>
    <row r="319">
      <c r="H319" s="205"/>
      <c r="I319" s="206"/>
      <c r="J319" s="203"/>
      <c r="K319" s="207"/>
      <c r="L319" s="199"/>
      <c r="M319" s="130"/>
      <c r="N319" s="199"/>
      <c r="O319" s="200"/>
      <c r="P319" s="200"/>
      <c r="Q319" s="130"/>
      <c r="R319" s="199"/>
      <c r="S319" s="200"/>
      <c r="T319" s="132"/>
      <c r="AB319" s="201" t="str">
        <f>IFERROR(__xludf.DUMMYFUNCTION("FILTER('설정시트'!$D$7:$K$20,'설정시트'!$C$7:$C$20=I319)"),"#N/A")</f>
        <v>#N/A</v>
      </c>
      <c r="AC319" s="201"/>
      <c r="AD319" s="201"/>
      <c r="AE319" s="201"/>
      <c r="AF319" s="201"/>
      <c r="AG319" s="201"/>
      <c r="AH319" s="201"/>
      <c r="AI319" s="201"/>
    </row>
    <row r="320">
      <c r="H320" s="205"/>
      <c r="I320" s="206"/>
      <c r="J320" s="203"/>
      <c r="K320" s="207"/>
      <c r="L320" s="199"/>
      <c r="M320" s="130"/>
      <c r="N320" s="199"/>
      <c r="O320" s="200"/>
      <c r="P320" s="200"/>
      <c r="Q320" s="130"/>
      <c r="R320" s="199"/>
      <c r="S320" s="200"/>
      <c r="T320" s="132"/>
      <c r="AB320" s="201" t="str">
        <f>IFERROR(__xludf.DUMMYFUNCTION("FILTER('설정시트'!$D$7:$K$20,'설정시트'!$C$7:$C$20=I320)"),"#N/A")</f>
        <v>#N/A</v>
      </c>
      <c r="AC320" s="201"/>
      <c r="AD320" s="201"/>
      <c r="AE320" s="201"/>
      <c r="AF320" s="201"/>
      <c r="AG320" s="201"/>
      <c r="AH320" s="201"/>
      <c r="AI320" s="201"/>
    </row>
    <row r="321">
      <c r="H321" s="205"/>
      <c r="I321" s="206"/>
      <c r="J321" s="203"/>
      <c r="K321" s="207"/>
      <c r="L321" s="199"/>
      <c r="M321" s="130"/>
      <c r="N321" s="199"/>
      <c r="O321" s="200"/>
      <c r="P321" s="200"/>
      <c r="Q321" s="130"/>
      <c r="R321" s="199"/>
      <c r="S321" s="200"/>
      <c r="T321" s="132"/>
      <c r="AB321" s="201" t="str">
        <f>IFERROR(__xludf.DUMMYFUNCTION("FILTER('설정시트'!$D$7:$K$20,'설정시트'!$C$7:$C$20=I321)"),"#N/A")</f>
        <v>#N/A</v>
      </c>
      <c r="AC321" s="201"/>
      <c r="AD321" s="201"/>
      <c r="AE321" s="201"/>
      <c r="AF321" s="201"/>
      <c r="AG321" s="201"/>
      <c r="AH321" s="201"/>
      <c r="AI321" s="201"/>
    </row>
    <row r="322">
      <c r="H322" s="205"/>
      <c r="I322" s="206"/>
      <c r="J322" s="203"/>
      <c r="K322" s="207"/>
      <c r="L322" s="199"/>
      <c r="M322" s="130"/>
      <c r="N322" s="199"/>
      <c r="O322" s="200"/>
      <c r="P322" s="200"/>
      <c r="Q322" s="130"/>
      <c r="R322" s="199"/>
      <c r="S322" s="200"/>
      <c r="T322" s="132"/>
      <c r="AB322" s="201" t="str">
        <f>IFERROR(__xludf.DUMMYFUNCTION("FILTER('설정시트'!$D$7:$K$20,'설정시트'!$C$7:$C$20=I322)"),"#N/A")</f>
        <v>#N/A</v>
      </c>
      <c r="AC322" s="201"/>
      <c r="AD322" s="201"/>
      <c r="AE322" s="201"/>
      <c r="AF322" s="201"/>
      <c r="AG322" s="201"/>
      <c r="AH322" s="201"/>
      <c r="AI322" s="201"/>
    </row>
    <row r="323">
      <c r="H323" s="205"/>
      <c r="I323" s="206"/>
      <c r="J323" s="203"/>
      <c r="K323" s="207"/>
      <c r="L323" s="199"/>
      <c r="M323" s="130"/>
      <c r="N323" s="199"/>
      <c r="O323" s="200"/>
      <c r="P323" s="200"/>
      <c r="Q323" s="130"/>
      <c r="R323" s="199"/>
      <c r="S323" s="200"/>
      <c r="T323" s="132"/>
      <c r="AB323" s="201" t="str">
        <f>IFERROR(__xludf.DUMMYFUNCTION("FILTER('설정시트'!$D$7:$K$20,'설정시트'!$C$7:$C$20=I323)"),"#N/A")</f>
        <v>#N/A</v>
      </c>
      <c r="AC323" s="201"/>
      <c r="AD323" s="201"/>
      <c r="AE323" s="201"/>
      <c r="AF323" s="201"/>
      <c r="AG323" s="201"/>
      <c r="AH323" s="201"/>
      <c r="AI323" s="201"/>
    </row>
    <row r="324">
      <c r="H324" s="205"/>
      <c r="I324" s="206"/>
      <c r="J324" s="203"/>
      <c r="K324" s="207"/>
      <c r="L324" s="199"/>
      <c r="M324" s="130"/>
      <c r="N324" s="199"/>
      <c r="O324" s="200"/>
      <c r="P324" s="200"/>
      <c r="Q324" s="130"/>
      <c r="R324" s="199"/>
      <c r="S324" s="200"/>
      <c r="T324" s="132"/>
      <c r="AB324" s="201" t="str">
        <f>IFERROR(__xludf.DUMMYFUNCTION("FILTER('설정시트'!$D$7:$K$20,'설정시트'!$C$7:$C$20=I324)"),"#N/A")</f>
        <v>#N/A</v>
      </c>
      <c r="AC324" s="201"/>
      <c r="AD324" s="201"/>
      <c r="AE324" s="201"/>
      <c r="AF324" s="201"/>
      <c r="AG324" s="201"/>
      <c r="AH324" s="201"/>
      <c r="AI324" s="201"/>
    </row>
    <row r="325">
      <c r="H325" s="205"/>
      <c r="I325" s="206"/>
      <c r="J325" s="203"/>
      <c r="K325" s="207"/>
      <c r="L325" s="199"/>
      <c r="M325" s="130"/>
      <c r="N325" s="199"/>
      <c r="O325" s="200"/>
      <c r="P325" s="200"/>
      <c r="Q325" s="130"/>
      <c r="R325" s="199"/>
      <c r="S325" s="200"/>
      <c r="T325" s="132"/>
      <c r="AB325" s="201" t="str">
        <f>IFERROR(__xludf.DUMMYFUNCTION("FILTER('설정시트'!$D$7:$K$20,'설정시트'!$C$7:$C$20=I325)"),"#N/A")</f>
        <v>#N/A</v>
      </c>
      <c r="AC325" s="201"/>
      <c r="AD325" s="201"/>
      <c r="AE325" s="201"/>
      <c r="AF325" s="201"/>
      <c r="AG325" s="201"/>
      <c r="AH325" s="201"/>
      <c r="AI325" s="201"/>
    </row>
    <row r="326">
      <c r="H326" s="205"/>
      <c r="I326" s="206"/>
      <c r="J326" s="203"/>
      <c r="K326" s="207"/>
      <c r="L326" s="199"/>
      <c r="M326" s="130"/>
      <c r="N326" s="199"/>
      <c r="O326" s="200"/>
      <c r="P326" s="200"/>
      <c r="Q326" s="130"/>
      <c r="R326" s="199"/>
      <c r="S326" s="200"/>
      <c r="T326" s="132"/>
      <c r="AB326" s="201" t="str">
        <f>IFERROR(__xludf.DUMMYFUNCTION("FILTER('설정시트'!$D$7:$K$20,'설정시트'!$C$7:$C$20=I326)"),"#N/A")</f>
        <v>#N/A</v>
      </c>
      <c r="AC326" s="201"/>
      <c r="AD326" s="201"/>
      <c r="AE326" s="201"/>
      <c r="AF326" s="201"/>
      <c r="AG326" s="201"/>
      <c r="AH326" s="201"/>
      <c r="AI326" s="201"/>
    </row>
    <row r="327">
      <c r="H327" s="205"/>
      <c r="I327" s="206"/>
      <c r="J327" s="203"/>
      <c r="K327" s="207"/>
      <c r="L327" s="199"/>
      <c r="M327" s="130"/>
      <c r="N327" s="199"/>
      <c r="O327" s="200"/>
      <c r="P327" s="200"/>
      <c r="Q327" s="130"/>
      <c r="R327" s="199"/>
      <c r="S327" s="200"/>
      <c r="T327" s="132"/>
      <c r="AB327" s="201" t="str">
        <f>IFERROR(__xludf.DUMMYFUNCTION("FILTER('설정시트'!$D$7:$K$20,'설정시트'!$C$7:$C$20=I327)"),"#N/A")</f>
        <v>#N/A</v>
      </c>
      <c r="AC327" s="201"/>
      <c r="AD327" s="201"/>
      <c r="AE327" s="201"/>
      <c r="AF327" s="201"/>
      <c r="AG327" s="201"/>
      <c r="AH327" s="201"/>
      <c r="AI327" s="201"/>
    </row>
    <row r="328">
      <c r="H328" s="205"/>
      <c r="I328" s="206"/>
      <c r="J328" s="203"/>
      <c r="K328" s="207"/>
      <c r="L328" s="199"/>
      <c r="M328" s="130"/>
      <c r="N328" s="199"/>
      <c r="O328" s="200"/>
      <c r="P328" s="200"/>
      <c r="Q328" s="130"/>
      <c r="R328" s="199"/>
      <c r="S328" s="200"/>
      <c r="T328" s="132"/>
      <c r="AB328" s="201" t="str">
        <f>IFERROR(__xludf.DUMMYFUNCTION("FILTER('설정시트'!$D$7:$K$20,'설정시트'!$C$7:$C$20=I328)"),"#N/A")</f>
        <v>#N/A</v>
      </c>
      <c r="AC328" s="201"/>
      <c r="AD328" s="201"/>
      <c r="AE328" s="201"/>
      <c r="AF328" s="201"/>
      <c r="AG328" s="201"/>
      <c r="AH328" s="201"/>
      <c r="AI328" s="201"/>
    </row>
    <row r="329">
      <c r="H329" s="205"/>
      <c r="I329" s="206"/>
      <c r="J329" s="203"/>
      <c r="K329" s="207"/>
      <c r="L329" s="199"/>
      <c r="M329" s="130"/>
      <c r="N329" s="199"/>
      <c r="O329" s="200"/>
      <c r="P329" s="200"/>
      <c r="Q329" s="130"/>
      <c r="R329" s="199"/>
      <c r="S329" s="200"/>
      <c r="T329" s="132"/>
      <c r="AB329" s="201" t="str">
        <f>IFERROR(__xludf.DUMMYFUNCTION("FILTER('설정시트'!$D$7:$K$20,'설정시트'!$C$7:$C$20=I329)"),"#N/A")</f>
        <v>#N/A</v>
      </c>
      <c r="AC329" s="201"/>
      <c r="AD329" s="201"/>
      <c r="AE329" s="201"/>
      <c r="AF329" s="201"/>
      <c r="AG329" s="201"/>
      <c r="AH329" s="201"/>
      <c r="AI329" s="201"/>
    </row>
    <row r="330">
      <c r="H330" s="205"/>
      <c r="I330" s="206"/>
      <c r="J330" s="203"/>
      <c r="K330" s="207"/>
      <c r="L330" s="199"/>
      <c r="M330" s="130"/>
      <c r="N330" s="199"/>
      <c r="O330" s="200"/>
      <c r="P330" s="200"/>
      <c r="Q330" s="130"/>
      <c r="R330" s="199"/>
      <c r="S330" s="200"/>
      <c r="T330" s="132"/>
      <c r="AB330" s="201" t="str">
        <f>IFERROR(__xludf.DUMMYFUNCTION("FILTER('설정시트'!$D$7:$K$20,'설정시트'!$C$7:$C$20=I330)"),"#N/A")</f>
        <v>#N/A</v>
      </c>
      <c r="AC330" s="201"/>
      <c r="AD330" s="201"/>
      <c r="AE330" s="201"/>
      <c r="AF330" s="201"/>
      <c r="AG330" s="201"/>
      <c r="AH330" s="201"/>
      <c r="AI330" s="201"/>
    </row>
    <row r="331">
      <c r="H331" s="205"/>
      <c r="I331" s="206"/>
      <c r="J331" s="203"/>
      <c r="K331" s="207"/>
      <c r="L331" s="199"/>
      <c r="M331" s="130"/>
      <c r="N331" s="199"/>
      <c r="O331" s="200"/>
      <c r="P331" s="200"/>
      <c r="Q331" s="130"/>
      <c r="R331" s="199"/>
      <c r="S331" s="200"/>
      <c r="T331" s="132"/>
      <c r="AB331" s="201" t="str">
        <f>IFERROR(__xludf.DUMMYFUNCTION("FILTER('설정시트'!$D$7:$K$20,'설정시트'!$C$7:$C$20=I331)"),"#N/A")</f>
        <v>#N/A</v>
      </c>
      <c r="AC331" s="201"/>
      <c r="AD331" s="201"/>
      <c r="AE331" s="201"/>
      <c r="AF331" s="201"/>
      <c r="AG331" s="201"/>
      <c r="AH331" s="201"/>
      <c r="AI331" s="201"/>
    </row>
    <row r="332">
      <c r="H332" s="205"/>
      <c r="I332" s="206"/>
      <c r="J332" s="203"/>
      <c r="K332" s="207"/>
      <c r="L332" s="199"/>
      <c r="M332" s="130"/>
      <c r="N332" s="199"/>
      <c r="O332" s="200"/>
      <c r="P332" s="200"/>
      <c r="Q332" s="130"/>
      <c r="R332" s="199"/>
      <c r="S332" s="200"/>
      <c r="T332" s="132"/>
      <c r="AB332" s="201" t="str">
        <f>IFERROR(__xludf.DUMMYFUNCTION("FILTER('설정시트'!$D$7:$K$20,'설정시트'!$C$7:$C$20=I332)"),"#N/A")</f>
        <v>#N/A</v>
      </c>
      <c r="AC332" s="201"/>
      <c r="AD332" s="201"/>
      <c r="AE332" s="201"/>
      <c r="AF332" s="201"/>
      <c r="AG332" s="201"/>
      <c r="AH332" s="201"/>
      <c r="AI332" s="201"/>
    </row>
    <row r="333">
      <c r="H333" s="205"/>
      <c r="I333" s="206"/>
      <c r="J333" s="203"/>
      <c r="K333" s="207"/>
      <c r="L333" s="199"/>
      <c r="M333" s="130"/>
      <c r="N333" s="199"/>
      <c r="O333" s="200"/>
      <c r="P333" s="200"/>
      <c r="Q333" s="130"/>
      <c r="R333" s="199"/>
      <c r="S333" s="200"/>
      <c r="T333" s="132"/>
      <c r="AB333" s="201" t="str">
        <f>IFERROR(__xludf.DUMMYFUNCTION("FILTER('설정시트'!$D$7:$K$20,'설정시트'!$C$7:$C$20=I333)"),"#N/A")</f>
        <v>#N/A</v>
      </c>
      <c r="AC333" s="201"/>
      <c r="AD333" s="201"/>
      <c r="AE333" s="201"/>
      <c r="AF333" s="201"/>
      <c r="AG333" s="201"/>
      <c r="AH333" s="201"/>
      <c r="AI333" s="201"/>
    </row>
    <row r="334">
      <c r="H334" s="205"/>
      <c r="I334" s="206"/>
      <c r="J334" s="203"/>
      <c r="K334" s="207"/>
      <c r="L334" s="199"/>
      <c r="M334" s="130"/>
      <c r="N334" s="199"/>
      <c r="O334" s="200"/>
      <c r="P334" s="200"/>
      <c r="Q334" s="130"/>
      <c r="R334" s="199"/>
      <c r="S334" s="200"/>
      <c r="T334" s="132"/>
      <c r="AB334" s="201" t="str">
        <f>IFERROR(__xludf.DUMMYFUNCTION("FILTER('설정시트'!$D$7:$K$20,'설정시트'!$C$7:$C$20=I334)"),"#N/A")</f>
        <v>#N/A</v>
      </c>
      <c r="AC334" s="201"/>
      <c r="AD334" s="201"/>
      <c r="AE334" s="201"/>
      <c r="AF334" s="201"/>
      <c r="AG334" s="201"/>
      <c r="AH334" s="201"/>
      <c r="AI334" s="201"/>
    </row>
    <row r="335">
      <c r="H335" s="205"/>
      <c r="I335" s="206"/>
      <c r="J335" s="203"/>
      <c r="K335" s="207"/>
      <c r="L335" s="199"/>
      <c r="M335" s="130"/>
      <c r="N335" s="199"/>
      <c r="O335" s="200"/>
      <c r="P335" s="200"/>
      <c r="Q335" s="130"/>
      <c r="R335" s="199"/>
      <c r="S335" s="200"/>
      <c r="T335" s="132"/>
      <c r="AB335" s="201" t="str">
        <f>IFERROR(__xludf.DUMMYFUNCTION("FILTER('설정시트'!$D$7:$K$20,'설정시트'!$C$7:$C$20=I335)"),"#N/A")</f>
        <v>#N/A</v>
      </c>
      <c r="AC335" s="201"/>
      <c r="AD335" s="201"/>
      <c r="AE335" s="201"/>
      <c r="AF335" s="201"/>
      <c r="AG335" s="201"/>
      <c r="AH335" s="201"/>
      <c r="AI335" s="201"/>
    </row>
    <row r="336">
      <c r="H336" s="205"/>
      <c r="I336" s="206"/>
      <c r="J336" s="203"/>
      <c r="K336" s="207"/>
      <c r="L336" s="199"/>
      <c r="M336" s="130"/>
      <c r="N336" s="199"/>
      <c r="O336" s="200"/>
      <c r="P336" s="200"/>
      <c r="Q336" s="130"/>
      <c r="R336" s="199"/>
      <c r="S336" s="200"/>
      <c r="T336" s="132"/>
      <c r="AB336" s="201" t="str">
        <f>IFERROR(__xludf.DUMMYFUNCTION("FILTER('설정시트'!$D$7:$K$20,'설정시트'!$C$7:$C$20=I336)"),"#N/A")</f>
        <v>#N/A</v>
      </c>
      <c r="AC336" s="201"/>
      <c r="AD336" s="201"/>
      <c r="AE336" s="201"/>
      <c r="AF336" s="201"/>
      <c r="AG336" s="201"/>
      <c r="AH336" s="201"/>
      <c r="AI336" s="201"/>
    </row>
    <row r="337">
      <c r="H337" s="205"/>
      <c r="I337" s="206"/>
      <c r="J337" s="203"/>
      <c r="K337" s="207"/>
      <c r="L337" s="199"/>
      <c r="M337" s="130"/>
      <c r="N337" s="199"/>
      <c r="O337" s="200"/>
      <c r="P337" s="200"/>
      <c r="Q337" s="130"/>
      <c r="R337" s="199"/>
      <c r="S337" s="200"/>
      <c r="T337" s="132"/>
      <c r="AB337" s="201" t="str">
        <f>IFERROR(__xludf.DUMMYFUNCTION("FILTER('설정시트'!$D$7:$K$20,'설정시트'!$C$7:$C$20=I337)"),"#N/A")</f>
        <v>#N/A</v>
      </c>
      <c r="AC337" s="201"/>
      <c r="AD337" s="201"/>
      <c r="AE337" s="201"/>
      <c r="AF337" s="201"/>
      <c r="AG337" s="201"/>
      <c r="AH337" s="201"/>
      <c r="AI337" s="201"/>
    </row>
    <row r="338">
      <c r="H338" s="205"/>
      <c r="I338" s="206"/>
      <c r="J338" s="203"/>
      <c r="K338" s="207"/>
      <c r="L338" s="199"/>
      <c r="M338" s="130"/>
      <c r="N338" s="199"/>
      <c r="O338" s="200"/>
      <c r="P338" s="200"/>
      <c r="Q338" s="130"/>
      <c r="R338" s="199"/>
      <c r="S338" s="200"/>
      <c r="T338" s="132"/>
      <c r="AB338" s="201" t="str">
        <f>IFERROR(__xludf.DUMMYFUNCTION("FILTER('설정시트'!$D$7:$K$20,'설정시트'!$C$7:$C$20=I338)"),"#N/A")</f>
        <v>#N/A</v>
      </c>
      <c r="AC338" s="201"/>
      <c r="AD338" s="201"/>
      <c r="AE338" s="201"/>
      <c r="AF338" s="201"/>
      <c r="AG338" s="201"/>
      <c r="AH338" s="201"/>
      <c r="AI338" s="201"/>
    </row>
    <row r="339">
      <c r="H339" s="205"/>
      <c r="I339" s="206"/>
      <c r="J339" s="203"/>
      <c r="K339" s="207"/>
      <c r="L339" s="199"/>
      <c r="M339" s="130"/>
      <c r="N339" s="199"/>
      <c r="O339" s="200"/>
      <c r="P339" s="200"/>
      <c r="Q339" s="130"/>
      <c r="R339" s="199"/>
      <c r="S339" s="200"/>
      <c r="T339" s="132"/>
      <c r="AB339" s="201" t="str">
        <f>IFERROR(__xludf.DUMMYFUNCTION("FILTER('설정시트'!$D$7:$K$20,'설정시트'!$C$7:$C$20=I339)"),"#N/A")</f>
        <v>#N/A</v>
      </c>
      <c r="AC339" s="201"/>
      <c r="AD339" s="201"/>
      <c r="AE339" s="201"/>
      <c r="AF339" s="201"/>
      <c r="AG339" s="201"/>
      <c r="AH339" s="201"/>
      <c r="AI339" s="201"/>
    </row>
    <row r="340">
      <c r="H340" s="205"/>
      <c r="I340" s="206"/>
      <c r="J340" s="203"/>
      <c r="K340" s="207"/>
      <c r="L340" s="199"/>
      <c r="M340" s="130"/>
      <c r="N340" s="199"/>
      <c r="O340" s="200"/>
      <c r="P340" s="200"/>
      <c r="Q340" s="130"/>
      <c r="R340" s="199"/>
      <c r="S340" s="200"/>
      <c r="T340" s="132"/>
      <c r="AB340" s="201" t="str">
        <f>IFERROR(__xludf.DUMMYFUNCTION("FILTER('설정시트'!$D$7:$K$20,'설정시트'!$C$7:$C$20=I340)"),"#N/A")</f>
        <v>#N/A</v>
      </c>
      <c r="AC340" s="201"/>
      <c r="AD340" s="201"/>
      <c r="AE340" s="201"/>
      <c r="AF340" s="201"/>
      <c r="AG340" s="201"/>
      <c r="AH340" s="201"/>
      <c r="AI340" s="201"/>
    </row>
    <row r="341">
      <c r="H341" s="205"/>
      <c r="I341" s="206"/>
      <c r="J341" s="203"/>
      <c r="K341" s="207"/>
      <c r="L341" s="199"/>
      <c r="M341" s="130"/>
      <c r="N341" s="199"/>
      <c r="O341" s="200"/>
      <c r="P341" s="200"/>
      <c r="Q341" s="130"/>
      <c r="R341" s="199"/>
      <c r="S341" s="200"/>
      <c r="T341" s="132"/>
      <c r="AB341" s="201" t="str">
        <f>IFERROR(__xludf.DUMMYFUNCTION("FILTER('설정시트'!$D$7:$K$20,'설정시트'!$C$7:$C$20=I341)"),"#N/A")</f>
        <v>#N/A</v>
      </c>
      <c r="AC341" s="201"/>
      <c r="AD341" s="201"/>
      <c r="AE341" s="201"/>
      <c r="AF341" s="201"/>
      <c r="AG341" s="201"/>
      <c r="AH341" s="201"/>
      <c r="AI341" s="201"/>
    </row>
    <row r="342">
      <c r="H342" s="205"/>
      <c r="I342" s="206"/>
      <c r="J342" s="203"/>
      <c r="K342" s="207"/>
      <c r="L342" s="199"/>
      <c r="M342" s="130"/>
      <c r="N342" s="199"/>
      <c r="O342" s="200"/>
      <c r="P342" s="200"/>
      <c r="Q342" s="130"/>
      <c r="R342" s="199"/>
      <c r="S342" s="200"/>
      <c r="T342" s="132"/>
      <c r="AB342" s="201" t="str">
        <f>IFERROR(__xludf.DUMMYFUNCTION("FILTER('설정시트'!$D$7:$K$20,'설정시트'!$C$7:$C$20=I342)"),"#N/A")</f>
        <v>#N/A</v>
      </c>
      <c r="AC342" s="201"/>
      <c r="AD342" s="201"/>
      <c r="AE342" s="201"/>
      <c r="AF342" s="201"/>
      <c r="AG342" s="201"/>
      <c r="AH342" s="201"/>
      <c r="AI342" s="201"/>
    </row>
    <row r="343">
      <c r="H343" s="205"/>
      <c r="I343" s="206"/>
      <c r="J343" s="203"/>
      <c r="K343" s="207"/>
      <c r="L343" s="199"/>
      <c r="M343" s="130"/>
      <c r="N343" s="199"/>
      <c r="O343" s="200"/>
      <c r="P343" s="200"/>
      <c r="Q343" s="130"/>
      <c r="R343" s="199"/>
      <c r="S343" s="200"/>
      <c r="T343" s="132"/>
      <c r="AB343" s="201" t="str">
        <f>IFERROR(__xludf.DUMMYFUNCTION("FILTER('설정시트'!$D$7:$K$20,'설정시트'!$C$7:$C$20=I343)"),"#N/A")</f>
        <v>#N/A</v>
      </c>
      <c r="AC343" s="201"/>
      <c r="AD343" s="201"/>
      <c r="AE343" s="201"/>
      <c r="AF343" s="201"/>
      <c r="AG343" s="201"/>
      <c r="AH343" s="201"/>
      <c r="AI343" s="201"/>
    </row>
    <row r="344">
      <c r="H344" s="205"/>
      <c r="I344" s="206"/>
      <c r="J344" s="203"/>
      <c r="K344" s="207"/>
      <c r="L344" s="199"/>
      <c r="M344" s="130"/>
      <c r="N344" s="199"/>
      <c r="O344" s="200"/>
      <c r="P344" s="200"/>
      <c r="Q344" s="130"/>
      <c r="R344" s="199"/>
      <c r="S344" s="200"/>
      <c r="T344" s="132"/>
      <c r="AB344" s="201" t="str">
        <f>IFERROR(__xludf.DUMMYFUNCTION("FILTER('설정시트'!$D$7:$K$20,'설정시트'!$C$7:$C$20=I344)"),"#N/A")</f>
        <v>#N/A</v>
      </c>
      <c r="AC344" s="201"/>
      <c r="AD344" s="201"/>
      <c r="AE344" s="201"/>
      <c r="AF344" s="201"/>
      <c r="AG344" s="201"/>
      <c r="AH344" s="201"/>
      <c r="AI344" s="201"/>
    </row>
    <row r="345">
      <c r="H345" s="205"/>
      <c r="I345" s="206"/>
      <c r="J345" s="203"/>
      <c r="K345" s="207"/>
      <c r="L345" s="199"/>
      <c r="M345" s="130"/>
      <c r="N345" s="199"/>
      <c r="O345" s="200"/>
      <c r="P345" s="200"/>
      <c r="Q345" s="130"/>
      <c r="R345" s="199"/>
      <c r="S345" s="200"/>
      <c r="T345" s="132"/>
      <c r="AB345" s="201" t="str">
        <f>IFERROR(__xludf.DUMMYFUNCTION("FILTER('설정시트'!$D$7:$K$20,'설정시트'!$C$7:$C$20=I345)"),"#N/A")</f>
        <v>#N/A</v>
      </c>
      <c r="AC345" s="201"/>
      <c r="AD345" s="201"/>
      <c r="AE345" s="201"/>
      <c r="AF345" s="201"/>
      <c r="AG345" s="201"/>
      <c r="AH345" s="201"/>
      <c r="AI345" s="201"/>
    </row>
    <row r="346">
      <c r="H346" s="205"/>
      <c r="I346" s="206"/>
      <c r="J346" s="203"/>
      <c r="K346" s="207"/>
      <c r="L346" s="199"/>
      <c r="M346" s="130"/>
      <c r="N346" s="199"/>
      <c r="O346" s="200"/>
      <c r="P346" s="200"/>
      <c r="Q346" s="130"/>
      <c r="R346" s="199"/>
      <c r="S346" s="200"/>
      <c r="T346" s="132"/>
      <c r="AB346" s="201" t="str">
        <f>IFERROR(__xludf.DUMMYFUNCTION("FILTER('설정시트'!$D$7:$K$20,'설정시트'!$C$7:$C$20=I346)"),"#N/A")</f>
        <v>#N/A</v>
      </c>
      <c r="AC346" s="201"/>
      <c r="AD346" s="201"/>
      <c r="AE346" s="201"/>
      <c r="AF346" s="201"/>
      <c r="AG346" s="201"/>
      <c r="AH346" s="201"/>
      <c r="AI346" s="201"/>
    </row>
    <row r="347">
      <c r="H347" s="205"/>
      <c r="I347" s="206"/>
      <c r="J347" s="203"/>
      <c r="K347" s="207"/>
      <c r="L347" s="199"/>
      <c r="M347" s="130"/>
      <c r="N347" s="199"/>
      <c r="O347" s="200"/>
      <c r="P347" s="200"/>
      <c r="Q347" s="130"/>
      <c r="R347" s="199"/>
      <c r="S347" s="200"/>
      <c r="T347" s="132"/>
      <c r="AB347" s="201" t="str">
        <f>IFERROR(__xludf.DUMMYFUNCTION("FILTER('설정시트'!$D$7:$K$20,'설정시트'!$C$7:$C$20=I347)"),"#N/A")</f>
        <v>#N/A</v>
      </c>
      <c r="AC347" s="201"/>
      <c r="AD347" s="201"/>
      <c r="AE347" s="201"/>
      <c r="AF347" s="201"/>
      <c r="AG347" s="201"/>
      <c r="AH347" s="201"/>
      <c r="AI347" s="201"/>
    </row>
    <row r="348">
      <c r="H348" s="205"/>
      <c r="I348" s="206"/>
      <c r="J348" s="203"/>
      <c r="K348" s="207"/>
      <c r="L348" s="199"/>
      <c r="M348" s="130"/>
      <c r="N348" s="199"/>
      <c r="O348" s="200"/>
      <c r="P348" s="200"/>
      <c r="Q348" s="130"/>
      <c r="R348" s="199"/>
      <c r="S348" s="200"/>
      <c r="T348" s="132"/>
      <c r="AB348" s="201" t="str">
        <f>IFERROR(__xludf.DUMMYFUNCTION("FILTER('설정시트'!$D$7:$K$20,'설정시트'!$C$7:$C$20=I348)"),"#N/A")</f>
        <v>#N/A</v>
      </c>
      <c r="AC348" s="201"/>
      <c r="AD348" s="201"/>
      <c r="AE348" s="201"/>
      <c r="AF348" s="201"/>
      <c r="AG348" s="201"/>
      <c r="AH348" s="201"/>
      <c r="AI348" s="201"/>
    </row>
    <row r="349">
      <c r="H349" s="205"/>
      <c r="I349" s="206"/>
      <c r="J349" s="203"/>
      <c r="K349" s="207"/>
      <c r="L349" s="199"/>
      <c r="M349" s="130"/>
      <c r="N349" s="199"/>
      <c r="O349" s="200"/>
      <c r="P349" s="200"/>
      <c r="Q349" s="130"/>
      <c r="R349" s="199"/>
      <c r="S349" s="200"/>
      <c r="T349" s="132"/>
      <c r="AB349" s="201" t="str">
        <f>IFERROR(__xludf.DUMMYFUNCTION("FILTER('설정시트'!$D$7:$K$20,'설정시트'!$C$7:$C$20=I349)"),"#N/A")</f>
        <v>#N/A</v>
      </c>
      <c r="AC349" s="201"/>
      <c r="AD349" s="201"/>
      <c r="AE349" s="201"/>
      <c r="AF349" s="201"/>
      <c r="AG349" s="201"/>
      <c r="AH349" s="201"/>
      <c r="AI349" s="201"/>
    </row>
    <row r="350">
      <c r="H350" s="205"/>
      <c r="I350" s="206"/>
      <c r="J350" s="203"/>
      <c r="K350" s="207"/>
      <c r="L350" s="199"/>
      <c r="M350" s="130"/>
      <c r="N350" s="199"/>
      <c r="O350" s="200"/>
      <c r="P350" s="200"/>
      <c r="Q350" s="130"/>
      <c r="R350" s="199"/>
      <c r="S350" s="200"/>
      <c r="T350" s="132"/>
      <c r="AB350" s="201" t="str">
        <f>IFERROR(__xludf.DUMMYFUNCTION("FILTER('설정시트'!$D$7:$K$20,'설정시트'!$C$7:$C$20=I350)"),"#N/A")</f>
        <v>#N/A</v>
      </c>
      <c r="AC350" s="201"/>
      <c r="AD350" s="201"/>
      <c r="AE350" s="201"/>
      <c r="AF350" s="201"/>
      <c r="AG350" s="201"/>
      <c r="AH350" s="201"/>
      <c r="AI350" s="201"/>
    </row>
    <row r="351">
      <c r="H351" s="205"/>
      <c r="I351" s="206"/>
      <c r="J351" s="203"/>
      <c r="K351" s="207"/>
      <c r="L351" s="199"/>
      <c r="M351" s="130"/>
      <c r="N351" s="199"/>
      <c r="O351" s="200"/>
      <c r="P351" s="200"/>
      <c r="Q351" s="130"/>
      <c r="R351" s="199"/>
      <c r="S351" s="200"/>
      <c r="T351" s="132"/>
      <c r="AB351" s="201" t="str">
        <f>IFERROR(__xludf.DUMMYFUNCTION("FILTER('설정시트'!$D$7:$K$20,'설정시트'!$C$7:$C$20=I351)"),"#N/A")</f>
        <v>#N/A</v>
      </c>
      <c r="AC351" s="201"/>
      <c r="AD351" s="201"/>
      <c r="AE351" s="201"/>
      <c r="AF351" s="201"/>
      <c r="AG351" s="201"/>
      <c r="AH351" s="201"/>
      <c r="AI351" s="201"/>
    </row>
    <row r="352">
      <c r="H352" s="205"/>
      <c r="I352" s="206"/>
      <c r="J352" s="203"/>
      <c r="K352" s="207"/>
      <c r="L352" s="199"/>
      <c r="M352" s="130"/>
      <c r="N352" s="199"/>
      <c r="O352" s="200"/>
      <c r="P352" s="200"/>
      <c r="Q352" s="130"/>
      <c r="R352" s="199"/>
      <c r="S352" s="200"/>
      <c r="T352" s="132"/>
      <c r="AB352" s="201" t="str">
        <f>IFERROR(__xludf.DUMMYFUNCTION("FILTER('설정시트'!$D$7:$K$20,'설정시트'!$C$7:$C$20=I352)"),"#N/A")</f>
        <v>#N/A</v>
      </c>
      <c r="AC352" s="201"/>
      <c r="AD352" s="201"/>
      <c r="AE352" s="201"/>
      <c r="AF352" s="201"/>
      <c r="AG352" s="201"/>
      <c r="AH352" s="201"/>
      <c r="AI352" s="201"/>
    </row>
    <row r="353">
      <c r="H353" s="205"/>
      <c r="I353" s="206"/>
      <c r="J353" s="203"/>
      <c r="K353" s="207"/>
      <c r="L353" s="199"/>
      <c r="M353" s="130"/>
      <c r="N353" s="199"/>
      <c r="O353" s="200"/>
      <c r="P353" s="200"/>
      <c r="Q353" s="130"/>
      <c r="R353" s="199"/>
      <c r="S353" s="200"/>
      <c r="T353" s="132"/>
      <c r="AB353" s="201" t="str">
        <f>IFERROR(__xludf.DUMMYFUNCTION("FILTER('설정시트'!$D$7:$K$20,'설정시트'!$C$7:$C$20=I353)"),"#N/A")</f>
        <v>#N/A</v>
      </c>
      <c r="AC353" s="201"/>
      <c r="AD353" s="201"/>
      <c r="AE353" s="201"/>
      <c r="AF353" s="201"/>
      <c r="AG353" s="201"/>
      <c r="AH353" s="201"/>
      <c r="AI353" s="201"/>
    </row>
    <row r="354">
      <c r="H354" s="205"/>
      <c r="I354" s="206"/>
      <c r="J354" s="203"/>
      <c r="K354" s="207"/>
      <c r="L354" s="199"/>
      <c r="M354" s="130"/>
      <c r="N354" s="199"/>
      <c r="O354" s="200"/>
      <c r="P354" s="200"/>
      <c r="Q354" s="130"/>
      <c r="R354" s="199"/>
      <c r="S354" s="200"/>
      <c r="T354" s="132"/>
      <c r="AB354" s="201" t="str">
        <f>IFERROR(__xludf.DUMMYFUNCTION("FILTER('설정시트'!$D$7:$K$20,'설정시트'!$C$7:$C$20=I354)"),"#N/A")</f>
        <v>#N/A</v>
      </c>
      <c r="AC354" s="201"/>
      <c r="AD354" s="201"/>
      <c r="AE354" s="201"/>
      <c r="AF354" s="201"/>
      <c r="AG354" s="201"/>
      <c r="AH354" s="201"/>
      <c r="AI354" s="201"/>
    </row>
    <row r="355">
      <c r="H355" s="205"/>
      <c r="I355" s="206"/>
      <c r="J355" s="203"/>
      <c r="K355" s="207"/>
      <c r="L355" s="199"/>
      <c r="M355" s="130"/>
      <c r="N355" s="199"/>
      <c r="O355" s="200"/>
      <c r="P355" s="200"/>
      <c r="Q355" s="130"/>
      <c r="R355" s="199"/>
      <c r="S355" s="200"/>
      <c r="T355" s="132"/>
      <c r="AB355" s="201" t="str">
        <f>IFERROR(__xludf.DUMMYFUNCTION("FILTER('설정시트'!$D$7:$K$20,'설정시트'!$C$7:$C$20=I355)"),"#N/A")</f>
        <v>#N/A</v>
      </c>
      <c r="AC355" s="201"/>
      <c r="AD355" s="201"/>
      <c r="AE355" s="201"/>
      <c r="AF355" s="201"/>
      <c r="AG355" s="201"/>
      <c r="AH355" s="201"/>
      <c r="AI355" s="201"/>
    </row>
    <row r="356">
      <c r="H356" s="205"/>
      <c r="I356" s="206"/>
      <c r="J356" s="203"/>
      <c r="K356" s="207"/>
      <c r="L356" s="199"/>
      <c r="M356" s="130"/>
      <c r="N356" s="199"/>
      <c r="O356" s="200"/>
      <c r="P356" s="200"/>
      <c r="Q356" s="130"/>
      <c r="R356" s="199"/>
      <c r="S356" s="200"/>
      <c r="T356" s="132"/>
      <c r="AB356" s="201" t="str">
        <f>IFERROR(__xludf.DUMMYFUNCTION("FILTER('설정시트'!$D$7:$K$20,'설정시트'!$C$7:$C$20=I356)"),"#N/A")</f>
        <v>#N/A</v>
      </c>
      <c r="AC356" s="201"/>
      <c r="AD356" s="201"/>
      <c r="AE356" s="201"/>
      <c r="AF356" s="201"/>
      <c r="AG356" s="201"/>
      <c r="AH356" s="201"/>
      <c r="AI356" s="201"/>
    </row>
    <row r="357">
      <c r="H357" s="205"/>
      <c r="I357" s="206"/>
      <c r="J357" s="203"/>
      <c r="K357" s="207"/>
      <c r="L357" s="199"/>
      <c r="M357" s="130"/>
      <c r="N357" s="199"/>
      <c r="O357" s="200"/>
      <c r="P357" s="200"/>
      <c r="Q357" s="130"/>
      <c r="R357" s="199"/>
      <c r="S357" s="200"/>
      <c r="T357" s="132"/>
      <c r="AB357" s="201" t="str">
        <f>IFERROR(__xludf.DUMMYFUNCTION("FILTER('설정시트'!$D$7:$K$20,'설정시트'!$C$7:$C$20=I357)"),"#N/A")</f>
        <v>#N/A</v>
      </c>
      <c r="AC357" s="201"/>
      <c r="AD357" s="201"/>
      <c r="AE357" s="201"/>
      <c r="AF357" s="201"/>
      <c r="AG357" s="201"/>
      <c r="AH357" s="201"/>
      <c r="AI357" s="201"/>
    </row>
    <row r="358">
      <c r="H358" s="205"/>
      <c r="I358" s="206"/>
      <c r="J358" s="203"/>
      <c r="K358" s="207"/>
      <c r="L358" s="199"/>
      <c r="M358" s="130"/>
      <c r="N358" s="199"/>
      <c r="O358" s="200"/>
      <c r="P358" s="200"/>
      <c r="Q358" s="130"/>
      <c r="R358" s="199"/>
      <c r="S358" s="200"/>
      <c r="T358" s="132"/>
      <c r="AB358" s="201" t="str">
        <f>IFERROR(__xludf.DUMMYFUNCTION("FILTER('설정시트'!$D$7:$K$20,'설정시트'!$C$7:$C$20=I358)"),"#N/A")</f>
        <v>#N/A</v>
      </c>
      <c r="AC358" s="201"/>
      <c r="AD358" s="201"/>
      <c r="AE358" s="201"/>
      <c r="AF358" s="201"/>
      <c r="AG358" s="201"/>
      <c r="AH358" s="201"/>
      <c r="AI358" s="201"/>
    </row>
    <row r="359">
      <c r="H359" s="205"/>
      <c r="I359" s="206"/>
      <c r="J359" s="203"/>
      <c r="K359" s="207"/>
      <c r="L359" s="199"/>
      <c r="M359" s="130"/>
      <c r="N359" s="199"/>
      <c r="O359" s="200"/>
      <c r="P359" s="200"/>
      <c r="Q359" s="130"/>
      <c r="R359" s="199"/>
      <c r="S359" s="200"/>
      <c r="T359" s="132"/>
      <c r="AB359" s="201" t="str">
        <f>IFERROR(__xludf.DUMMYFUNCTION("FILTER('설정시트'!$D$7:$K$20,'설정시트'!$C$7:$C$20=I359)"),"#N/A")</f>
        <v>#N/A</v>
      </c>
      <c r="AC359" s="201"/>
      <c r="AD359" s="201"/>
      <c r="AE359" s="201"/>
      <c r="AF359" s="201"/>
      <c r="AG359" s="201"/>
      <c r="AH359" s="201"/>
      <c r="AI359" s="201"/>
    </row>
    <row r="360">
      <c r="H360" s="205"/>
      <c r="I360" s="206"/>
      <c r="J360" s="203"/>
      <c r="K360" s="207"/>
      <c r="L360" s="199"/>
      <c r="M360" s="130"/>
      <c r="N360" s="199"/>
      <c r="O360" s="200"/>
      <c r="P360" s="200"/>
      <c r="Q360" s="130"/>
      <c r="R360" s="199"/>
      <c r="S360" s="200"/>
      <c r="T360" s="132"/>
      <c r="AB360" s="201" t="str">
        <f>IFERROR(__xludf.DUMMYFUNCTION("FILTER('설정시트'!$D$7:$K$20,'설정시트'!$C$7:$C$20=I360)"),"#N/A")</f>
        <v>#N/A</v>
      </c>
      <c r="AC360" s="201"/>
      <c r="AD360" s="201"/>
      <c r="AE360" s="201"/>
      <c r="AF360" s="201"/>
      <c r="AG360" s="201"/>
      <c r="AH360" s="201"/>
      <c r="AI360" s="201"/>
    </row>
    <row r="361">
      <c r="H361" s="205"/>
      <c r="I361" s="206"/>
      <c r="J361" s="203"/>
      <c r="K361" s="207"/>
      <c r="L361" s="199"/>
      <c r="M361" s="130"/>
      <c r="N361" s="199"/>
      <c r="O361" s="200"/>
      <c r="P361" s="200"/>
      <c r="Q361" s="130"/>
      <c r="R361" s="199"/>
      <c r="S361" s="200"/>
      <c r="T361" s="132"/>
      <c r="AB361" s="201" t="str">
        <f>IFERROR(__xludf.DUMMYFUNCTION("FILTER('설정시트'!$D$7:$K$20,'설정시트'!$C$7:$C$20=I361)"),"#N/A")</f>
        <v>#N/A</v>
      </c>
      <c r="AC361" s="201"/>
      <c r="AD361" s="201"/>
      <c r="AE361" s="201"/>
      <c r="AF361" s="201"/>
      <c r="AG361" s="201"/>
      <c r="AH361" s="201"/>
      <c r="AI361" s="201"/>
    </row>
    <row r="362">
      <c r="H362" s="205"/>
      <c r="I362" s="206"/>
      <c r="J362" s="203"/>
      <c r="K362" s="207"/>
      <c r="L362" s="199"/>
      <c r="M362" s="130"/>
      <c r="N362" s="199"/>
      <c r="O362" s="200"/>
      <c r="P362" s="200"/>
      <c r="Q362" s="130"/>
      <c r="R362" s="199"/>
      <c r="S362" s="200"/>
      <c r="T362" s="132"/>
      <c r="AB362" s="201" t="str">
        <f>IFERROR(__xludf.DUMMYFUNCTION("FILTER('설정시트'!$D$7:$K$20,'설정시트'!$C$7:$C$20=I362)"),"#N/A")</f>
        <v>#N/A</v>
      </c>
      <c r="AC362" s="201"/>
      <c r="AD362" s="201"/>
      <c r="AE362" s="201"/>
      <c r="AF362" s="201"/>
      <c r="AG362" s="201"/>
      <c r="AH362" s="201"/>
      <c r="AI362" s="201"/>
    </row>
    <row r="363">
      <c r="H363" s="205"/>
      <c r="I363" s="206"/>
      <c r="J363" s="203"/>
      <c r="K363" s="207"/>
      <c r="L363" s="199"/>
      <c r="M363" s="130"/>
      <c r="N363" s="199"/>
      <c r="O363" s="200"/>
      <c r="P363" s="200"/>
      <c r="Q363" s="130"/>
      <c r="R363" s="199"/>
      <c r="S363" s="200"/>
      <c r="T363" s="132"/>
      <c r="AB363" s="201" t="str">
        <f>IFERROR(__xludf.DUMMYFUNCTION("FILTER('설정시트'!$D$7:$K$20,'설정시트'!$C$7:$C$20=I363)"),"#N/A")</f>
        <v>#N/A</v>
      </c>
      <c r="AC363" s="201"/>
      <c r="AD363" s="201"/>
      <c r="AE363" s="201"/>
      <c r="AF363" s="201"/>
      <c r="AG363" s="201"/>
      <c r="AH363" s="201"/>
      <c r="AI363" s="201"/>
    </row>
    <row r="364">
      <c r="H364" s="205"/>
      <c r="I364" s="206"/>
      <c r="J364" s="203"/>
      <c r="K364" s="207"/>
      <c r="L364" s="199"/>
      <c r="M364" s="130"/>
      <c r="N364" s="199"/>
      <c r="O364" s="200"/>
      <c r="P364" s="200"/>
      <c r="Q364" s="130"/>
      <c r="R364" s="199"/>
      <c r="S364" s="200"/>
      <c r="T364" s="132"/>
      <c r="AB364" s="201" t="str">
        <f>IFERROR(__xludf.DUMMYFUNCTION("FILTER('설정시트'!$D$7:$K$20,'설정시트'!$C$7:$C$20=I364)"),"#N/A")</f>
        <v>#N/A</v>
      </c>
      <c r="AC364" s="201"/>
      <c r="AD364" s="201"/>
      <c r="AE364" s="201"/>
      <c r="AF364" s="201"/>
      <c r="AG364" s="201"/>
      <c r="AH364" s="201"/>
      <c r="AI364" s="201"/>
    </row>
    <row r="365">
      <c r="H365" s="205"/>
      <c r="I365" s="206"/>
      <c r="J365" s="203"/>
      <c r="K365" s="207"/>
      <c r="L365" s="199"/>
      <c r="M365" s="130"/>
      <c r="N365" s="199"/>
      <c r="O365" s="200"/>
      <c r="P365" s="200"/>
      <c r="Q365" s="130"/>
      <c r="R365" s="199"/>
      <c r="S365" s="200"/>
      <c r="T365" s="132"/>
      <c r="AB365" s="201" t="str">
        <f>IFERROR(__xludf.DUMMYFUNCTION("FILTER('설정시트'!$D$7:$K$20,'설정시트'!$C$7:$C$20=I365)"),"#N/A")</f>
        <v>#N/A</v>
      </c>
      <c r="AC365" s="201"/>
      <c r="AD365" s="201"/>
      <c r="AE365" s="201"/>
      <c r="AF365" s="201"/>
      <c r="AG365" s="201"/>
      <c r="AH365" s="201"/>
      <c r="AI365" s="201"/>
    </row>
    <row r="366">
      <c r="H366" s="205"/>
      <c r="I366" s="206"/>
      <c r="J366" s="203"/>
      <c r="K366" s="207"/>
      <c r="L366" s="199"/>
      <c r="M366" s="130"/>
      <c r="N366" s="199"/>
      <c r="O366" s="200"/>
      <c r="P366" s="200"/>
      <c r="Q366" s="130"/>
      <c r="R366" s="199"/>
      <c r="S366" s="200"/>
      <c r="T366" s="132"/>
      <c r="AB366" s="201" t="str">
        <f>IFERROR(__xludf.DUMMYFUNCTION("FILTER('설정시트'!$D$7:$K$20,'설정시트'!$C$7:$C$20=I366)"),"#N/A")</f>
        <v>#N/A</v>
      </c>
      <c r="AC366" s="201"/>
      <c r="AD366" s="201"/>
      <c r="AE366" s="201"/>
      <c r="AF366" s="201"/>
      <c r="AG366" s="201"/>
      <c r="AH366" s="201"/>
      <c r="AI366" s="201"/>
    </row>
    <row r="367">
      <c r="H367" s="205"/>
      <c r="I367" s="206"/>
      <c r="J367" s="203"/>
      <c r="K367" s="207"/>
      <c r="L367" s="199"/>
      <c r="M367" s="130"/>
      <c r="N367" s="199"/>
      <c r="O367" s="200"/>
      <c r="P367" s="200"/>
      <c r="Q367" s="130"/>
      <c r="R367" s="199"/>
      <c r="S367" s="200"/>
      <c r="T367" s="132"/>
      <c r="AB367" s="201" t="str">
        <f>IFERROR(__xludf.DUMMYFUNCTION("FILTER('설정시트'!$D$7:$K$20,'설정시트'!$C$7:$C$20=I367)"),"#N/A")</f>
        <v>#N/A</v>
      </c>
      <c r="AC367" s="201"/>
      <c r="AD367" s="201"/>
      <c r="AE367" s="201"/>
      <c r="AF367" s="201"/>
      <c r="AG367" s="201"/>
      <c r="AH367" s="201"/>
      <c r="AI367" s="201"/>
    </row>
    <row r="368">
      <c r="H368" s="205"/>
      <c r="I368" s="206"/>
      <c r="J368" s="203"/>
      <c r="K368" s="207"/>
      <c r="L368" s="199"/>
      <c r="M368" s="130"/>
      <c r="N368" s="199"/>
      <c r="O368" s="200"/>
      <c r="P368" s="200"/>
      <c r="Q368" s="130"/>
      <c r="R368" s="199"/>
      <c r="S368" s="200"/>
      <c r="T368" s="132"/>
      <c r="AB368" s="201" t="str">
        <f>IFERROR(__xludf.DUMMYFUNCTION("FILTER('설정시트'!$D$7:$K$20,'설정시트'!$C$7:$C$20=I368)"),"#N/A")</f>
        <v>#N/A</v>
      </c>
      <c r="AC368" s="201"/>
      <c r="AD368" s="201"/>
      <c r="AE368" s="201"/>
      <c r="AF368" s="201"/>
      <c r="AG368" s="201"/>
      <c r="AH368" s="201"/>
      <c r="AI368" s="201"/>
    </row>
    <row r="369">
      <c r="H369" s="205"/>
      <c r="I369" s="206"/>
      <c r="J369" s="203"/>
      <c r="K369" s="207"/>
      <c r="L369" s="199"/>
      <c r="M369" s="130"/>
      <c r="N369" s="199"/>
      <c r="O369" s="200"/>
      <c r="P369" s="200"/>
      <c r="Q369" s="130"/>
      <c r="R369" s="199"/>
      <c r="S369" s="200"/>
      <c r="T369" s="132"/>
      <c r="AB369" s="201" t="str">
        <f>IFERROR(__xludf.DUMMYFUNCTION("FILTER('설정시트'!$D$7:$K$20,'설정시트'!$C$7:$C$20=I369)"),"#N/A")</f>
        <v>#N/A</v>
      </c>
      <c r="AC369" s="201"/>
      <c r="AD369" s="201"/>
      <c r="AE369" s="201"/>
      <c r="AF369" s="201"/>
      <c r="AG369" s="201"/>
      <c r="AH369" s="201"/>
      <c r="AI369" s="201"/>
    </row>
    <row r="370">
      <c r="H370" s="205"/>
      <c r="I370" s="206"/>
      <c r="J370" s="203"/>
      <c r="K370" s="207"/>
      <c r="L370" s="199"/>
      <c r="M370" s="130"/>
      <c r="N370" s="199"/>
      <c r="O370" s="200"/>
      <c r="P370" s="200"/>
      <c r="Q370" s="130"/>
      <c r="R370" s="199"/>
      <c r="S370" s="200"/>
      <c r="T370" s="132"/>
      <c r="AB370" s="201" t="str">
        <f>IFERROR(__xludf.DUMMYFUNCTION("FILTER('설정시트'!$D$7:$K$20,'설정시트'!$C$7:$C$20=I370)"),"#N/A")</f>
        <v>#N/A</v>
      </c>
      <c r="AC370" s="201"/>
      <c r="AD370" s="201"/>
      <c r="AE370" s="201"/>
      <c r="AF370" s="201"/>
      <c r="AG370" s="201"/>
      <c r="AH370" s="201"/>
      <c r="AI370" s="201"/>
    </row>
    <row r="371">
      <c r="H371" s="205"/>
      <c r="I371" s="206"/>
      <c r="J371" s="203"/>
      <c r="K371" s="207"/>
      <c r="L371" s="199"/>
      <c r="M371" s="130"/>
      <c r="N371" s="199"/>
      <c r="O371" s="200"/>
      <c r="P371" s="200"/>
      <c r="Q371" s="130"/>
      <c r="R371" s="199"/>
      <c r="S371" s="200"/>
      <c r="T371" s="132"/>
      <c r="AB371" s="201" t="str">
        <f>IFERROR(__xludf.DUMMYFUNCTION("FILTER('설정시트'!$D$7:$K$20,'설정시트'!$C$7:$C$20=I371)"),"#N/A")</f>
        <v>#N/A</v>
      </c>
      <c r="AC371" s="201"/>
      <c r="AD371" s="201"/>
      <c r="AE371" s="201"/>
      <c r="AF371" s="201"/>
      <c r="AG371" s="201"/>
      <c r="AH371" s="201"/>
      <c r="AI371" s="201"/>
    </row>
    <row r="372">
      <c r="H372" s="205"/>
      <c r="I372" s="206"/>
      <c r="J372" s="203"/>
      <c r="K372" s="207"/>
      <c r="L372" s="199"/>
      <c r="M372" s="130"/>
      <c r="N372" s="199"/>
      <c r="O372" s="200"/>
      <c r="P372" s="200"/>
      <c r="Q372" s="130"/>
      <c r="R372" s="199"/>
      <c r="S372" s="200"/>
      <c r="T372" s="132"/>
      <c r="AB372" s="201" t="str">
        <f>IFERROR(__xludf.DUMMYFUNCTION("FILTER('설정시트'!$D$7:$K$20,'설정시트'!$C$7:$C$20=I372)"),"#N/A")</f>
        <v>#N/A</v>
      </c>
      <c r="AC372" s="201"/>
      <c r="AD372" s="201"/>
      <c r="AE372" s="201"/>
      <c r="AF372" s="201"/>
      <c r="AG372" s="201"/>
      <c r="AH372" s="201"/>
      <c r="AI372" s="201"/>
    </row>
    <row r="373">
      <c r="H373" s="205"/>
      <c r="I373" s="206"/>
      <c r="J373" s="203"/>
      <c r="K373" s="207"/>
      <c r="L373" s="199"/>
      <c r="M373" s="130"/>
      <c r="N373" s="199"/>
      <c r="O373" s="200"/>
      <c r="P373" s="200"/>
      <c r="Q373" s="130"/>
      <c r="R373" s="199"/>
      <c r="S373" s="200"/>
      <c r="T373" s="132"/>
      <c r="AB373" s="201" t="str">
        <f>IFERROR(__xludf.DUMMYFUNCTION("FILTER('설정시트'!$D$7:$K$20,'설정시트'!$C$7:$C$20=I373)"),"#N/A")</f>
        <v>#N/A</v>
      </c>
      <c r="AC373" s="201"/>
      <c r="AD373" s="201"/>
      <c r="AE373" s="201"/>
      <c r="AF373" s="201"/>
      <c r="AG373" s="201"/>
      <c r="AH373" s="201"/>
      <c r="AI373" s="201"/>
    </row>
    <row r="374">
      <c r="H374" s="205"/>
      <c r="I374" s="206"/>
      <c r="J374" s="203"/>
      <c r="K374" s="207"/>
      <c r="L374" s="199"/>
      <c r="M374" s="130"/>
      <c r="N374" s="199"/>
      <c r="O374" s="200"/>
      <c r="P374" s="200"/>
      <c r="Q374" s="130"/>
      <c r="R374" s="199"/>
      <c r="S374" s="200"/>
      <c r="T374" s="132"/>
      <c r="AB374" s="201" t="str">
        <f>IFERROR(__xludf.DUMMYFUNCTION("FILTER('설정시트'!$D$7:$K$20,'설정시트'!$C$7:$C$20=I374)"),"#N/A")</f>
        <v>#N/A</v>
      </c>
      <c r="AC374" s="201"/>
      <c r="AD374" s="201"/>
      <c r="AE374" s="201"/>
      <c r="AF374" s="201"/>
      <c r="AG374" s="201"/>
      <c r="AH374" s="201"/>
      <c r="AI374" s="201"/>
    </row>
    <row r="375">
      <c r="H375" s="205"/>
      <c r="I375" s="206"/>
      <c r="J375" s="203"/>
      <c r="K375" s="207"/>
      <c r="L375" s="199"/>
      <c r="M375" s="130"/>
      <c r="N375" s="199"/>
      <c r="O375" s="200"/>
      <c r="P375" s="200"/>
      <c r="Q375" s="130"/>
      <c r="R375" s="199"/>
      <c r="S375" s="200"/>
      <c r="T375" s="132"/>
      <c r="AB375" s="201" t="str">
        <f>IFERROR(__xludf.DUMMYFUNCTION("FILTER('설정시트'!$D$7:$K$20,'설정시트'!$C$7:$C$20=I375)"),"#N/A")</f>
        <v>#N/A</v>
      </c>
      <c r="AC375" s="201"/>
      <c r="AD375" s="201"/>
      <c r="AE375" s="201"/>
      <c r="AF375" s="201"/>
      <c r="AG375" s="201"/>
      <c r="AH375" s="201"/>
      <c r="AI375" s="201"/>
    </row>
    <row r="376">
      <c r="H376" s="205"/>
      <c r="I376" s="206"/>
      <c r="J376" s="203"/>
      <c r="K376" s="207"/>
      <c r="L376" s="199"/>
      <c r="M376" s="130"/>
      <c r="N376" s="199"/>
      <c r="O376" s="200"/>
      <c r="P376" s="200"/>
      <c r="Q376" s="130"/>
      <c r="R376" s="199"/>
      <c r="S376" s="200"/>
      <c r="T376" s="132"/>
      <c r="AB376" s="201" t="str">
        <f>IFERROR(__xludf.DUMMYFUNCTION("FILTER('설정시트'!$D$7:$K$20,'설정시트'!$C$7:$C$20=I376)"),"#N/A")</f>
        <v>#N/A</v>
      </c>
      <c r="AC376" s="201"/>
      <c r="AD376" s="201"/>
      <c r="AE376" s="201"/>
      <c r="AF376" s="201"/>
      <c r="AG376" s="201"/>
      <c r="AH376" s="201"/>
      <c r="AI376" s="201"/>
    </row>
    <row r="377">
      <c r="H377" s="205"/>
      <c r="I377" s="206"/>
      <c r="J377" s="203"/>
      <c r="K377" s="207"/>
      <c r="L377" s="199"/>
      <c r="M377" s="130"/>
      <c r="N377" s="199"/>
      <c r="O377" s="200"/>
      <c r="P377" s="200"/>
      <c r="Q377" s="130"/>
      <c r="R377" s="199"/>
      <c r="S377" s="200"/>
      <c r="T377" s="132"/>
      <c r="AB377" s="201" t="str">
        <f>IFERROR(__xludf.DUMMYFUNCTION("FILTER('설정시트'!$D$7:$K$20,'설정시트'!$C$7:$C$20=I377)"),"#N/A")</f>
        <v>#N/A</v>
      </c>
      <c r="AC377" s="201"/>
      <c r="AD377" s="201"/>
      <c r="AE377" s="201"/>
      <c r="AF377" s="201"/>
      <c r="AG377" s="201"/>
      <c r="AH377" s="201"/>
      <c r="AI377" s="201"/>
    </row>
    <row r="378">
      <c r="H378" s="205"/>
      <c r="I378" s="206"/>
      <c r="J378" s="203"/>
      <c r="K378" s="207"/>
      <c r="L378" s="199"/>
      <c r="M378" s="130"/>
      <c r="N378" s="199"/>
      <c r="O378" s="200"/>
      <c r="P378" s="200"/>
      <c r="Q378" s="130"/>
      <c r="R378" s="199"/>
      <c r="S378" s="200"/>
      <c r="T378" s="132"/>
      <c r="AB378" s="201" t="str">
        <f>IFERROR(__xludf.DUMMYFUNCTION("FILTER('설정시트'!$D$7:$K$20,'설정시트'!$C$7:$C$20=I378)"),"#N/A")</f>
        <v>#N/A</v>
      </c>
      <c r="AC378" s="201"/>
      <c r="AD378" s="201"/>
      <c r="AE378" s="201"/>
      <c r="AF378" s="201"/>
      <c r="AG378" s="201"/>
      <c r="AH378" s="201"/>
      <c r="AI378" s="201"/>
    </row>
    <row r="379">
      <c r="H379" s="205"/>
      <c r="I379" s="206"/>
      <c r="J379" s="203"/>
      <c r="K379" s="207"/>
      <c r="L379" s="199"/>
      <c r="M379" s="130"/>
      <c r="N379" s="199"/>
      <c r="O379" s="200"/>
      <c r="P379" s="200"/>
      <c r="Q379" s="130"/>
      <c r="R379" s="199"/>
      <c r="S379" s="200"/>
      <c r="T379" s="132"/>
      <c r="AB379" s="201" t="str">
        <f>IFERROR(__xludf.DUMMYFUNCTION("FILTER('설정시트'!$D$7:$K$20,'설정시트'!$C$7:$C$20=I379)"),"#N/A")</f>
        <v>#N/A</v>
      </c>
      <c r="AC379" s="201"/>
      <c r="AD379" s="201"/>
      <c r="AE379" s="201"/>
      <c r="AF379" s="201"/>
      <c r="AG379" s="201"/>
      <c r="AH379" s="201"/>
      <c r="AI379" s="201"/>
    </row>
    <row r="380">
      <c r="H380" s="205"/>
      <c r="I380" s="206"/>
      <c r="J380" s="203"/>
      <c r="K380" s="207"/>
      <c r="L380" s="199"/>
      <c r="M380" s="130"/>
      <c r="N380" s="199"/>
      <c r="O380" s="200"/>
      <c r="P380" s="200"/>
      <c r="Q380" s="130"/>
      <c r="R380" s="199"/>
      <c r="S380" s="200"/>
      <c r="T380" s="132"/>
      <c r="AB380" s="201" t="str">
        <f>IFERROR(__xludf.DUMMYFUNCTION("FILTER('설정시트'!$D$7:$K$20,'설정시트'!$C$7:$C$20=I380)"),"#N/A")</f>
        <v>#N/A</v>
      </c>
      <c r="AC380" s="201"/>
      <c r="AD380" s="201"/>
      <c r="AE380" s="201"/>
      <c r="AF380" s="201"/>
      <c r="AG380" s="201"/>
      <c r="AH380" s="201"/>
      <c r="AI380" s="201"/>
    </row>
    <row r="381">
      <c r="H381" s="205"/>
      <c r="I381" s="206"/>
      <c r="J381" s="203"/>
      <c r="K381" s="207"/>
      <c r="L381" s="199"/>
      <c r="M381" s="130"/>
      <c r="N381" s="199"/>
      <c r="O381" s="200"/>
      <c r="P381" s="200"/>
      <c r="Q381" s="130"/>
      <c r="R381" s="199"/>
      <c r="S381" s="200"/>
      <c r="T381" s="132"/>
      <c r="AB381" s="201" t="str">
        <f>IFERROR(__xludf.DUMMYFUNCTION("FILTER('설정시트'!$D$7:$K$20,'설정시트'!$C$7:$C$20=I381)"),"#N/A")</f>
        <v>#N/A</v>
      </c>
      <c r="AC381" s="201"/>
      <c r="AD381" s="201"/>
      <c r="AE381" s="201"/>
      <c r="AF381" s="201"/>
      <c r="AG381" s="201"/>
      <c r="AH381" s="201"/>
      <c r="AI381" s="201"/>
    </row>
    <row r="382">
      <c r="H382" s="205"/>
      <c r="I382" s="206"/>
      <c r="J382" s="203"/>
      <c r="K382" s="207"/>
      <c r="L382" s="199"/>
      <c r="M382" s="130"/>
      <c r="N382" s="199"/>
      <c r="O382" s="200"/>
      <c r="P382" s="200"/>
      <c r="Q382" s="130"/>
      <c r="R382" s="199"/>
      <c r="S382" s="200"/>
      <c r="T382" s="132"/>
      <c r="AB382" s="201" t="str">
        <f>IFERROR(__xludf.DUMMYFUNCTION("FILTER('설정시트'!$D$7:$K$20,'설정시트'!$C$7:$C$20=I382)"),"#N/A")</f>
        <v>#N/A</v>
      </c>
      <c r="AC382" s="201"/>
      <c r="AD382" s="201"/>
      <c r="AE382" s="201"/>
      <c r="AF382" s="201"/>
      <c r="AG382" s="201"/>
      <c r="AH382" s="201"/>
      <c r="AI382" s="201"/>
    </row>
    <row r="383">
      <c r="H383" s="205"/>
      <c r="I383" s="206"/>
      <c r="J383" s="203"/>
      <c r="K383" s="207"/>
      <c r="L383" s="199"/>
      <c r="M383" s="130"/>
      <c r="N383" s="199"/>
      <c r="O383" s="200"/>
      <c r="P383" s="200"/>
      <c r="Q383" s="130"/>
      <c r="R383" s="199"/>
      <c r="S383" s="200"/>
      <c r="T383" s="132"/>
      <c r="AB383" s="201" t="str">
        <f>IFERROR(__xludf.DUMMYFUNCTION("FILTER('설정시트'!$D$7:$K$20,'설정시트'!$C$7:$C$20=I383)"),"#N/A")</f>
        <v>#N/A</v>
      </c>
      <c r="AC383" s="201"/>
      <c r="AD383" s="201"/>
      <c r="AE383" s="201"/>
      <c r="AF383" s="201"/>
      <c r="AG383" s="201"/>
      <c r="AH383" s="201"/>
      <c r="AI383" s="201"/>
    </row>
    <row r="384">
      <c r="H384" s="205"/>
      <c r="I384" s="206"/>
      <c r="J384" s="203"/>
      <c r="K384" s="207"/>
      <c r="L384" s="199"/>
      <c r="M384" s="130"/>
      <c r="N384" s="199"/>
      <c r="O384" s="200"/>
      <c r="P384" s="200"/>
      <c r="Q384" s="130"/>
      <c r="R384" s="199"/>
      <c r="S384" s="200"/>
      <c r="T384" s="132"/>
      <c r="AB384" s="201" t="str">
        <f>IFERROR(__xludf.DUMMYFUNCTION("FILTER('설정시트'!$D$7:$K$20,'설정시트'!$C$7:$C$20=I384)"),"#N/A")</f>
        <v>#N/A</v>
      </c>
      <c r="AC384" s="201"/>
      <c r="AD384" s="201"/>
      <c r="AE384" s="201"/>
      <c r="AF384" s="201"/>
      <c r="AG384" s="201"/>
      <c r="AH384" s="201"/>
      <c r="AI384" s="201"/>
    </row>
    <row r="385">
      <c r="H385" s="205"/>
      <c r="I385" s="206"/>
      <c r="J385" s="203"/>
      <c r="K385" s="207"/>
      <c r="L385" s="199"/>
      <c r="M385" s="130"/>
      <c r="N385" s="199"/>
      <c r="O385" s="200"/>
      <c r="P385" s="200"/>
      <c r="Q385" s="130"/>
      <c r="R385" s="199"/>
      <c r="S385" s="200"/>
      <c r="T385" s="132"/>
      <c r="AB385" s="201" t="str">
        <f>IFERROR(__xludf.DUMMYFUNCTION("FILTER('설정시트'!$D$7:$K$20,'설정시트'!$C$7:$C$20=I385)"),"#N/A")</f>
        <v>#N/A</v>
      </c>
      <c r="AC385" s="201"/>
      <c r="AD385" s="201"/>
      <c r="AE385" s="201"/>
      <c r="AF385" s="201"/>
      <c r="AG385" s="201"/>
      <c r="AH385" s="201"/>
      <c r="AI385" s="201"/>
    </row>
    <row r="386">
      <c r="H386" s="205"/>
      <c r="I386" s="206"/>
      <c r="J386" s="203"/>
      <c r="K386" s="207"/>
      <c r="L386" s="199"/>
      <c r="M386" s="130"/>
      <c r="N386" s="199"/>
      <c r="O386" s="200"/>
      <c r="P386" s="200"/>
      <c r="Q386" s="130"/>
      <c r="R386" s="199"/>
      <c r="S386" s="200"/>
      <c r="T386" s="132"/>
      <c r="AB386" s="201" t="str">
        <f>IFERROR(__xludf.DUMMYFUNCTION("FILTER('설정시트'!$D$7:$K$20,'설정시트'!$C$7:$C$20=I386)"),"#N/A")</f>
        <v>#N/A</v>
      </c>
      <c r="AC386" s="201"/>
      <c r="AD386" s="201"/>
      <c r="AE386" s="201"/>
      <c r="AF386" s="201"/>
      <c r="AG386" s="201"/>
      <c r="AH386" s="201"/>
      <c r="AI386" s="201"/>
    </row>
    <row r="387">
      <c r="H387" s="205"/>
      <c r="I387" s="206"/>
      <c r="J387" s="203"/>
      <c r="K387" s="207"/>
      <c r="L387" s="199"/>
      <c r="M387" s="130"/>
      <c r="N387" s="199"/>
      <c r="O387" s="200"/>
      <c r="P387" s="200"/>
      <c r="Q387" s="130"/>
      <c r="R387" s="199"/>
      <c r="S387" s="200"/>
      <c r="T387" s="132"/>
      <c r="AB387" s="201" t="str">
        <f>IFERROR(__xludf.DUMMYFUNCTION("FILTER('설정시트'!$D$7:$K$20,'설정시트'!$C$7:$C$20=I387)"),"#N/A")</f>
        <v>#N/A</v>
      </c>
      <c r="AC387" s="201"/>
      <c r="AD387" s="201"/>
      <c r="AE387" s="201"/>
      <c r="AF387" s="201"/>
      <c r="AG387" s="201"/>
      <c r="AH387" s="201"/>
      <c r="AI387" s="201"/>
    </row>
    <row r="388">
      <c r="H388" s="205"/>
      <c r="I388" s="206"/>
      <c r="J388" s="203"/>
      <c r="K388" s="207"/>
      <c r="L388" s="199"/>
      <c r="M388" s="130"/>
      <c r="N388" s="199"/>
      <c r="O388" s="200"/>
      <c r="P388" s="200"/>
      <c r="Q388" s="130"/>
      <c r="R388" s="199"/>
      <c r="S388" s="200"/>
      <c r="T388" s="132"/>
      <c r="AB388" s="201" t="str">
        <f>IFERROR(__xludf.DUMMYFUNCTION("FILTER('설정시트'!$D$7:$K$20,'설정시트'!$C$7:$C$20=I388)"),"#N/A")</f>
        <v>#N/A</v>
      </c>
      <c r="AC388" s="201"/>
      <c r="AD388" s="201"/>
      <c r="AE388" s="201"/>
      <c r="AF388" s="201"/>
      <c r="AG388" s="201"/>
      <c r="AH388" s="201"/>
      <c r="AI388" s="201"/>
    </row>
    <row r="389">
      <c r="H389" s="205"/>
      <c r="I389" s="206"/>
      <c r="J389" s="203"/>
      <c r="K389" s="207"/>
      <c r="L389" s="199"/>
      <c r="M389" s="130"/>
      <c r="N389" s="199"/>
      <c r="O389" s="200"/>
      <c r="P389" s="200"/>
      <c r="Q389" s="130"/>
      <c r="R389" s="199"/>
      <c r="S389" s="200"/>
      <c r="T389" s="132"/>
      <c r="AB389" s="201" t="str">
        <f>IFERROR(__xludf.DUMMYFUNCTION("FILTER('설정시트'!$D$7:$K$20,'설정시트'!$C$7:$C$20=I389)"),"#N/A")</f>
        <v>#N/A</v>
      </c>
      <c r="AC389" s="201"/>
      <c r="AD389" s="201"/>
      <c r="AE389" s="201"/>
      <c r="AF389" s="201"/>
      <c r="AG389" s="201"/>
      <c r="AH389" s="201"/>
      <c r="AI389" s="201"/>
    </row>
    <row r="390">
      <c r="H390" s="205"/>
      <c r="I390" s="206"/>
      <c r="J390" s="203"/>
      <c r="K390" s="207"/>
      <c r="L390" s="199"/>
      <c r="M390" s="130"/>
      <c r="N390" s="199"/>
      <c r="O390" s="200"/>
      <c r="P390" s="200"/>
      <c r="Q390" s="130"/>
      <c r="R390" s="199"/>
      <c r="S390" s="200"/>
      <c r="T390" s="132"/>
      <c r="AB390" s="201" t="str">
        <f>IFERROR(__xludf.DUMMYFUNCTION("FILTER('설정시트'!$D$7:$K$20,'설정시트'!$C$7:$C$20=I390)"),"#N/A")</f>
        <v>#N/A</v>
      </c>
      <c r="AC390" s="201"/>
      <c r="AD390" s="201"/>
      <c r="AE390" s="201"/>
      <c r="AF390" s="201"/>
      <c r="AG390" s="201"/>
      <c r="AH390" s="201"/>
      <c r="AI390" s="201"/>
    </row>
    <row r="391">
      <c r="H391" s="205"/>
      <c r="I391" s="206"/>
      <c r="J391" s="203"/>
      <c r="K391" s="207"/>
      <c r="L391" s="199"/>
      <c r="M391" s="130"/>
      <c r="N391" s="199"/>
      <c r="O391" s="200"/>
      <c r="P391" s="200"/>
      <c r="Q391" s="130"/>
      <c r="R391" s="199"/>
      <c r="S391" s="200"/>
      <c r="T391" s="132"/>
      <c r="AB391" s="201" t="str">
        <f>IFERROR(__xludf.DUMMYFUNCTION("FILTER('설정시트'!$D$7:$K$20,'설정시트'!$C$7:$C$20=I391)"),"#N/A")</f>
        <v>#N/A</v>
      </c>
      <c r="AC391" s="201"/>
      <c r="AD391" s="201"/>
      <c r="AE391" s="201"/>
      <c r="AF391" s="201"/>
      <c r="AG391" s="201"/>
      <c r="AH391" s="201"/>
      <c r="AI391" s="201"/>
    </row>
    <row r="392">
      <c r="H392" s="205"/>
      <c r="I392" s="206"/>
      <c r="J392" s="203"/>
      <c r="K392" s="207"/>
      <c r="L392" s="199"/>
      <c r="M392" s="130"/>
      <c r="N392" s="199"/>
      <c r="O392" s="200"/>
      <c r="P392" s="200"/>
      <c r="Q392" s="130"/>
      <c r="R392" s="199"/>
      <c r="S392" s="200"/>
      <c r="T392" s="132"/>
      <c r="AB392" s="201" t="str">
        <f>IFERROR(__xludf.DUMMYFUNCTION("FILTER('설정시트'!$D$7:$K$20,'설정시트'!$C$7:$C$20=I392)"),"#N/A")</f>
        <v>#N/A</v>
      </c>
      <c r="AC392" s="201"/>
      <c r="AD392" s="201"/>
      <c r="AE392" s="201"/>
      <c r="AF392" s="201"/>
      <c r="AG392" s="201"/>
      <c r="AH392" s="201"/>
      <c r="AI392" s="201"/>
    </row>
    <row r="393">
      <c r="H393" s="205"/>
      <c r="I393" s="206"/>
      <c r="J393" s="203"/>
      <c r="K393" s="207"/>
      <c r="L393" s="199"/>
      <c r="M393" s="130"/>
      <c r="N393" s="199"/>
      <c r="O393" s="200"/>
      <c r="P393" s="200"/>
      <c r="Q393" s="130"/>
      <c r="R393" s="199"/>
      <c r="S393" s="200"/>
      <c r="T393" s="132"/>
      <c r="AB393" s="201" t="str">
        <f>IFERROR(__xludf.DUMMYFUNCTION("FILTER('설정시트'!$D$7:$K$20,'설정시트'!$C$7:$C$20=I393)"),"#N/A")</f>
        <v>#N/A</v>
      </c>
      <c r="AC393" s="201"/>
      <c r="AD393" s="201"/>
      <c r="AE393" s="201"/>
      <c r="AF393" s="201"/>
      <c r="AG393" s="201"/>
      <c r="AH393" s="201"/>
      <c r="AI393" s="201"/>
    </row>
    <row r="394">
      <c r="H394" s="205"/>
      <c r="I394" s="206"/>
      <c r="J394" s="203"/>
      <c r="K394" s="207"/>
      <c r="L394" s="199"/>
      <c r="M394" s="130"/>
      <c r="N394" s="199"/>
      <c r="O394" s="200"/>
      <c r="P394" s="200"/>
      <c r="Q394" s="130"/>
      <c r="R394" s="199"/>
      <c r="S394" s="200"/>
      <c r="T394" s="132"/>
      <c r="AB394" s="201" t="str">
        <f>IFERROR(__xludf.DUMMYFUNCTION("FILTER('설정시트'!$D$7:$K$20,'설정시트'!$C$7:$C$20=I394)"),"#N/A")</f>
        <v>#N/A</v>
      </c>
      <c r="AC394" s="201"/>
      <c r="AD394" s="201"/>
      <c r="AE394" s="201"/>
      <c r="AF394" s="201"/>
      <c r="AG394" s="201"/>
      <c r="AH394" s="201"/>
      <c r="AI394" s="201"/>
    </row>
    <row r="395">
      <c r="H395" s="205"/>
      <c r="I395" s="206"/>
      <c r="J395" s="203"/>
      <c r="K395" s="207"/>
      <c r="L395" s="199"/>
      <c r="M395" s="130"/>
      <c r="N395" s="199"/>
      <c r="O395" s="200"/>
      <c r="P395" s="200"/>
      <c r="Q395" s="130"/>
      <c r="R395" s="199"/>
      <c r="S395" s="200"/>
      <c r="T395" s="132"/>
      <c r="AB395" s="201" t="str">
        <f>IFERROR(__xludf.DUMMYFUNCTION("FILTER('설정시트'!$D$7:$K$20,'설정시트'!$C$7:$C$20=I395)"),"#N/A")</f>
        <v>#N/A</v>
      </c>
      <c r="AC395" s="201"/>
      <c r="AD395" s="201"/>
      <c r="AE395" s="201"/>
      <c r="AF395" s="201"/>
      <c r="AG395" s="201"/>
      <c r="AH395" s="201"/>
      <c r="AI395" s="201"/>
    </row>
    <row r="396">
      <c r="H396" s="205"/>
      <c r="I396" s="206"/>
      <c r="J396" s="203"/>
      <c r="K396" s="207"/>
      <c r="L396" s="199"/>
      <c r="M396" s="130"/>
      <c r="N396" s="199"/>
      <c r="O396" s="200"/>
      <c r="P396" s="200"/>
      <c r="Q396" s="130"/>
      <c r="R396" s="199"/>
      <c r="S396" s="200"/>
      <c r="T396" s="132"/>
      <c r="AB396" s="201" t="str">
        <f>IFERROR(__xludf.DUMMYFUNCTION("FILTER('설정시트'!$D$7:$K$20,'설정시트'!$C$7:$C$20=I396)"),"#N/A")</f>
        <v>#N/A</v>
      </c>
      <c r="AC396" s="201"/>
      <c r="AD396" s="201"/>
      <c r="AE396" s="201"/>
      <c r="AF396" s="201"/>
      <c r="AG396" s="201"/>
      <c r="AH396" s="201"/>
      <c r="AI396" s="201"/>
    </row>
    <row r="397">
      <c r="H397" s="205"/>
      <c r="I397" s="206"/>
      <c r="J397" s="203"/>
      <c r="K397" s="207"/>
      <c r="L397" s="199"/>
      <c r="M397" s="130"/>
      <c r="N397" s="199"/>
      <c r="O397" s="200"/>
      <c r="P397" s="200"/>
      <c r="Q397" s="130"/>
      <c r="R397" s="199"/>
      <c r="S397" s="200"/>
      <c r="T397" s="132"/>
      <c r="AB397" s="201" t="str">
        <f>IFERROR(__xludf.DUMMYFUNCTION("FILTER('설정시트'!$D$7:$K$20,'설정시트'!$C$7:$C$20=I397)"),"#N/A")</f>
        <v>#N/A</v>
      </c>
      <c r="AC397" s="201"/>
      <c r="AD397" s="201"/>
      <c r="AE397" s="201"/>
      <c r="AF397" s="201"/>
      <c r="AG397" s="201"/>
      <c r="AH397" s="201"/>
      <c r="AI397" s="201"/>
    </row>
    <row r="398">
      <c r="H398" s="205"/>
      <c r="I398" s="206"/>
      <c r="J398" s="203"/>
      <c r="K398" s="207"/>
      <c r="L398" s="199"/>
      <c r="M398" s="130"/>
      <c r="N398" s="199"/>
      <c r="O398" s="200"/>
      <c r="P398" s="200"/>
      <c r="Q398" s="130"/>
      <c r="R398" s="199"/>
      <c r="S398" s="200"/>
      <c r="T398" s="132"/>
      <c r="AB398" s="201" t="str">
        <f>IFERROR(__xludf.DUMMYFUNCTION("FILTER('설정시트'!$D$7:$K$20,'설정시트'!$C$7:$C$20=I398)"),"#N/A")</f>
        <v>#N/A</v>
      </c>
      <c r="AC398" s="201"/>
      <c r="AD398" s="201"/>
      <c r="AE398" s="201"/>
      <c r="AF398" s="201"/>
      <c r="AG398" s="201"/>
      <c r="AH398" s="201"/>
      <c r="AI398" s="201"/>
    </row>
    <row r="399">
      <c r="H399" s="205"/>
      <c r="I399" s="206"/>
      <c r="J399" s="203"/>
      <c r="K399" s="207"/>
      <c r="L399" s="199"/>
      <c r="M399" s="130"/>
      <c r="N399" s="199"/>
      <c r="O399" s="200"/>
      <c r="P399" s="200"/>
      <c r="Q399" s="130"/>
      <c r="R399" s="199"/>
      <c r="S399" s="200"/>
      <c r="T399" s="132"/>
      <c r="AB399" s="201" t="str">
        <f>IFERROR(__xludf.DUMMYFUNCTION("FILTER('설정시트'!$D$7:$K$20,'설정시트'!$C$7:$C$20=I399)"),"#N/A")</f>
        <v>#N/A</v>
      </c>
      <c r="AC399" s="201"/>
      <c r="AD399" s="201"/>
      <c r="AE399" s="201"/>
      <c r="AF399" s="201"/>
      <c r="AG399" s="201"/>
      <c r="AH399" s="201"/>
      <c r="AI399" s="201"/>
    </row>
    <row r="400">
      <c r="H400" s="205"/>
      <c r="I400" s="206"/>
      <c r="J400" s="203"/>
      <c r="K400" s="207"/>
      <c r="L400" s="199"/>
      <c r="M400" s="130"/>
      <c r="N400" s="199"/>
      <c r="O400" s="200"/>
      <c r="P400" s="200"/>
      <c r="Q400" s="130"/>
      <c r="R400" s="199"/>
      <c r="S400" s="200"/>
      <c r="T400" s="132"/>
      <c r="AB400" s="201" t="str">
        <f>IFERROR(__xludf.DUMMYFUNCTION("FILTER('설정시트'!$D$7:$K$20,'설정시트'!$C$7:$C$20=I400)"),"#N/A")</f>
        <v>#N/A</v>
      </c>
      <c r="AC400" s="201"/>
      <c r="AD400" s="201"/>
      <c r="AE400" s="201"/>
      <c r="AF400" s="201"/>
      <c r="AG400" s="201"/>
      <c r="AH400" s="201"/>
      <c r="AI400" s="201"/>
    </row>
    <row r="401">
      <c r="H401" s="205"/>
      <c r="I401" s="206"/>
      <c r="J401" s="203"/>
      <c r="K401" s="207"/>
      <c r="L401" s="199"/>
      <c r="M401" s="130"/>
      <c r="N401" s="199"/>
      <c r="O401" s="200"/>
      <c r="P401" s="200"/>
      <c r="Q401" s="130"/>
      <c r="R401" s="199"/>
      <c r="S401" s="200"/>
      <c r="T401" s="132"/>
      <c r="AB401" s="201" t="str">
        <f>IFERROR(__xludf.DUMMYFUNCTION("FILTER('설정시트'!$D$7:$K$20,'설정시트'!$C$7:$C$20=I401)"),"#N/A")</f>
        <v>#N/A</v>
      </c>
      <c r="AC401" s="201"/>
      <c r="AD401" s="201"/>
      <c r="AE401" s="201"/>
      <c r="AF401" s="201"/>
      <c r="AG401" s="201"/>
      <c r="AH401" s="201"/>
      <c r="AI401" s="201"/>
    </row>
    <row r="402">
      <c r="H402" s="205"/>
      <c r="I402" s="206"/>
      <c r="J402" s="203"/>
      <c r="K402" s="207"/>
      <c r="L402" s="199"/>
      <c r="M402" s="130"/>
      <c r="N402" s="199"/>
      <c r="O402" s="200"/>
      <c r="P402" s="200"/>
      <c r="Q402" s="130"/>
      <c r="R402" s="199"/>
      <c r="S402" s="200"/>
      <c r="T402" s="132"/>
      <c r="AB402" s="201" t="str">
        <f>IFERROR(__xludf.DUMMYFUNCTION("FILTER('설정시트'!$D$7:$K$20,'설정시트'!$C$7:$C$20=I402)"),"#N/A")</f>
        <v>#N/A</v>
      </c>
      <c r="AC402" s="201"/>
      <c r="AD402" s="201"/>
      <c r="AE402" s="201"/>
      <c r="AF402" s="201"/>
      <c r="AG402" s="201"/>
      <c r="AH402" s="201"/>
      <c r="AI402" s="201"/>
    </row>
    <row r="403">
      <c r="H403" s="205"/>
      <c r="I403" s="206"/>
      <c r="J403" s="203"/>
      <c r="K403" s="207"/>
      <c r="L403" s="199"/>
      <c r="M403" s="130"/>
      <c r="N403" s="199"/>
      <c r="O403" s="200"/>
      <c r="P403" s="200"/>
      <c r="Q403" s="130"/>
      <c r="R403" s="199"/>
      <c r="S403" s="200"/>
      <c r="T403" s="132"/>
      <c r="AB403" s="201" t="str">
        <f>IFERROR(__xludf.DUMMYFUNCTION("FILTER('설정시트'!$D$7:$K$20,'설정시트'!$C$7:$C$20=I403)"),"#N/A")</f>
        <v>#N/A</v>
      </c>
      <c r="AC403" s="201"/>
      <c r="AD403" s="201"/>
      <c r="AE403" s="201"/>
      <c r="AF403" s="201"/>
      <c r="AG403" s="201"/>
      <c r="AH403" s="201"/>
      <c r="AI403" s="201"/>
    </row>
    <row r="404">
      <c r="H404" s="205"/>
      <c r="I404" s="206"/>
      <c r="J404" s="203"/>
      <c r="K404" s="207"/>
      <c r="L404" s="199"/>
      <c r="M404" s="130"/>
      <c r="N404" s="199"/>
      <c r="O404" s="200"/>
      <c r="P404" s="200"/>
      <c r="Q404" s="130"/>
      <c r="R404" s="199"/>
      <c r="S404" s="200"/>
      <c r="T404" s="132"/>
      <c r="AB404" s="201" t="str">
        <f>IFERROR(__xludf.DUMMYFUNCTION("FILTER('설정시트'!$D$7:$K$20,'설정시트'!$C$7:$C$20=I404)"),"#N/A")</f>
        <v>#N/A</v>
      </c>
      <c r="AC404" s="201"/>
      <c r="AD404" s="201"/>
      <c r="AE404" s="201"/>
      <c r="AF404" s="201"/>
      <c r="AG404" s="201"/>
      <c r="AH404" s="201"/>
      <c r="AI404" s="201"/>
    </row>
    <row r="405">
      <c r="H405" s="205"/>
      <c r="I405" s="206"/>
      <c r="J405" s="203"/>
      <c r="K405" s="207"/>
      <c r="L405" s="199"/>
      <c r="M405" s="130"/>
      <c r="N405" s="199"/>
      <c r="O405" s="200"/>
      <c r="P405" s="200"/>
      <c r="Q405" s="130"/>
      <c r="R405" s="199"/>
      <c r="S405" s="200"/>
      <c r="T405" s="132"/>
      <c r="AB405" s="201" t="str">
        <f>IFERROR(__xludf.DUMMYFUNCTION("FILTER('설정시트'!$D$7:$K$20,'설정시트'!$C$7:$C$20=I405)"),"#N/A")</f>
        <v>#N/A</v>
      </c>
      <c r="AC405" s="201"/>
      <c r="AD405" s="201"/>
      <c r="AE405" s="201"/>
      <c r="AF405" s="201"/>
      <c r="AG405" s="201"/>
      <c r="AH405" s="201"/>
      <c r="AI405" s="201"/>
    </row>
    <row r="406">
      <c r="H406" s="205"/>
      <c r="I406" s="206"/>
      <c r="J406" s="203"/>
      <c r="K406" s="207"/>
      <c r="L406" s="199"/>
      <c r="M406" s="130"/>
      <c r="N406" s="199"/>
      <c r="O406" s="200"/>
      <c r="P406" s="200"/>
      <c r="Q406" s="130"/>
      <c r="R406" s="199"/>
      <c r="S406" s="200"/>
      <c r="T406" s="132"/>
      <c r="AB406" s="201" t="str">
        <f>IFERROR(__xludf.DUMMYFUNCTION("FILTER('설정시트'!$D$7:$K$20,'설정시트'!$C$7:$C$20=I406)"),"#N/A")</f>
        <v>#N/A</v>
      </c>
      <c r="AC406" s="201"/>
      <c r="AD406" s="201"/>
      <c r="AE406" s="201"/>
      <c r="AF406" s="201"/>
      <c r="AG406" s="201"/>
      <c r="AH406" s="201"/>
      <c r="AI406" s="201"/>
    </row>
    <row r="407">
      <c r="H407" s="205"/>
      <c r="I407" s="206"/>
      <c r="J407" s="203"/>
      <c r="K407" s="207"/>
      <c r="L407" s="199"/>
      <c r="M407" s="130"/>
      <c r="N407" s="199"/>
      <c r="O407" s="200"/>
      <c r="P407" s="200"/>
      <c r="Q407" s="130"/>
      <c r="R407" s="199"/>
      <c r="S407" s="200"/>
      <c r="T407" s="132"/>
      <c r="AB407" s="201" t="str">
        <f>IFERROR(__xludf.DUMMYFUNCTION("FILTER('설정시트'!$D$7:$K$20,'설정시트'!$C$7:$C$20=I407)"),"#N/A")</f>
        <v>#N/A</v>
      </c>
      <c r="AC407" s="201"/>
      <c r="AD407" s="201"/>
      <c r="AE407" s="201"/>
      <c r="AF407" s="201"/>
      <c r="AG407" s="201"/>
      <c r="AH407" s="201"/>
      <c r="AI407" s="201"/>
    </row>
    <row r="408">
      <c r="H408" s="205"/>
      <c r="I408" s="206"/>
      <c r="J408" s="203"/>
      <c r="K408" s="207"/>
      <c r="L408" s="199"/>
      <c r="M408" s="130"/>
      <c r="N408" s="199"/>
      <c r="O408" s="200"/>
      <c r="P408" s="200"/>
      <c r="Q408" s="130"/>
      <c r="R408" s="199"/>
      <c r="S408" s="200"/>
      <c r="T408" s="132"/>
      <c r="AB408" s="201" t="str">
        <f>IFERROR(__xludf.DUMMYFUNCTION("FILTER('설정시트'!$D$7:$K$20,'설정시트'!$C$7:$C$20=I408)"),"#N/A")</f>
        <v>#N/A</v>
      </c>
      <c r="AC408" s="201"/>
      <c r="AD408" s="201"/>
      <c r="AE408" s="201"/>
      <c r="AF408" s="201"/>
      <c r="AG408" s="201"/>
      <c r="AH408" s="201"/>
      <c r="AI408" s="201"/>
    </row>
    <row r="409">
      <c r="H409" s="205"/>
      <c r="I409" s="206"/>
      <c r="J409" s="203"/>
      <c r="K409" s="207"/>
      <c r="L409" s="199"/>
      <c r="M409" s="130"/>
      <c r="N409" s="199"/>
      <c r="O409" s="200"/>
      <c r="P409" s="200"/>
      <c r="Q409" s="130"/>
      <c r="R409" s="199"/>
      <c r="S409" s="200"/>
      <c r="T409" s="132"/>
      <c r="AB409" s="201" t="str">
        <f>IFERROR(__xludf.DUMMYFUNCTION("FILTER('설정시트'!$D$7:$K$20,'설정시트'!$C$7:$C$20=I409)"),"#N/A")</f>
        <v>#N/A</v>
      </c>
      <c r="AC409" s="201"/>
      <c r="AD409" s="201"/>
      <c r="AE409" s="201"/>
      <c r="AF409" s="201"/>
      <c r="AG409" s="201"/>
      <c r="AH409" s="201"/>
      <c r="AI409" s="201"/>
    </row>
    <row r="410">
      <c r="H410" s="205"/>
      <c r="I410" s="206"/>
      <c r="J410" s="203"/>
      <c r="K410" s="207"/>
      <c r="L410" s="199"/>
      <c r="M410" s="130"/>
      <c r="N410" s="199"/>
      <c r="O410" s="200"/>
      <c r="P410" s="200"/>
      <c r="Q410" s="130"/>
      <c r="R410" s="199"/>
      <c r="S410" s="200"/>
      <c r="T410" s="132"/>
      <c r="AB410" s="201" t="str">
        <f>IFERROR(__xludf.DUMMYFUNCTION("FILTER('설정시트'!$D$7:$K$20,'설정시트'!$C$7:$C$20=I410)"),"#N/A")</f>
        <v>#N/A</v>
      </c>
      <c r="AC410" s="201"/>
      <c r="AD410" s="201"/>
      <c r="AE410" s="201"/>
      <c r="AF410" s="201"/>
      <c r="AG410" s="201"/>
      <c r="AH410" s="201"/>
      <c r="AI410" s="201"/>
    </row>
    <row r="411">
      <c r="H411" s="205"/>
      <c r="I411" s="206"/>
      <c r="J411" s="203"/>
      <c r="K411" s="207"/>
      <c r="L411" s="199"/>
      <c r="M411" s="130"/>
      <c r="N411" s="199"/>
      <c r="O411" s="200"/>
      <c r="P411" s="200"/>
      <c r="Q411" s="130"/>
      <c r="R411" s="199"/>
      <c r="S411" s="200"/>
      <c r="T411" s="132"/>
      <c r="AB411" s="201" t="str">
        <f>IFERROR(__xludf.DUMMYFUNCTION("FILTER('설정시트'!$D$7:$K$20,'설정시트'!$C$7:$C$20=I411)"),"#N/A")</f>
        <v>#N/A</v>
      </c>
      <c r="AC411" s="201"/>
      <c r="AD411" s="201"/>
      <c r="AE411" s="201"/>
      <c r="AF411" s="201"/>
      <c r="AG411" s="201"/>
      <c r="AH411" s="201"/>
      <c r="AI411" s="201"/>
    </row>
    <row r="412">
      <c r="H412" s="205"/>
      <c r="I412" s="206"/>
      <c r="J412" s="203"/>
      <c r="K412" s="207"/>
      <c r="L412" s="199"/>
      <c r="M412" s="130"/>
      <c r="N412" s="199"/>
      <c r="O412" s="200"/>
      <c r="P412" s="200"/>
      <c r="Q412" s="130"/>
      <c r="R412" s="199"/>
      <c r="S412" s="200"/>
      <c r="T412" s="132"/>
      <c r="AB412" s="201" t="str">
        <f>IFERROR(__xludf.DUMMYFUNCTION("FILTER('설정시트'!$D$7:$K$20,'설정시트'!$C$7:$C$20=I412)"),"#N/A")</f>
        <v>#N/A</v>
      </c>
      <c r="AC412" s="201"/>
      <c r="AD412" s="201"/>
      <c r="AE412" s="201"/>
      <c r="AF412" s="201"/>
      <c r="AG412" s="201"/>
      <c r="AH412" s="201"/>
      <c r="AI412" s="201"/>
    </row>
    <row r="413">
      <c r="H413" s="205"/>
      <c r="I413" s="206"/>
      <c r="J413" s="203"/>
      <c r="K413" s="207"/>
      <c r="L413" s="199"/>
      <c r="M413" s="130"/>
      <c r="N413" s="199"/>
      <c r="O413" s="200"/>
      <c r="P413" s="200"/>
      <c r="Q413" s="130"/>
      <c r="R413" s="199"/>
      <c r="S413" s="200"/>
      <c r="T413" s="132"/>
      <c r="AB413" s="201" t="str">
        <f>IFERROR(__xludf.DUMMYFUNCTION("FILTER('설정시트'!$D$7:$K$20,'설정시트'!$C$7:$C$20=I413)"),"#N/A")</f>
        <v>#N/A</v>
      </c>
      <c r="AC413" s="201"/>
      <c r="AD413" s="201"/>
      <c r="AE413" s="201"/>
      <c r="AF413" s="201"/>
      <c r="AG413" s="201"/>
      <c r="AH413" s="201"/>
      <c r="AI413" s="201"/>
    </row>
    <row r="414">
      <c r="H414" s="205"/>
      <c r="I414" s="206"/>
      <c r="J414" s="203"/>
      <c r="K414" s="207"/>
      <c r="L414" s="199"/>
      <c r="M414" s="130"/>
      <c r="N414" s="199"/>
      <c r="O414" s="200"/>
      <c r="P414" s="200"/>
      <c r="Q414" s="130"/>
      <c r="R414" s="199"/>
      <c r="S414" s="200"/>
      <c r="T414" s="132"/>
      <c r="AB414" s="201" t="str">
        <f>IFERROR(__xludf.DUMMYFUNCTION("FILTER('설정시트'!$D$7:$K$20,'설정시트'!$C$7:$C$20=I414)"),"#N/A")</f>
        <v>#N/A</v>
      </c>
      <c r="AC414" s="201"/>
      <c r="AD414" s="201"/>
      <c r="AE414" s="201"/>
      <c r="AF414" s="201"/>
      <c r="AG414" s="201"/>
      <c r="AH414" s="201"/>
      <c r="AI414" s="201"/>
    </row>
    <row r="415">
      <c r="H415" s="205"/>
      <c r="I415" s="206"/>
      <c r="J415" s="203"/>
      <c r="K415" s="207"/>
      <c r="L415" s="199"/>
      <c r="M415" s="130"/>
      <c r="N415" s="199"/>
      <c r="O415" s="200"/>
      <c r="P415" s="200"/>
      <c r="Q415" s="130"/>
      <c r="R415" s="199"/>
      <c r="S415" s="200"/>
      <c r="T415" s="132"/>
      <c r="AB415" s="201" t="str">
        <f>IFERROR(__xludf.DUMMYFUNCTION("FILTER('설정시트'!$D$7:$K$20,'설정시트'!$C$7:$C$20=I415)"),"#N/A")</f>
        <v>#N/A</v>
      </c>
      <c r="AC415" s="201"/>
      <c r="AD415" s="201"/>
      <c r="AE415" s="201"/>
      <c r="AF415" s="201"/>
      <c r="AG415" s="201"/>
      <c r="AH415" s="201"/>
      <c r="AI415" s="201"/>
    </row>
    <row r="416">
      <c r="H416" s="205"/>
      <c r="I416" s="206"/>
      <c r="J416" s="203"/>
      <c r="K416" s="207"/>
      <c r="L416" s="199"/>
      <c r="M416" s="130"/>
      <c r="N416" s="199"/>
      <c r="O416" s="200"/>
      <c r="P416" s="200"/>
      <c r="Q416" s="130"/>
      <c r="R416" s="199"/>
      <c r="S416" s="200"/>
      <c r="T416" s="132"/>
      <c r="AB416" s="201" t="str">
        <f>IFERROR(__xludf.DUMMYFUNCTION("FILTER('설정시트'!$D$7:$K$20,'설정시트'!$C$7:$C$20=I416)"),"#N/A")</f>
        <v>#N/A</v>
      </c>
      <c r="AC416" s="201"/>
      <c r="AD416" s="201"/>
      <c r="AE416" s="201"/>
      <c r="AF416" s="201"/>
      <c r="AG416" s="201"/>
      <c r="AH416" s="201"/>
      <c r="AI416" s="201"/>
    </row>
    <row r="417">
      <c r="H417" s="205"/>
      <c r="I417" s="206"/>
      <c r="J417" s="203"/>
      <c r="K417" s="207"/>
      <c r="L417" s="199"/>
      <c r="M417" s="130"/>
      <c r="N417" s="199"/>
      <c r="O417" s="200"/>
      <c r="P417" s="200"/>
      <c r="Q417" s="130"/>
      <c r="R417" s="199"/>
      <c r="S417" s="200"/>
      <c r="T417" s="132"/>
      <c r="AB417" s="201" t="str">
        <f>IFERROR(__xludf.DUMMYFUNCTION("FILTER('설정시트'!$D$7:$K$20,'설정시트'!$C$7:$C$20=I417)"),"#N/A")</f>
        <v>#N/A</v>
      </c>
      <c r="AC417" s="201"/>
      <c r="AD417" s="201"/>
      <c r="AE417" s="201"/>
      <c r="AF417" s="201"/>
      <c r="AG417" s="201"/>
      <c r="AH417" s="201"/>
      <c r="AI417" s="201"/>
    </row>
    <row r="418">
      <c r="H418" s="205"/>
      <c r="I418" s="206"/>
      <c r="J418" s="203"/>
      <c r="K418" s="207"/>
      <c r="L418" s="199"/>
      <c r="M418" s="130"/>
      <c r="N418" s="199"/>
      <c r="O418" s="200"/>
      <c r="P418" s="200"/>
      <c r="Q418" s="130"/>
      <c r="R418" s="199"/>
      <c r="S418" s="200"/>
      <c r="T418" s="132"/>
      <c r="AB418" s="201" t="str">
        <f>IFERROR(__xludf.DUMMYFUNCTION("FILTER('설정시트'!$D$7:$K$20,'설정시트'!$C$7:$C$20=I418)"),"#N/A")</f>
        <v>#N/A</v>
      </c>
      <c r="AC418" s="201"/>
      <c r="AD418" s="201"/>
      <c r="AE418" s="201"/>
      <c r="AF418" s="201"/>
      <c r="AG418" s="201"/>
      <c r="AH418" s="201"/>
      <c r="AI418" s="201"/>
    </row>
    <row r="419">
      <c r="H419" s="205"/>
      <c r="I419" s="206"/>
      <c r="J419" s="203"/>
      <c r="K419" s="207"/>
      <c r="L419" s="199"/>
      <c r="M419" s="130"/>
      <c r="N419" s="199"/>
      <c r="O419" s="200"/>
      <c r="P419" s="200"/>
      <c r="Q419" s="130"/>
      <c r="R419" s="199"/>
      <c r="S419" s="200"/>
      <c r="T419" s="132"/>
      <c r="AB419" s="201" t="str">
        <f>IFERROR(__xludf.DUMMYFUNCTION("FILTER('설정시트'!$D$7:$K$20,'설정시트'!$C$7:$C$20=I419)"),"#N/A")</f>
        <v>#N/A</v>
      </c>
      <c r="AC419" s="201"/>
      <c r="AD419" s="201"/>
      <c r="AE419" s="201"/>
      <c r="AF419" s="201"/>
      <c r="AG419" s="201"/>
      <c r="AH419" s="201"/>
      <c r="AI419" s="201"/>
    </row>
    <row r="420">
      <c r="H420" s="205"/>
      <c r="I420" s="206"/>
      <c r="J420" s="203"/>
      <c r="K420" s="207"/>
      <c r="L420" s="199"/>
      <c r="M420" s="130"/>
      <c r="N420" s="199"/>
      <c r="O420" s="200"/>
      <c r="P420" s="200"/>
      <c r="Q420" s="130"/>
      <c r="R420" s="199"/>
      <c r="S420" s="200"/>
      <c r="T420" s="132"/>
      <c r="AB420" s="201" t="str">
        <f>IFERROR(__xludf.DUMMYFUNCTION("FILTER('설정시트'!$D$7:$K$20,'설정시트'!$C$7:$C$20=I420)"),"#N/A")</f>
        <v>#N/A</v>
      </c>
      <c r="AC420" s="201"/>
      <c r="AD420" s="201"/>
      <c r="AE420" s="201"/>
      <c r="AF420" s="201"/>
      <c r="AG420" s="201"/>
      <c r="AH420" s="201"/>
      <c r="AI420" s="201"/>
    </row>
    <row r="421">
      <c r="H421" s="205"/>
      <c r="I421" s="206"/>
      <c r="J421" s="203"/>
      <c r="K421" s="207"/>
      <c r="L421" s="199"/>
      <c r="M421" s="130"/>
      <c r="N421" s="199"/>
      <c r="O421" s="200"/>
      <c r="P421" s="200"/>
      <c r="Q421" s="130"/>
      <c r="R421" s="199"/>
      <c r="S421" s="200"/>
      <c r="T421" s="132"/>
      <c r="AB421" s="201" t="str">
        <f>IFERROR(__xludf.DUMMYFUNCTION("FILTER('설정시트'!$D$7:$K$20,'설정시트'!$C$7:$C$20=I421)"),"#N/A")</f>
        <v>#N/A</v>
      </c>
      <c r="AC421" s="201"/>
      <c r="AD421" s="201"/>
      <c r="AE421" s="201"/>
      <c r="AF421" s="201"/>
      <c r="AG421" s="201"/>
      <c r="AH421" s="201"/>
      <c r="AI421" s="201"/>
    </row>
    <row r="422">
      <c r="H422" s="205"/>
      <c r="I422" s="206"/>
      <c r="J422" s="203"/>
      <c r="K422" s="207"/>
      <c r="L422" s="199"/>
      <c r="M422" s="130"/>
      <c r="N422" s="199"/>
      <c r="O422" s="200"/>
      <c r="P422" s="200"/>
      <c r="Q422" s="130"/>
      <c r="R422" s="199"/>
      <c r="S422" s="200"/>
      <c r="T422" s="132"/>
      <c r="AB422" s="201" t="str">
        <f>IFERROR(__xludf.DUMMYFUNCTION("FILTER('설정시트'!$D$7:$K$20,'설정시트'!$C$7:$C$20=I422)"),"#N/A")</f>
        <v>#N/A</v>
      </c>
      <c r="AC422" s="201"/>
      <c r="AD422" s="201"/>
      <c r="AE422" s="201"/>
      <c r="AF422" s="201"/>
      <c r="AG422" s="201"/>
      <c r="AH422" s="201"/>
      <c r="AI422" s="201"/>
    </row>
    <row r="423">
      <c r="H423" s="205"/>
      <c r="I423" s="206"/>
      <c r="J423" s="203"/>
      <c r="K423" s="207"/>
      <c r="L423" s="199"/>
      <c r="M423" s="130"/>
      <c r="N423" s="199"/>
      <c r="O423" s="200"/>
      <c r="P423" s="200"/>
      <c r="Q423" s="130"/>
      <c r="R423" s="199"/>
      <c r="S423" s="200"/>
      <c r="T423" s="132"/>
      <c r="AB423" s="201" t="str">
        <f>IFERROR(__xludf.DUMMYFUNCTION("FILTER('설정시트'!$D$7:$K$20,'설정시트'!$C$7:$C$20=I423)"),"#N/A")</f>
        <v>#N/A</v>
      </c>
      <c r="AC423" s="201"/>
      <c r="AD423" s="201"/>
      <c r="AE423" s="201"/>
      <c r="AF423" s="201"/>
      <c r="AG423" s="201"/>
      <c r="AH423" s="201"/>
      <c r="AI423" s="201"/>
    </row>
    <row r="424">
      <c r="H424" s="205"/>
      <c r="I424" s="206"/>
      <c r="J424" s="203"/>
      <c r="K424" s="207"/>
      <c r="L424" s="199"/>
      <c r="M424" s="130"/>
      <c r="N424" s="199"/>
      <c r="O424" s="200"/>
      <c r="P424" s="200"/>
      <c r="Q424" s="130"/>
      <c r="R424" s="199"/>
      <c r="S424" s="200"/>
      <c r="T424" s="132"/>
      <c r="AB424" s="201" t="str">
        <f>IFERROR(__xludf.DUMMYFUNCTION("FILTER('설정시트'!$D$7:$K$20,'설정시트'!$C$7:$C$20=I424)"),"#N/A")</f>
        <v>#N/A</v>
      </c>
      <c r="AC424" s="201"/>
      <c r="AD424" s="201"/>
      <c r="AE424" s="201"/>
      <c r="AF424" s="201"/>
      <c r="AG424" s="201"/>
      <c r="AH424" s="201"/>
      <c r="AI424" s="201"/>
    </row>
    <row r="425">
      <c r="H425" s="205"/>
      <c r="I425" s="206"/>
      <c r="J425" s="203"/>
      <c r="K425" s="207"/>
      <c r="L425" s="199"/>
      <c r="M425" s="130"/>
      <c r="N425" s="199"/>
      <c r="O425" s="200"/>
      <c r="P425" s="200"/>
      <c r="Q425" s="130"/>
      <c r="R425" s="199"/>
      <c r="S425" s="200"/>
      <c r="T425" s="132"/>
      <c r="AB425" s="201" t="str">
        <f>IFERROR(__xludf.DUMMYFUNCTION("FILTER('설정시트'!$D$7:$K$20,'설정시트'!$C$7:$C$20=I425)"),"#N/A")</f>
        <v>#N/A</v>
      </c>
      <c r="AC425" s="201"/>
      <c r="AD425" s="201"/>
      <c r="AE425" s="201"/>
      <c r="AF425" s="201"/>
      <c r="AG425" s="201"/>
      <c r="AH425" s="201"/>
      <c r="AI425" s="201"/>
    </row>
    <row r="426">
      <c r="H426" s="205"/>
      <c r="I426" s="206"/>
      <c r="J426" s="203"/>
      <c r="K426" s="207"/>
      <c r="L426" s="199"/>
      <c r="M426" s="130"/>
      <c r="N426" s="199"/>
      <c r="O426" s="200"/>
      <c r="P426" s="200"/>
      <c r="Q426" s="130"/>
      <c r="R426" s="199"/>
      <c r="S426" s="200"/>
      <c r="T426" s="132"/>
      <c r="AB426" s="201" t="str">
        <f>IFERROR(__xludf.DUMMYFUNCTION("FILTER('설정시트'!$D$7:$K$20,'설정시트'!$C$7:$C$20=I426)"),"#N/A")</f>
        <v>#N/A</v>
      </c>
      <c r="AC426" s="201"/>
      <c r="AD426" s="201"/>
      <c r="AE426" s="201"/>
      <c r="AF426" s="201"/>
      <c r="AG426" s="201"/>
      <c r="AH426" s="201"/>
      <c r="AI426" s="201"/>
    </row>
    <row r="427">
      <c r="H427" s="205"/>
      <c r="I427" s="206"/>
      <c r="J427" s="203"/>
      <c r="K427" s="207"/>
      <c r="L427" s="199"/>
      <c r="M427" s="130"/>
      <c r="N427" s="199"/>
      <c r="O427" s="200"/>
      <c r="P427" s="200"/>
      <c r="Q427" s="130"/>
      <c r="R427" s="199"/>
      <c r="S427" s="200"/>
      <c r="T427" s="132"/>
      <c r="AB427" s="201" t="str">
        <f>IFERROR(__xludf.DUMMYFUNCTION("FILTER('설정시트'!$D$7:$K$20,'설정시트'!$C$7:$C$20=I427)"),"#N/A")</f>
        <v>#N/A</v>
      </c>
      <c r="AC427" s="201"/>
      <c r="AD427" s="201"/>
      <c r="AE427" s="201"/>
      <c r="AF427" s="201"/>
      <c r="AG427" s="201"/>
      <c r="AH427" s="201"/>
      <c r="AI427" s="201"/>
    </row>
    <row r="428">
      <c r="H428" s="205"/>
      <c r="I428" s="206"/>
      <c r="J428" s="203"/>
      <c r="K428" s="207"/>
      <c r="L428" s="199"/>
      <c r="M428" s="130"/>
      <c r="N428" s="199"/>
      <c r="O428" s="200"/>
      <c r="P428" s="200"/>
      <c r="Q428" s="130"/>
      <c r="R428" s="199"/>
      <c r="S428" s="200"/>
      <c r="T428" s="132"/>
      <c r="AB428" s="201" t="str">
        <f>IFERROR(__xludf.DUMMYFUNCTION("FILTER('설정시트'!$D$7:$K$20,'설정시트'!$C$7:$C$20=I428)"),"#N/A")</f>
        <v>#N/A</v>
      </c>
      <c r="AC428" s="201"/>
      <c r="AD428" s="201"/>
      <c r="AE428" s="201"/>
      <c r="AF428" s="201"/>
      <c r="AG428" s="201"/>
      <c r="AH428" s="201"/>
      <c r="AI428" s="201"/>
    </row>
    <row r="429">
      <c r="H429" s="205"/>
      <c r="I429" s="206"/>
      <c r="J429" s="203"/>
      <c r="K429" s="207"/>
      <c r="L429" s="199"/>
      <c r="M429" s="130"/>
      <c r="N429" s="199"/>
      <c r="O429" s="200"/>
      <c r="P429" s="200"/>
      <c r="Q429" s="130"/>
      <c r="R429" s="199"/>
      <c r="S429" s="200"/>
      <c r="T429" s="132"/>
      <c r="AB429" s="201" t="str">
        <f>IFERROR(__xludf.DUMMYFUNCTION("FILTER('설정시트'!$D$7:$K$20,'설정시트'!$C$7:$C$20=I429)"),"#N/A")</f>
        <v>#N/A</v>
      </c>
      <c r="AC429" s="201"/>
      <c r="AD429" s="201"/>
      <c r="AE429" s="201"/>
      <c r="AF429" s="201"/>
      <c r="AG429" s="201"/>
      <c r="AH429" s="201"/>
      <c r="AI429" s="201"/>
    </row>
    <row r="430">
      <c r="H430" s="205"/>
      <c r="I430" s="206"/>
      <c r="J430" s="203"/>
      <c r="K430" s="207"/>
      <c r="L430" s="199"/>
      <c r="M430" s="130"/>
      <c r="N430" s="199"/>
      <c r="O430" s="200"/>
      <c r="P430" s="200"/>
      <c r="Q430" s="130"/>
      <c r="R430" s="199"/>
      <c r="S430" s="200"/>
      <c r="T430" s="132"/>
      <c r="AB430" s="201" t="str">
        <f>IFERROR(__xludf.DUMMYFUNCTION("FILTER('설정시트'!$D$7:$K$20,'설정시트'!$C$7:$C$20=I430)"),"#N/A")</f>
        <v>#N/A</v>
      </c>
      <c r="AC430" s="201"/>
      <c r="AD430" s="201"/>
      <c r="AE430" s="201"/>
      <c r="AF430" s="201"/>
      <c r="AG430" s="201"/>
      <c r="AH430" s="201"/>
      <c r="AI430" s="201"/>
    </row>
    <row r="431">
      <c r="H431" s="205"/>
      <c r="I431" s="206"/>
      <c r="J431" s="203"/>
      <c r="K431" s="207"/>
      <c r="L431" s="199"/>
      <c r="M431" s="130"/>
      <c r="N431" s="199"/>
      <c r="O431" s="200"/>
      <c r="P431" s="200"/>
      <c r="Q431" s="130"/>
      <c r="R431" s="199"/>
      <c r="S431" s="200"/>
      <c r="T431" s="132"/>
      <c r="AB431" s="201" t="str">
        <f>IFERROR(__xludf.DUMMYFUNCTION("FILTER('설정시트'!$D$7:$K$20,'설정시트'!$C$7:$C$20=I431)"),"#N/A")</f>
        <v>#N/A</v>
      </c>
      <c r="AC431" s="201"/>
      <c r="AD431" s="201"/>
      <c r="AE431" s="201"/>
      <c r="AF431" s="201"/>
      <c r="AG431" s="201"/>
      <c r="AH431" s="201"/>
      <c r="AI431" s="201"/>
    </row>
    <row r="432">
      <c r="H432" s="205"/>
      <c r="I432" s="206"/>
      <c r="J432" s="203"/>
      <c r="K432" s="207"/>
      <c r="L432" s="199"/>
      <c r="M432" s="130"/>
      <c r="N432" s="199"/>
      <c r="O432" s="200"/>
      <c r="P432" s="200"/>
      <c r="Q432" s="130"/>
      <c r="R432" s="199"/>
      <c r="S432" s="200"/>
      <c r="T432" s="132"/>
      <c r="AB432" s="201" t="str">
        <f>IFERROR(__xludf.DUMMYFUNCTION("FILTER('설정시트'!$D$7:$K$20,'설정시트'!$C$7:$C$20=I432)"),"#N/A")</f>
        <v>#N/A</v>
      </c>
      <c r="AC432" s="201"/>
      <c r="AD432" s="201"/>
      <c r="AE432" s="201"/>
      <c r="AF432" s="201"/>
      <c r="AG432" s="201"/>
      <c r="AH432" s="201"/>
      <c r="AI432" s="201"/>
    </row>
    <row r="433">
      <c r="H433" s="205"/>
      <c r="I433" s="206"/>
      <c r="J433" s="203"/>
      <c r="K433" s="207"/>
      <c r="L433" s="199"/>
      <c r="M433" s="130"/>
      <c r="N433" s="199"/>
      <c r="O433" s="200"/>
      <c r="P433" s="200"/>
      <c r="Q433" s="130"/>
      <c r="R433" s="199"/>
      <c r="S433" s="200"/>
      <c r="T433" s="132"/>
      <c r="AB433" s="201" t="str">
        <f>IFERROR(__xludf.DUMMYFUNCTION("FILTER('설정시트'!$D$7:$K$20,'설정시트'!$C$7:$C$20=I433)"),"#N/A")</f>
        <v>#N/A</v>
      </c>
      <c r="AC433" s="201"/>
      <c r="AD433" s="201"/>
      <c r="AE433" s="201"/>
      <c r="AF433" s="201"/>
      <c r="AG433" s="201"/>
      <c r="AH433" s="201"/>
      <c r="AI433" s="201"/>
    </row>
    <row r="434">
      <c r="H434" s="205"/>
      <c r="I434" s="206"/>
      <c r="J434" s="203"/>
      <c r="K434" s="207"/>
      <c r="L434" s="199"/>
      <c r="M434" s="130"/>
      <c r="N434" s="199"/>
      <c r="O434" s="200"/>
      <c r="P434" s="200"/>
      <c r="Q434" s="130"/>
      <c r="R434" s="199"/>
      <c r="S434" s="200"/>
      <c r="T434" s="132"/>
      <c r="AB434" s="201" t="str">
        <f>IFERROR(__xludf.DUMMYFUNCTION("FILTER('설정시트'!$D$7:$K$20,'설정시트'!$C$7:$C$20=I434)"),"#N/A")</f>
        <v>#N/A</v>
      </c>
      <c r="AC434" s="201"/>
      <c r="AD434" s="201"/>
      <c r="AE434" s="201"/>
      <c r="AF434" s="201"/>
      <c r="AG434" s="201"/>
      <c r="AH434" s="201"/>
      <c r="AI434" s="201"/>
    </row>
    <row r="435">
      <c r="H435" s="205"/>
      <c r="I435" s="206"/>
      <c r="J435" s="203"/>
      <c r="K435" s="207"/>
      <c r="L435" s="199"/>
      <c r="M435" s="130"/>
      <c r="N435" s="199"/>
      <c r="O435" s="200"/>
      <c r="P435" s="200"/>
      <c r="Q435" s="130"/>
      <c r="R435" s="199"/>
      <c r="S435" s="200"/>
      <c r="T435" s="132"/>
      <c r="AB435" s="201" t="str">
        <f>IFERROR(__xludf.DUMMYFUNCTION("FILTER('설정시트'!$D$7:$K$20,'설정시트'!$C$7:$C$20=I435)"),"#N/A")</f>
        <v>#N/A</v>
      </c>
      <c r="AC435" s="201"/>
      <c r="AD435" s="201"/>
      <c r="AE435" s="201"/>
      <c r="AF435" s="201"/>
      <c r="AG435" s="201"/>
      <c r="AH435" s="201"/>
      <c r="AI435" s="201"/>
    </row>
    <row r="436">
      <c r="H436" s="205"/>
      <c r="I436" s="206"/>
      <c r="J436" s="203"/>
      <c r="K436" s="207"/>
      <c r="L436" s="199"/>
      <c r="M436" s="130"/>
      <c r="N436" s="199"/>
      <c r="O436" s="200"/>
      <c r="P436" s="200"/>
      <c r="Q436" s="130"/>
      <c r="R436" s="199"/>
      <c r="S436" s="200"/>
      <c r="T436" s="132"/>
      <c r="AB436" s="201" t="str">
        <f>IFERROR(__xludf.DUMMYFUNCTION("FILTER('설정시트'!$D$7:$K$20,'설정시트'!$C$7:$C$20=I436)"),"#N/A")</f>
        <v>#N/A</v>
      </c>
      <c r="AC436" s="201"/>
      <c r="AD436" s="201"/>
      <c r="AE436" s="201"/>
      <c r="AF436" s="201"/>
      <c r="AG436" s="201"/>
      <c r="AH436" s="201"/>
      <c r="AI436" s="201"/>
    </row>
    <row r="437">
      <c r="H437" s="205"/>
      <c r="I437" s="206"/>
      <c r="J437" s="203"/>
      <c r="K437" s="207"/>
      <c r="L437" s="199"/>
      <c r="M437" s="130"/>
      <c r="N437" s="199"/>
      <c r="O437" s="200"/>
      <c r="P437" s="200"/>
      <c r="Q437" s="130"/>
      <c r="R437" s="199"/>
      <c r="S437" s="200"/>
      <c r="T437" s="132"/>
      <c r="AB437" s="201" t="str">
        <f>IFERROR(__xludf.DUMMYFUNCTION("FILTER('설정시트'!$D$7:$K$20,'설정시트'!$C$7:$C$20=I437)"),"#N/A")</f>
        <v>#N/A</v>
      </c>
      <c r="AC437" s="201"/>
      <c r="AD437" s="201"/>
      <c r="AE437" s="201"/>
      <c r="AF437" s="201"/>
      <c r="AG437" s="201"/>
      <c r="AH437" s="201"/>
      <c r="AI437" s="201"/>
    </row>
    <row r="438">
      <c r="H438" s="205"/>
      <c r="I438" s="206"/>
      <c r="J438" s="203"/>
      <c r="K438" s="207"/>
      <c r="L438" s="199"/>
      <c r="M438" s="130"/>
      <c r="N438" s="199"/>
      <c r="O438" s="200"/>
      <c r="P438" s="200"/>
      <c r="Q438" s="130"/>
      <c r="R438" s="199"/>
      <c r="S438" s="200"/>
      <c r="T438" s="132"/>
      <c r="AB438" s="201" t="str">
        <f>IFERROR(__xludf.DUMMYFUNCTION("FILTER('설정시트'!$D$7:$K$20,'설정시트'!$C$7:$C$20=I438)"),"#N/A")</f>
        <v>#N/A</v>
      </c>
      <c r="AC438" s="201"/>
      <c r="AD438" s="201"/>
      <c r="AE438" s="201"/>
      <c r="AF438" s="201"/>
      <c r="AG438" s="201"/>
      <c r="AH438" s="201"/>
      <c r="AI438" s="201"/>
    </row>
    <row r="439">
      <c r="H439" s="205"/>
      <c r="I439" s="206"/>
      <c r="J439" s="203"/>
      <c r="K439" s="207"/>
      <c r="L439" s="199"/>
      <c r="M439" s="130"/>
      <c r="N439" s="199"/>
      <c r="O439" s="200"/>
      <c r="P439" s="200"/>
      <c r="Q439" s="130"/>
      <c r="R439" s="199"/>
      <c r="S439" s="200"/>
      <c r="T439" s="132"/>
      <c r="AB439" s="201" t="str">
        <f>IFERROR(__xludf.DUMMYFUNCTION("FILTER('설정시트'!$D$7:$K$20,'설정시트'!$C$7:$C$20=I439)"),"#N/A")</f>
        <v>#N/A</v>
      </c>
      <c r="AC439" s="201"/>
      <c r="AD439" s="201"/>
      <c r="AE439" s="201"/>
      <c r="AF439" s="201"/>
      <c r="AG439" s="201"/>
      <c r="AH439" s="201"/>
      <c r="AI439" s="201"/>
    </row>
    <row r="440">
      <c r="H440" s="205"/>
      <c r="I440" s="206"/>
      <c r="J440" s="203"/>
      <c r="K440" s="207"/>
      <c r="L440" s="199"/>
      <c r="M440" s="130"/>
      <c r="N440" s="199"/>
      <c r="O440" s="200"/>
      <c r="P440" s="200"/>
      <c r="Q440" s="130"/>
      <c r="R440" s="199"/>
      <c r="S440" s="200"/>
      <c r="T440" s="132"/>
      <c r="AB440" s="201" t="str">
        <f>IFERROR(__xludf.DUMMYFUNCTION("FILTER('설정시트'!$D$7:$K$20,'설정시트'!$C$7:$C$20=I440)"),"#N/A")</f>
        <v>#N/A</v>
      </c>
      <c r="AC440" s="201"/>
      <c r="AD440" s="201"/>
      <c r="AE440" s="201"/>
      <c r="AF440" s="201"/>
      <c r="AG440" s="201"/>
      <c r="AH440" s="201"/>
      <c r="AI440" s="201"/>
    </row>
    <row r="441">
      <c r="H441" s="205"/>
      <c r="I441" s="206"/>
      <c r="J441" s="203"/>
      <c r="K441" s="207"/>
      <c r="L441" s="199"/>
      <c r="M441" s="130"/>
      <c r="N441" s="199"/>
      <c r="O441" s="200"/>
      <c r="P441" s="200"/>
      <c r="Q441" s="130"/>
      <c r="R441" s="199"/>
      <c r="S441" s="200"/>
      <c r="T441" s="132"/>
      <c r="AB441" s="201" t="str">
        <f>IFERROR(__xludf.DUMMYFUNCTION("FILTER('설정시트'!$D$7:$K$20,'설정시트'!$C$7:$C$20=I441)"),"#N/A")</f>
        <v>#N/A</v>
      </c>
      <c r="AC441" s="201"/>
      <c r="AD441" s="201"/>
      <c r="AE441" s="201"/>
      <c r="AF441" s="201"/>
      <c r="AG441" s="201"/>
      <c r="AH441" s="201"/>
      <c r="AI441" s="201"/>
    </row>
    <row r="442">
      <c r="H442" s="205"/>
      <c r="I442" s="206"/>
      <c r="J442" s="203"/>
      <c r="K442" s="207"/>
      <c r="L442" s="199"/>
      <c r="M442" s="130"/>
      <c r="N442" s="199"/>
      <c r="O442" s="200"/>
      <c r="P442" s="200"/>
      <c r="Q442" s="130"/>
      <c r="R442" s="199"/>
      <c r="S442" s="200"/>
      <c r="T442" s="132"/>
      <c r="AB442" s="201" t="str">
        <f>IFERROR(__xludf.DUMMYFUNCTION("FILTER('설정시트'!$D$7:$K$20,'설정시트'!$C$7:$C$20=I442)"),"#N/A")</f>
        <v>#N/A</v>
      </c>
      <c r="AC442" s="201"/>
      <c r="AD442" s="201"/>
      <c r="AE442" s="201"/>
      <c r="AF442" s="201"/>
      <c r="AG442" s="201"/>
      <c r="AH442" s="201"/>
      <c r="AI442" s="201"/>
    </row>
    <row r="443">
      <c r="H443" s="205"/>
      <c r="I443" s="206"/>
      <c r="J443" s="203"/>
      <c r="K443" s="207"/>
      <c r="L443" s="199"/>
      <c r="M443" s="130"/>
      <c r="N443" s="199"/>
      <c r="O443" s="200"/>
      <c r="P443" s="200"/>
      <c r="Q443" s="130"/>
      <c r="R443" s="199"/>
      <c r="S443" s="200"/>
      <c r="T443" s="132"/>
      <c r="AB443" s="201" t="str">
        <f>IFERROR(__xludf.DUMMYFUNCTION("FILTER('설정시트'!$D$7:$K$20,'설정시트'!$C$7:$C$20=I443)"),"#N/A")</f>
        <v>#N/A</v>
      </c>
      <c r="AC443" s="201"/>
      <c r="AD443" s="201"/>
      <c r="AE443" s="201"/>
      <c r="AF443" s="201"/>
      <c r="AG443" s="201"/>
      <c r="AH443" s="201"/>
      <c r="AI443" s="201"/>
    </row>
    <row r="444">
      <c r="H444" s="205"/>
      <c r="I444" s="206"/>
      <c r="J444" s="203"/>
      <c r="K444" s="207"/>
      <c r="L444" s="199"/>
      <c r="M444" s="130"/>
      <c r="N444" s="199"/>
      <c r="O444" s="200"/>
      <c r="P444" s="200"/>
      <c r="Q444" s="130"/>
      <c r="R444" s="199"/>
      <c r="S444" s="200"/>
      <c r="T444" s="132"/>
      <c r="AB444" s="201" t="str">
        <f>IFERROR(__xludf.DUMMYFUNCTION("FILTER('설정시트'!$D$7:$K$20,'설정시트'!$C$7:$C$20=I444)"),"#N/A")</f>
        <v>#N/A</v>
      </c>
      <c r="AC444" s="201"/>
      <c r="AD444" s="201"/>
      <c r="AE444" s="201"/>
      <c r="AF444" s="201"/>
      <c r="AG444" s="201"/>
      <c r="AH444" s="201"/>
      <c r="AI444" s="201"/>
    </row>
    <row r="445">
      <c r="H445" s="205"/>
      <c r="I445" s="206"/>
      <c r="J445" s="203"/>
      <c r="K445" s="207"/>
      <c r="L445" s="199"/>
      <c r="M445" s="130"/>
      <c r="N445" s="199"/>
      <c r="O445" s="200"/>
      <c r="P445" s="200"/>
      <c r="Q445" s="130"/>
      <c r="R445" s="199"/>
      <c r="S445" s="200"/>
      <c r="T445" s="132"/>
      <c r="AB445" s="201" t="str">
        <f>IFERROR(__xludf.DUMMYFUNCTION("FILTER('설정시트'!$D$7:$K$20,'설정시트'!$C$7:$C$20=I445)"),"#N/A")</f>
        <v>#N/A</v>
      </c>
      <c r="AC445" s="201"/>
      <c r="AD445" s="201"/>
      <c r="AE445" s="201"/>
      <c r="AF445" s="201"/>
      <c r="AG445" s="201"/>
      <c r="AH445" s="201"/>
      <c r="AI445" s="201"/>
    </row>
    <row r="446">
      <c r="H446" s="205"/>
      <c r="I446" s="206"/>
      <c r="J446" s="203"/>
      <c r="K446" s="207"/>
      <c r="L446" s="199"/>
      <c r="M446" s="130"/>
      <c r="N446" s="199"/>
      <c r="O446" s="200"/>
      <c r="P446" s="200"/>
      <c r="Q446" s="130"/>
      <c r="R446" s="199"/>
      <c r="S446" s="200"/>
      <c r="T446" s="132"/>
      <c r="AB446" s="201" t="str">
        <f>IFERROR(__xludf.DUMMYFUNCTION("FILTER('설정시트'!$D$7:$K$20,'설정시트'!$C$7:$C$20=I446)"),"#N/A")</f>
        <v>#N/A</v>
      </c>
      <c r="AC446" s="201"/>
      <c r="AD446" s="201"/>
      <c r="AE446" s="201"/>
      <c r="AF446" s="201"/>
      <c r="AG446" s="201"/>
      <c r="AH446" s="201"/>
      <c r="AI446" s="201"/>
    </row>
    <row r="447">
      <c r="H447" s="205"/>
      <c r="I447" s="206"/>
      <c r="J447" s="203"/>
      <c r="K447" s="207"/>
      <c r="L447" s="199"/>
      <c r="M447" s="130"/>
      <c r="N447" s="199"/>
      <c r="O447" s="200"/>
      <c r="P447" s="200"/>
      <c r="Q447" s="130"/>
      <c r="R447" s="199"/>
      <c r="S447" s="200"/>
      <c r="T447" s="132"/>
      <c r="AB447" s="201" t="str">
        <f>IFERROR(__xludf.DUMMYFUNCTION("FILTER('설정시트'!$D$7:$K$20,'설정시트'!$C$7:$C$20=I447)"),"#N/A")</f>
        <v>#N/A</v>
      </c>
      <c r="AC447" s="201"/>
      <c r="AD447" s="201"/>
      <c r="AE447" s="201"/>
      <c r="AF447" s="201"/>
      <c r="AG447" s="201"/>
      <c r="AH447" s="201"/>
      <c r="AI447" s="201"/>
    </row>
    <row r="448">
      <c r="H448" s="205"/>
      <c r="I448" s="206"/>
      <c r="J448" s="203"/>
      <c r="K448" s="207"/>
      <c r="L448" s="199"/>
      <c r="M448" s="130"/>
      <c r="N448" s="199"/>
      <c r="O448" s="200"/>
      <c r="P448" s="200"/>
      <c r="Q448" s="130"/>
      <c r="R448" s="199"/>
      <c r="S448" s="200"/>
      <c r="T448" s="132"/>
      <c r="AB448" s="201" t="str">
        <f>IFERROR(__xludf.DUMMYFUNCTION("FILTER('설정시트'!$D$7:$K$20,'설정시트'!$C$7:$C$20=I448)"),"#N/A")</f>
        <v>#N/A</v>
      </c>
      <c r="AC448" s="201"/>
      <c r="AD448" s="201"/>
      <c r="AE448" s="201"/>
      <c r="AF448" s="201"/>
      <c r="AG448" s="201"/>
      <c r="AH448" s="201"/>
      <c r="AI448" s="201"/>
    </row>
    <row r="449">
      <c r="H449" s="205"/>
      <c r="I449" s="206"/>
      <c r="J449" s="203"/>
      <c r="K449" s="207"/>
      <c r="L449" s="199"/>
      <c r="M449" s="130"/>
      <c r="N449" s="199"/>
      <c r="O449" s="200"/>
      <c r="P449" s="200"/>
      <c r="Q449" s="130"/>
      <c r="R449" s="199"/>
      <c r="S449" s="200"/>
      <c r="T449" s="132"/>
      <c r="AB449" s="201" t="str">
        <f>IFERROR(__xludf.DUMMYFUNCTION("FILTER('설정시트'!$D$7:$K$20,'설정시트'!$C$7:$C$20=I449)"),"#N/A")</f>
        <v>#N/A</v>
      </c>
      <c r="AC449" s="201"/>
      <c r="AD449" s="201"/>
      <c r="AE449" s="201"/>
      <c r="AF449" s="201"/>
      <c r="AG449" s="201"/>
      <c r="AH449" s="201"/>
      <c r="AI449" s="201"/>
    </row>
    <row r="450">
      <c r="H450" s="205"/>
      <c r="I450" s="206"/>
      <c r="J450" s="203"/>
      <c r="K450" s="207"/>
      <c r="L450" s="199"/>
      <c r="M450" s="130"/>
      <c r="N450" s="199"/>
      <c r="O450" s="200"/>
      <c r="P450" s="200"/>
      <c r="Q450" s="130"/>
      <c r="R450" s="199"/>
      <c r="S450" s="200"/>
      <c r="T450" s="132"/>
      <c r="AB450" s="201" t="str">
        <f>IFERROR(__xludf.DUMMYFUNCTION("FILTER('설정시트'!$D$7:$K$20,'설정시트'!$C$7:$C$20=I450)"),"#N/A")</f>
        <v>#N/A</v>
      </c>
      <c r="AC450" s="201"/>
      <c r="AD450" s="201"/>
      <c r="AE450" s="201"/>
      <c r="AF450" s="201"/>
      <c r="AG450" s="201"/>
      <c r="AH450" s="201"/>
      <c r="AI450" s="201"/>
    </row>
    <row r="451">
      <c r="H451" s="205"/>
      <c r="I451" s="206"/>
      <c r="J451" s="203"/>
      <c r="K451" s="207"/>
      <c r="L451" s="199"/>
      <c r="M451" s="130"/>
      <c r="N451" s="199"/>
      <c r="O451" s="200"/>
      <c r="P451" s="200"/>
      <c r="Q451" s="130"/>
      <c r="R451" s="199"/>
      <c r="S451" s="200"/>
      <c r="T451" s="132"/>
      <c r="AB451" s="201" t="str">
        <f>IFERROR(__xludf.DUMMYFUNCTION("FILTER('설정시트'!$D$7:$K$20,'설정시트'!$C$7:$C$20=I451)"),"#N/A")</f>
        <v>#N/A</v>
      </c>
      <c r="AC451" s="201"/>
      <c r="AD451" s="201"/>
      <c r="AE451" s="201"/>
      <c r="AF451" s="201"/>
      <c r="AG451" s="201"/>
      <c r="AH451" s="201"/>
      <c r="AI451" s="201"/>
    </row>
    <row r="452">
      <c r="H452" s="205"/>
      <c r="I452" s="206"/>
      <c r="J452" s="203"/>
      <c r="K452" s="207"/>
      <c r="L452" s="199"/>
      <c r="M452" s="130"/>
      <c r="N452" s="199"/>
      <c r="O452" s="200"/>
      <c r="P452" s="200"/>
      <c r="Q452" s="130"/>
      <c r="R452" s="199"/>
      <c r="S452" s="200"/>
      <c r="T452" s="132"/>
      <c r="AB452" s="201" t="str">
        <f>IFERROR(__xludf.DUMMYFUNCTION("FILTER('설정시트'!$D$7:$K$20,'설정시트'!$C$7:$C$20=I452)"),"#N/A")</f>
        <v>#N/A</v>
      </c>
      <c r="AC452" s="201"/>
      <c r="AD452" s="201"/>
      <c r="AE452" s="201"/>
      <c r="AF452" s="201"/>
      <c r="AG452" s="201"/>
      <c r="AH452" s="201"/>
      <c r="AI452" s="201"/>
    </row>
    <row r="453">
      <c r="H453" s="205"/>
      <c r="I453" s="206"/>
      <c r="J453" s="203"/>
      <c r="K453" s="207"/>
      <c r="L453" s="199"/>
      <c r="M453" s="130"/>
      <c r="N453" s="199"/>
      <c r="O453" s="200"/>
      <c r="P453" s="200"/>
      <c r="Q453" s="130"/>
      <c r="R453" s="199"/>
      <c r="S453" s="200"/>
      <c r="T453" s="132"/>
      <c r="AB453" s="201" t="str">
        <f>IFERROR(__xludf.DUMMYFUNCTION("FILTER('설정시트'!$D$7:$K$20,'설정시트'!$C$7:$C$20=I453)"),"#N/A")</f>
        <v>#N/A</v>
      </c>
      <c r="AC453" s="201"/>
      <c r="AD453" s="201"/>
      <c r="AE453" s="201"/>
      <c r="AF453" s="201"/>
      <c r="AG453" s="201"/>
      <c r="AH453" s="201"/>
      <c r="AI453" s="201"/>
    </row>
    <row r="454">
      <c r="H454" s="205"/>
      <c r="I454" s="206"/>
      <c r="J454" s="203"/>
      <c r="K454" s="207"/>
      <c r="L454" s="199"/>
      <c r="M454" s="130"/>
      <c r="N454" s="199"/>
      <c r="O454" s="200"/>
      <c r="P454" s="200"/>
      <c r="Q454" s="130"/>
      <c r="R454" s="199"/>
      <c r="S454" s="200"/>
      <c r="T454" s="132"/>
      <c r="AB454" s="201" t="str">
        <f>IFERROR(__xludf.DUMMYFUNCTION("FILTER('설정시트'!$D$7:$K$20,'설정시트'!$C$7:$C$20=I454)"),"#N/A")</f>
        <v>#N/A</v>
      </c>
      <c r="AC454" s="201"/>
      <c r="AD454" s="201"/>
      <c r="AE454" s="201"/>
      <c r="AF454" s="201"/>
      <c r="AG454" s="201"/>
      <c r="AH454" s="201"/>
      <c r="AI454" s="201"/>
    </row>
    <row r="455">
      <c r="H455" s="205"/>
      <c r="I455" s="206"/>
      <c r="J455" s="203"/>
      <c r="K455" s="207"/>
      <c r="L455" s="199"/>
      <c r="M455" s="130"/>
      <c r="N455" s="199"/>
      <c r="O455" s="200"/>
      <c r="P455" s="200"/>
      <c r="Q455" s="130"/>
      <c r="R455" s="199"/>
      <c r="S455" s="200"/>
      <c r="T455" s="132"/>
      <c r="AB455" s="201" t="str">
        <f>IFERROR(__xludf.DUMMYFUNCTION("FILTER('설정시트'!$D$7:$K$20,'설정시트'!$C$7:$C$20=I455)"),"#N/A")</f>
        <v>#N/A</v>
      </c>
      <c r="AC455" s="201"/>
      <c r="AD455" s="201"/>
      <c r="AE455" s="201"/>
      <c r="AF455" s="201"/>
      <c r="AG455" s="201"/>
      <c r="AH455" s="201"/>
      <c r="AI455" s="201"/>
    </row>
    <row r="456">
      <c r="H456" s="205"/>
      <c r="I456" s="206"/>
      <c r="J456" s="203"/>
      <c r="K456" s="207"/>
      <c r="L456" s="199"/>
      <c r="M456" s="130"/>
      <c r="N456" s="199"/>
      <c r="O456" s="200"/>
      <c r="P456" s="200"/>
      <c r="Q456" s="130"/>
      <c r="R456" s="199"/>
      <c r="S456" s="200"/>
      <c r="T456" s="132"/>
      <c r="AB456" s="201" t="str">
        <f>IFERROR(__xludf.DUMMYFUNCTION("FILTER('설정시트'!$D$7:$K$20,'설정시트'!$C$7:$C$20=I456)"),"#N/A")</f>
        <v>#N/A</v>
      </c>
      <c r="AC456" s="201"/>
      <c r="AD456" s="201"/>
      <c r="AE456" s="201"/>
      <c r="AF456" s="201"/>
      <c r="AG456" s="201"/>
      <c r="AH456" s="201"/>
      <c r="AI456" s="201"/>
    </row>
    <row r="457">
      <c r="H457" s="205"/>
      <c r="I457" s="206"/>
      <c r="J457" s="203"/>
      <c r="K457" s="207"/>
      <c r="L457" s="199"/>
      <c r="M457" s="130"/>
      <c r="N457" s="199"/>
      <c r="O457" s="200"/>
      <c r="P457" s="200"/>
      <c r="Q457" s="130"/>
      <c r="R457" s="199"/>
      <c r="S457" s="200"/>
      <c r="T457" s="132"/>
      <c r="AB457" s="201" t="str">
        <f>IFERROR(__xludf.DUMMYFUNCTION("FILTER('설정시트'!$D$7:$K$20,'설정시트'!$C$7:$C$20=I457)"),"#N/A")</f>
        <v>#N/A</v>
      </c>
      <c r="AC457" s="201"/>
      <c r="AD457" s="201"/>
      <c r="AE457" s="201"/>
      <c r="AF457" s="201"/>
      <c r="AG457" s="201"/>
      <c r="AH457" s="201"/>
      <c r="AI457" s="201"/>
    </row>
    <row r="458">
      <c r="H458" s="205"/>
      <c r="I458" s="206"/>
      <c r="J458" s="203"/>
      <c r="K458" s="207"/>
      <c r="L458" s="199"/>
      <c r="M458" s="130"/>
      <c r="N458" s="199"/>
      <c r="O458" s="200"/>
      <c r="P458" s="200"/>
      <c r="Q458" s="130"/>
      <c r="R458" s="199"/>
      <c r="S458" s="200"/>
      <c r="T458" s="132"/>
      <c r="AB458" s="201" t="str">
        <f>IFERROR(__xludf.DUMMYFUNCTION("FILTER('설정시트'!$D$7:$K$20,'설정시트'!$C$7:$C$20=I458)"),"#N/A")</f>
        <v>#N/A</v>
      </c>
      <c r="AC458" s="201"/>
      <c r="AD458" s="201"/>
      <c r="AE458" s="201"/>
      <c r="AF458" s="201"/>
      <c r="AG458" s="201"/>
      <c r="AH458" s="201"/>
      <c r="AI458" s="201"/>
    </row>
    <row r="459">
      <c r="H459" s="205"/>
      <c r="I459" s="206"/>
      <c r="J459" s="203"/>
      <c r="K459" s="207"/>
      <c r="L459" s="199"/>
      <c r="M459" s="130"/>
      <c r="N459" s="199"/>
      <c r="O459" s="200"/>
      <c r="P459" s="200"/>
      <c r="Q459" s="130"/>
      <c r="R459" s="199"/>
      <c r="S459" s="200"/>
      <c r="T459" s="132"/>
      <c r="AB459" s="201" t="str">
        <f>IFERROR(__xludf.DUMMYFUNCTION("FILTER('설정시트'!$D$7:$K$20,'설정시트'!$C$7:$C$20=I459)"),"#N/A")</f>
        <v>#N/A</v>
      </c>
      <c r="AC459" s="201"/>
      <c r="AD459" s="201"/>
      <c r="AE459" s="201"/>
      <c r="AF459" s="201"/>
      <c r="AG459" s="201"/>
      <c r="AH459" s="201"/>
      <c r="AI459" s="201"/>
    </row>
    <row r="460">
      <c r="H460" s="205"/>
      <c r="I460" s="206"/>
      <c r="J460" s="203"/>
      <c r="K460" s="207"/>
      <c r="L460" s="199"/>
      <c r="M460" s="130"/>
      <c r="N460" s="199"/>
      <c r="O460" s="200"/>
      <c r="P460" s="200"/>
      <c r="Q460" s="130"/>
      <c r="R460" s="199"/>
      <c r="S460" s="200"/>
      <c r="T460" s="132"/>
      <c r="AB460" s="201" t="str">
        <f>IFERROR(__xludf.DUMMYFUNCTION("FILTER('설정시트'!$D$7:$K$20,'설정시트'!$C$7:$C$20=I460)"),"#N/A")</f>
        <v>#N/A</v>
      </c>
      <c r="AC460" s="201"/>
      <c r="AD460" s="201"/>
      <c r="AE460" s="201"/>
      <c r="AF460" s="201"/>
      <c r="AG460" s="201"/>
      <c r="AH460" s="201"/>
      <c r="AI460" s="201"/>
    </row>
    <row r="461">
      <c r="H461" s="205"/>
      <c r="I461" s="206"/>
      <c r="J461" s="203"/>
      <c r="K461" s="207"/>
      <c r="L461" s="199"/>
      <c r="M461" s="130"/>
      <c r="N461" s="199"/>
      <c r="O461" s="200"/>
      <c r="P461" s="200"/>
      <c r="Q461" s="130"/>
      <c r="R461" s="199"/>
      <c r="S461" s="200"/>
      <c r="T461" s="132"/>
      <c r="AB461" s="201" t="str">
        <f>IFERROR(__xludf.DUMMYFUNCTION("FILTER('설정시트'!$D$7:$K$20,'설정시트'!$C$7:$C$20=I461)"),"#N/A")</f>
        <v>#N/A</v>
      </c>
      <c r="AC461" s="201"/>
      <c r="AD461" s="201"/>
      <c r="AE461" s="201"/>
      <c r="AF461" s="201"/>
      <c r="AG461" s="201"/>
      <c r="AH461" s="201"/>
      <c r="AI461" s="201"/>
    </row>
    <row r="462">
      <c r="H462" s="205"/>
      <c r="I462" s="206"/>
      <c r="J462" s="203"/>
      <c r="K462" s="207"/>
      <c r="L462" s="199"/>
      <c r="M462" s="130"/>
      <c r="N462" s="199"/>
      <c r="O462" s="200"/>
      <c r="P462" s="200"/>
      <c r="Q462" s="130"/>
      <c r="R462" s="199"/>
      <c r="S462" s="200"/>
      <c r="T462" s="132"/>
      <c r="AB462" s="201" t="str">
        <f>IFERROR(__xludf.DUMMYFUNCTION("FILTER('설정시트'!$D$7:$K$20,'설정시트'!$C$7:$C$20=I462)"),"#N/A")</f>
        <v>#N/A</v>
      </c>
      <c r="AC462" s="201"/>
      <c r="AD462" s="201"/>
      <c r="AE462" s="201"/>
      <c r="AF462" s="201"/>
      <c r="AG462" s="201"/>
      <c r="AH462" s="201"/>
      <c r="AI462" s="201"/>
    </row>
    <row r="463">
      <c r="H463" s="205"/>
      <c r="I463" s="206"/>
      <c r="J463" s="203"/>
      <c r="K463" s="207"/>
      <c r="L463" s="199"/>
      <c r="M463" s="130"/>
      <c r="N463" s="199"/>
      <c r="O463" s="200"/>
      <c r="P463" s="200"/>
      <c r="Q463" s="130"/>
      <c r="R463" s="199"/>
      <c r="S463" s="200"/>
      <c r="T463" s="132"/>
      <c r="AB463" s="201" t="str">
        <f>IFERROR(__xludf.DUMMYFUNCTION("FILTER('설정시트'!$D$7:$K$20,'설정시트'!$C$7:$C$20=I463)"),"#N/A")</f>
        <v>#N/A</v>
      </c>
      <c r="AC463" s="201"/>
      <c r="AD463" s="201"/>
      <c r="AE463" s="201"/>
      <c r="AF463" s="201"/>
      <c r="AG463" s="201"/>
      <c r="AH463" s="201"/>
      <c r="AI463" s="201"/>
    </row>
    <row r="464">
      <c r="H464" s="205"/>
      <c r="I464" s="206"/>
      <c r="J464" s="203"/>
      <c r="K464" s="207"/>
      <c r="L464" s="199"/>
      <c r="M464" s="130"/>
      <c r="N464" s="199"/>
      <c r="O464" s="200"/>
      <c r="P464" s="200"/>
      <c r="Q464" s="130"/>
      <c r="R464" s="199"/>
      <c r="S464" s="200"/>
      <c r="T464" s="132"/>
      <c r="AB464" s="201" t="str">
        <f>IFERROR(__xludf.DUMMYFUNCTION("FILTER('설정시트'!$D$7:$K$20,'설정시트'!$C$7:$C$20=I464)"),"#N/A")</f>
        <v>#N/A</v>
      </c>
      <c r="AC464" s="201"/>
      <c r="AD464" s="201"/>
      <c r="AE464" s="201"/>
      <c r="AF464" s="201"/>
      <c r="AG464" s="201"/>
      <c r="AH464" s="201"/>
      <c r="AI464" s="201"/>
    </row>
    <row r="465">
      <c r="H465" s="205"/>
      <c r="I465" s="206"/>
      <c r="J465" s="203"/>
      <c r="K465" s="207"/>
      <c r="L465" s="199"/>
      <c r="M465" s="130"/>
      <c r="N465" s="199"/>
      <c r="O465" s="200"/>
      <c r="P465" s="200"/>
      <c r="Q465" s="130"/>
      <c r="R465" s="199"/>
      <c r="S465" s="200"/>
      <c r="T465" s="132"/>
      <c r="AB465" s="201" t="str">
        <f>IFERROR(__xludf.DUMMYFUNCTION("FILTER('설정시트'!$D$7:$K$20,'설정시트'!$C$7:$C$20=I465)"),"#N/A")</f>
        <v>#N/A</v>
      </c>
      <c r="AC465" s="201"/>
      <c r="AD465" s="201"/>
      <c r="AE465" s="201"/>
      <c r="AF465" s="201"/>
      <c r="AG465" s="201"/>
      <c r="AH465" s="201"/>
      <c r="AI465" s="201"/>
    </row>
    <row r="466">
      <c r="H466" s="205"/>
      <c r="I466" s="206"/>
      <c r="J466" s="203"/>
      <c r="K466" s="207"/>
      <c r="L466" s="199"/>
      <c r="M466" s="130"/>
      <c r="N466" s="199"/>
      <c r="O466" s="200"/>
      <c r="P466" s="200"/>
      <c r="Q466" s="130"/>
      <c r="R466" s="199"/>
      <c r="S466" s="200"/>
      <c r="T466" s="132"/>
      <c r="AB466" s="201" t="str">
        <f>IFERROR(__xludf.DUMMYFUNCTION("FILTER('설정시트'!$D$7:$K$20,'설정시트'!$C$7:$C$20=I466)"),"#N/A")</f>
        <v>#N/A</v>
      </c>
      <c r="AC466" s="201"/>
      <c r="AD466" s="201"/>
      <c r="AE466" s="201"/>
      <c r="AF466" s="201"/>
      <c r="AG466" s="201"/>
      <c r="AH466" s="201"/>
      <c r="AI466" s="201"/>
    </row>
    <row r="467">
      <c r="H467" s="205"/>
      <c r="I467" s="206"/>
      <c r="J467" s="203"/>
      <c r="K467" s="207"/>
      <c r="L467" s="199"/>
      <c r="M467" s="130"/>
      <c r="N467" s="199"/>
      <c r="O467" s="200"/>
      <c r="P467" s="200"/>
      <c r="Q467" s="130"/>
      <c r="R467" s="199"/>
      <c r="S467" s="200"/>
      <c r="T467" s="132"/>
      <c r="AB467" s="201" t="str">
        <f>IFERROR(__xludf.DUMMYFUNCTION("FILTER('설정시트'!$D$7:$K$20,'설정시트'!$C$7:$C$20=I467)"),"#N/A")</f>
        <v>#N/A</v>
      </c>
      <c r="AC467" s="201"/>
      <c r="AD467" s="201"/>
      <c r="AE467" s="201"/>
      <c r="AF467" s="201"/>
      <c r="AG467" s="201"/>
      <c r="AH467" s="201"/>
      <c r="AI467" s="201"/>
    </row>
    <row r="468">
      <c r="H468" s="205"/>
      <c r="I468" s="206"/>
      <c r="J468" s="203"/>
      <c r="K468" s="207"/>
      <c r="L468" s="199"/>
      <c r="M468" s="130"/>
      <c r="N468" s="199"/>
      <c r="O468" s="200"/>
      <c r="P468" s="200"/>
      <c r="Q468" s="130"/>
      <c r="R468" s="199"/>
      <c r="S468" s="200"/>
      <c r="T468" s="132"/>
      <c r="AB468" s="201" t="str">
        <f>IFERROR(__xludf.DUMMYFUNCTION("FILTER('설정시트'!$D$7:$K$20,'설정시트'!$C$7:$C$20=I468)"),"#N/A")</f>
        <v>#N/A</v>
      </c>
      <c r="AC468" s="201"/>
      <c r="AD468" s="201"/>
      <c r="AE468" s="201"/>
      <c r="AF468" s="201"/>
      <c r="AG468" s="201"/>
      <c r="AH468" s="201"/>
      <c r="AI468" s="201"/>
    </row>
    <row r="469">
      <c r="H469" s="205"/>
      <c r="I469" s="206"/>
      <c r="J469" s="203"/>
      <c r="K469" s="207"/>
      <c r="L469" s="199"/>
      <c r="M469" s="130"/>
      <c r="N469" s="199"/>
      <c r="O469" s="200"/>
      <c r="P469" s="200"/>
      <c r="Q469" s="130"/>
      <c r="R469" s="199"/>
      <c r="S469" s="200"/>
      <c r="T469" s="132"/>
      <c r="AB469" s="201" t="str">
        <f>IFERROR(__xludf.DUMMYFUNCTION("FILTER('설정시트'!$D$7:$K$20,'설정시트'!$C$7:$C$20=I469)"),"#N/A")</f>
        <v>#N/A</v>
      </c>
      <c r="AC469" s="201"/>
      <c r="AD469" s="201"/>
      <c r="AE469" s="201"/>
      <c r="AF469" s="201"/>
      <c r="AG469" s="201"/>
      <c r="AH469" s="201"/>
      <c r="AI469" s="201"/>
    </row>
    <row r="470">
      <c r="H470" s="205"/>
      <c r="I470" s="206"/>
      <c r="J470" s="203"/>
      <c r="K470" s="207"/>
      <c r="L470" s="199"/>
      <c r="M470" s="130"/>
      <c r="N470" s="199"/>
      <c r="O470" s="200"/>
      <c r="P470" s="200"/>
      <c r="Q470" s="130"/>
      <c r="R470" s="199"/>
      <c r="S470" s="200"/>
      <c r="T470" s="132"/>
      <c r="AB470" s="201" t="str">
        <f>IFERROR(__xludf.DUMMYFUNCTION("FILTER('설정시트'!$D$7:$K$20,'설정시트'!$C$7:$C$20=I470)"),"#N/A")</f>
        <v>#N/A</v>
      </c>
      <c r="AC470" s="201"/>
      <c r="AD470" s="201"/>
      <c r="AE470" s="201"/>
      <c r="AF470" s="201"/>
      <c r="AG470" s="201"/>
      <c r="AH470" s="201"/>
      <c r="AI470" s="201"/>
    </row>
    <row r="471">
      <c r="H471" s="205"/>
      <c r="I471" s="206"/>
      <c r="J471" s="203"/>
      <c r="K471" s="207"/>
      <c r="L471" s="199"/>
      <c r="M471" s="130"/>
      <c r="N471" s="199"/>
      <c r="O471" s="200"/>
      <c r="P471" s="200"/>
      <c r="Q471" s="130"/>
      <c r="R471" s="199"/>
      <c r="S471" s="200"/>
      <c r="T471" s="132"/>
      <c r="AB471" s="201" t="str">
        <f>IFERROR(__xludf.DUMMYFUNCTION("FILTER('설정시트'!$D$7:$K$20,'설정시트'!$C$7:$C$20=I471)"),"#N/A")</f>
        <v>#N/A</v>
      </c>
      <c r="AC471" s="201"/>
      <c r="AD471" s="201"/>
      <c r="AE471" s="201"/>
      <c r="AF471" s="201"/>
      <c r="AG471" s="201"/>
      <c r="AH471" s="201"/>
      <c r="AI471" s="201"/>
    </row>
    <row r="472">
      <c r="H472" s="205"/>
      <c r="I472" s="206"/>
      <c r="J472" s="203"/>
      <c r="K472" s="207"/>
      <c r="L472" s="199"/>
      <c r="M472" s="130"/>
      <c r="N472" s="199"/>
      <c r="O472" s="200"/>
      <c r="P472" s="200"/>
      <c r="Q472" s="130"/>
      <c r="R472" s="199"/>
      <c r="S472" s="200"/>
      <c r="T472" s="132"/>
      <c r="AB472" s="201" t="str">
        <f>IFERROR(__xludf.DUMMYFUNCTION("FILTER('설정시트'!$D$7:$K$20,'설정시트'!$C$7:$C$20=I472)"),"#N/A")</f>
        <v>#N/A</v>
      </c>
      <c r="AC472" s="201"/>
      <c r="AD472" s="201"/>
      <c r="AE472" s="201"/>
      <c r="AF472" s="201"/>
      <c r="AG472" s="201"/>
      <c r="AH472" s="201"/>
      <c r="AI472" s="201"/>
    </row>
    <row r="473">
      <c r="H473" s="205"/>
      <c r="I473" s="206"/>
      <c r="J473" s="203"/>
      <c r="K473" s="207"/>
      <c r="L473" s="199"/>
      <c r="M473" s="130"/>
      <c r="N473" s="199"/>
      <c r="O473" s="200"/>
      <c r="P473" s="200"/>
      <c r="Q473" s="130"/>
      <c r="R473" s="199"/>
      <c r="S473" s="200"/>
      <c r="T473" s="132"/>
      <c r="AB473" s="201" t="str">
        <f>IFERROR(__xludf.DUMMYFUNCTION("FILTER('설정시트'!$D$7:$K$20,'설정시트'!$C$7:$C$20=I473)"),"#N/A")</f>
        <v>#N/A</v>
      </c>
      <c r="AC473" s="201"/>
      <c r="AD473" s="201"/>
      <c r="AE473" s="201"/>
      <c r="AF473" s="201"/>
      <c r="AG473" s="201"/>
      <c r="AH473" s="201"/>
      <c r="AI473" s="201"/>
    </row>
    <row r="474">
      <c r="H474" s="205"/>
      <c r="I474" s="206"/>
      <c r="J474" s="203"/>
      <c r="K474" s="207"/>
      <c r="L474" s="199"/>
      <c r="M474" s="130"/>
      <c r="N474" s="199"/>
      <c r="O474" s="200"/>
      <c r="P474" s="200"/>
      <c r="Q474" s="130"/>
      <c r="R474" s="199"/>
      <c r="S474" s="200"/>
      <c r="T474" s="132"/>
      <c r="AB474" s="201" t="str">
        <f>IFERROR(__xludf.DUMMYFUNCTION("FILTER('설정시트'!$D$7:$K$20,'설정시트'!$C$7:$C$20=I474)"),"#N/A")</f>
        <v>#N/A</v>
      </c>
      <c r="AC474" s="201"/>
      <c r="AD474" s="201"/>
      <c r="AE474" s="201"/>
      <c r="AF474" s="201"/>
      <c r="AG474" s="201"/>
      <c r="AH474" s="201"/>
      <c r="AI474" s="201"/>
    </row>
    <row r="475">
      <c r="H475" s="205"/>
      <c r="I475" s="206"/>
      <c r="J475" s="203"/>
      <c r="K475" s="207"/>
      <c r="L475" s="199"/>
      <c r="M475" s="130"/>
      <c r="N475" s="199"/>
      <c r="O475" s="200"/>
      <c r="P475" s="200"/>
      <c r="Q475" s="130"/>
      <c r="R475" s="199"/>
      <c r="S475" s="200"/>
      <c r="T475" s="132"/>
      <c r="AB475" s="201" t="str">
        <f>IFERROR(__xludf.DUMMYFUNCTION("FILTER('설정시트'!$D$7:$K$20,'설정시트'!$C$7:$C$20=I475)"),"#N/A")</f>
        <v>#N/A</v>
      </c>
      <c r="AC475" s="201"/>
      <c r="AD475" s="201"/>
      <c r="AE475" s="201"/>
      <c r="AF475" s="201"/>
      <c r="AG475" s="201"/>
      <c r="AH475" s="201"/>
      <c r="AI475" s="201"/>
    </row>
    <row r="476">
      <c r="H476" s="205"/>
      <c r="I476" s="206"/>
      <c r="J476" s="203"/>
      <c r="K476" s="207"/>
      <c r="L476" s="199"/>
      <c r="M476" s="130"/>
      <c r="N476" s="199"/>
      <c r="O476" s="200"/>
      <c r="P476" s="200"/>
      <c r="Q476" s="130"/>
      <c r="R476" s="199"/>
      <c r="S476" s="200"/>
      <c r="T476" s="132"/>
      <c r="AB476" s="201" t="str">
        <f>IFERROR(__xludf.DUMMYFUNCTION("FILTER('설정시트'!$D$7:$K$20,'설정시트'!$C$7:$C$20=I476)"),"#N/A")</f>
        <v>#N/A</v>
      </c>
      <c r="AC476" s="201"/>
      <c r="AD476" s="201"/>
      <c r="AE476" s="201"/>
      <c r="AF476" s="201"/>
      <c r="AG476" s="201"/>
      <c r="AH476" s="201"/>
      <c r="AI476" s="201"/>
    </row>
    <row r="477">
      <c r="H477" s="205"/>
      <c r="I477" s="206"/>
      <c r="J477" s="203"/>
      <c r="K477" s="207"/>
      <c r="L477" s="199"/>
      <c r="M477" s="130"/>
      <c r="N477" s="199"/>
      <c r="O477" s="200"/>
      <c r="P477" s="200"/>
      <c r="Q477" s="130"/>
      <c r="R477" s="199"/>
      <c r="S477" s="200"/>
      <c r="T477" s="132"/>
      <c r="AB477" s="201" t="str">
        <f>IFERROR(__xludf.DUMMYFUNCTION("FILTER('설정시트'!$D$7:$K$20,'설정시트'!$C$7:$C$20=I477)"),"#N/A")</f>
        <v>#N/A</v>
      </c>
      <c r="AC477" s="201"/>
      <c r="AD477" s="201"/>
      <c r="AE477" s="201"/>
      <c r="AF477" s="201"/>
      <c r="AG477" s="201"/>
      <c r="AH477" s="201"/>
      <c r="AI477" s="201"/>
    </row>
    <row r="478">
      <c r="H478" s="205"/>
      <c r="I478" s="206"/>
      <c r="J478" s="203"/>
      <c r="K478" s="207"/>
      <c r="L478" s="199"/>
      <c r="M478" s="130"/>
      <c r="N478" s="199"/>
      <c r="O478" s="200"/>
      <c r="P478" s="200"/>
      <c r="Q478" s="130"/>
      <c r="R478" s="199"/>
      <c r="S478" s="200"/>
      <c r="T478" s="132"/>
      <c r="AB478" s="201" t="str">
        <f>IFERROR(__xludf.DUMMYFUNCTION("FILTER('설정시트'!$D$7:$K$20,'설정시트'!$C$7:$C$20=I478)"),"#N/A")</f>
        <v>#N/A</v>
      </c>
      <c r="AC478" s="201"/>
      <c r="AD478" s="201"/>
      <c r="AE478" s="201"/>
      <c r="AF478" s="201"/>
      <c r="AG478" s="201"/>
      <c r="AH478" s="201"/>
      <c r="AI478" s="201"/>
    </row>
    <row r="479">
      <c r="H479" s="205"/>
      <c r="I479" s="206"/>
      <c r="J479" s="203"/>
      <c r="K479" s="207"/>
      <c r="L479" s="199"/>
      <c r="M479" s="130"/>
      <c r="N479" s="199"/>
      <c r="O479" s="200"/>
      <c r="P479" s="200"/>
      <c r="Q479" s="130"/>
      <c r="R479" s="199"/>
      <c r="S479" s="200"/>
      <c r="T479" s="132"/>
      <c r="AB479" s="201" t="str">
        <f>IFERROR(__xludf.DUMMYFUNCTION("FILTER('설정시트'!$D$7:$K$20,'설정시트'!$C$7:$C$20=I479)"),"#N/A")</f>
        <v>#N/A</v>
      </c>
      <c r="AC479" s="201"/>
      <c r="AD479" s="201"/>
      <c r="AE479" s="201"/>
      <c r="AF479" s="201"/>
      <c r="AG479" s="201"/>
      <c r="AH479" s="201"/>
      <c r="AI479" s="201"/>
    </row>
    <row r="480">
      <c r="H480" s="205"/>
      <c r="I480" s="206"/>
      <c r="J480" s="203"/>
      <c r="K480" s="207"/>
      <c r="L480" s="199"/>
      <c r="M480" s="130"/>
      <c r="N480" s="199"/>
      <c r="O480" s="200"/>
      <c r="P480" s="200"/>
      <c r="Q480" s="130"/>
      <c r="R480" s="199"/>
      <c r="S480" s="200"/>
      <c r="T480" s="132"/>
      <c r="AB480" s="201" t="str">
        <f>IFERROR(__xludf.DUMMYFUNCTION("FILTER('설정시트'!$D$7:$K$20,'설정시트'!$C$7:$C$20=I480)"),"#N/A")</f>
        <v>#N/A</v>
      </c>
      <c r="AC480" s="201"/>
      <c r="AD480" s="201"/>
      <c r="AE480" s="201"/>
      <c r="AF480" s="201"/>
      <c r="AG480" s="201"/>
      <c r="AH480" s="201"/>
      <c r="AI480" s="201"/>
    </row>
    <row r="481">
      <c r="H481" s="205"/>
      <c r="I481" s="206"/>
      <c r="J481" s="203"/>
      <c r="K481" s="207"/>
      <c r="L481" s="199"/>
      <c r="M481" s="130"/>
      <c r="N481" s="199"/>
      <c r="O481" s="200"/>
      <c r="P481" s="200"/>
      <c r="Q481" s="130"/>
      <c r="R481" s="199"/>
      <c r="S481" s="200"/>
      <c r="T481" s="132"/>
      <c r="AB481" s="201" t="str">
        <f>IFERROR(__xludf.DUMMYFUNCTION("FILTER('설정시트'!$D$7:$K$20,'설정시트'!$C$7:$C$20=I481)"),"#N/A")</f>
        <v>#N/A</v>
      </c>
      <c r="AC481" s="201"/>
      <c r="AD481" s="201"/>
      <c r="AE481" s="201"/>
      <c r="AF481" s="201"/>
      <c r="AG481" s="201"/>
      <c r="AH481" s="201"/>
      <c r="AI481" s="201"/>
    </row>
    <row r="482">
      <c r="H482" s="205"/>
      <c r="I482" s="206"/>
      <c r="J482" s="203"/>
      <c r="K482" s="207"/>
      <c r="L482" s="199"/>
      <c r="M482" s="130"/>
      <c r="N482" s="199"/>
      <c r="O482" s="200"/>
      <c r="P482" s="200"/>
      <c r="Q482" s="130"/>
      <c r="R482" s="199"/>
      <c r="S482" s="200"/>
      <c r="T482" s="132"/>
      <c r="AB482" s="201" t="str">
        <f>IFERROR(__xludf.DUMMYFUNCTION("FILTER('설정시트'!$D$7:$K$20,'설정시트'!$C$7:$C$20=I482)"),"#N/A")</f>
        <v>#N/A</v>
      </c>
      <c r="AC482" s="201"/>
      <c r="AD482" s="201"/>
      <c r="AE482" s="201"/>
      <c r="AF482" s="201"/>
      <c r="AG482" s="201"/>
      <c r="AH482" s="201"/>
      <c r="AI482" s="201"/>
    </row>
    <row r="483">
      <c r="H483" s="205"/>
      <c r="I483" s="206"/>
      <c r="J483" s="203"/>
      <c r="K483" s="207"/>
      <c r="L483" s="199"/>
      <c r="M483" s="130"/>
      <c r="N483" s="199"/>
      <c r="O483" s="200"/>
      <c r="P483" s="200"/>
      <c r="Q483" s="130"/>
      <c r="R483" s="199"/>
      <c r="S483" s="200"/>
      <c r="T483" s="132"/>
      <c r="AB483" s="201" t="str">
        <f>IFERROR(__xludf.DUMMYFUNCTION("FILTER('설정시트'!$D$7:$K$20,'설정시트'!$C$7:$C$20=I483)"),"#N/A")</f>
        <v>#N/A</v>
      </c>
      <c r="AC483" s="201"/>
      <c r="AD483" s="201"/>
      <c r="AE483" s="201"/>
      <c r="AF483" s="201"/>
      <c r="AG483" s="201"/>
      <c r="AH483" s="201"/>
      <c r="AI483" s="201"/>
    </row>
    <row r="484">
      <c r="H484" s="205"/>
      <c r="I484" s="206"/>
      <c r="J484" s="203"/>
      <c r="K484" s="207"/>
      <c r="L484" s="199"/>
      <c r="M484" s="130"/>
      <c r="N484" s="199"/>
      <c r="O484" s="200"/>
      <c r="P484" s="200"/>
      <c r="Q484" s="130"/>
      <c r="R484" s="199"/>
      <c r="S484" s="200"/>
      <c r="T484" s="132"/>
      <c r="AB484" s="201" t="str">
        <f>IFERROR(__xludf.DUMMYFUNCTION("FILTER('설정시트'!$D$7:$K$20,'설정시트'!$C$7:$C$20=I484)"),"#N/A")</f>
        <v>#N/A</v>
      </c>
      <c r="AC484" s="201"/>
      <c r="AD484" s="201"/>
      <c r="AE484" s="201"/>
      <c r="AF484" s="201"/>
      <c r="AG484" s="201"/>
      <c r="AH484" s="201"/>
      <c r="AI484" s="201"/>
    </row>
    <row r="485">
      <c r="H485" s="205"/>
      <c r="I485" s="206"/>
      <c r="J485" s="203"/>
      <c r="K485" s="207"/>
      <c r="L485" s="199"/>
      <c r="M485" s="130"/>
      <c r="N485" s="199"/>
      <c r="O485" s="200"/>
      <c r="P485" s="200"/>
      <c r="Q485" s="130"/>
      <c r="R485" s="199"/>
      <c r="S485" s="200"/>
      <c r="T485" s="132"/>
      <c r="AB485" s="201" t="str">
        <f>IFERROR(__xludf.DUMMYFUNCTION("FILTER('설정시트'!$D$7:$K$20,'설정시트'!$C$7:$C$20=I485)"),"#N/A")</f>
        <v>#N/A</v>
      </c>
      <c r="AC485" s="201"/>
      <c r="AD485" s="201"/>
      <c r="AE485" s="201"/>
      <c r="AF485" s="201"/>
      <c r="AG485" s="201"/>
      <c r="AH485" s="201"/>
      <c r="AI485" s="201"/>
    </row>
    <row r="486">
      <c r="H486" s="205"/>
      <c r="I486" s="206"/>
      <c r="J486" s="203"/>
      <c r="K486" s="207"/>
      <c r="L486" s="199"/>
      <c r="M486" s="130"/>
      <c r="N486" s="199"/>
      <c r="O486" s="200"/>
      <c r="P486" s="200"/>
      <c r="Q486" s="130"/>
      <c r="R486" s="199"/>
      <c r="S486" s="200"/>
      <c r="T486" s="132"/>
      <c r="AB486" s="201" t="str">
        <f>IFERROR(__xludf.DUMMYFUNCTION("FILTER('설정시트'!$D$7:$K$20,'설정시트'!$C$7:$C$20=I486)"),"#N/A")</f>
        <v>#N/A</v>
      </c>
      <c r="AC486" s="201"/>
      <c r="AD486" s="201"/>
      <c r="AE486" s="201"/>
      <c r="AF486" s="201"/>
      <c r="AG486" s="201"/>
      <c r="AH486" s="201"/>
      <c r="AI486" s="201"/>
    </row>
    <row r="487">
      <c r="H487" s="205"/>
      <c r="I487" s="206"/>
      <c r="J487" s="203"/>
      <c r="K487" s="207"/>
      <c r="L487" s="199"/>
      <c r="M487" s="130"/>
      <c r="N487" s="199"/>
      <c r="O487" s="200"/>
      <c r="P487" s="200"/>
      <c r="Q487" s="130"/>
      <c r="R487" s="199"/>
      <c r="S487" s="200"/>
      <c r="T487" s="132"/>
      <c r="AB487" s="201" t="str">
        <f>IFERROR(__xludf.DUMMYFUNCTION("FILTER('설정시트'!$D$7:$K$20,'설정시트'!$C$7:$C$20=I487)"),"#N/A")</f>
        <v>#N/A</v>
      </c>
      <c r="AC487" s="201"/>
      <c r="AD487" s="201"/>
      <c r="AE487" s="201"/>
      <c r="AF487" s="201"/>
      <c r="AG487" s="201"/>
      <c r="AH487" s="201"/>
      <c r="AI487" s="201"/>
    </row>
    <row r="488">
      <c r="H488" s="205"/>
      <c r="I488" s="206"/>
      <c r="J488" s="203"/>
      <c r="K488" s="207"/>
      <c r="L488" s="199"/>
      <c r="M488" s="130"/>
      <c r="N488" s="199"/>
      <c r="O488" s="200"/>
      <c r="P488" s="200"/>
      <c r="Q488" s="130"/>
      <c r="R488" s="199"/>
      <c r="S488" s="200"/>
      <c r="T488" s="132"/>
      <c r="AB488" s="201" t="str">
        <f>IFERROR(__xludf.DUMMYFUNCTION("FILTER('설정시트'!$D$7:$K$20,'설정시트'!$C$7:$C$20=I488)"),"#N/A")</f>
        <v>#N/A</v>
      </c>
      <c r="AC488" s="201"/>
      <c r="AD488" s="201"/>
      <c r="AE488" s="201"/>
      <c r="AF488" s="201"/>
      <c r="AG488" s="201"/>
      <c r="AH488" s="201"/>
      <c r="AI488" s="201"/>
    </row>
    <row r="489">
      <c r="H489" s="205"/>
      <c r="I489" s="206"/>
      <c r="J489" s="203"/>
      <c r="K489" s="207"/>
      <c r="L489" s="199"/>
      <c r="M489" s="130"/>
      <c r="N489" s="199"/>
      <c r="O489" s="200"/>
      <c r="P489" s="200"/>
      <c r="Q489" s="130"/>
      <c r="R489" s="199"/>
      <c r="S489" s="200"/>
      <c r="T489" s="132"/>
      <c r="AB489" s="201" t="str">
        <f>IFERROR(__xludf.DUMMYFUNCTION("FILTER('설정시트'!$D$7:$K$20,'설정시트'!$C$7:$C$20=I489)"),"#N/A")</f>
        <v>#N/A</v>
      </c>
      <c r="AC489" s="201"/>
      <c r="AD489" s="201"/>
      <c r="AE489" s="201"/>
      <c r="AF489" s="201"/>
      <c r="AG489" s="201"/>
      <c r="AH489" s="201"/>
      <c r="AI489" s="201"/>
    </row>
    <row r="490">
      <c r="H490" s="205"/>
      <c r="I490" s="206"/>
      <c r="J490" s="203"/>
      <c r="K490" s="207"/>
      <c r="L490" s="199"/>
      <c r="M490" s="130"/>
      <c r="N490" s="199"/>
      <c r="O490" s="200"/>
      <c r="P490" s="200"/>
      <c r="Q490" s="130"/>
      <c r="R490" s="199"/>
      <c r="S490" s="200"/>
      <c r="T490" s="132"/>
      <c r="AB490" s="201" t="str">
        <f>IFERROR(__xludf.DUMMYFUNCTION("FILTER('설정시트'!$D$7:$K$20,'설정시트'!$C$7:$C$20=I490)"),"#N/A")</f>
        <v>#N/A</v>
      </c>
      <c r="AC490" s="201"/>
      <c r="AD490" s="201"/>
      <c r="AE490" s="201"/>
      <c r="AF490" s="201"/>
      <c r="AG490" s="201"/>
      <c r="AH490" s="201"/>
      <c r="AI490" s="201"/>
    </row>
    <row r="491">
      <c r="H491" s="205"/>
      <c r="I491" s="206"/>
      <c r="J491" s="203"/>
      <c r="K491" s="207"/>
      <c r="L491" s="199"/>
      <c r="M491" s="130"/>
      <c r="N491" s="199"/>
      <c r="O491" s="200"/>
      <c r="P491" s="200"/>
      <c r="Q491" s="130"/>
      <c r="R491" s="199"/>
      <c r="S491" s="200"/>
      <c r="T491" s="132"/>
      <c r="AB491" s="201" t="str">
        <f>IFERROR(__xludf.DUMMYFUNCTION("FILTER('설정시트'!$D$7:$K$20,'설정시트'!$C$7:$C$20=I491)"),"#N/A")</f>
        <v>#N/A</v>
      </c>
      <c r="AC491" s="201"/>
      <c r="AD491" s="201"/>
      <c r="AE491" s="201"/>
      <c r="AF491" s="201"/>
      <c r="AG491" s="201"/>
      <c r="AH491" s="201"/>
      <c r="AI491" s="201"/>
    </row>
    <row r="492">
      <c r="H492" s="205"/>
      <c r="I492" s="206"/>
      <c r="J492" s="203"/>
      <c r="K492" s="207"/>
      <c r="L492" s="199"/>
      <c r="M492" s="130"/>
      <c r="N492" s="199"/>
      <c r="O492" s="200"/>
      <c r="P492" s="200"/>
      <c r="Q492" s="130"/>
      <c r="R492" s="199"/>
      <c r="S492" s="200"/>
      <c r="T492" s="132"/>
      <c r="AB492" s="201" t="str">
        <f>IFERROR(__xludf.DUMMYFUNCTION("FILTER('설정시트'!$D$7:$K$20,'설정시트'!$C$7:$C$20=I492)"),"#N/A")</f>
        <v>#N/A</v>
      </c>
      <c r="AC492" s="201"/>
      <c r="AD492" s="201"/>
      <c r="AE492" s="201"/>
      <c r="AF492" s="201"/>
      <c r="AG492" s="201"/>
      <c r="AH492" s="201"/>
      <c r="AI492" s="201"/>
    </row>
    <row r="493">
      <c r="H493" s="205"/>
      <c r="I493" s="206"/>
      <c r="J493" s="203"/>
      <c r="K493" s="207"/>
      <c r="L493" s="199"/>
      <c r="M493" s="130"/>
      <c r="N493" s="199"/>
      <c r="O493" s="200"/>
      <c r="P493" s="200"/>
      <c r="Q493" s="130"/>
      <c r="R493" s="199"/>
      <c r="S493" s="200"/>
      <c r="T493" s="132"/>
      <c r="AB493" s="201" t="str">
        <f>IFERROR(__xludf.DUMMYFUNCTION("FILTER('설정시트'!$D$7:$K$20,'설정시트'!$C$7:$C$20=I493)"),"#N/A")</f>
        <v>#N/A</v>
      </c>
      <c r="AC493" s="201"/>
      <c r="AD493" s="201"/>
      <c r="AE493" s="201"/>
      <c r="AF493" s="201"/>
      <c r="AG493" s="201"/>
      <c r="AH493" s="201"/>
      <c r="AI493" s="201"/>
    </row>
    <row r="494">
      <c r="H494" s="205"/>
      <c r="I494" s="206"/>
      <c r="J494" s="203"/>
      <c r="K494" s="207"/>
      <c r="L494" s="199"/>
      <c r="M494" s="130"/>
      <c r="N494" s="199"/>
      <c r="O494" s="200"/>
      <c r="P494" s="200"/>
      <c r="Q494" s="130"/>
      <c r="R494" s="199"/>
      <c r="S494" s="200"/>
      <c r="T494" s="132"/>
      <c r="AB494" s="201" t="str">
        <f>IFERROR(__xludf.DUMMYFUNCTION("FILTER('설정시트'!$D$7:$K$20,'설정시트'!$C$7:$C$20=I494)"),"#N/A")</f>
        <v>#N/A</v>
      </c>
      <c r="AC494" s="201"/>
      <c r="AD494" s="201"/>
      <c r="AE494" s="201"/>
      <c r="AF494" s="201"/>
      <c r="AG494" s="201"/>
      <c r="AH494" s="201"/>
      <c r="AI494" s="201"/>
    </row>
    <row r="495">
      <c r="H495" s="205"/>
      <c r="I495" s="206"/>
      <c r="J495" s="203"/>
      <c r="K495" s="207"/>
      <c r="L495" s="199"/>
      <c r="M495" s="130"/>
      <c r="N495" s="199"/>
      <c r="O495" s="200"/>
      <c r="P495" s="200"/>
      <c r="Q495" s="130"/>
      <c r="R495" s="199"/>
      <c r="S495" s="200"/>
      <c r="T495" s="132"/>
      <c r="AB495" s="201" t="str">
        <f>IFERROR(__xludf.DUMMYFUNCTION("FILTER('설정시트'!$D$7:$K$20,'설정시트'!$C$7:$C$20=I495)"),"#N/A")</f>
        <v>#N/A</v>
      </c>
      <c r="AC495" s="201"/>
      <c r="AD495" s="201"/>
      <c r="AE495" s="201"/>
      <c r="AF495" s="201"/>
      <c r="AG495" s="201"/>
      <c r="AH495" s="201"/>
      <c r="AI495" s="201"/>
    </row>
    <row r="496">
      <c r="H496" s="205"/>
      <c r="I496" s="206"/>
      <c r="J496" s="203"/>
      <c r="K496" s="207"/>
      <c r="L496" s="199"/>
      <c r="M496" s="130"/>
      <c r="N496" s="199"/>
      <c r="O496" s="200"/>
      <c r="P496" s="200"/>
      <c r="Q496" s="130"/>
      <c r="R496" s="199"/>
      <c r="S496" s="200"/>
      <c r="T496" s="132"/>
      <c r="AB496" s="201" t="str">
        <f>IFERROR(__xludf.DUMMYFUNCTION("FILTER('설정시트'!$D$7:$K$20,'설정시트'!$C$7:$C$20=I496)"),"#N/A")</f>
        <v>#N/A</v>
      </c>
      <c r="AC496" s="201"/>
      <c r="AD496" s="201"/>
      <c r="AE496" s="201"/>
      <c r="AF496" s="201"/>
      <c r="AG496" s="201"/>
      <c r="AH496" s="201"/>
      <c r="AI496" s="201"/>
    </row>
    <row r="497">
      <c r="H497" s="205"/>
      <c r="I497" s="206"/>
      <c r="J497" s="203"/>
      <c r="K497" s="207"/>
      <c r="L497" s="199"/>
      <c r="M497" s="130"/>
      <c r="N497" s="199"/>
      <c r="O497" s="200"/>
      <c r="P497" s="200"/>
      <c r="Q497" s="130"/>
      <c r="R497" s="199"/>
      <c r="S497" s="200"/>
      <c r="T497" s="132"/>
      <c r="AB497" s="201" t="str">
        <f>IFERROR(__xludf.DUMMYFUNCTION("FILTER('설정시트'!$D$7:$K$20,'설정시트'!$C$7:$C$20=I497)"),"#N/A")</f>
        <v>#N/A</v>
      </c>
      <c r="AC497" s="201"/>
      <c r="AD497" s="201"/>
      <c r="AE497" s="201"/>
      <c r="AF497" s="201"/>
      <c r="AG497" s="201"/>
      <c r="AH497" s="201"/>
      <c r="AI497" s="201"/>
    </row>
    <row r="498">
      <c r="H498" s="205"/>
      <c r="I498" s="206"/>
      <c r="J498" s="203"/>
      <c r="K498" s="207"/>
      <c r="L498" s="199"/>
      <c r="M498" s="130"/>
      <c r="N498" s="199"/>
      <c r="O498" s="200"/>
      <c r="P498" s="200"/>
      <c r="Q498" s="130"/>
      <c r="R498" s="199"/>
      <c r="S498" s="200"/>
      <c r="T498" s="132"/>
      <c r="AB498" s="201" t="str">
        <f>IFERROR(__xludf.DUMMYFUNCTION("FILTER('설정시트'!$D$7:$K$20,'설정시트'!$C$7:$C$20=I498)"),"#N/A")</f>
        <v>#N/A</v>
      </c>
      <c r="AC498" s="201"/>
      <c r="AD498" s="201"/>
      <c r="AE498" s="201"/>
      <c r="AF498" s="201"/>
      <c r="AG498" s="201"/>
      <c r="AH498" s="201"/>
      <c r="AI498" s="201"/>
    </row>
    <row r="499">
      <c r="H499" s="205"/>
      <c r="I499" s="206"/>
      <c r="J499" s="203"/>
      <c r="K499" s="207"/>
      <c r="L499" s="199"/>
      <c r="M499" s="130"/>
      <c r="N499" s="199"/>
      <c r="O499" s="200"/>
      <c r="P499" s="200"/>
      <c r="Q499" s="130"/>
      <c r="R499" s="199"/>
      <c r="S499" s="200"/>
      <c r="T499" s="132"/>
      <c r="AB499" s="201" t="str">
        <f>IFERROR(__xludf.DUMMYFUNCTION("FILTER('설정시트'!$D$7:$K$20,'설정시트'!$C$7:$C$20=I499)"),"#N/A")</f>
        <v>#N/A</v>
      </c>
      <c r="AC499" s="201"/>
      <c r="AD499" s="201"/>
      <c r="AE499" s="201"/>
      <c r="AF499" s="201"/>
      <c r="AG499" s="201"/>
      <c r="AH499" s="201"/>
      <c r="AI499" s="201"/>
    </row>
    <row r="500">
      <c r="H500" s="208"/>
      <c r="I500" s="209"/>
      <c r="J500" s="210"/>
      <c r="K500" s="211"/>
      <c r="L500" s="212"/>
      <c r="M500" s="152"/>
      <c r="N500" s="212"/>
      <c r="O500" s="213"/>
      <c r="P500" s="213"/>
      <c r="Q500" s="152"/>
      <c r="R500" s="212"/>
      <c r="S500" s="213"/>
      <c r="T500" s="55"/>
      <c r="AB500" s="201" t="str">
        <f>IFERROR(__xludf.DUMMYFUNCTION("FILTER('설정시트'!$D$7:$K$20,'설정시트'!$C$7:$C$20=I500)"),"#N/A")</f>
        <v>#N/A</v>
      </c>
      <c r="AC500" s="201"/>
      <c r="AD500" s="201"/>
      <c r="AE500" s="201"/>
      <c r="AF500" s="201"/>
      <c r="AG500" s="201"/>
      <c r="AH500" s="201"/>
      <c r="AI500" s="201"/>
    </row>
  </sheetData>
  <customSheetViews>
    <customSheetView guid="{08E032E1-CBE8-4B83-9FAB-540FA7603A16}" filter="1" showAutoFilter="1">
      <autoFilter ref="$H$61:$J$150"/>
    </customSheetView>
    <customSheetView guid="{2938FD61-1C54-41F9-AD5C-522B0675D6B8}" filter="1" showAutoFilter="1">
      <autoFilter ref="$I$61:$L$50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0" priority="1" stopIfTrue="1">
      <formula>MONTH(R9)&lt;&gt;$D$3</formula>
    </cfRule>
  </conditionalFormatting>
  <conditionalFormatting sqref="R19:X19">
    <cfRule type="expression" dxfId="1" priority="2" stopIfTrue="1">
      <formula>MONTH(R19)&lt;&gt;$D$3</formula>
    </cfRule>
  </conditionalFormatting>
  <conditionalFormatting sqref="R17:X17">
    <cfRule type="expression" dxfId="1" priority="3" stopIfTrue="1">
      <formula>MONTH(R17)&lt;&gt;$D$3</formula>
    </cfRule>
  </conditionalFormatting>
  <conditionalFormatting sqref="R15:X15">
    <cfRule type="expression" dxfId="1" priority="4" stopIfTrue="1">
      <formula>MONTH(R15)&lt;&gt;$D$3</formula>
    </cfRule>
  </conditionalFormatting>
  <conditionalFormatting sqref="R13:X13">
    <cfRule type="expression" dxfId="1" priority="5" stopIfTrue="1">
      <formula>MONTH(R13)&lt;&gt;$D$3</formula>
    </cfRule>
  </conditionalFormatting>
  <conditionalFormatting sqref="R11:X11">
    <cfRule type="expression" dxfId="1" priority="6" stopIfTrue="1">
      <formula>MONTH(R11)&lt;&gt;$D$3</formula>
    </cfRule>
  </conditionalFormatting>
  <conditionalFormatting sqref="R20:X20">
    <cfRule type="expression" dxfId="1" priority="7" stopIfTrue="1">
      <formula>MONTH(R19)&lt;&gt;$D$3</formula>
    </cfRule>
  </conditionalFormatting>
  <conditionalFormatting sqref="R18:X18">
    <cfRule type="expression" dxfId="1" priority="8" stopIfTrue="1">
      <formula>MONTH(R17)&lt;&gt;$D$3</formula>
    </cfRule>
  </conditionalFormatting>
  <conditionalFormatting sqref="R16:X16">
    <cfRule type="expression" dxfId="1" priority="9" stopIfTrue="1">
      <formula>MONTH(R15)&lt;&gt;$D$3</formula>
    </cfRule>
  </conditionalFormatting>
  <conditionalFormatting sqref="R14:X14">
    <cfRule type="expression" dxfId="1" priority="10" stopIfTrue="1">
      <formula>MONTH(R13)&lt;&gt;$D$3</formula>
    </cfRule>
  </conditionalFormatting>
  <conditionalFormatting sqref="R12:X12">
    <cfRule type="expression" dxfId="1" priority="11" stopIfTrue="1">
      <formula>MONTH(R11)&lt;&gt;$D$3</formula>
    </cfRule>
  </conditionalFormatting>
  <conditionalFormatting sqref="R10:X10">
    <cfRule type="expression" dxfId="1" priority="12" stopIfTrue="1">
      <formula>MONTH(R9)&lt;&gt;$D$3</formula>
    </cfRule>
  </conditionalFormatting>
  <conditionalFormatting sqref="Y20">
    <cfRule type="expression" dxfId="1" priority="13" stopIfTrue="1">
      <formula>MONTH($R$19)&lt;&gt;$D$3</formula>
    </cfRule>
  </conditionalFormatting>
  <conditionalFormatting sqref="Y18">
    <cfRule type="expression" dxfId="1" priority="14" stopIfTrue="1">
      <formula>MONTH($R$17)&lt;&gt;$D$3</formula>
    </cfRule>
  </conditionalFormatting>
  <conditionalFormatting sqref="Y16">
    <cfRule type="expression" dxfId="1" priority="15" stopIfTrue="1">
      <formula>MONTH($R$15)&lt;&gt;$D$3</formula>
    </cfRule>
  </conditionalFormatting>
  <conditionalFormatting sqref="Y14">
    <cfRule type="expression" dxfId="1" priority="16" stopIfTrue="1">
      <formula>MONTH($R$13)&lt;&gt;$D$3</formula>
    </cfRule>
  </conditionalFormatting>
  <conditionalFormatting sqref="Y12">
    <cfRule type="expression" dxfId="1" priority="17" stopIfTrue="1">
      <formula>MONTH($R$11)&lt;&gt;$D$3</formula>
    </cfRule>
  </conditionalFormatting>
  <conditionalFormatting sqref="Y10">
    <cfRule type="expression" dxfId="1" priority="18" stopIfTrue="1">
      <formula>MONTH($X$9)&lt;&gt;$D$3</formula>
    </cfRule>
  </conditionalFormatting>
  <conditionalFormatting sqref="H62:H500">
    <cfRule type="expression" dxfId="2" priority="19" stopIfTrue="1">
      <formula>AND(H62="", I62&lt;&gt;"")</formula>
    </cfRule>
  </conditionalFormatting>
  <dataValidations>
    <dataValidation type="list" allowBlank="1" showErrorMessage="1" sqref="J412">
      <formula1>'2월'!$AB$412:$AI$412</formula1>
    </dataValidation>
    <dataValidation type="list" allowBlank="1" showErrorMessage="1" sqref="J483">
      <formula1>'2월'!$AB$483:$AI$483</formula1>
    </dataValidation>
    <dataValidation type="list" allowBlank="1" showErrorMessage="1" sqref="J191">
      <formula1>'2월'!$AB$191:$AI$191</formula1>
    </dataValidation>
    <dataValidation type="list" allowBlank="1" showErrorMessage="1" sqref="J66">
      <formula1>'2월'!$AB$66:$AI$66</formula1>
    </dataValidation>
    <dataValidation type="list" allowBlank="1" showErrorMessage="1" sqref="J176">
      <formula1>'2월'!$AB$176:$AI$176</formula1>
    </dataValidation>
    <dataValidation type="list" allowBlank="1" showErrorMessage="1" sqref="J308">
      <formula1>'2월'!$AB$308:$AI$308</formula1>
    </dataValidation>
    <dataValidation type="list" allowBlank="1" showErrorMessage="1" sqref="J303">
      <formula1>'2월'!$AB$303:$AI$303</formula1>
    </dataValidation>
    <dataValidation type="list" allowBlank="1" showErrorMessage="1" sqref="J81">
      <formula1>'2월'!$AB$81:$AI$81</formula1>
    </dataValidation>
    <dataValidation type="list" allowBlank="1" showErrorMessage="1" sqref="J171">
      <formula1>'2월'!$AB$171:$AI$171</formula1>
    </dataValidation>
    <dataValidation type="list" allowBlank="1" showErrorMessage="1" sqref="J120">
      <formula1>'2월'!$AB$120:$AI$120</formula1>
    </dataValidation>
    <dataValidation type="list" allowBlank="1" showErrorMessage="1" sqref="J394">
      <formula1>'2월'!$AB$394:$AI$394</formula1>
    </dataValidation>
    <dataValidation type="list" allowBlank="1" showErrorMessage="1" sqref="J468">
      <formula1>'2월'!$AB$468:$AI$468</formula1>
    </dataValidation>
    <dataValidation type="list" allowBlank="1" showErrorMessage="1" sqref="J285">
      <formula1>'2월'!$AB$285:$AI$285</formula1>
    </dataValidation>
    <dataValidation type="list" allowBlank="1" showErrorMessage="1" sqref="J280">
      <formula1>'2월'!$AB$280:$AI$280</formula1>
    </dataValidation>
    <dataValidation type="list" allowBlank="1" showErrorMessage="1" sqref="J432">
      <formula1>'2월'!$AB$432:$AI$432</formula1>
    </dataValidation>
    <dataValidation type="list" allowBlank="1" showErrorMessage="1" sqref="J359">
      <formula1>'2월'!$AB$359:$AI$359</formula1>
    </dataValidation>
    <dataValidation type="list" allowBlank="1" showErrorMessage="1" sqref="J260">
      <formula1>'2월'!$AB$260:$AI$260</formula1>
    </dataValidation>
    <dataValidation type="list" allowBlank="1" showErrorMessage="1" sqref="J219">
      <formula1>'2월'!$AB$219:$AI$219</formula1>
    </dataValidation>
    <dataValidation type="list" allowBlank="1" showErrorMessage="1" sqref="J463">
      <formula1>'2월'!$AB$463:$AI$463</formula1>
    </dataValidation>
    <dataValidation type="list" allowBlank="1" showErrorMessage="1" sqref="J328">
      <formula1>'2월'!$AB$328:$AI$328</formula1>
    </dataValidation>
    <dataValidation type="list" allowBlank="1" showErrorMessage="1" sqref="J323">
      <formula1>'2월'!$AB$323:$AI$323</formula1>
    </dataValidation>
    <dataValidation type="list" allowBlank="1" showErrorMessage="1" sqref="J156">
      <formula1>'2월'!$AB$156:$AI$156</formula1>
    </dataValidation>
    <dataValidation type="list" allowBlank="1" showErrorMessage="1" sqref="J151">
      <formula1>'2월'!$AB$151:$AI$151</formula1>
    </dataValidation>
    <dataValidation type="list" allowBlank="1" showErrorMessage="1" sqref="J214">
      <formula1>'2월'!$AB$214:$AI$214</formula1>
    </dataValidation>
    <dataValidation type="list" allowBlank="1" showErrorMessage="1" sqref="J488">
      <formula1>'2월'!$AB$488:$AI$488</formula1>
    </dataValidation>
    <dataValidation type="list" allowBlank="1" showErrorMessage="1" sqref="J265">
      <formula1>'2월'!$AB$265:$AI$265</formula1>
    </dataValidation>
    <dataValidation type="list" allowBlank="1" showErrorMessage="1" sqref="J417">
      <formula1>'2월'!$AB$417:$AI$417</formula1>
    </dataValidation>
    <dataValidation type="list" allowBlank="1" showErrorMessage="1" sqref="J100">
      <formula1>'2월'!$AB$100:$AI$100</formula1>
    </dataValidation>
    <dataValidation type="list" allowBlank="1" showErrorMessage="1" sqref="J374">
      <formula1>'2월'!$AB$374:$AI$374</formula1>
    </dataValidation>
    <dataValidation type="list" allowBlank="1" showErrorMessage="1" sqref="J95">
      <formula1>'2월'!$AB$95:$AI$95</formula1>
    </dataValidation>
    <dataValidation type="list" allowBlank="1" showErrorMessage="1" sqref="J105">
      <formula1>'2월'!$AB$105:$AI$105</formula1>
    </dataValidation>
    <dataValidation type="list" allowBlank="1" showErrorMessage="1" sqref="J379">
      <formula1>'2월'!$AB$379:$AI$379</formula1>
    </dataValidation>
    <dataValidation type="list" allowBlank="1" showErrorMessage="1" sqref="J348">
      <formula1>'2월'!$AB$348:$AI$348</formula1>
    </dataValidation>
    <dataValidation type="list" allowBlank="1" showErrorMessage="1" sqref="J239">
      <formula1>'2월'!$AB$239:$AI$239</formula1>
    </dataValidation>
    <dataValidation type="list" allowBlank="1" showErrorMessage="1" sqref="J240">
      <formula1>'2월'!$AB$240:$AI$240</formula1>
    </dataValidation>
    <dataValidation type="list" allowBlank="1" showErrorMessage="1" sqref="J160">
      <formula1>'2월'!$AB$160:$AI$160</formula1>
    </dataValidation>
    <dataValidation type="list" allowBlank="1" showErrorMessage="1" sqref="J131">
      <formula1>'2월'!$AB$131:$AI$131</formula1>
    </dataValidation>
    <dataValidation type="list" allowBlank="1" showErrorMessage="1" sqref="J437">
      <formula1>'2월'!$AB$437:$AI$437</formula1>
    </dataValidation>
    <dataValidation type="list" allowBlank="1" showErrorMessage="1" sqref="J319">
      <formula1>'2월'!$AB$319:$AI$319</formula1>
    </dataValidation>
    <dataValidation type="list" allowBlank="1" showErrorMessage="1" sqref="J428">
      <formula1>'2월'!$AB$428:$AI$428</formula1>
    </dataValidation>
    <dataValidation type="list" allowBlank="1" showErrorMessage="1" sqref="J477">
      <formula1>'2월'!$AB$477:$AI$477</formula1>
    </dataValidation>
    <dataValidation type="list" allowBlank="1" showErrorMessage="1" sqref="J196">
      <formula1>'2월'!$AB$196:$AI$196</formula1>
    </dataValidation>
    <dataValidation type="list" allowBlank="1" showErrorMessage="1" sqref="J385">
      <formula1>'2월'!$AB$385:$AI$385</formula1>
    </dataValidation>
    <dataValidation type="list" allowBlank="1" showErrorMessage="1" sqref="J111">
      <formula1>'2월'!$AB$111:$AI$111</formula1>
    </dataValidation>
    <dataValidation type="list" allowBlank="1" showErrorMessage="1" sqref="J368">
      <formula1>'2월'!$AB$368:$AI$368</formula1>
    </dataValidation>
    <dataValidation type="list" allowBlank="1" showErrorMessage="1" sqref="J494">
      <formula1>'2월'!$AB$494:$AI$494</formula1>
    </dataValidation>
    <dataValidation type="list" allowBlank="1" showErrorMessage="1" sqref="J220">
      <formula1>'2월'!$AB$220:$AI$220</formula1>
    </dataValidation>
    <dataValidation type="list" allowBlank="1" showErrorMessage="1" sqref="J68">
      <formula1>'2월'!$AB$68:$AI$68</formula1>
    </dataValidation>
    <dataValidation type="list" allowBlank="1" showErrorMessage="1" sqref="J259">
      <formula1>'2월'!$AB$259:$AI$259</formula1>
    </dataValidation>
    <dataValidation type="list" allowBlank="1" showErrorMessage="1" sqref="J401">
      <formula1>'2월'!$AB$401:$AI$401</formula1>
    </dataValidation>
    <dataValidation type="list" allowBlank="1" showErrorMessage="1" sqref="J187">
      <formula1>'2월'!$AB$187:$AI$187</formula1>
    </dataValidation>
    <dataValidation type="list" allowBlank="1" showErrorMessage="1" sqref="J339">
      <formula1>'2월'!$AB$339:$AI$339</formula1>
    </dataValidation>
    <dataValidation type="list" allowBlank="1" showErrorMessage="1" sqref="J296">
      <formula1>'2월'!$AB$296:$AI$296</formula1>
    </dataValidation>
    <dataValidation type="list" allowBlank="1" showErrorMessage="1" sqref="J140">
      <formula1>'2월'!$AB$140:$AI$140</formula1>
    </dataValidation>
    <dataValidation type="list" allowBlank="1" showErrorMessage="1" sqref="J448">
      <formula1>'2월'!$AB$448:$AI$448</formula1>
    </dataValidation>
    <dataValidation type="list" allowBlank="1" showErrorMessage="1" sqref="J457">
      <formula1>'2월'!$AB$457:$AI$457</formula1>
    </dataValidation>
    <dataValidation type="list" allowBlank="1" showErrorMessage="1" sqref="J223">
      <formula1>'2월'!$AB$223:$AI$223</formula1>
    </dataValidation>
    <dataValidation type="list" allowBlank="1" showErrorMessage="1" sqref="J332">
      <formula1>'2월'!$AB$332:$AI$332</formula1>
    </dataValidation>
    <dataValidation type="list" allowBlank="1" showErrorMessage="1" sqref="J317">
      <formula1>'2월'!$AB$317:$AI$317</formula1>
    </dataValidation>
    <dataValidation type="list" allowBlank="1" showErrorMessage="1" sqref="J114">
      <formula1>'2월'!$AB$114:$AI$114</formula1>
    </dataValidation>
    <dataValidation type="list" allowBlank="1" showErrorMessage="1" sqref="J441">
      <formula1>'2월'!$AB$441:$AI$441</formula1>
    </dataValidation>
    <dataValidation type="list" allowBlank="1" showErrorMessage="1" sqref="J459">
      <formula1>'2월'!$AB$459:$AI$459</formula1>
    </dataValidation>
    <dataValidation type="list" allowBlank="1" showErrorMessage="1" sqref="J299">
      <formula1>'2월'!$AB$299:$AI$299</formula1>
    </dataValidation>
    <dataValidation type="list" allowBlank="1" showErrorMessage="1" sqref="J426">
      <formula1>'2월'!$AB$426:$AI$426</formula1>
    </dataValidation>
    <dataValidation type="list" allowBlank="1" showErrorMessage="1" sqref="J279">
      <formula1>'2월'!$AB$279:$AI$279</formula1>
    </dataValidation>
    <dataValidation type="list" allowBlank="1" showErrorMessage="1" sqref="J134">
      <formula1>'2월'!$AB$134:$AI$134</formula1>
    </dataValidation>
    <dataValidation type="list" allowBlank="1" showErrorMessage="1" sqref="J312">
      <formula1>'2월'!$AB$312:$AI$312</formula1>
    </dataValidation>
    <dataValidation type="list" allowBlank="1" showErrorMessage="1" sqref="J208">
      <formula1>'2월'!$AB$208:$AI$208</formula1>
    </dataValidation>
    <dataValidation type="list" allowBlank="1" showErrorMessage="1" sqref="J243">
      <formula1>'2월'!$AB$243:$AI$243</formula1>
    </dataValidation>
    <dataValidation type="list" allowBlank="1" showErrorMessage="1" sqref="J76">
      <formula1>'2월'!$AB$76:$AI$76</formula1>
    </dataValidation>
    <dataValidation type="list" allowBlank="1" showErrorMessage="1" sqref="J97">
      <formula1>'2월'!$AB$97:$AI$97</formula1>
    </dataValidation>
    <dataValidation type="list" allowBlank="1" showErrorMessage="1" sqref="J203">
      <formula1>'2월'!$AB$203:$AI$203</formula1>
    </dataValidation>
    <dataValidation type="list" allowBlank="1" showErrorMessage="1" sqref="J205">
      <formula1>'2월'!$AB$205:$AI$205</formula1>
    </dataValidation>
    <dataValidation type="list" allowBlank="1" showErrorMessage="1" sqref="J139">
      <formula1>'2월'!$AB$139:$AI$139</formula1>
    </dataValidation>
    <dataValidation type="list" allowBlank="1" showErrorMessage="1" sqref="J337">
      <formula1>'2월'!$AB$337:$AI$337</formula1>
    </dataValidation>
    <dataValidation type="list" allowBlank="1" showErrorMessage="1" sqref="J479">
      <formula1>'2월'!$AB$479:$AI$479</formula1>
    </dataValidation>
    <dataValidation type="list" allowBlank="1" showErrorMessage="1" sqref="J446">
      <formula1>'2월'!$AB$446:$AI$446</formula1>
    </dataValidation>
    <dataValidation type="list" allowBlank="1" showErrorMessage="1" sqref="J421">
      <formula1>'2월'!$AB$421:$AI$421</formula1>
    </dataValidation>
    <dataValidation type="list" allowBlank="1" showErrorMessage="1" sqref="J403">
      <formula1>'2월'!$AB$403:$AI$403</formula1>
    </dataValidation>
    <dataValidation type="list" allowBlank="1" showErrorMessage="1" sqref="J119">
      <formula1>'2월'!$AB$119:$AI$119</formula1>
    </dataValidation>
    <dataValidation type="list" allowBlank="1" showErrorMessage="1" sqref="J388">
      <formula1>'2월'!$AB$388:$AI$388</formula1>
    </dataValidation>
    <dataValidation type="list" allowBlank="1" showErrorMessage="1" sqref="J83">
      <formula1>'2월'!$AB$83:$AI$83</formula1>
    </dataValidation>
    <dataValidation type="list" allowBlank="1" showErrorMessage="1" sqref="J497">
      <formula1>'2월'!$AB$497:$AI$497</formula1>
    </dataValidation>
    <dataValidation type="list" allowBlank="1" showErrorMessage="1" sqref="J228">
      <formula1>'2월'!$AB$228:$AI$228</formula1>
    </dataValidation>
    <dataValidation type="list" allowBlank="1" showErrorMessage="1" sqref="J408">
      <formula1>'2월'!$AB$408:$AI$408</formula1>
    </dataValidation>
    <dataValidation type="list" allowBlank="1" showErrorMessage="1" sqref="J334">
      <formula1>'2월'!$AB$334:$AI$334</formula1>
    </dataValidation>
    <dataValidation type="list" allowBlank="1" showErrorMessage="1" sqref="J78">
      <formula1>'2월'!$AB$78:$AI$78</formula1>
    </dataValidation>
    <dataValidation type="list" allowBlank="1" showErrorMessage="1" sqref="J443">
      <formula1>'2월'!$AB$443:$AI$443</formula1>
    </dataValidation>
    <dataValidation type="list" allowBlank="1" showErrorMessage="1" sqref="J193">
      <formula1>'2월'!$AB$193:$AI$193</formula1>
    </dataValidation>
    <dataValidation type="list" allowBlank="1" showErrorMessage="1" sqref="J481">
      <formula1>'2월'!$AB$481:$AI$481</formula1>
    </dataValidation>
    <dataValidation type="list" allowBlank="1" showErrorMessage="1" sqref="J372">
      <formula1>'2월'!$AB$372:$AI$372</formula1>
    </dataValidation>
    <dataValidation type="list" allowBlank="1" showErrorMessage="1" sqref="J225">
      <formula1>'2월'!$AB$225:$AI$225</formula1>
    </dataValidation>
    <dataValidation type="list" allowBlank="1" showErrorMessage="1" sqref="J499">
      <formula1>'2월'!$AB$499:$AI$499</formula1>
    </dataValidation>
    <dataValidation type="list" allowBlank="1" showErrorMessage="1" sqref="J116">
      <formula1>'2월'!$AB$116:$AI$116</formula1>
    </dataValidation>
    <dataValidation type="list" allowBlank="1" showErrorMessage="1" sqref="J245">
      <formula1>'2월'!$AB$245:$AI$245</formula1>
    </dataValidation>
    <dataValidation type="list" allowBlank="1" showErrorMessage="1" sqref="J93">
      <formula1>'2월'!$AB$93:$AI$93</formula1>
    </dataValidation>
    <dataValidation type="list" allowBlank="1" showErrorMessage="1" sqref="J283">
      <formula1>'2월'!$AB$283:$AI$283</formula1>
    </dataValidation>
    <dataValidation type="list" allowBlank="1" showErrorMessage="1" sqref="J391">
      <formula1>'2월'!$AB$391:$AI$391</formula1>
    </dataValidation>
    <dataValidation type="list" allowBlank="1" showErrorMessage="1" sqref="J88">
      <formula1>'2월'!$AB$88:$AI$88</formula1>
    </dataValidation>
    <dataValidation type="list" allowBlank="1" showErrorMessage="1" sqref="J174">
      <formula1>'2월'!$AB$174:$AI$174</formula1>
    </dataValidation>
    <dataValidation type="list" allowBlank="1" showErrorMessage="1" sqref="J314">
      <formula1>'2월'!$AB$314:$AI$314</formula1>
    </dataValidation>
    <dataValidation type="list" allowBlank="1" showErrorMessage="1" sqref="J423">
      <formula1>'2월'!$AB$423:$AI$423</formula1>
    </dataValidation>
    <dataValidation type="list" allowBlank="1" showErrorMessage="1" sqref="J354">
      <formula1>'2월'!$AB$354:$AI$354</formula1>
    </dataValidation>
    <dataValidation type="list" allowBlank="1" showErrorMessage="1" sqref="J480">
      <formula1>'2월'!$AB$480:$AI$480</formula1>
    </dataValidation>
    <dataValidation type="list" allowBlank="1" showErrorMessage="1" sqref="J352">
      <formula1>'2월'!$AB$352:$AI$352</formula1>
    </dataValidation>
    <dataValidation type="list" allowBlank="1" showErrorMessage="1" sqref="J371">
      <formula1>'2월'!$AB$371:$AI$371</formula1>
    </dataValidation>
    <dataValidation type="list" allowBlank="1" showErrorMessage="1" sqref="J461">
      <formula1>'2월'!$AB$461:$AI$461</formula1>
    </dataValidation>
    <dataValidation type="list" allowBlank="1" showErrorMessage="1" sqref="J85">
      <formula1>'2월'!$AB$85:$AI$85</formula1>
    </dataValidation>
    <dataValidation type="list" allowBlank="1" showErrorMessage="1" sqref="J91">
      <formula1>'2월'!$AB$91:$AI$91</formula1>
    </dataValidation>
    <dataValidation type="list" allowBlank="1" showErrorMessage="1" sqref="J406">
      <formula1>'2월'!$AB$406:$AI$406</formula1>
    </dataValidation>
    <dataValidation type="list" allowBlank="1" showErrorMessage="1" sqref="J262">
      <formula1>'2월'!$AB$262:$AI$262</formula1>
    </dataValidation>
    <dataValidation type="list" allowBlank="1" showErrorMessage="1" sqref="J282">
      <formula1>'2월'!$AB$282:$AI$282</formula1>
    </dataValidation>
    <dataValidation type="list" allowBlank="1" showErrorMessage="1" sqref="J136">
      <formula1>'2월'!$AB$136:$AI$136</formula1>
    </dataValidation>
    <dataValidation type="list" allowBlank="1" showErrorMessage="1" sqref="J154">
      <formula1>'2월'!$AB$154:$AI$154</formula1>
    </dataValidation>
    <dataValidation type="list" allowBlank="1" showErrorMessage="1" sqref="J173">
      <formula1>'2월'!$AB$173:$AI$173</formula1>
    </dataValidation>
    <dataValidation type="list" allowBlank="1" showErrorMessage="1" sqref="J263">
      <formula1>'2월'!$AB$263:$AI$263</formula1>
    </dataValidation>
    <dataValidation type="list" allowBlank="1" showErrorMessage="1" sqref="J445">
      <formula1>'2월'!$AB$445:$AI$445</formula1>
    </dataValidation>
    <dataValidation type="list" allowBlank="1" showErrorMessage="1" sqref="J242">
      <formula1>'2월'!$AB$242:$AI$242</formula1>
    </dataValidation>
    <dataValidation type="list" allowBlank="1" showErrorMessage="1" sqref="J128">
      <formula1>'2월'!$AB$128:$AI$128</formula1>
    </dataValidation>
    <dataValidation type="list" allowBlank="1" showErrorMessage="1" sqref="J153">
      <formula1>'2월'!$AB$153:$AI$153</formula1>
    </dataValidation>
    <dataValidation type="list" allowBlank="1" showErrorMessage="1" sqref="J227">
      <formula1>'2월'!$AB$227:$AI$227</formula1>
    </dataValidation>
    <dataValidation type="list" allowBlank="1" showErrorMessage="1" sqref="J435">
      <formula1>'2월'!$AB$435:$AI$435</formula1>
    </dataValidation>
    <dataValidation type="list" allowBlank="1" showErrorMessage="1" sqref="J252">
      <formula1>'2월'!$AB$252:$AI$252</formula1>
    </dataValidation>
    <dataValidation type="list" allowBlank="1" showErrorMessage="1" sqref="J460">
      <formula1>'2월'!$AB$460:$AI$460</formula1>
    </dataValidation>
    <dataValidation type="list" allowBlank="1" showErrorMessage="1" sqref="J430">
      <formula1>'2월'!$AB$430:$AI$430</formula1>
    </dataValidation>
    <dataValidation type="list" allowBlank="1" showErrorMessage="1" sqref="J257">
      <formula1>'2월'!$AB$257:$AI$257</formula1>
    </dataValidation>
    <dataValidation type="list" allowBlank="1" showErrorMessage="1" sqref="J293">
      <formula1>'2월'!$AB$293:$AI$293</formula1>
    </dataValidation>
    <dataValidation type="list" allowBlank="1" showErrorMessage="1" sqref="J331">
      <formula1>'2월'!$AB$331:$AI$331</formula1>
    </dataValidation>
    <dataValidation type="list" allowBlank="1" showErrorMessage="1" sqref="J392">
      <formula1>'2월'!$AB$392:$AI$392</formula1>
    </dataValidation>
    <dataValidation type="list" allowBlank="1" showErrorMessage="1" sqref="J356">
      <formula1>'2월'!$AB$356:$AI$356</formula1>
    </dataValidation>
    <dataValidation type="list" allowBlank="1" showErrorMessage="1" sqref="J123">
      <formula1>'2월'!$AB$123:$AI$123</formula1>
    </dataValidation>
    <dataValidation type="list" allowBlank="1" showErrorMessage="1" sqref="J397">
      <formula1>'2월'!$AB$397:$AI$397</formula1>
    </dataValidation>
    <dataValidation type="list" allowBlank="1" showErrorMessage="1" sqref="J298">
      <formula1>'2월'!$AB$298:$AI$298</formula1>
    </dataValidation>
    <dataValidation type="list" allowBlank="1" showErrorMessage="1" sqref="J341">
      <formula1>'2월'!$AB$341:$AI$341</formula1>
    </dataValidation>
    <dataValidation type="list" allowBlank="1" showErrorMessage="1" sqref="J138">
      <formula1>'2월'!$AB$138:$AI$138</formula1>
    </dataValidation>
    <dataValidation type="list" allowBlank="1" showErrorMessage="1" sqref="J346">
      <formula1>'2월'!$AB$346:$AI$346</formula1>
    </dataValidation>
    <dataValidation type="list" allowBlank="1" showErrorMessage="1" sqref="J112">
      <formula1>'2월'!$AB$112:$AI$112</formula1>
    </dataValidation>
    <dataValidation type="list" allowBlank="1" showErrorMessage="1" sqref="J301">
      <formula1>'2월'!$AB$301:$AI$301</formula1>
    </dataValidation>
    <dataValidation type="list" allowBlank="1" showErrorMessage="1" sqref="J409">
      <formula1>'2월'!$AB$409:$AI$409</formula1>
    </dataValidation>
    <dataValidation type="list" allowBlank="1" showErrorMessage="1" sqref="J99">
      <formula1>'2월'!$AB$99:$AI$99</formula1>
    </dataValidation>
    <dataValidation type="list" allowBlank="1" showErrorMessage="1" sqref="J178">
      <formula1>'2월'!$AB$178:$AI$178</formula1>
    </dataValidation>
    <dataValidation type="list" allowBlank="1" showErrorMessage="1" sqref="J386">
      <formula1>'2월'!$AB$386:$AI$386</formula1>
    </dataValidation>
    <dataValidation type="list" allowBlank="1" showErrorMessage="1" sqref="J476">
      <formula1>'2월'!$AB$476:$AI$476</formula1>
    </dataValidation>
    <dataValidation type="list" allowBlank="1" showErrorMessage="1" sqref="J396">
      <formula1>'2월'!$AB$396:$AI$396</formula1>
    </dataValidation>
    <dataValidation type="list" allowBlank="1" showErrorMessage="1" sqref="J258">
      <formula1>'2월'!$AB$258:$AI$258</formula1>
    </dataValidation>
    <dataValidation type="list" allowBlank="1" showErrorMessage="1" sqref="J297">
      <formula1>'2월'!$AB$297:$AI$297</formula1>
    </dataValidation>
    <dataValidation type="list" allowBlank="1" showErrorMessage="1" sqref="J486">
      <formula1>'2월'!$AB$486:$AI$486</formula1>
    </dataValidation>
    <dataValidation type="list" allowBlank="1" showErrorMessage="1" sqref="J357">
      <formula1>'2월'!$AB$357:$AI$357</formula1>
    </dataValidation>
    <dataValidation type="list" allowBlank="1" showErrorMessage="1" sqref="J122">
      <formula1>'2월'!$AB$122:$AI$122</formula1>
    </dataValidation>
    <dataValidation type="list" allowBlank="1" showErrorMessage="1" sqref="J212">
      <formula1>'2월'!$AB$212:$AI$212</formula1>
    </dataValidation>
    <dataValidation type="list" allowBlank="1" showErrorMessage="1" sqref="J330">
      <formula1>'2월'!$AB$330:$AI$330</formula1>
    </dataValidation>
    <dataValidation type="list" allowBlank="1" showErrorMessage="1" sqref="J340">
      <formula1>'2월'!$AB$340:$AI$340</formula1>
    </dataValidation>
    <dataValidation type="list" allowBlank="1" showErrorMessage="1" sqref="J420">
      <formula1>'2월'!$AB$420:$AI$420</formula1>
    </dataValidation>
    <dataValidation type="list" allowBlank="1" showErrorMessage="1" sqref="J387">
      <formula1>'2월'!$AB$387:$AI$387</formula1>
    </dataValidation>
    <dataValidation type="list" allowBlank="1" showErrorMessage="1" sqref="J179">
      <formula1>'2월'!$AB$179:$AI$179</formula1>
    </dataValidation>
    <dataValidation type="list" allowBlank="1" showErrorMessage="1" sqref="J113">
      <formula1>'2월'!$AB$113:$AI$113</formula1>
    </dataValidation>
    <dataValidation type="list" allowBlank="1" showErrorMessage="1" sqref="J300">
      <formula1>'2월'!$AB$300:$AI$300</formula1>
    </dataValidation>
    <dataValidation type="list" allowBlank="1" showErrorMessage="1" sqref="J439">
      <formula1>'2월'!$AB$439:$AI$439</formula1>
    </dataValidation>
    <dataValidation type="list" allowBlank="1" showErrorMessage="1" sqref="J267">
      <formula1>'2월'!$AB$267:$AI$267</formula1>
    </dataValidation>
    <dataValidation type="list" allowBlank="1" showErrorMessage="1" sqref="J201">
      <formula1>'2월'!$AB$201:$AI$201</formula1>
    </dataValidation>
    <dataValidation type="list" allowBlank="1" showErrorMessage="1" sqref="J475">
      <formula1>'2월'!$AB$475:$AI$475</formula1>
    </dataValidation>
    <dataValidation type="list" allowBlank="1" showErrorMessage="1" sqref="J168">
      <formula1>'2월'!$AB$168:$AI$168</formula1>
    </dataValidation>
    <dataValidation type="list" allowBlank="1" showErrorMessage="1" sqref="J169">
      <formula1>'2월'!$AB$169:$AI$169</formula1>
    </dataValidation>
    <dataValidation type="list" allowBlank="1" showErrorMessage="1" sqref="J98">
      <formula1>'2월'!$AB$98:$AI$98</formula1>
    </dataValidation>
    <dataValidation type="list" allowBlank="1" showErrorMessage="1" sqref="J202">
      <formula1>'2월'!$AB$202:$AI$202</formula1>
    </dataValidation>
    <dataValidation type="list" allowBlank="1" showErrorMessage="1" sqref="J211">
      <formula1>'2월'!$AB$211:$AI$211</formula1>
    </dataValidation>
    <dataValidation type="list" allowBlank="1" showErrorMessage="1" sqref="J268">
      <formula1>'2월'!$AB$268:$AI$268</formula1>
    </dataValidation>
    <dataValidation type="list" allowBlank="1" showErrorMessage="1" sqref="J485">
      <formula1>'2월'!$AB$485:$AI$485</formula1>
    </dataValidation>
    <dataValidation type="list" allowBlank="1" showErrorMessage="1" sqref="J162">
      <formula1>'2월'!$AB$162:$AI$162</formula1>
    </dataValidation>
    <dataValidation type="list" allowBlank="1" showErrorMessage="1" sqref="J398">
      <formula1>'2월'!$AB$398:$AI$398</formula1>
    </dataValidation>
    <dataValidation type="list" allowBlank="1" showErrorMessage="1" sqref="J124">
      <formula1>'2월'!$AB$124:$AI$124</formula1>
    </dataValidation>
    <dataValidation type="list" allowBlank="1" showErrorMessage="1" sqref="J294">
      <formula1>'2월'!$AB$294:$AI$294</formula1>
    </dataValidation>
    <dataValidation type="list" allowBlank="1" showErrorMessage="1" sqref="J63">
      <formula1>'2월'!$AB$63:$AI$63</formula1>
    </dataValidation>
    <dataValidation type="list" allowBlank="1" showErrorMessage="1" sqref="J474">
      <formula1>'2월'!$AB$474:$AI$474</formula1>
    </dataValidation>
    <dataValidation type="list" allowBlank="1" showErrorMessage="1" sqref="J380">
      <formula1>'2월'!$AB$380:$AI$380</formula1>
    </dataValidation>
    <dataValidation type="list" allowBlank="1" showErrorMessage="1" sqref="J218">
      <formula1>'2월'!$AB$218:$AI$218</formula1>
    </dataValidation>
    <dataValidation type="list" allowBlank="1" showErrorMessage="1" sqref="J213">
      <formula1>'2월'!$AB$213:$AI$213</formula1>
    </dataValidation>
    <dataValidation type="list" allowBlank="1" showErrorMessage="1" sqref="J307">
      <formula1>'2월'!$AB$307:$AI$307</formula1>
    </dataValidation>
    <dataValidation type="list" allowBlank="1" showErrorMessage="1" sqref="J200">
      <formula1>'2월'!$AB$200:$AI$200</formula1>
    </dataValidation>
    <dataValidation type="list" allowBlank="1" showErrorMessage="1" sqref="J342">
      <formula1>'2월'!$AB$342:$AI$342</formula1>
    </dataValidation>
    <dataValidation type="list" allowBlank="1" showErrorMessage="1" sqref="J167">
      <formula1>'2월'!$AB$167:$AI$167</formula1>
    </dataValidation>
    <dataValidation type="list" allowBlank="1" showErrorMessage="1" sqref="J345">
      <formula1>'2월'!$AB$345:$AI$345</formula1>
    </dataValidation>
    <dataValidation type="list" allowBlank="1" showErrorMessage="1" sqref="J269">
      <formula1>'2월'!$AB$269:$AI$269</formula1>
    </dataValidation>
    <dataValidation type="list" allowBlank="1" showErrorMessage="1" sqref="J449">
      <formula1>'2월'!$AB$449:$AI$449</formula1>
    </dataValidation>
    <dataValidation type="list" allowBlank="1" showErrorMessage="1" sqref="J383">
      <formula1>'2월'!$AB$383:$AI$383</formula1>
    </dataValidation>
    <dataValidation type="list" allowBlank="1" showErrorMessage="1" sqref="J347">
      <formula1>'2월'!$AB$347:$AI$347</formula1>
    </dataValidation>
    <dataValidation type="list" allowBlank="1" showErrorMessage="1" sqref="J64">
      <formula1>'2월'!$AB$64:$AI$64</formula1>
    </dataValidation>
    <dataValidation type="list" allowBlank="1" showErrorMessage="1" sqref="J129">
      <formula1>'2월'!$AB$129:$AI$129</formula1>
    </dataValidation>
    <dataValidation type="list" allowBlank="1" showErrorMessage="1" sqref="J304">
      <formula1>'2월'!$AB$304:$AI$304</formula1>
    </dataValidation>
    <dataValidation type="list" allowBlank="1" showErrorMessage="1" sqref="J487">
      <formula1>'2월'!$AB$487:$AI$487</formula1>
    </dataValidation>
    <dataValidation type="list" allowBlank="1" showErrorMessage="1" sqref="J436">
      <formula1>'2월'!$AB$436:$AI$436</formula1>
    </dataValidation>
    <dataValidation type="list" allowBlank="1" showErrorMessage="1" sqref="J309">
      <formula1>'2월'!$AB$309:$AI$309</formula1>
    </dataValidation>
    <dataValidation type="list" allowBlank="1" showErrorMessage="1" sqref="J251">
      <formula1>'2월'!$AB$251:$AI$251</formula1>
    </dataValidation>
    <dataValidation type="list" allowBlank="1" showErrorMessage="1" sqref="J431">
      <formula1>'2월'!$AB$431:$AI$431</formula1>
    </dataValidation>
    <dataValidation type="list" allowBlank="1" showErrorMessage="1" sqref="J256">
      <formula1>'2월'!$AB$256:$AI$256</formula1>
    </dataValidation>
    <dataValidation type="list" allowBlank="1" showErrorMessage="1" sqref="J126">
      <formula1>'2월'!$AB$126:$AI$126</formula1>
    </dataValidation>
    <dataValidation type="list" allowBlank="1" showErrorMessage="1" sqref="J433">
      <formula1>'2월'!$AB$433:$AI$433</formula1>
    </dataValidation>
    <dataValidation type="list" allowBlank="1" showErrorMessage="1" sqref="J164">
      <formula1>'2월'!$AB$164:$AI$164</formula1>
    </dataValidation>
    <dataValidation type="list" allowBlank="1" showErrorMessage="1" sqref="J254">
      <formula1>'2월'!$AB$254:$AI$254</formula1>
    </dataValidation>
    <dataValidation type="list" allowBlank="1" showErrorMessage="1" sqref="J344">
      <formula1>'2월'!$AB$344:$AI$344</formula1>
    </dataValidation>
    <dataValidation type="list" allowBlank="1" showErrorMessage="1" sqref="J165">
      <formula1>'2월'!$AB$165:$AI$165</formula1>
    </dataValidation>
    <dataValidation type="list" allowBlank="1" showErrorMessage="1" sqref="J489">
      <formula1>'2월'!$AB$489:$AI$489</formula1>
    </dataValidation>
    <dataValidation type="list" allowBlank="1" showErrorMessage="1" sqref="J305">
      <formula1>'2월'!$AB$305:$AI$305</formula1>
    </dataValidation>
    <dataValidation type="list" allowBlank="1" showErrorMessage="1" sqref="J125">
      <formula1>'2월'!$AB$125:$AI$125</formula1>
    </dataValidation>
    <dataValidation type="list" allowBlank="1" showErrorMessage="1" sqref="J215">
      <formula1>'2월'!$AB$215:$AI$215</formula1>
    </dataValidation>
    <dataValidation type="list" allowBlank="1" showErrorMessage="1" sqref="J292">
      <formula1>'2월'!$AB$292:$AI$292</formula1>
    </dataValidation>
    <dataValidation type="list" allowBlank="1" showErrorMessage="1" sqref="J382">
      <formula1>'2월'!$AB$382:$AI$382</formula1>
    </dataValidation>
    <dataValidation type="list" allowBlank="1" showErrorMessage="1" sqref="J472">
      <formula1>'2월'!$AB$472:$AI$472</formula1>
    </dataValidation>
    <dataValidation type="list" allowBlank="1" showErrorMessage="1" sqref="J127">
      <formula1>'2월'!$AB$127:$AI$127</formula1>
    </dataValidation>
    <dataValidation type="list" allowBlank="1" showErrorMessage="1" sqref="J291">
      <formula1>'2월'!$AB$291:$AI$291</formula1>
    </dataValidation>
    <dataValidation type="list" allowBlank="1" showErrorMessage="1" sqref="J399">
      <formula1>'2월'!$AB$399:$AI$399</formula1>
    </dataValidation>
    <dataValidation type="list" allowBlank="1" showErrorMessage="1" sqref="J163">
      <formula1>'2월'!$AB$163:$AI$163</formula1>
    </dataValidation>
    <dataValidation type="list" allowBlank="1" showErrorMessage="1" sqref="J217">
      <formula1>'2월'!$AB$217:$AI$217</formula1>
    </dataValidation>
    <dataValidation type="list" allowBlank="1" showErrorMessage="1" sqref="J253">
      <formula1>'2월'!$AB$253:$AI$253</formula1>
    </dataValidation>
    <dataValidation type="list" allowBlank="1" showErrorMessage="1" sqref="J470">
      <formula1>'2월'!$AB$470:$AI$470</formula1>
    </dataValidation>
    <dataValidation type="list" allowBlank="1" showErrorMessage="1" sqref="J434">
      <formula1>'2월'!$AB$434:$AI$434</formula1>
    </dataValidation>
    <dataValidation type="list" allowBlank="1" showErrorMessage="1" sqref="J306">
      <formula1>'2월'!$AB$306:$AI$306</formula1>
    </dataValidation>
    <dataValidation type="list" allowBlank="1" showErrorMessage="1" sqref="J343">
      <formula1>'2월'!$AB$343:$AI$343</formula1>
    </dataValidation>
    <dataValidation type="list" allowBlank="1" showErrorMessage="1" sqref="J471">
      <formula1>'2월'!$AB$471:$AI$471</formula1>
    </dataValidation>
    <dataValidation type="list" allowBlank="1" showErrorMessage="1" sqref="J381">
      <formula1>'2월'!$AB$381:$AI$381</formula1>
    </dataValidation>
    <dataValidation type="list" allowBlank="1" showErrorMessage="1" sqref="J216">
      <formula1>'2월'!$AB$216:$AI$216</formula1>
    </dataValidation>
    <dataValidation type="list" allowBlank="1" showErrorMessage="1" sqref="J62">
      <formula1>'2월'!$AB$62:$AI$62</formula1>
    </dataValidation>
    <dataValidation type="list" allowBlank="1" showErrorMessage="1" sqref="J384">
      <formula1>'2월'!$AB$384:$AI$384</formula1>
    </dataValidation>
    <dataValidation type="list" allowBlank="1" showErrorMessage="1" sqref="J181">
      <formula1>'2월'!$AB$181:$AI$181</formula1>
    </dataValidation>
    <dataValidation type="list" allowBlank="1" showErrorMessage="1" sqref="J290">
      <formula1>'2월'!$AB$290:$AI$290</formula1>
    </dataValidation>
    <dataValidation type="list" allowBlank="1" showErrorMessage="1" sqref="J275">
      <formula1>'2월'!$AB$275:$AI$275</formula1>
    </dataValidation>
    <dataValidation type="list" allowBlank="1" showErrorMessage="1" sqref="J407">
      <formula1>'2월'!$AB$407:$AI$407</formula1>
    </dataValidation>
    <dataValidation type="list" allowBlank="1" showErrorMessage="1" sqref="J204">
      <formula1>'2월'!$AB$204:$AI$204</formula1>
    </dataValidation>
    <dataValidation type="list" allowBlank="1" showErrorMessage="1" sqref="J478">
      <formula1>'2월'!$AB$478:$AI$478</formula1>
    </dataValidation>
    <dataValidation type="list" allowBlank="1" showErrorMessage="1" sqref="J110">
      <formula1>'2월'!$AB$110:$AI$110</formula1>
    </dataValidation>
    <dataValidation type="list" allowBlank="1" showErrorMessage="1" sqref="J369">
      <formula1>'2월'!$AB$369:$AI$369</formula1>
    </dataValidation>
    <dataValidation type="list" allowBlank="1" showErrorMessage="1" sqref="J186">
      <formula1>'2월'!$AB$186:$AI$186</formula1>
    </dataValidation>
    <dataValidation type="list" allowBlank="1" showErrorMessage="1" sqref="J402">
      <formula1>'2월'!$AB$402:$AI$402</formula1>
    </dataValidation>
    <dataValidation type="list" allowBlank="1" showErrorMessage="1" sqref="J498">
      <formula1>'2월'!$AB$498:$AI$498</formula1>
    </dataValidation>
    <dataValidation type="list" allowBlank="1" showErrorMessage="1" sqref="J493">
      <formula1>'2월'!$AB$493:$AI$493</formula1>
    </dataValidation>
    <dataValidation type="list" allowBlank="1" showErrorMessage="1" sqref="J79">
      <formula1>'2월'!$AB$79:$AI$79</formula1>
    </dataValidation>
    <dataValidation type="list" allowBlank="1" showErrorMessage="1" sqref="J427">
      <formula1>'2월'!$AB$427:$AI$427</formula1>
    </dataValidation>
    <dataValidation type="list" allowBlank="1" showErrorMessage="1" sqref="J94">
      <formula1>'2월'!$AB$94:$AI$94</formula1>
    </dataValidation>
    <dataValidation type="list" allowBlank="1" showErrorMessage="1" sqref="J224">
      <formula1>'2월'!$AB$224:$AI$224</formula1>
    </dataValidation>
    <dataValidation type="list" allowBlank="1" showErrorMessage="1" sqref="J255">
      <formula1>'2월'!$AB$255:$AI$255</formula1>
    </dataValidation>
    <dataValidation type="list" allowBlank="1" showErrorMessage="1" sqref="J115">
      <formula1>'2월'!$AB$115:$AI$115</formula1>
    </dataValidation>
    <dataValidation type="list" allowBlank="1" showErrorMessage="1" sqref="J270">
      <formula1>'2월'!$AB$270:$AI$270</formula1>
    </dataValidation>
    <dataValidation type="list" allowBlank="1" showErrorMessage="1" sqref="J82">
      <formula1>'2월'!$AB$82:$AI$82</formula1>
    </dataValidation>
    <dataValidation type="list" allowBlank="1" showErrorMessage="1" sqref="J389">
      <formula1>'2월'!$AB$389:$AI$389</formula1>
    </dataValidation>
    <dataValidation type="list" allowBlank="1" showErrorMessage="1" sqref="J364">
      <formula1>'2월'!$AB$364:$AI$364</formula1>
    </dataValidation>
    <dataValidation type="list" allowBlank="1" showErrorMessage="1" sqref="J65">
      <formula1>'2월'!$AB$65:$AI$65</formula1>
    </dataValidation>
    <dataValidation type="list" allowBlank="1" showErrorMessage="1" sqref="J473">
      <formula1>'2월'!$AB$473:$AI$473</formula1>
    </dataValidation>
    <dataValidation type="list" allowBlank="1" showErrorMessage="1" sqref="J422">
      <formula1>'2월'!$AB$422:$AI$422</formula1>
    </dataValidation>
    <dataValidation type="list" allowBlank="1" showErrorMessage="1" sqref="J209">
      <formula1>'2월'!$AB$209:$AI$209</formula1>
    </dataValidation>
    <dataValidation type="list" allowBlank="1" showErrorMessage="1" sqref="J313">
      <formula1>'2월'!$AB$313:$AI$313</formula1>
    </dataValidation>
    <dataValidation type="list" allowBlank="1" showErrorMessage="1" sqref="J161">
      <formula1>'2월'!$AB$161:$AI$161</formula1>
    </dataValidation>
    <dataValidation type="list" allowBlank="1" showErrorMessage="1" sqref="J166">
      <formula1>'2월'!$AB$166:$AI$166</formula1>
    </dataValidation>
    <dataValidation type="list" allowBlank="1" showErrorMessage="1" sqref="J318">
      <formula1>'2월'!$AB$318:$AI$318</formula1>
    </dataValidation>
    <dataValidation type="list" allowBlank="1" showErrorMessage="1" sqref="J329">
      <formula1>'2월'!$AB$329:$AI$329</formula1>
    </dataValidation>
    <dataValidation type="list" allowBlank="1" showErrorMessage="1" sqref="J80">
      <formula1>'2월'!$AB$80:$AI$80</formula1>
    </dataValidation>
    <dataValidation type="list" allowBlank="1" showErrorMessage="1" sqref="J150">
      <formula1>'2월'!$AB$150:$AI$150</formula1>
    </dataValidation>
    <dataValidation type="list" allowBlank="1" showErrorMessage="1" sqref="J96">
      <formula1>'2월'!$AB$96:$AI$96</formula1>
    </dataValidation>
    <dataValidation type="list" allowBlank="1" showErrorMessage="1" sqref="J438">
      <formula1>'2월'!$AB$438:$AI$438</formula1>
    </dataValidation>
    <dataValidation type="list" allowBlank="1" showErrorMessage="1" sqref="J447">
      <formula1>'2월'!$AB$447:$AI$447</formula1>
    </dataValidation>
    <dataValidation type="list" allowBlank="1" showErrorMessage="1" sqref="J197">
      <formula1>'2월'!$AB$197:$AI$197</formula1>
    </dataValidation>
    <dataValidation type="list" allowBlank="1" showErrorMessage="1" sqref="J229">
      <formula1>'2월'!$AB$229:$AI$229</formula1>
    </dataValidation>
    <dataValidation type="list" allowBlank="1" showErrorMessage="1" sqref="J418">
      <formula1>'2월'!$AB$418:$AI$418</formula1>
    </dataValidation>
    <dataValidation type="list" allowBlank="1" showErrorMessage="1" sqref="J250">
      <formula1>'2월'!$AB$250:$AI$250</formula1>
    </dataValidation>
    <dataValidation type="list" allowBlank="1" showErrorMessage="1" sqref="J67">
      <formula1>'2월'!$AB$67:$AI$67</formula1>
    </dataValidation>
    <dataValidation type="list" allowBlank="1" showErrorMessage="1" sqref="J338">
      <formula1>'2월'!$AB$338:$AI$338</formula1>
    </dataValidation>
    <dataValidation type="list" allowBlank="1" showErrorMessage="1" sqref="J141">
      <formula1>'2월'!$AB$141:$AI$141</formula1>
    </dataValidation>
    <dataValidation type="list" allowBlank="1" showErrorMessage="1" sqref="J177">
      <formula1>'2월'!$AB$177:$AI$177</formula1>
    </dataValidation>
    <dataValidation type="list" allowBlank="1" showErrorMessage="1" sqref="J130">
      <formula1>'2월'!$AB$130:$AI$130</formula1>
    </dataValidation>
    <dataValidation type="list" allowBlank="1" showErrorMessage="1" sqref="J349">
      <formula1>'2월'!$AB$349:$AI$349</formula1>
    </dataValidation>
    <dataValidation type="list" allowBlank="1" showErrorMessage="1" sqref="J458">
      <formula1>'2월'!$AB$458:$AI$458</formula1>
    </dataValidation>
    <dataValidation type="list" allowBlank="1" showErrorMessage="1" sqref="J302">
      <formula1>'2월'!$AB$302:$AI$302</formula1>
    </dataValidation>
    <dataValidation type="list" allowBlank="1" showErrorMessage="1" sqref="J286">
      <formula1>'2월'!$AB$286:$AI$286</formula1>
    </dataValidation>
    <dataValidation type="list" allowBlank="1" showErrorMessage="1" sqref="J295">
      <formula1>'2월'!$AB$295:$AI$295</formula1>
    </dataValidation>
    <dataValidation type="list" allowBlank="1" showErrorMessage="1" sqref="J467">
      <formula1>'2월'!$AB$467:$AI$467</formula1>
    </dataValidation>
    <dataValidation type="list" allowBlank="1" showErrorMessage="1" sqref="J121">
      <formula1>'2월'!$AB$121:$AI$121</formula1>
    </dataValidation>
    <dataValidation type="list" allowBlank="1" showErrorMessage="1" sqref="J358">
      <formula1>'2월'!$AB$358:$AI$358</formula1>
    </dataValidation>
    <dataValidation type="list" allowBlank="1" showErrorMessage="1" sqref="J230">
      <formula1>'2월'!$AB$230:$AI$230</formula1>
    </dataValidation>
    <dataValidation type="list" allowBlank="1" showErrorMessage="1" sqref="J500">
      <formula1>'2월'!$AB$500:$AI$500</formula1>
    </dataValidation>
    <dataValidation type="list" allowBlank="1" showErrorMessage="1" sqref="J249">
      <formula1>'2월'!$AB$249:$AI$249</formula1>
    </dataValidation>
    <dataValidation type="list" allowBlank="1" showErrorMessage="1" sqref="J395">
      <formula1>'2월'!$AB$395:$AI$395</formula1>
    </dataValidation>
    <dataValidation type="list" allowBlank="1" showErrorMessage="1" sqref="J195">
      <formula1>'2월'!$AB$195:$AI$195</formula1>
    </dataValidation>
    <dataValidation type="list" allowBlank="1" showErrorMessage="1" sqref="J370">
      <formula1>'2월'!$AB$370:$AI$370</formula1>
    </dataValidation>
    <dataValidation type="list" allowBlank="1" showErrorMessage="1" sqref="J69">
      <formula1>'2월'!$AB$69:$AI$69</formula1>
    </dataValidation>
    <dataValidation type="list" allowBlank="1" showErrorMessage="1" sqref="J157">
      <formula1>'2월'!$AB$157:$AI$157</formula1>
    </dataValidation>
    <dataValidation type="list" allowBlank="1" showErrorMessage="1" sqref="J261">
      <formula1>'2월'!$AB$261:$AI$261</formula1>
    </dataValidation>
    <dataValidation type="list" allowBlank="1" showErrorMessage="1" sqref="J84">
      <formula1>'2월'!$AB$84:$AI$84</formula1>
    </dataValidation>
    <dataValidation type="list" allowBlank="1" showErrorMessage="1" sqref="J266">
      <formula1>'2월'!$AB$266:$AI$266</formula1>
    </dataValidation>
    <dataValidation type="list" allowBlank="1" showErrorMessage="1" sqref="J246">
      <formula1>'2월'!$AB$246:$AI$246</formula1>
    </dataValidation>
    <dataValidation type="list" allowBlank="1" showErrorMessage="1" sqref="J375">
      <formula1>'2월'!$AB$375:$AI$375</formula1>
    </dataValidation>
    <dataValidation type="list" allowBlank="1" showErrorMessage="1" sqref="J172">
      <formula1>'2월'!$AB$172:$AI$172</formula1>
    </dataValidation>
    <dataValidation type="list" allowBlank="1" showErrorMessage="1" sqref="J190">
      <formula1>'2월'!$AB$190:$AI$190</formula1>
    </dataValidation>
    <dataValidation type="list" allowBlank="1" showErrorMessage="1" sqref="J137">
      <formula1>'2월'!$AB$137:$AI$137</formula1>
    </dataValidation>
    <dataValidation type="list" allowBlank="1" showErrorMessage="1" sqref="J101">
      <formula1>'2월'!$AB$101:$AI$101</formula1>
    </dataValidation>
    <dataValidation type="list" allowBlank="1" showErrorMessage="1" sqref="J210">
      <formula1>'2월'!$AB$210:$AI$210</formula1>
    </dataValidation>
    <dataValidation type="list" allowBlank="1" showErrorMessage="1" sqref="J484">
      <formula1>'2월'!$AB$484:$AI$484</formula1>
    </dataValidation>
    <dataValidation type="list" allowBlank="1" showErrorMessage="1" sqref="J444">
      <formula1>'2월'!$AB$444:$AI$444</formula1>
    </dataValidation>
    <dataValidation type="list" allowBlank="1" showErrorMessage="1" sqref="J350">
      <formula1>'2월'!$AB$350:$AI$350</formula1>
    </dataValidation>
    <dataValidation type="list" allowBlank="1" showErrorMessage="1" sqref="J132">
      <formula1>'2월'!$AB$132:$AI$132</formula1>
    </dataValidation>
    <dataValidation type="list" allowBlank="1" showErrorMessage="1" sqref="J175">
      <formula1>'2월'!$AB$175:$AI$175</formula1>
    </dataValidation>
    <dataValidation type="list" allowBlank="1" showErrorMessage="1" sqref="J482">
      <formula1>'2월'!$AB$482:$AI$482</formula1>
    </dataValidation>
    <dataValidation type="list" allowBlank="1" showErrorMessage="1" sqref="J241">
      <formula1>'2월'!$AB$241:$AI$241</formula1>
    </dataValidation>
    <dataValidation type="list" allowBlank="1" showErrorMessage="1" sqref="J393">
      <formula1>'2월'!$AB$393:$AI$393</formula1>
    </dataValidation>
    <dataValidation type="list" allowBlank="1" showErrorMessage="1" sqref="J89">
      <formula1>'2월'!$AB$89:$AI$89</formula1>
    </dataValidation>
    <dataValidation type="list" allowBlank="1" showErrorMessage="1" sqref="J152">
      <formula1>'2월'!$AB$152:$AI$152</formula1>
    </dataValidation>
    <dataValidation type="list" allowBlank="1" showErrorMessage="1" sqref="J170">
      <formula1>'2월'!$AB$170:$AI$170</formula1>
    </dataValidation>
    <dataValidation type="list" allowBlank="1" showErrorMessage="1" sqref="J77">
      <formula1>'2월'!$AB$77:$AI$77</formula1>
    </dataValidation>
    <dataValidation type="list" allowBlank="1" showErrorMessage="1" sqref="J355">
      <formula1>'2월'!$AB$355:$AI$355</formula1>
    </dataValidation>
    <dataValidation type="list" allowBlank="1" showErrorMessage="1" sqref="J284">
      <formula1>'2월'!$AB$284:$AI$284</formula1>
    </dataValidation>
    <dataValidation type="list" allowBlank="1" showErrorMessage="1" sqref="J464">
      <formula1>'2월'!$AB$464:$AI$464</formula1>
    </dataValidation>
    <dataValidation type="list" allowBlank="1" showErrorMessage="1" sqref="J206">
      <formula1>'2월'!$AB$206:$AI$206</formula1>
    </dataValidation>
    <dataValidation type="list" allowBlank="1" showErrorMessage="1" sqref="J315">
      <formula1>'2월'!$AB$315:$AI$315</formula1>
    </dataValidation>
    <dataValidation type="list" allowBlank="1" showErrorMessage="1" sqref="J353">
      <formula1>'2월'!$AB$353:$AI$353</formula1>
    </dataValidation>
    <dataValidation type="list" allowBlank="1" showErrorMessage="1" sqref="J405">
      <formula1>'2월'!$AB$405:$AI$405</formula1>
    </dataValidation>
    <dataValidation type="list" allowBlank="1" showErrorMessage="1" sqref="J462">
      <formula1>'2월'!$AB$462:$AI$462</formula1>
    </dataValidation>
    <dataValidation type="list" allowBlank="1" showErrorMessage="1" sqref="J264">
      <formula1>'2월'!$AB$264:$AI$264</formula1>
    </dataValidation>
    <dataValidation type="list" allowBlank="1" showErrorMessage="1" sqref="J404">
      <formula1>'2월'!$AB$404:$AI$404</formula1>
    </dataValidation>
    <dataValidation type="list" allowBlank="1" showErrorMessage="1" sqref="J155">
      <formula1>'2월'!$AB$155:$AI$155</formula1>
    </dataValidation>
    <dataValidation type="list" allowBlank="1" showErrorMessage="1" sqref="J373">
      <formula1>'2월'!$AB$373:$AI$373</formula1>
    </dataValidation>
    <dataValidation type="list" allowBlank="1" showErrorMessage="1" sqref="J90">
      <formula1>'2월'!$AB$90:$AI$90</formula1>
    </dataValidation>
    <dataValidation type="list" allowBlank="1" showErrorMessage="1" sqref="J316">
      <formula1>'2월'!$AB$316:$AI$316</formula1>
    </dataValidation>
    <dataValidation type="list" allowBlank="1" showErrorMessage="1" sqref="J333">
      <formula1>'2월'!$AB$333:$AI$333</formula1>
    </dataValidation>
    <dataValidation type="list" allowBlank="1" showErrorMessage="1" sqref="J335">
      <formula1>'2월'!$AB$335:$AI$335</formula1>
    </dataValidation>
    <dataValidation type="list" allowBlank="1" showErrorMessage="1" sqref="J425">
      <formula1>'2월'!$AB$425:$AI$425</formula1>
    </dataValidation>
    <dataValidation type="list" allowBlank="1" showErrorMessage="1" sqref="J226">
      <formula1>'2월'!$AB$226:$AI$226</formula1>
    </dataValidation>
    <dataValidation type="list" allowBlank="1" showErrorMessage="1" sqref="J442">
      <formula1>'2월'!$AB$442:$AI$442</formula1>
    </dataValidation>
    <dataValidation type="list" allowBlank="1" showErrorMessage="1" sqref="J192">
      <formula1>'2월'!$AB$192:$AI$192</formula1>
    </dataValidation>
    <dataValidation type="list" allowBlank="1" showErrorMessage="1" sqref="J86">
      <formula1>'2월'!$AB$86:$AI$86</formula1>
    </dataValidation>
    <dataValidation type="list" allowBlank="1" showErrorMessage="1" sqref="J135">
      <formula1>'2월'!$AB$135:$AI$135</formula1>
    </dataValidation>
    <dataValidation type="list" allowBlank="1" showErrorMessage="1" sqref="J117">
      <formula1>'2월'!$AB$117:$AI$117</formula1>
    </dataValidation>
    <dataValidation type="list" allowBlank="1" showErrorMessage="1" sqref="J281">
      <formula1>'2월'!$AB$281:$AI$281</formula1>
    </dataValidation>
    <dataValidation type="list" allowBlank="1" showErrorMessage="1" sqref="J424">
      <formula1>'2월'!$AB$424:$AI$424</formula1>
    </dataValidation>
    <dataValidation type="list" allowBlank="1" showErrorMessage="1" sqref="J390">
      <formula1>'2월'!$AB$390:$AI$390</formula1>
    </dataValidation>
    <dataValidation type="list" allowBlank="1" showErrorMessage="1" sqref="J92">
      <formula1>'2월'!$AB$92:$AI$92</formula1>
    </dataValidation>
    <dataValidation type="list" allowBlank="1" showErrorMessage="1" sqref="J207">
      <formula1>'2월'!$AB$207:$AI$207</formula1>
    </dataValidation>
    <dataValidation type="list" allowBlank="1" showErrorMessage="1" sqref="J244">
      <formula1>'2월'!$AB$244:$AI$244</formula1>
    </dataValidation>
    <dataValidation type="list" allowBlank="1" showErrorMessage="1" sqref="L62:L500">
      <formula1>'설정시트'!$D$23:$I$23</formula1>
    </dataValidation>
    <dataValidation type="list" allowBlank="1" showErrorMessage="1" sqref="J351">
      <formula1>'2월'!$AB$351:$AI$351</formula1>
    </dataValidation>
    <dataValidation type="list" allowBlank="1" showErrorMessage="1" sqref="J237">
      <formula1>'2월'!$AB$237:$AI$237</formula1>
    </dataValidation>
    <dataValidation type="list" allowBlank="1" showErrorMessage="1" sqref="J450">
      <formula1>'2월'!$AB$450:$AI$450</formula1>
    </dataValidation>
    <dataValidation type="list" allowBlank="1" showErrorMessage="1" sqref="J143">
      <formula1>'2월'!$AB$143:$AI$143</formula1>
    </dataValidation>
    <dataValidation type="list" allowBlank="1" showErrorMessage="1" sqref="J87">
      <formula1>'2월'!$AB$87:$AI$87</formula1>
    </dataValidation>
    <dataValidation type="list" allowBlank="1" showErrorMessage="1" sqref="J336">
      <formula1>'2월'!$AB$336:$AI$336</formula1>
    </dataValidation>
    <dataValidation type="list" allowBlank="1" showErrorMessage="1" sqref="J118">
      <formula1>'2월'!$AB$118:$AI$118</formula1>
    </dataValidation>
    <dataValidation type="list" allowBlank="1" showErrorMessage="1" sqref="J361">
      <formula1>'2월'!$AB$361:$AI$361</formula1>
    </dataValidation>
    <dataValidation type="list" allowBlank="1" showErrorMessage="1" sqref="J465">
      <formula1>'2월'!$AB$465:$AI$465</formula1>
    </dataValidation>
    <dataValidation type="list" allowBlank="1" showErrorMessage="1" sqref="J326">
      <formula1>'2월'!$AB$326:$AI$326</formula1>
    </dataValidation>
    <dataValidation type="list" allowBlank="1" showErrorMessage="1" sqref="J288">
      <formula1>'2월'!$AB$288:$AI$288</formula1>
    </dataValidation>
    <dataValidation type="list" allowBlank="1" showErrorMessage="1" sqref="J222">
      <formula1>'2월'!$AB$222:$AI$222</formula1>
    </dataValidation>
    <dataValidation type="list" allowBlank="1" showErrorMessage="1" sqref="J496">
      <formula1>'2월'!$AB$496:$AI$496</formula1>
    </dataValidation>
    <dataValidation type="list" allowBlank="1" showErrorMessage="1" sqref="J189">
      <formula1>'2월'!$AB$189:$AI$189</formula1>
    </dataValidation>
    <dataValidation type="list" allowBlank="1" showErrorMessage="1" sqref="J184">
      <formula1>'2월'!$AB$184:$AI$184</formula1>
    </dataValidation>
    <dataValidation type="list" allowBlank="1" showErrorMessage="1" sqref="J148">
      <formula1>'2월'!$AB$148:$AI$148</formula1>
    </dataValidation>
    <dataValidation type="list" allowBlank="1" showErrorMessage="1" sqref="J232">
      <formula1>'2월'!$AB$232:$AI$232</formula1>
    </dataValidation>
    <dataValidation type="list" allowBlank="1" showErrorMessage="1" sqref="J440">
      <formula1>'2월'!$AB$440:$AI$440</formula1>
    </dataValidation>
    <dataValidation type="list" allowBlank="1" showErrorMessage="1" sqref="J455">
      <formula1>'2월'!$AB$455:$AI$455</formula1>
    </dataValidation>
    <dataValidation type="list" allowBlank="1" showErrorMessage="1" sqref="J247">
      <formula1>'2월'!$AB$247:$AI$247</formula1>
    </dataValidation>
    <dataValidation type="list" allowBlank="1" showErrorMessage="1" sqref="J199">
      <formula1>'2월'!$AB$199:$AI$199</formula1>
    </dataValidation>
    <dataValidation type="list" allowBlank="1" showErrorMessage="1" sqref="J133">
      <formula1>'2월'!$AB$133:$AI$133</formula1>
    </dataValidation>
    <dataValidation type="list" allowBlank="1" showErrorMessage="1" sqref="J194">
      <formula1>'2월'!$AB$194:$AI$194</formula1>
    </dataValidation>
    <dataValidation type="list" allowBlank="1" showErrorMessage="1" sqref="J495">
      <formula1>'2월'!$AB$495:$AI$495</formula1>
    </dataValidation>
    <dataValidation type="list" allowBlank="1" showErrorMessage="1" sqref="J159">
      <formula1>'2월'!$AB$159:$AI$159</formula1>
    </dataValidation>
    <dataValidation type="list" allowBlank="1" showErrorMessage="1" sqref="J367">
      <formula1>'2월'!$AB$367:$AI$367</formula1>
    </dataValidation>
    <dataValidation type="list" allowBlank="1" showErrorMessage="1" sqref="J320">
      <formula1>'2월'!$AB$320:$AI$320</formula1>
    </dataValidation>
    <dataValidation type="list" allowBlank="1" showErrorMessage="1" sqref="J410">
      <formula1>'2월'!$AB$410:$AI$410</formula1>
    </dataValidation>
    <dataValidation type="list" allowBlank="1" showErrorMessage="1" sqref="J75">
      <formula1>'2월'!$AB$75:$AI$75</formula1>
    </dataValidation>
    <dataValidation type="list" allowBlank="1" showErrorMessage="1" sqref="J400">
      <formula1>'2월'!$AB$400:$AI$400</formula1>
    </dataValidation>
    <dataValidation type="list" allowBlank="1" showErrorMessage="1" sqref="J188">
      <formula1>'2월'!$AB$188:$AI$188</formula1>
    </dataValidation>
    <dataValidation type="list" allowBlank="1" showErrorMessage="1" sqref="J466">
      <formula1>'2월'!$AB$466:$AI$466</formula1>
    </dataValidation>
    <dataValidation type="list" allowBlank="1" showErrorMessage="1" sqref="J287">
      <formula1>'2월'!$AB$287:$AI$287</formula1>
    </dataValidation>
    <dataValidation type="list" allowBlank="1" showErrorMessage="1" sqref="J377">
      <formula1>'2월'!$AB$377:$AI$377</formula1>
    </dataValidation>
    <dataValidation type="list" allowBlank="1" showErrorMessage="1" sqref="J221">
      <formula1>'2월'!$AB$221:$AI$221</formula1>
    </dataValidation>
    <dataValidation type="list" allowBlank="1" showErrorMessage="1" sqref="J311">
      <formula1>'2월'!$AB$311:$AI$311</formula1>
    </dataValidation>
    <dataValidation type="list" allowBlank="1" showErrorMessage="1" sqref="J419">
      <formula1>'2월'!$AB$419:$AI$419</formula1>
    </dataValidation>
    <dataValidation type="list" allowBlank="1" showErrorMessage="1" sqref="J149">
      <formula1>'2월'!$AB$149:$AI$149</formula1>
    </dataValidation>
    <dataValidation type="list" allowBlank="1" showErrorMessage="1" sqref="J278">
      <formula1>'2월'!$AB$278:$AI$278</formula1>
    </dataValidation>
    <dataValidation type="list" allowBlank="1" showErrorMessage="1" sqref="J72">
      <formula1>'2월'!$AB$72:$AI$72</formula1>
    </dataValidation>
    <dataValidation type="list" allowBlank="1" showErrorMessage="1" sqref="J198">
      <formula1>'2월'!$AB$198:$AI$198</formula1>
    </dataValidation>
    <dataValidation type="list" allowBlank="1" showErrorMessage="1" sqref="J456">
      <formula1>'2월'!$AB$456:$AI$456</formula1>
    </dataValidation>
    <dataValidation type="list" allowBlank="1" showErrorMessage="1" sqref="J158">
      <formula1>'2월'!$AB$158:$AI$158</formula1>
    </dataValidation>
    <dataValidation type="list" allowBlank="1" showErrorMessage="1" sqref="J248">
      <formula1>'2월'!$AB$248:$AI$248</formula1>
    </dataValidation>
    <dataValidation type="list" allowBlank="1" showErrorMessage="1" sqref="J231">
      <formula1>'2월'!$AB$231:$AI$231</formula1>
    </dataValidation>
    <dataValidation type="list" allowBlank="1" showErrorMessage="1" sqref="J321">
      <formula1>'2월'!$AB$321:$AI$321</formula1>
    </dataValidation>
    <dataValidation type="list" allowBlank="1" showErrorMessage="1" sqref="J73">
      <formula1>'2월'!$AB$73:$AI$73</formula1>
    </dataValidation>
    <dataValidation type="list" allowBlank="1" showErrorMessage="1" sqref="J366">
      <formula1>'2월'!$AB$366:$AI$366</formula1>
    </dataValidation>
    <dataValidation type="list" allowBlank="1" showErrorMessage="1" sqref="J103">
      <formula1>'2월'!$AB$103:$AI$103</formula1>
    </dataValidation>
    <dataValidation type="list" allowBlank="1" showErrorMessage="1" sqref="J310">
      <formula1>'2월'!$AB$310:$AI$310</formula1>
    </dataValidation>
    <dataValidation type="list" allowBlank="1" showErrorMessage="1" sqref="J102">
      <formula1>'2월'!$AB$102:$AI$102</formula1>
    </dataValidation>
    <dataValidation type="list" allowBlank="1" showErrorMessage="1" sqref="J376">
      <formula1>'2월'!$AB$376:$AI$376</formula1>
    </dataValidation>
    <dataValidation type="list" allowBlank="1" showErrorMessage="1" sqref="J277">
      <formula1>'2월'!$AB$277:$AI$277</formula1>
    </dataValidation>
    <dataValidation type="list" allowBlank="1" showErrorMessage="1" sqref="J429">
      <formula1>'2월'!$AB$429:$AI$429</formula1>
    </dataValidation>
    <dataValidation type="list" allowBlank="1" showErrorMessage="1" sqref="J74">
      <formula1>'2월'!$AB$74:$AI$74</formula1>
    </dataValidation>
    <dataValidation type="list" allowBlank="1" showErrorMessage="1" sqref="J109">
      <formula1>'2월'!$AB$109:$AI$109</formula1>
    </dataValidation>
    <dataValidation type="list" allowBlank="1" showErrorMessage="1" sqref="J365">
      <formula1>'2월'!$AB$365:$AI$365</formula1>
    </dataValidation>
    <dataValidation type="list" allowBlank="1" showErrorMessage="1" sqref="J147">
      <formula1>'2월'!$AB$147:$AI$147</formula1>
    </dataValidation>
    <dataValidation type="list" allowBlank="1" showErrorMessage="1" sqref="J233">
      <formula1>'2월'!$AB$233:$AI$233</formula1>
    </dataValidation>
    <dataValidation type="list" allowBlank="1" showErrorMessage="1" sqref="J104">
      <formula1>'2월'!$AB$104:$AI$104</formula1>
    </dataValidation>
    <dataValidation type="list" allowBlank="1" showErrorMessage="1" sqref="J276">
      <formula1>'2월'!$AB$276:$AI$276</formula1>
    </dataValidation>
    <dataValidation type="list" allowBlank="1" showErrorMessage="1" sqref="J378">
      <formula1>'2월'!$AB$378:$AI$378</formula1>
    </dataValidation>
    <dataValidation type="list" allowBlank="1" showErrorMessage="1" sqref="J271">
      <formula1>'2월'!$AB$271:$AI$271</formula1>
    </dataValidation>
    <dataValidation type="list" allowBlank="1" showErrorMessage="1" sqref="J451">
      <formula1>'2월'!$AB$451:$AI$451</formula1>
    </dataValidation>
    <dataValidation type="list" allowBlank="1" showErrorMessage="1" sqref="J236">
      <formula1>'2월'!$AB$236:$AI$236</formula1>
    </dataValidation>
    <dataValidation type="list" allowBlank="1" showErrorMessage="1" sqref="J416">
      <formula1>'2월'!$AB$416:$AI$416</formula1>
    </dataValidation>
    <dataValidation type="list" allowBlank="1" showErrorMessage="1" sqref="J411">
      <formula1>'2월'!$AB$411:$AI$411</formula1>
    </dataValidation>
    <dataValidation type="list" allowBlank="1" showErrorMessage="1" sqref="J238">
      <formula1>'2월'!$AB$238:$AI$238</formula1>
    </dataValidation>
    <dataValidation type="list" allowBlank="1" showErrorMessage="1" sqref="J180">
      <formula1>'2월'!$AB$180:$AI$180</formula1>
    </dataValidation>
    <dataValidation type="list" allowBlank="1" showErrorMessage="1" sqref="J413">
      <formula1>'2월'!$AB$413:$AI$413</formula1>
    </dataValidation>
    <dataValidation type="list" allowBlank="1" showErrorMessage="1" sqref="J142">
      <formula1>'2월'!$AB$142:$AI$142</formula1>
    </dataValidation>
    <dataValidation type="list" allowBlank="1" showErrorMessage="1" sqref="J70">
      <formula1>'2월'!$AB$70:$AI$70</formula1>
    </dataValidation>
    <dataValidation type="list" allowBlank="1" showErrorMessage="1" sqref="J274">
      <formula1>'2월'!$AB$274:$AI$274</formula1>
    </dataValidation>
    <dataValidation type="list" allowBlank="1" showErrorMessage="1" sqref="J454">
      <formula1>'2월'!$AB$454:$AI$454</formula1>
    </dataValidation>
    <dataValidation type="list" allowBlank="1" showErrorMessage="1" sqref="J360">
      <formula1>'2월'!$AB$360:$AI$360</formula1>
    </dataValidation>
    <dataValidation type="list" allowBlank="1" showErrorMessage="1" sqref="J185">
      <formula1>'2월'!$AB$185:$AI$185</formula1>
    </dataValidation>
    <dataValidation type="list" allowBlank="1" showErrorMessage="1" sqref="J327">
      <formula1>'2월'!$AB$327:$AI$327</formula1>
    </dataValidation>
    <dataValidation type="list" allowBlank="1" showErrorMessage="1" sqref="J322">
      <formula1>'2월'!$AB$322:$AI$322</formula1>
    </dataValidation>
    <dataValidation type="list" allowBlank="1" showErrorMessage="1" sqref="J492">
      <formula1>'2월'!$AB$492:$AI$492</formula1>
    </dataValidation>
    <dataValidation type="list" allowBlank="1" showErrorMessage="1" sqref="J71">
      <formula1>'2월'!$AB$71:$AI$71</formula1>
    </dataValidation>
    <dataValidation type="list" allowBlank="1" showErrorMessage="1" sqref="J289">
      <formula1>'2월'!$AB$289:$AI$289</formula1>
    </dataValidation>
    <dataValidation type="list" allowBlank="1" showErrorMessage="1" sqref="J469">
      <formula1>'2월'!$AB$469:$AI$469</formula1>
    </dataValidation>
    <dataValidation type="list" allowBlank="1" showErrorMessage="1" sqref="J273">
      <formula1>'2월'!$AB$273:$AI$273</formula1>
    </dataValidation>
    <dataValidation type="list" allowBlank="1" showErrorMessage="1" sqref="J145">
      <formula1>'2월'!$AB$145:$AI$145</formula1>
    </dataValidation>
    <dataValidation type="list" allowBlank="1" showErrorMessage="1" sqref="J183">
      <formula1>'2월'!$AB$183:$AI$183</formula1>
    </dataValidation>
    <dataValidation type="list" allowBlank="1" showErrorMessage="1" sqref="J414">
      <formula1>'2월'!$AB$414:$AI$414</formula1>
    </dataValidation>
    <dataValidation type="list" allowBlank="1" showErrorMessage="1" sqref="J107">
      <formula1>'2월'!$AB$107:$AI$107</formula1>
    </dataValidation>
    <dataValidation type="list" allowBlank="1" showErrorMessage="1" sqref="J324">
      <formula1>'2월'!$AB$324:$AI$324</formula1>
    </dataValidation>
    <dataValidation type="list" allowBlank="1" showErrorMessage="1" sqref="J491">
      <formula1>'2월'!$AB$491:$AI$491</formula1>
    </dataValidation>
    <dataValidation type="list" allowBlank="1" showErrorMessage="1" sqref="J363">
      <formula1>'2월'!$AB$363:$AI$363</formula1>
    </dataValidation>
    <dataValidation type="list" allowBlank="1" showErrorMessage="1" sqref="J453">
      <formula1>'2월'!$AB$453:$AI$453</formula1>
    </dataValidation>
    <dataValidation type="list" allowBlank="1" showErrorMessage="1" sqref="J106">
      <formula1>'2월'!$AB$106:$AI$106</formula1>
    </dataValidation>
    <dataValidation type="list" allowBlank="1" showErrorMessage="1" sqref="J146">
      <formula1>'2월'!$AB$146:$AI$146</formula1>
    </dataValidation>
    <dataValidation type="list" allowBlank="1" showErrorMessage="1" sqref="J144">
      <formula1>'2월'!$AB$144:$AI$144</formula1>
    </dataValidation>
    <dataValidation type="list" allowBlank="1" showErrorMessage="1" sqref="J108">
      <formula1>'2월'!$AB$108:$AI$108</formula1>
    </dataValidation>
    <dataValidation type="list" allowBlank="1" showErrorMessage="1" sqref="J234">
      <formula1>'2월'!$AB$234:$AI$234</formula1>
    </dataValidation>
    <dataValidation type="list" allowBlank="1" showErrorMessage="1" sqref="J490">
      <formula1>'2월'!$AB$490:$AI$490</formula1>
    </dataValidation>
    <dataValidation type="list" allowBlank="1" showErrorMessage="1" sqref="J325">
      <formula1>'2월'!$AB$325:$AI$325</formula1>
    </dataValidation>
    <dataValidation type="list" allowBlank="1" showErrorMessage="1" sqref="J235">
      <formula1>'2월'!$AB$235:$AI$235</formula1>
    </dataValidation>
    <dataValidation type="list" allowBlank="1" showErrorMessage="1" sqref="J415">
      <formula1>'2월'!$AB$415:$AI$415</formula1>
    </dataValidation>
    <dataValidation type="list" allowBlank="1" showErrorMessage="1" sqref="J182">
      <formula1>'2월'!$AB$182:$AI$182</formula1>
    </dataValidation>
    <dataValidation type="list" allowBlank="1" showErrorMessage="1" sqref="I62:I500">
      <formula1>'설정시트'!$C$7:$C$20</formula1>
    </dataValidation>
    <dataValidation type="list" allowBlank="1" showErrorMessage="1" sqref="J272">
      <formula1>'2월'!$AB$272:$AI$272</formula1>
    </dataValidation>
    <dataValidation type="list" allowBlank="1" showErrorMessage="1" sqref="J362">
      <formula1>'2월'!$AB$362:$AI$362</formula1>
    </dataValidation>
    <dataValidation type="list" allowBlank="1" showErrorMessage="1" sqref="J452">
      <formula1>'2월'!$AB$452:$AI$452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89">
        <v>2024.0</v>
      </c>
      <c r="D3" s="90">
        <v>3.0</v>
      </c>
    </row>
    <row r="8">
      <c r="R8" s="91" t="s">
        <v>107</v>
      </c>
      <c r="S8" s="92" t="s">
        <v>108</v>
      </c>
      <c r="T8" s="92" t="s">
        <v>109</v>
      </c>
      <c r="U8" s="92" t="s">
        <v>110</v>
      </c>
      <c r="V8" s="92" t="s">
        <v>109</v>
      </c>
      <c r="W8" s="92" t="s">
        <v>111</v>
      </c>
      <c r="X8" s="93" t="s">
        <v>107</v>
      </c>
      <c r="Y8" s="94" t="s">
        <v>112</v>
      </c>
      <c r="AB8" s="95" t="s">
        <v>1</v>
      </c>
      <c r="AC8" s="96" t="s">
        <v>61</v>
      </c>
      <c r="AD8" s="97"/>
      <c r="AE8" s="97"/>
      <c r="AF8" s="97"/>
      <c r="AG8" s="97"/>
    </row>
    <row r="9">
      <c r="R9" s="98">
        <f>DATE($C$3,$D$3,1)-WEEKDAY(DATE($C$3,$D$3,1))+1</f>
        <v>45347</v>
      </c>
      <c r="S9" s="99">
        <f t="shared" ref="S9:X9" si="1">R9 + 1</f>
        <v>45348</v>
      </c>
      <c r="T9" s="100">
        <f t="shared" si="1"/>
        <v>45349</v>
      </c>
      <c r="U9" s="100">
        <f t="shared" si="1"/>
        <v>45350</v>
      </c>
      <c r="V9" s="100">
        <f t="shared" si="1"/>
        <v>45351</v>
      </c>
      <c r="W9" s="100">
        <f t="shared" si="1"/>
        <v>45352</v>
      </c>
      <c r="X9" s="101">
        <f t="shared" si="1"/>
        <v>45353</v>
      </c>
      <c r="Y9" s="102"/>
      <c r="AB9" s="103" t="str">
        <f>$H$25</f>
        <v>🍪고정비</v>
      </c>
      <c r="AC9" s="104">
        <f>$K$31</f>
        <v>0</v>
      </c>
      <c r="AD9" s="105">
        <f t="shared" ref="AD9:AD20" si="3">_xlfn.RANK.EQ(AC9,$AB$9:$AC$20,0) + ROW(AB1)/10000</f>
        <v>1.0001</v>
      </c>
      <c r="AE9" s="105">
        <f t="shared" ref="AE9:AE20" si="4">SMALL($AD$9:$AD$20, ROW(AB1))</f>
        <v>1.0001</v>
      </c>
      <c r="AF9" s="105" t="str">
        <f t="shared" ref="AF9:AF20" si="5">INDEX($AB$9:$AB$20,MATCH(AE9,$AD$9:$AD$20,0))</f>
        <v>🍪고정비</v>
      </c>
      <c r="AG9" s="104">
        <f t="shared" ref="AG9:AG20" si="6">INDEX($AC$9:$AC$20,MATCH(AE9,$AD$9:$AD$20,0))</f>
        <v>0</v>
      </c>
    </row>
    <row r="10">
      <c r="R10" s="106">
        <f t="shared" ref="R10:X10" si="2">SUMIFS($K$62:$K$500,$H$62:$H$500,R9,$I$62:$I$500,"&lt;&gt;수입",$I$62:$I$500,"&lt;&gt;저축")</f>
        <v>0</v>
      </c>
      <c r="S10" s="107">
        <f t="shared" si="2"/>
        <v>0</v>
      </c>
      <c r="T10" s="108">
        <f t="shared" si="2"/>
        <v>0</v>
      </c>
      <c r="U10" s="108">
        <f t="shared" si="2"/>
        <v>0</v>
      </c>
      <c r="V10" s="108">
        <f t="shared" si="2"/>
        <v>0</v>
      </c>
      <c r="W10" s="108">
        <f t="shared" si="2"/>
        <v>0</v>
      </c>
      <c r="X10" s="108">
        <f t="shared" si="2"/>
        <v>0</v>
      </c>
      <c r="Y10" s="108">
        <f>SUM(R10:X10)</f>
        <v>0</v>
      </c>
      <c r="AB10" s="103" t="str">
        <f>$H$33</f>
        <v>🐻고정비</v>
      </c>
      <c r="AC10" s="104">
        <f>$K$39</f>
        <v>0</v>
      </c>
      <c r="AD10" s="105">
        <f t="shared" si="3"/>
        <v>1.0002</v>
      </c>
      <c r="AE10" s="105">
        <f t="shared" si="4"/>
        <v>1.0002</v>
      </c>
      <c r="AF10" s="105" t="str">
        <f t="shared" si="5"/>
        <v>🐻고정비</v>
      </c>
      <c r="AG10" s="104">
        <f t="shared" si="6"/>
        <v>0</v>
      </c>
    </row>
    <row r="11">
      <c r="C11" s="109" t="s">
        <v>113</v>
      </c>
      <c r="D11" s="110" t="s">
        <v>114</v>
      </c>
      <c r="R11" s="111">
        <f t="shared" ref="R11:X11" si="7">R9 + 7</f>
        <v>45354</v>
      </c>
      <c r="S11" s="112">
        <f t="shared" si="7"/>
        <v>45355</v>
      </c>
      <c r="T11" s="99">
        <f t="shared" si="7"/>
        <v>45356</v>
      </c>
      <c r="U11" s="99">
        <f t="shared" si="7"/>
        <v>45357</v>
      </c>
      <c r="V11" s="100">
        <f t="shared" si="7"/>
        <v>45358</v>
      </c>
      <c r="W11" s="113">
        <f t="shared" si="7"/>
        <v>45359</v>
      </c>
      <c r="X11" s="114">
        <f t="shared" si="7"/>
        <v>45360</v>
      </c>
      <c r="Y11" s="115"/>
      <c r="AB11" s="103" t="str">
        <f>$H$41</f>
        <v>🍪생필품</v>
      </c>
      <c r="AC11" s="104">
        <f>$K$47</f>
        <v>0</v>
      </c>
      <c r="AD11" s="105">
        <f t="shared" si="3"/>
        <v>1.0003</v>
      </c>
      <c r="AE11" s="105">
        <f t="shared" si="4"/>
        <v>1.0003</v>
      </c>
      <c r="AF11" s="105" t="str">
        <f t="shared" si="5"/>
        <v>🍪생필품</v>
      </c>
      <c r="AG11" s="104">
        <f t="shared" si="6"/>
        <v>0</v>
      </c>
    </row>
    <row r="12">
      <c r="C12" s="116" t="s">
        <v>115</v>
      </c>
      <c r="D12" s="117">
        <f>F33</f>
        <v>0</v>
      </c>
      <c r="R12" s="118">
        <f t="shared" ref="R12:X12" si="8">SUMIFS($K$62:$K$500,$H$62:$H$500,R11,$I$62:$I$500,"&lt;&gt;수입",$I$62:$I$500,"&lt;&gt;저축")</f>
        <v>0</v>
      </c>
      <c r="S12" s="119">
        <f t="shared" si="8"/>
        <v>0</v>
      </c>
      <c r="T12" s="120">
        <f t="shared" si="8"/>
        <v>0</v>
      </c>
      <c r="U12" s="120">
        <f t="shared" si="8"/>
        <v>0</v>
      </c>
      <c r="V12" s="118">
        <f t="shared" si="8"/>
        <v>0</v>
      </c>
      <c r="W12" s="121">
        <f t="shared" si="8"/>
        <v>0</v>
      </c>
      <c r="X12" s="121">
        <f t="shared" si="8"/>
        <v>0</v>
      </c>
      <c r="Y12" s="121">
        <f>SUM(R12:X12)</f>
        <v>0</v>
      </c>
      <c r="AB12" s="103" t="str">
        <f>$H$49</f>
        <v>🐻생필품</v>
      </c>
      <c r="AC12" s="104">
        <f>$K$55</f>
        <v>0</v>
      </c>
      <c r="AD12" s="105">
        <f t="shared" si="3"/>
        <v>1.0004</v>
      </c>
      <c r="AE12" s="105">
        <f t="shared" si="4"/>
        <v>1.0004</v>
      </c>
      <c r="AF12" s="105" t="str">
        <f t="shared" si="5"/>
        <v>🐻생필품</v>
      </c>
      <c r="AG12" s="104">
        <f t="shared" si="6"/>
        <v>0</v>
      </c>
    </row>
    <row r="13">
      <c r="C13" s="46"/>
      <c r="D13" s="122"/>
      <c r="E13" s="109" t="s">
        <v>52</v>
      </c>
      <c r="F13" s="110" t="s">
        <v>114</v>
      </c>
      <c r="I13" s="123"/>
      <c r="J13" s="123"/>
      <c r="R13" s="111">
        <f t="shared" ref="R13:X13" si="9">R11+7</f>
        <v>45361</v>
      </c>
      <c r="S13" s="112">
        <f t="shared" si="9"/>
        <v>45362</v>
      </c>
      <c r="T13" s="99">
        <f t="shared" si="9"/>
        <v>45363</v>
      </c>
      <c r="U13" s="99">
        <f t="shared" si="9"/>
        <v>45364</v>
      </c>
      <c r="V13" s="100">
        <f t="shared" si="9"/>
        <v>45365</v>
      </c>
      <c r="W13" s="113">
        <f t="shared" si="9"/>
        <v>45366</v>
      </c>
      <c r="X13" s="114">
        <f t="shared" si="9"/>
        <v>45367</v>
      </c>
      <c r="Y13" s="115"/>
      <c r="AB13" s="103" t="str">
        <f>$M$25</f>
        <v>🍪식비</v>
      </c>
      <c r="AC13" s="104">
        <f>$P$31</f>
        <v>0</v>
      </c>
      <c r="AD13" s="105">
        <f t="shared" si="3"/>
        <v>1.0005</v>
      </c>
      <c r="AE13" s="105">
        <f t="shared" si="4"/>
        <v>1.0005</v>
      </c>
      <c r="AF13" s="105" t="str">
        <f t="shared" si="5"/>
        <v>🍪식비</v>
      </c>
      <c r="AG13" s="104">
        <f t="shared" si="6"/>
        <v>0</v>
      </c>
    </row>
    <row r="14">
      <c r="C14" s="116" t="s">
        <v>116</v>
      </c>
      <c r="D14" s="117">
        <f>SUM($K$31+$K$39+$K$47+$K$55+$P$31+$P$39+$P$47+$P$55+X31+X39+X47+X55)</f>
        <v>0</v>
      </c>
      <c r="E14" s="124" t="s">
        <v>53</v>
      </c>
      <c r="F14" s="125">
        <f t="shared" ref="F14:F19" si="11">SUMIFS($K$62:$K$500,$L$62:$L$500,E14,$I$62:$I$500,"&lt;&gt;수입",$I$62:$I$500,"&lt;&gt;저축")</f>
        <v>0</v>
      </c>
      <c r="I14" s="126"/>
      <c r="J14" s="123"/>
      <c r="R14" s="118">
        <f t="shared" ref="R14:X14" si="10">SUMIFS($K$62:$K$500,$H$62:$H$500,R13,$I$62:$I$500,"&lt;&gt;수입",$I$62:$I$500,"&lt;&gt;저축")</f>
        <v>0</v>
      </c>
      <c r="S14" s="119">
        <f t="shared" si="10"/>
        <v>0</v>
      </c>
      <c r="T14" s="120">
        <f t="shared" si="10"/>
        <v>0</v>
      </c>
      <c r="U14" s="120">
        <f t="shared" si="10"/>
        <v>0</v>
      </c>
      <c r="V14" s="118">
        <f t="shared" si="10"/>
        <v>0</v>
      </c>
      <c r="W14" s="121">
        <f t="shared" si="10"/>
        <v>0</v>
      </c>
      <c r="X14" s="121">
        <f t="shared" si="10"/>
        <v>0</v>
      </c>
      <c r="Y14" s="121">
        <f>SUM(R14:X14)</f>
        <v>0</v>
      </c>
      <c r="AB14" s="103" t="str">
        <f>$M$33</f>
        <v>🐻식비</v>
      </c>
      <c r="AC14" s="104">
        <f>$P$39</f>
        <v>0</v>
      </c>
      <c r="AD14" s="105">
        <f t="shared" si="3"/>
        <v>1.0006</v>
      </c>
      <c r="AE14" s="105">
        <f t="shared" si="4"/>
        <v>1.0006</v>
      </c>
      <c r="AF14" s="105" t="str">
        <f t="shared" si="5"/>
        <v>🐻식비</v>
      </c>
      <c r="AG14" s="104">
        <f t="shared" si="6"/>
        <v>0</v>
      </c>
    </row>
    <row r="15">
      <c r="C15" s="46"/>
      <c r="D15" s="122"/>
      <c r="E15" s="124" t="s">
        <v>54</v>
      </c>
      <c r="F15" s="125">
        <f t="shared" si="11"/>
        <v>0</v>
      </c>
      <c r="I15" s="126"/>
      <c r="J15" s="123"/>
      <c r="R15" s="111">
        <f t="shared" ref="R15:X15" si="12">R13+7</f>
        <v>45368</v>
      </c>
      <c r="S15" s="112">
        <f t="shared" si="12"/>
        <v>45369</v>
      </c>
      <c r="T15" s="99">
        <f t="shared" si="12"/>
        <v>45370</v>
      </c>
      <c r="U15" s="99">
        <f t="shared" si="12"/>
        <v>45371</v>
      </c>
      <c r="V15" s="100">
        <f t="shared" si="12"/>
        <v>45372</v>
      </c>
      <c r="W15" s="113">
        <f t="shared" si="12"/>
        <v>45373</v>
      </c>
      <c r="X15" s="114">
        <f t="shared" si="12"/>
        <v>45374</v>
      </c>
      <c r="Y15" s="115"/>
      <c r="AB15" s="103" t="str">
        <f>$M$41</f>
        <v>🍪여가비</v>
      </c>
      <c r="AC15" s="104">
        <f>$P$47</f>
        <v>0</v>
      </c>
      <c r="AD15" s="105">
        <f t="shared" si="3"/>
        <v>1.0007</v>
      </c>
      <c r="AE15" s="105">
        <f t="shared" si="4"/>
        <v>1.0007</v>
      </c>
      <c r="AF15" s="105" t="str">
        <f t="shared" si="5"/>
        <v>🍪여가비</v>
      </c>
      <c r="AG15" s="104">
        <f t="shared" si="6"/>
        <v>0</v>
      </c>
    </row>
    <row r="16">
      <c r="C16" s="116" t="s">
        <v>117</v>
      </c>
      <c r="D16" s="117">
        <f>F43</f>
        <v>0</v>
      </c>
      <c r="E16" s="124" t="s">
        <v>55</v>
      </c>
      <c r="F16" s="125">
        <f t="shared" si="11"/>
        <v>0</v>
      </c>
      <c r="H16" s="127" t="s">
        <v>118</v>
      </c>
      <c r="I16" s="128"/>
      <c r="J16" s="128"/>
      <c r="K16" s="53"/>
      <c r="R16" s="118">
        <f t="shared" ref="R16:X16" si="13">SUMIFS($K$62:$K$500,$H$62:$H$500,R15,$I$62:$I$500,"&lt;&gt;수입",$I$62:$I$500,"&lt;&gt;저축")</f>
        <v>0</v>
      </c>
      <c r="S16" s="119">
        <f t="shared" si="13"/>
        <v>0</v>
      </c>
      <c r="T16" s="120">
        <f t="shared" si="13"/>
        <v>0</v>
      </c>
      <c r="U16" s="120">
        <f t="shared" si="13"/>
        <v>0</v>
      </c>
      <c r="V16" s="118">
        <f t="shared" si="13"/>
        <v>0</v>
      </c>
      <c r="W16" s="121">
        <f t="shared" si="13"/>
        <v>0</v>
      </c>
      <c r="X16" s="121">
        <f t="shared" si="13"/>
        <v>0</v>
      </c>
      <c r="Y16" s="121">
        <f>SUM(R16:X16)</f>
        <v>0</v>
      </c>
      <c r="AB16" s="103" t="str">
        <f>$M$49</f>
        <v>🐻여가비</v>
      </c>
      <c r="AC16" s="104">
        <f>$P$55</f>
        <v>0</v>
      </c>
      <c r="AD16" s="105">
        <f t="shared" si="3"/>
        <v>1.0008</v>
      </c>
      <c r="AE16" s="105">
        <f t="shared" si="4"/>
        <v>1.0008</v>
      </c>
      <c r="AF16" s="105" t="str">
        <f t="shared" si="5"/>
        <v>🐻여가비</v>
      </c>
      <c r="AG16" s="104">
        <f t="shared" si="6"/>
        <v>0</v>
      </c>
    </row>
    <row r="17">
      <c r="C17" s="46"/>
      <c r="D17" s="122"/>
      <c r="E17" s="124" t="s">
        <v>56</v>
      </c>
      <c r="F17" s="125">
        <f t="shared" si="11"/>
        <v>0</v>
      </c>
      <c r="H17" s="129"/>
      <c r="I17" s="130"/>
      <c r="J17" s="131"/>
      <c r="K17" s="132"/>
      <c r="R17" s="111">
        <f t="shared" ref="R17:X17" si="14">R15+7</f>
        <v>45375</v>
      </c>
      <c r="S17" s="112">
        <f t="shared" si="14"/>
        <v>45376</v>
      </c>
      <c r="T17" s="99">
        <f t="shared" si="14"/>
        <v>45377</v>
      </c>
      <c r="U17" s="99">
        <f t="shared" si="14"/>
        <v>45378</v>
      </c>
      <c r="V17" s="100">
        <f t="shared" si="14"/>
        <v>45379</v>
      </c>
      <c r="W17" s="113">
        <f t="shared" si="14"/>
        <v>45380</v>
      </c>
      <c r="X17" s="114">
        <f t="shared" si="14"/>
        <v>45381</v>
      </c>
      <c r="Y17" s="115"/>
      <c r="AB17" s="103" t="str">
        <f>$R$25</f>
        <v>🍪기타</v>
      </c>
      <c r="AC17" s="104">
        <f>$X$31</f>
        <v>0</v>
      </c>
      <c r="AD17" s="105">
        <f t="shared" si="3"/>
        <v>1.0009</v>
      </c>
      <c r="AE17" s="105">
        <f t="shared" si="4"/>
        <v>1.0009</v>
      </c>
      <c r="AF17" s="105" t="str">
        <f t="shared" si="5"/>
        <v>🍪기타</v>
      </c>
      <c r="AG17" s="104">
        <f t="shared" si="6"/>
        <v>0</v>
      </c>
    </row>
    <row r="18">
      <c r="C18" s="133" t="s">
        <v>119</v>
      </c>
      <c r="D18" s="134">
        <f>D12-D14-D16</f>
        <v>0</v>
      </c>
      <c r="E18" s="124" t="s">
        <v>57</v>
      </c>
      <c r="F18" s="125">
        <f t="shared" si="11"/>
        <v>0</v>
      </c>
      <c r="H18" s="129"/>
      <c r="I18" s="130"/>
      <c r="J18" s="131"/>
      <c r="K18" s="132"/>
      <c r="R18" s="108">
        <f t="shared" ref="R18:X18" si="15">SUMIFS($K$62:$K$500,$H$62:$H$500,R17,$I$62:$I$500,"&lt;&gt;수입",$I$62:$I$500,"&lt;&gt;저축")</f>
        <v>0</v>
      </c>
      <c r="S18" s="135">
        <f t="shared" si="15"/>
        <v>0</v>
      </c>
      <c r="T18" s="136">
        <f t="shared" si="15"/>
        <v>0</v>
      </c>
      <c r="U18" s="136">
        <f t="shared" si="15"/>
        <v>0</v>
      </c>
      <c r="V18" s="108">
        <f t="shared" si="15"/>
        <v>0</v>
      </c>
      <c r="W18" s="137">
        <f t="shared" si="15"/>
        <v>0</v>
      </c>
      <c r="X18" s="137">
        <f t="shared" si="15"/>
        <v>0</v>
      </c>
      <c r="Y18" s="137">
        <f>SUM(R18:X18)</f>
        <v>0</v>
      </c>
      <c r="AB18" s="103" t="str">
        <f>$R$33</f>
        <v>🐻기타</v>
      </c>
      <c r="AC18" s="104">
        <f>$X$39</f>
        <v>0</v>
      </c>
      <c r="AD18" s="105">
        <f t="shared" si="3"/>
        <v>1.001</v>
      </c>
      <c r="AE18" s="105">
        <f t="shared" si="4"/>
        <v>1.001</v>
      </c>
      <c r="AF18" s="105" t="str">
        <f t="shared" si="5"/>
        <v>🐻기타</v>
      </c>
      <c r="AG18" s="104">
        <f t="shared" si="6"/>
        <v>0</v>
      </c>
    </row>
    <row r="19">
      <c r="C19" s="138" t="s">
        <v>120</v>
      </c>
      <c r="D19" s="139" t="str">
        <f>(D16+D18)/D12</f>
        <v>#DIV/0!</v>
      </c>
      <c r="E19" s="124" t="s">
        <v>58</v>
      </c>
      <c r="F19" s="125">
        <f t="shared" si="11"/>
        <v>0</v>
      </c>
      <c r="H19" s="129"/>
      <c r="I19" s="130"/>
      <c r="J19" s="131"/>
      <c r="K19" s="132"/>
      <c r="R19" s="140">
        <f t="shared" ref="R19:X19" si="16">R17+7</f>
        <v>45382</v>
      </c>
      <c r="S19" s="141">
        <f t="shared" si="16"/>
        <v>45383</v>
      </c>
      <c r="T19" s="142">
        <f t="shared" si="16"/>
        <v>45384</v>
      </c>
      <c r="U19" s="142">
        <f t="shared" si="16"/>
        <v>45385</v>
      </c>
      <c r="V19" s="143">
        <f t="shared" si="16"/>
        <v>45386</v>
      </c>
      <c r="W19" s="144">
        <f t="shared" si="16"/>
        <v>45387</v>
      </c>
      <c r="X19" s="145">
        <f t="shared" si="16"/>
        <v>45388</v>
      </c>
      <c r="Y19" s="146"/>
      <c r="AB19" s="103" t="str">
        <f>$R$41</f>
        <v>🍪이벤트성</v>
      </c>
      <c r="AC19" s="104">
        <f>$X$47</f>
        <v>0</v>
      </c>
      <c r="AD19" s="105">
        <f t="shared" si="3"/>
        <v>1.0011</v>
      </c>
      <c r="AE19" s="105">
        <f t="shared" si="4"/>
        <v>1.0011</v>
      </c>
      <c r="AF19" s="105" t="str">
        <f t="shared" si="5"/>
        <v>🍪이벤트성</v>
      </c>
      <c r="AG19" s="104">
        <f t="shared" si="6"/>
        <v>0</v>
      </c>
    </row>
    <row r="20">
      <c r="C20" s="147" t="s">
        <v>121</v>
      </c>
      <c r="D20" s="148" t="str">
        <f>D18/D12</f>
        <v>#DIV/0!</v>
      </c>
      <c r="E20" s="149" t="s">
        <v>116</v>
      </c>
      <c r="F20" s="150">
        <f>SUM($F$14:$F$19)</f>
        <v>0</v>
      </c>
      <c r="H20" s="151"/>
      <c r="I20" s="152"/>
      <c r="J20" s="153"/>
      <c r="K20" s="55"/>
      <c r="R20" s="108">
        <f t="shared" ref="R20:X20" si="17">SUMIFS($K$62:$K$500,$H$62:$H$500,R19,$I$62:$I$500,"&lt;&gt;수입",$I$62:$I$500,"&lt;&gt;저축")</f>
        <v>0</v>
      </c>
      <c r="S20" s="135">
        <f t="shared" si="17"/>
        <v>0</v>
      </c>
      <c r="T20" s="136">
        <f t="shared" si="17"/>
        <v>0</v>
      </c>
      <c r="U20" s="136">
        <f t="shared" si="17"/>
        <v>0</v>
      </c>
      <c r="V20" s="108">
        <f t="shared" si="17"/>
        <v>0</v>
      </c>
      <c r="W20" s="137">
        <f t="shared" si="17"/>
        <v>0</v>
      </c>
      <c r="X20" s="137">
        <f t="shared" si="17"/>
        <v>0</v>
      </c>
      <c r="Y20" s="137">
        <f>SUM(R20:X20)</f>
        <v>0</v>
      </c>
      <c r="AB20" s="103" t="str">
        <f>$R$49</f>
        <v>🐻 이벤트성</v>
      </c>
      <c r="AC20" s="104">
        <f>$X$55</f>
        <v>0</v>
      </c>
      <c r="AD20" s="105">
        <f t="shared" si="3"/>
        <v>1.0012</v>
      </c>
      <c r="AE20" s="105">
        <f t="shared" si="4"/>
        <v>1.0012</v>
      </c>
      <c r="AF20" s="105" t="str">
        <f t="shared" si="5"/>
        <v>🐻 이벤트성</v>
      </c>
      <c r="AG20" s="104">
        <f t="shared" si="6"/>
        <v>0</v>
      </c>
    </row>
    <row r="21">
      <c r="I21" s="126"/>
      <c r="J21" s="123"/>
    </row>
    <row r="24">
      <c r="C24" s="109" t="s">
        <v>1</v>
      </c>
      <c r="D24" s="154" t="s">
        <v>2</v>
      </c>
      <c r="E24" s="154" t="s">
        <v>122</v>
      </c>
      <c r="F24" s="110" t="s">
        <v>61</v>
      </c>
      <c r="H24" s="109" t="s">
        <v>1</v>
      </c>
      <c r="I24" s="154" t="s">
        <v>2</v>
      </c>
      <c r="J24" s="154" t="s">
        <v>123</v>
      </c>
      <c r="K24" s="110" t="s">
        <v>61</v>
      </c>
      <c r="M24" s="109" t="s">
        <v>1</v>
      </c>
      <c r="N24" s="154" t="s">
        <v>2</v>
      </c>
      <c r="O24" s="154" t="s">
        <v>123</v>
      </c>
      <c r="P24" s="110" t="s">
        <v>61</v>
      </c>
      <c r="R24" s="155" t="s">
        <v>1</v>
      </c>
      <c r="S24" s="156"/>
      <c r="T24" s="157" t="s">
        <v>2</v>
      </c>
      <c r="U24" s="156"/>
      <c r="V24" s="157" t="s">
        <v>123</v>
      </c>
      <c r="W24" s="156"/>
      <c r="X24" s="157" t="s">
        <v>61</v>
      </c>
      <c r="Y24" s="53"/>
    </row>
    <row r="25">
      <c r="C25" s="158" t="s">
        <v>3</v>
      </c>
      <c r="D25" s="41" t="s">
        <v>4</v>
      </c>
      <c r="E25" s="159"/>
      <c r="F25" s="125">
        <f t="shared" ref="F25:F32" si="18">SUMIFS($K$62:$K$500,$I$62:$I$500,$C$25,$J$62:$J$500,D25)</f>
        <v>0</v>
      </c>
      <c r="H25" s="160" t="s">
        <v>14</v>
      </c>
      <c r="I25" s="41" t="s">
        <v>15</v>
      </c>
      <c r="J25" s="159"/>
      <c r="K25" s="125">
        <f t="shared" ref="K25:K30" si="19">SUMIFS($K$62:$K$500,$I$62:$I$500,$H$25,$J$62:$J$500,I25)</f>
        <v>0</v>
      </c>
      <c r="M25" s="160" t="s">
        <v>26</v>
      </c>
      <c r="N25" s="41" t="s">
        <v>27</v>
      </c>
      <c r="O25" s="159"/>
      <c r="P25" s="125">
        <f t="shared" ref="P25:P30" si="20">SUMIFS($K$62:$K$500,$I$62:$I$500,$M$25,$J$62:$J$500,N25)</f>
        <v>0</v>
      </c>
      <c r="R25" s="161" t="s">
        <v>39</v>
      </c>
      <c r="S25" s="162"/>
      <c r="T25" s="163" t="s">
        <v>40</v>
      </c>
      <c r="U25" s="130"/>
      <c r="V25" s="164"/>
      <c r="W25" s="162"/>
      <c r="X25" s="165">
        <f t="shared" ref="X25:X30" si="21">SUMIFS($K$62:$K$500,$I$62:$I$500,$R$25,$J$62:$J$500,T25)</f>
        <v>0</v>
      </c>
      <c r="Y25" s="132"/>
    </row>
    <row r="26">
      <c r="C26" s="45"/>
      <c r="D26" s="41" t="s">
        <v>5</v>
      </c>
      <c r="E26" s="166"/>
      <c r="F26" s="125">
        <f t="shared" si="18"/>
        <v>0</v>
      </c>
      <c r="H26" s="45"/>
      <c r="I26" s="41" t="s">
        <v>16</v>
      </c>
      <c r="J26" s="166"/>
      <c r="K26" s="125">
        <f t="shared" si="19"/>
        <v>0</v>
      </c>
      <c r="M26" s="45"/>
      <c r="N26" s="41" t="s">
        <v>28</v>
      </c>
      <c r="O26" s="166"/>
      <c r="P26" s="125">
        <f t="shared" si="20"/>
        <v>0</v>
      </c>
      <c r="R26" s="167"/>
      <c r="S26" s="168"/>
      <c r="T26" s="163" t="s">
        <v>41</v>
      </c>
      <c r="U26" s="130"/>
      <c r="V26" s="169"/>
      <c r="W26" s="168"/>
      <c r="X26" s="165">
        <f t="shared" si="21"/>
        <v>0</v>
      </c>
      <c r="Y26" s="132"/>
    </row>
    <row r="27">
      <c r="C27" s="45"/>
      <c r="D27" s="41" t="s">
        <v>6</v>
      </c>
      <c r="E27" s="166"/>
      <c r="F27" s="125">
        <f t="shared" si="18"/>
        <v>0</v>
      </c>
      <c r="H27" s="45"/>
      <c r="I27" s="41" t="s">
        <v>17</v>
      </c>
      <c r="J27" s="166"/>
      <c r="K27" s="125">
        <f t="shared" si="19"/>
        <v>0</v>
      </c>
      <c r="M27" s="45"/>
      <c r="N27" s="41" t="s">
        <v>29</v>
      </c>
      <c r="O27" s="166"/>
      <c r="P27" s="125">
        <f t="shared" si="20"/>
        <v>0</v>
      </c>
      <c r="R27" s="167"/>
      <c r="S27" s="168"/>
      <c r="T27" s="163" t="s">
        <v>42</v>
      </c>
      <c r="U27" s="130"/>
      <c r="V27" s="169"/>
      <c r="W27" s="168"/>
      <c r="X27" s="165">
        <f t="shared" si="21"/>
        <v>0</v>
      </c>
      <c r="Y27" s="132"/>
    </row>
    <row r="28">
      <c r="C28" s="45"/>
      <c r="D28" s="41" t="s">
        <v>7</v>
      </c>
      <c r="E28" s="166"/>
      <c r="F28" s="125">
        <f t="shared" si="18"/>
        <v>0</v>
      </c>
      <c r="H28" s="45"/>
      <c r="I28" s="41" t="s">
        <v>18</v>
      </c>
      <c r="J28" s="166"/>
      <c r="K28" s="125">
        <f t="shared" si="19"/>
        <v>0</v>
      </c>
      <c r="M28" s="45"/>
      <c r="N28" s="41" t="s">
        <v>30</v>
      </c>
      <c r="O28" s="166"/>
      <c r="P28" s="125">
        <f t="shared" si="20"/>
        <v>0</v>
      </c>
      <c r="R28" s="167"/>
      <c r="S28" s="168"/>
      <c r="T28" s="163" t="s">
        <v>43</v>
      </c>
      <c r="U28" s="130"/>
      <c r="V28" s="169"/>
      <c r="W28" s="168"/>
      <c r="X28" s="165">
        <f t="shared" si="21"/>
        <v>0</v>
      </c>
      <c r="Y28" s="132"/>
    </row>
    <row r="29">
      <c r="C29" s="45"/>
      <c r="D29" s="41" t="s">
        <v>8</v>
      </c>
      <c r="E29" s="166"/>
      <c r="F29" s="125">
        <f t="shared" si="18"/>
        <v>0</v>
      </c>
      <c r="H29" s="45"/>
      <c r="I29" s="41" t="s">
        <v>19</v>
      </c>
      <c r="J29" s="166"/>
      <c r="K29" s="125">
        <f t="shared" si="19"/>
        <v>0</v>
      </c>
      <c r="M29" s="45"/>
      <c r="N29" s="41" t="s">
        <v>8</v>
      </c>
      <c r="O29" s="166"/>
      <c r="P29" s="125">
        <f t="shared" si="20"/>
        <v>0</v>
      </c>
      <c r="R29" s="167"/>
      <c r="S29" s="168"/>
      <c r="T29" s="163" t="s">
        <v>44</v>
      </c>
      <c r="U29" s="130"/>
      <c r="V29" s="169"/>
      <c r="W29" s="168"/>
      <c r="X29" s="165">
        <f t="shared" si="21"/>
        <v>0</v>
      </c>
      <c r="Y29" s="132"/>
    </row>
    <row r="30">
      <c r="C30" s="45"/>
      <c r="D30" s="41"/>
      <c r="E30" s="166"/>
      <c r="F30" s="125">
        <f t="shared" si="18"/>
        <v>0</v>
      </c>
      <c r="H30" s="46"/>
      <c r="I30" s="41" t="s">
        <v>20</v>
      </c>
      <c r="J30" s="170"/>
      <c r="K30" s="125">
        <f t="shared" si="19"/>
        <v>0</v>
      </c>
      <c r="M30" s="46"/>
      <c r="N30" s="41"/>
      <c r="O30" s="170"/>
      <c r="P30" s="125">
        <f t="shared" si="20"/>
        <v>0</v>
      </c>
      <c r="R30" s="171"/>
      <c r="S30" s="172"/>
      <c r="T30" s="163" t="s">
        <v>8</v>
      </c>
      <c r="U30" s="130"/>
      <c r="V30" s="173"/>
      <c r="W30" s="172"/>
      <c r="X30" s="165">
        <f t="shared" si="21"/>
        <v>0</v>
      </c>
      <c r="Y30" s="132"/>
    </row>
    <row r="31">
      <c r="C31" s="45"/>
      <c r="D31" s="41"/>
      <c r="E31" s="166"/>
      <c r="F31" s="125">
        <f t="shared" si="18"/>
        <v>0</v>
      </c>
      <c r="H31" s="174" t="str">
        <f>IF(H25=0,"","총"&amp;H25)</f>
        <v>총🍪고정비</v>
      </c>
      <c r="I31" s="175"/>
      <c r="J31" s="162"/>
      <c r="K31" s="176">
        <f>SUM(K25:K30)</f>
        <v>0</v>
      </c>
      <c r="M31" s="174" t="str">
        <f>IF(M25=0,"","총"&amp;M25)</f>
        <v>총🍪식비</v>
      </c>
      <c r="N31" s="175"/>
      <c r="O31" s="162"/>
      <c r="P31" s="176">
        <f>SUM(P25:P30)</f>
        <v>0</v>
      </c>
      <c r="R31" s="174" t="str">
        <f>IF(R25=0,"","총"&amp;R25)</f>
        <v>총🍪기타</v>
      </c>
      <c r="S31" s="175"/>
      <c r="T31" s="175"/>
      <c r="U31" s="175"/>
      <c r="V31" s="175"/>
      <c r="W31" s="162"/>
      <c r="X31" s="177">
        <f>SUM(X25:X30)</f>
        <v>0</v>
      </c>
      <c r="Y31" s="132"/>
    </row>
    <row r="32">
      <c r="C32" s="46"/>
      <c r="D32" s="41"/>
      <c r="E32" s="170"/>
      <c r="F32" s="125">
        <f t="shared" si="18"/>
        <v>0</v>
      </c>
      <c r="H32" s="171"/>
      <c r="I32" s="178"/>
      <c r="J32" s="172"/>
      <c r="K32" s="179">
        <f>K31-J25</f>
        <v>0</v>
      </c>
      <c r="M32" s="171"/>
      <c r="N32" s="178"/>
      <c r="O32" s="172"/>
      <c r="P32" s="180">
        <f>P31-O25</f>
        <v>0</v>
      </c>
      <c r="R32" s="171"/>
      <c r="S32" s="178"/>
      <c r="T32" s="178"/>
      <c r="U32" s="178"/>
      <c r="V32" s="178"/>
      <c r="W32" s="172"/>
      <c r="X32" s="181">
        <f>X31-V25</f>
        <v>0</v>
      </c>
      <c r="Y32" s="132"/>
    </row>
    <row r="33">
      <c r="C33" s="174" t="str">
        <f>IF(C25=0,"","총"&amp;C25)</f>
        <v>총수입</v>
      </c>
      <c r="D33" s="175"/>
      <c r="E33" s="162"/>
      <c r="F33" s="176">
        <f>SUM(F25:F32)</f>
        <v>0</v>
      </c>
      <c r="H33" s="160" t="s">
        <v>21</v>
      </c>
      <c r="I33" s="41" t="s">
        <v>15</v>
      </c>
      <c r="J33" s="159"/>
      <c r="K33" s="125">
        <f t="shared" ref="K33:K38" si="22">SUMIFS($K$62:$K$500,$I$62:$I$500,$H$33,$J$62:$J$500,I33)</f>
        <v>0</v>
      </c>
      <c r="M33" s="160" t="s">
        <v>31</v>
      </c>
      <c r="N33" s="41" t="s">
        <v>27</v>
      </c>
      <c r="O33" s="159"/>
      <c r="P33" s="125">
        <f t="shared" ref="P33:P38" si="23">SUMIFS($K$62:$K$500,$I$62:$I$500,$M$33,$J$62:$J$500,N33)</f>
        <v>0</v>
      </c>
      <c r="R33" s="161" t="s">
        <v>45</v>
      </c>
      <c r="S33" s="162"/>
      <c r="T33" s="163" t="s">
        <v>40</v>
      </c>
      <c r="U33" s="130"/>
      <c r="V33" s="164"/>
      <c r="W33" s="162"/>
      <c r="X33" s="165">
        <f t="shared" ref="X33:X38" si="24">SUMIFS($K$62:$K$500,$I$62:$I$500,$R$33,$J$62:$J$500,T33)</f>
        <v>0</v>
      </c>
      <c r="Y33" s="132"/>
    </row>
    <row r="34">
      <c r="C34" s="171"/>
      <c r="D34" s="178"/>
      <c r="E34" s="172"/>
      <c r="F34" s="182">
        <f>F33-E25</f>
        <v>0</v>
      </c>
      <c r="H34" s="45"/>
      <c r="I34" s="41" t="s">
        <v>17</v>
      </c>
      <c r="J34" s="166"/>
      <c r="K34" s="125">
        <f t="shared" si="22"/>
        <v>0</v>
      </c>
      <c r="M34" s="45"/>
      <c r="N34" s="41" t="s">
        <v>28</v>
      </c>
      <c r="O34" s="166"/>
      <c r="P34" s="125">
        <f t="shared" si="23"/>
        <v>0</v>
      </c>
      <c r="R34" s="167"/>
      <c r="S34" s="168"/>
      <c r="T34" s="163" t="s">
        <v>41</v>
      </c>
      <c r="U34" s="130"/>
      <c r="V34" s="169"/>
      <c r="W34" s="168"/>
      <c r="X34" s="165">
        <f t="shared" si="24"/>
        <v>0</v>
      </c>
      <c r="Y34" s="132"/>
    </row>
    <row r="35">
      <c r="C35" s="158" t="s">
        <v>9</v>
      </c>
      <c r="D35" s="41" t="s">
        <v>10</v>
      </c>
      <c r="E35" s="159"/>
      <c r="F35" s="125">
        <f t="shared" ref="F35:F42" si="25">SUMIFS($K$62:$K$500,$I$62:$I$500,$C$35,$J$62:$J$500,D35)</f>
        <v>0</v>
      </c>
      <c r="H35" s="45"/>
      <c r="I35" s="41" t="s">
        <v>18</v>
      </c>
      <c r="J35" s="166"/>
      <c r="K35" s="125">
        <f t="shared" si="22"/>
        <v>0</v>
      </c>
      <c r="M35" s="45"/>
      <c r="N35" s="41" t="s">
        <v>29</v>
      </c>
      <c r="O35" s="166"/>
      <c r="P35" s="125">
        <f t="shared" si="23"/>
        <v>0</v>
      </c>
      <c r="R35" s="167"/>
      <c r="S35" s="168"/>
      <c r="T35" s="163" t="s">
        <v>42</v>
      </c>
      <c r="U35" s="130"/>
      <c r="V35" s="169"/>
      <c r="W35" s="168"/>
      <c r="X35" s="165">
        <f t="shared" si="24"/>
        <v>0</v>
      </c>
      <c r="Y35" s="132"/>
    </row>
    <row r="36">
      <c r="C36" s="45"/>
      <c r="D36" s="41" t="s">
        <v>11</v>
      </c>
      <c r="E36" s="166"/>
      <c r="F36" s="125">
        <f t="shared" si="25"/>
        <v>0</v>
      </c>
      <c r="H36" s="45"/>
      <c r="I36" s="41" t="s">
        <v>19</v>
      </c>
      <c r="J36" s="166"/>
      <c r="K36" s="125">
        <f t="shared" si="22"/>
        <v>0</v>
      </c>
      <c r="M36" s="45"/>
      <c r="N36" s="41" t="s">
        <v>30</v>
      </c>
      <c r="O36" s="166"/>
      <c r="P36" s="125">
        <f t="shared" si="23"/>
        <v>0</v>
      </c>
      <c r="R36" s="167"/>
      <c r="S36" s="168"/>
      <c r="T36" s="163" t="s">
        <v>43</v>
      </c>
      <c r="U36" s="130"/>
      <c r="V36" s="169"/>
      <c r="W36" s="168"/>
      <c r="X36" s="165">
        <f t="shared" si="24"/>
        <v>0</v>
      </c>
      <c r="Y36" s="132"/>
    </row>
    <row r="37">
      <c r="C37" s="45"/>
      <c r="D37" s="41" t="s">
        <v>12</v>
      </c>
      <c r="E37" s="166"/>
      <c r="F37" s="125">
        <f t="shared" si="25"/>
        <v>0</v>
      </c>
      <c r="H37" s="45"/>
      <c r="I37" s="41" t="s">
        <v>20</v>
      </c>
      <c r="J37" s="166"/>
      <c r="K37" s="125">
        <f t="shared" si="22"/>
        <v>0</v>
      </c>
      <c r="M37" s="45"/>
      <c r="N37" s="41" t="s">
        <v>8</v>
      </c>
      <c r="O37" s="166"/>
      <c r="P37" s="125">
        <f t="shared" si="23"/>
        <v>0</v>
      </c>
      <c r="R37" s="167"/>
      <c r="S37" s="168"/>
      <c r="T37" s="163" t="s">
        <v>44</v>
      </c>
      <c r="U37" s="130"/>
      <c r="V37" s="169"/>
      <c r="W37" s="168"/>
      <c r="X37" s="165">
        <f t="shared" si="24"/>
        <v>0</v>
      </c>
      <c r="Y37" s="132"/>
    </row>
    <row r="38">
      <c r="C38" s="45"/>
      <c r="D38" s="41" t="s">
        <v>13</v>
      </c>
      <c r="E38" s="166"/>
      <c r="F38" s="125">
        <f t="shared" si="25"/>
        <v>0</v>
      </c>
      <c r="H38" s="46"/>
      <c r="I38" s="41"/>
      <c r="J38" s="170"/>
      <c r="K38" s="125">
        <f t="shared" si="22"/>
        <v>0</v>
      </c>
      <c r="M38" s="46"/>
      <c r="N38" s="41"/>
      <c r="O38" s="170"/>
      <c r="P38" s="125">
        <f t="shared" si="23"/>
        <v>0</v>
      </c>
      <c r="R38" s="171"/>
      <c r="S38" s="172"/>
      <c r="T38" s="163" t="s">
        <v>8</v>
      </c>
      <c r="U38" s="130"/>
      <c r="V38" s="173"/>
      <c r="W38" s="172"/>
      <c r="X38" s="165">
        <f t="shared" si="24"/>
        <v>0</v>
      </c>
      <c r="Y38" s="132"/>
    </row>
    <row r="39">
      <c r="C39" s="45"/>
      <c r="D39" s="41"/>
      <c r="E39" s="166"/>
      <c r="F39" s="125">
        <f t="shared" si="25"/>
        <v>0</v>
      </c>
      <c r="H39" s="174" t="str">
        <f>IF(H33=0,"","총"&amp;H33)</f>
        <v>총🐻고정비</v>
      </c>
      <c r="I39" s="175"/>
      <c r="J39" s="162"/>
      <c r="K39" s="176">
        <f>SUM(K33:K38)</f>
        <v>0</v>
      </c>
      <c r="M39" s="174" t="str">
        <f>IF(M33=0,"","총"&amp;M33)</f>
        <v>총🐻식비</v>
      </c>
      <c r="N39" s="175"/>
      <c r="O39" s="162"/>
      <c r="P39" s="176">
        <f>SUM(P33:P38)</f>
        <v>0</v>
      </c>
      <c r="R39" s="174" t="str">
        <f>IF(R33=0,"","총"&amp;R33)</f>
        <v>총🐻기타</v>
      </c>
      <c r="S39" s="175"/>
      <c r="T39" s="175"/>
      <c r="U39" s="175"/>
      <c r="V39" s="175"/>
      <c r="W39" s="162"/>
      <c r="X39" s="177">
        <f>SUM(X33:X38)</f>
        <v>0</v>
      </c>
      <c r="Y39" s="132"/>
    </row>
    <row r="40">
      <c r="C40" s="45"/>
      <c r="D40" s="41"/>
      <c r="E40" s="166"/>
      <c r="F40" s="125">
        <f t="shared" si="25"/>
        <v>0</v>
      </c>
      <c r="H40" s="171"/>
      <c r="I40" s="178"/>
      <c r="J40" s="172"/>
      <c r="K40" s="180">
        <f>K39-J33</f>
        <v>0</v>
      </c>
      <c r="M40" s="171"/>
      <c r="N40" s="178"/>
      <c r="O40" s="172"/>
      <c r="P40" s="180">
        <f>P39-O33</f>
        <v>0</v>
      </c>
      <c r="R40" s="171"/>
      <c r="S40" s="178"/>
      <c r="T40" s="178"/>
      <c r="U40" s="178"/>
      <c r="V40" s="178"/>
      <c r="W40" s="172"/>
      <c r="X40" s="181">
        <f>X39-V33</f>
        <v>0</v>
      </c>
      <c r="Y40" s="132"/>
    </row>
    <row r="41">
      <c r="C41" s="45"/>
      <c r="D41" s="41"/>
      <c r="E41" s="166"/>
      <c r="F41" s="125">
        <f t="shared" si="25"/>
        <v>0</v>
      </c>
      <c r="H41" s="160" t="s">
        <v>22</v>
      </c>
      <c r="I41" s="41" t="s">
        <v>23</v>
      </c>
      <c r="J41" s="159"/>
      <c r="K41" s="125">
        <f t="shared" ref="K41:K46" si="26">SUMIFS($K$62:$K$500,$I$62:$I$500,$H$41,$J$62:$J$500,I41)</f>
        <v>0</v>
      </c>
      <c r="M41" s="160" t="s">
        <v>32</v>
      </c>
      <c r="N41" s="41" t="s">
        <v>33</v>
      </c>
      <c r="O41" s="159"/>
      <c r="P41" s="125">
        <f t="shared" ref="P41:P46" si="27">SUMIFS($K$62:$K$500,$I$62:$I$500,$M$41,$J$62:$J$500,N41)</f>
        <v>0</v>
      </c>
      <c r="R41" s="161" t="s">
        <v>46</v>
      </c>
      <c r="S41" s="162"/>
      <c r="T41" s="163" t="s">
        <v>47</v>
      </c>
      <c r="U41" s="130"/>
      <c r="V41" s="164"/>
      <c r="W41" s="162"/>
      <c r="X41" s="165">
        <f t="shared" ref="X41:X46" si="28">SUMIFS($K$62:$K$500,$I$62:$I$500,$R$41,$J$62:$J$500,T41)</f>
        <v>0</v>
      </c>
      <c r="Y41" s="132"/>
    </row>
    <row r="42">
      <c r="C42" s="46"/>
      <c r="D42" s="41"/>
      <c r="E42" s="170"/>
      <c r="F42" s="125">
        <f t="shared" si="25"/>
        <v>0</v>
      </c>
      <c r="H42" s="45"/>
      <c r="I42" s="41" t="s">
        <v>24</v>
      </c>
      <c r="J42" s="166"/>
      <c r="K42" s="125">
        <f t="shared" si="26"/>
        <v>0</v>
      </c>
      <c r="M42" s="45"/>
      <c r="N42" s="41" t="s">
        <v>34</v>
      </c>
      <c r="O42" s="166"/>
      <c r="P42" s="125">
        <f t="shared" si="27"/>
        <v>0</v>
      </c>
      <c r="R42" s="167"/>
      <c r="S42" s="168"/>
      <c r="T42" s="163" t="s">
        <v>48</v>
      </c>
      <c r="U42" s="130"/>
      <c r="V42" s="169"/>
      <c r="W42" s="168"/>
      <c r="X42" s="165">
        <f t="shared" si="28"/>
        <v>0</v>
      </c>
      <c r="Y42" s="132"/>
    </row>
    <row r="43">
      <c r="C43" s="174" t="str">
        <f>IF(C35=0,"","총"&amp;C35)</f>
        <v>총저축</v>
      </c>
      <c r="D43" s="175"/>
      <c r="E43" s="162"/>
      <c r="F43" s="176">
        <f>SUM(F35:F42)</f>
        <v>0</v>
      </c>
      <c r="H43" s="45"/>
      <c r="I43" s="41" t="s">
        <v>8</v>
      </c>
      <c r="J43" s="166"/>
      <c r="K43" s="125">
        <f t="shared" si="26"/>
        <v>0</v>
      </c>
      <c r="M43" s="45"/>
      <c r="N43" s="41" t="s">
        <v>35</v>
      </c>
      <c r="O43" s="166"/>
      <c r="P43" s="125">
        <f t="shared" si="27"/>
        <v>0</v>
      </c>
      <c r="R43" s="167"/>
      <c r="S43" s="168"/>
      <c r="T43" s="163" t="s">
        <v>49</v>
      </c>
      <c r="U43" s="130"/>
      <c r="V43" s="169"/>
      <c r="W43" s="168"/>
      <c r="X43" s="165">
        <f t="shared" si="28"/>
        <v>0</v>
      </c>
      <c r="Y43" s="132"/>
    </row>
    <row r="44">
      <c r="C44" s="183"/>
      <c r="D44" s="184"/>
      <c r="E44" s="185"/>
      <c r="F44" s="186">
        <f>F43-E35</f>
        <v>0</v>
      </c>
      <c r="H44" s="45"/>
      <c r="I44" s="41"/>
      <c r="J44" s="166"/>
      <c r="K44" s="125">
        <f t="shared" si="26"/>
        <v>0</v>
      </c>
      <c r="M44" s="45"/>
      <c r="N44" s="41" t="s">
        <v>36</v>
      </c>
      <c r="O44" s="166"/>
      <c r="P44" s="125">
        <f t="shared" si="27"/>
        <v>0</v>
      </c>
      <c r="R44" s="167"/>
      <c r="S44" s="168"/>
      <c r="T44" s="163" t="s">
        <v>50</v>
      </c>
      <c r="U44" s="130"/>
      <c r="V44" s="169"/>
      <c r="W44" s="168"/>
      <c r="X44" s="165">
        <f t="shared" si="28"/>
        <v>0</v>
      </c>
      <c r="Y44" s="132"/>
    </row>
    <row r="45">
      <c r="H45" s="45"/>
      <c r="I45" s="41"/>
      <c r="J45" s="166"/>
      <c r="K45" s="125">
        <f t="shared" si="26"/>
        <v>0</v>
      </c>
      <c r="M45" s="45"/>
      <c r="N45" s="41" t="s">
        <v>37</v>
      </c>
      <c r="O45" s="166"/>
      <c r="P45" s="125">
        <f t="shared" si="27"/>
        <v>0</v>
      </c>
      <c r="R45" s="167"/>
      <c r="S45" s="168"/>
      <c r="T45" s="163" t="s">
        <v>8</v>
      </c>
      <c r="U45" s="130"/>
      <c r="V45" s="169"/>
      <c r="W45" s="168"/>
      <c r="X45" s="165">
        <f t="shared" si="28"/>
        <v>0</v>
      </c>
      <c r="Y45" s="132"/>
    </row>
    <row r="46">
      <c r="H46" s="46"/>
      <c r="I46" s="41"/>
      <c r="J46" s="170"/>
      <c r="K46" s="125">
        <f t="shared" si="26"/>
        <v>0</v>
      </c>
      <c r="M46" s="46"/>
      <c r="N46" s="41" t="s">
        <v>8</v>
      </c>
      <c r="O46" s="170"/>
      <c r="P46" s="125">
        <f t="shared" si="27"/>
        <v>0</v>
      </c>
      <c r="R46" s="171"/>
      <c r="S46" s="172"/>
      <c r="T46" s="163"/>
      <c r="U46" s="130"/>
      <c r="V46" s="173"/>
      <c r="W46" s="172"/>
      <c r="X46" s="165">
        <f t="shared" si="28"/>
        <v>0</v>
      </c>
      <c r="Y46" s="132"/>
    </row>
    <row r="47">
      <c r="H47" s="174" t="str">
        <f>IF(H41=0,"","총"&amp;H41)</f>
        <v>총🍪생필품</v>
      </c>
      <c r="I47" s="175"/>
      <c r="J47" s="162"/>
      <c r="K47" s="176">
        <f>SUM(K41:K46)</f>
        <v>0</v>
      </c>
      <c r="M47" s="174" t="str">
        <f>IF(M41=0,"","총"&amp;M41)</f>
        <v>총🍪여가비</v>
      </c>
      <c r="N47" s="175"/>
      <c r="O47" s="162"/>
      <c r="P47" s="176">
        <f>SUM(P41:P46)</f>
        <v>0</v>
      </c>
      <c r="R47" s="174" t="str">
        <f>IF(R41=0,"","총"&amp;R41)</f>
        <v>총🍪이벤트성</v>
      </c>
      <c r="S47" s="175"/>
      <c r="T47" s="175"/>
      <c r="U47" s="175"/>
      <c r="V47" s="175"/>
      <c r="W47" s="162"/>
      <c r="X47" s="177">
        <f>SUM(X41:X46)</f>
        <v>0</v>
      </c>
      <c r="Y47" s="132"/>
    </row>
    <row r="48">
      <c r="H48" s="171"/>
      <c r="I48" s="178"/>
      <c r="J48" s="172"/>
      <c r="K48" s="180">
        <f>K47-J41</f>
        <v>0</v>
      </c>
      <c r="M48" s="171"/>
      <c r="N48" s="178"/>
      <c r="O48" s="172"/>
      <c r="P48" s="180">
        <f>P47-O41</f>
        <v>0</v>
      </c>
      <c r="R48" s="171"/>
      <c r="S48" s="178"/>
      <c r="T48" s="178"/>
      <c r="U48" s="178"/>
      <c r="V48" s="178"/>
      <c r="W48" s="172"/>
      <c r="X48" s="181">
        <f>X47-V41</f>
        <v>0</v>
      </c>
      <c r="Y48" s="132"/>
    </row>
    <row r="49">
      <c r="H49" s="160" t="s">
        <v>25</v>
      </c>
      <c r="I49" s="41" t="s">
        <v>23</v>
      </c>
      <c r="J49" s="159"/>
      <c r="K49" s="125">
        <f t="shared" ref="K49:K54" si="29">SUMIFS($K$62:$K$500,$I$62:$I$500,$H$49,$J$62:$J$500,I49)</f>
        <v>0</v>
      </c>
      <c r="M49" s="160" t="s">
        <v>38</v>
      </c>
      <c r="N49" s="41" t="s">
        <v>33</v>
      </c>
      <c r="O49" s="159"/>
      <c r="P49" s="125">
        <f t="shared" ref="P49:P54" si="30">SUMIFS($K$62:$K$500,$I$62:$I$500,$M$49,$J$62:$J$500,N49)</f>
        <v>0</v>
      </c>
      <c r="R49" s="161" t="s">
        <v>51</v>
      </c>
      <c r="S49" s="162"/>
      <c r="T49" s="163" t="s">
        <v>47</v>
      </c>
      <c r="U49" s="130"/>
      <c r="V49" s="164"/>
      <c r="W49" s="162"/>
      <c r="X49" s="165">
        <f t="shared" ref="X49:X54" si="31">SUMIFS($K$62:$K$500,$I$62:$I$500,$R$49,$J$62:$J$500,T49)</f>
        <v>0</v>
      </c>
      <c r="Y49" s="132"/>
    </row>
    <row r="50">
      <c r="H50" s="45"/>
      <c r="I50" s="41" t="s">
        <v>24</v>
      </c>
      <c r="J50" s="166"/>
      <c r="K50" s="125">
        <f t="shared" si="29"/>
        <v>0</v>
      </c>
      <c r="M50" s="45"/>
      <c r="N50" s="41" t="s">
        <v>34</v>
      </c>
      <c r="O50" s="166"/>
      <c r="P50" s="125">
        <f t="shared" si="30"/>
        <v>0</v>
      </c>
      <c r="R50" s="167"/>
      <c r="S50" s="168"/>
      <c r="T50" s="163" t="s">
        <v>48</v>
      </c>
      <c r="U50" s="130"/>
      <c r="V50" s="169"/>
      <c r="W50" s="168"/>
      <c r="X50" s="165">
        <f t="shared" si="31"/>
        <v>0</v>
      </c>
      <c r="Y50" s="132"/>
    </row>
    <row r="51">
      <c r="H51" s="45"/>
      <c r="I51" s="41" t="s">
        <v>8</v>
      </c>
      <c r="J51" s="166"/>
      <c r="K51" s="125">
        <f t="shared" si="29"/>
        <v>0</v>
      </c>
      <c r="M51" s="45"/>
      <c r="N51" s="41" t="s">
        <v>35</v>
      </c>
      <c r="O51" s="166"/>
      <c r="P51" s="125">
        <f t="shared" si="30"/>
        <v>0</v>
      </c>
      <c r="R51" s="167"/>
      <c r="S51" s="168"/>
      <c r="T51" s="163" t="s">
        <v>49</v>
      </c>
      <c r="U51" s="130"/>
      <c r="V51" s="169"/>
      <c r="W51" s="168"/>
      <c r="X51" s="165">
        <f t="shared" si="31"/>
        <v>0</v>
      </c>
      <c r="Y51" s="132"/>
    </row>
    <row r="52">
      <c r="H52" s="45"/>
      <c r="I52" s="41"/>
      <c r="J52" s="166"/>
      <c r="K52" s="125">
        <f t="shared" si="29"/>
        <v>0</v>
      </c>
      <c r="M52" s="45"/>
      <c r="N52" s="41" t="s">
        <v>36</v>
      </c>
      <c r="O52" s="166"/>
      <c r="P52" s="125">
        <f t="shared" si="30"/>
        <v>0</v>
      </c>
      <c r="R52" s="167"/>
      <c r="S52" s="168"/>
      <c r="T52" s="163" t="s">
        <v>50</v>
      </c>
      <c r="U52" s="130"/>
      <c r="V52" s="169"/>
      <c r="W52" s="168"/>
      <c r="X52" s="165">
        <f t="shared" si="31"/>
        <v>0</v>
      </c>
      <c r="Y52" s="132"/>
    </row>
    <row r="53">
      <c r="H53" s="45"/>
      <c r="I53" s="41"/>
      <c r="J53" s="166"/>
      <c r="K53" s="125">
        <f t="shared" si="29"/>
        <v>0</v>
      </c>
      <c r="M53" s="45"/>
      <c r="N53" s="41" t="s">
        <v>37</v>
      </c>
      <c r="O53" s="166"/>
      <c r="P53" s="125">
        <f t="shared" si="30"/>
        <v>0</v>
      </c>
      <c r="R53" s="167"/>
      <c r="S53" s="168"/>
      <c r="T53" s="163" t="s">
        <v>8</v>
      </c>
      <c r="U53" s="130"/>
      <c r="V53" s="169"/>
      <c r="W53" s="168"/>
      <c r="X53" s="165">
        <f t="shared" si="31"/>
        <v>0</v>
      </c>
      <c r="Y53" s="132"/>
    </row>
    <row r="54">
      <c r="H54" s="46"/>
      <c r="I54" s="41"/>
      <c r="J54" s="170"/>
      <c r="K54" s="125">
        <f t="shared" si="29"/>
        <v>0</v>
      </c>
      <c r="M54" s="46"/>
      <c r="N54" s="41" t="s">
        <v>8</v>
      </c>
      <c r="O54" s="170"/>
      <c r="P54" s="125">
        <f t="shared" si="30"/>
        <v>0</v>
      </c>
      <c r="R54" s="171"/>
      <c r="S54" s="172"/>
      <c r="T54" s="163"/>
      <c r="U54" s="130"/>
      <c r="V54" s="173"/>
      <c r="W54" s="172"/>
      <c r="X54" s="165">
        <f t="shared" si="31"/>
        <v>0</v>
      </c>
      <c r="Y54" s="132"/>
    </row>
    <row r="55">
      <c r="H55" s="174" t="str">
        <f>IF(H49=0,"","총"&amp;H49)</f>
        <v>총🐻생필품</v>
      </c>
      <c r="I55" s="175"/>
      <c r="J55" s="162"/>
      <c r="K55" s="176">
        <f>SUM(K49:K54)</f>
        <v>0</v>
      </c>
      <c r="M55" s="174" t="str">
        <f>IF(M49=0,"","총"&amp;M49)</f>
        <v>총🐻여가비</v>
      </c>
      <c r="N55" s="175"/>
      <c r="O55" s="162"/>
      <c r="P55" s="176">
        <f>SUM(P49:P54)</f>
        <v>0</v>
      </c>
      <c r="R55" s="174" t="str">
        <f>IF(R49=0,"","총"&amp;R49)</f>
        <v>총🐻 이벤트성</v>
      </c>
      <c r="S55" s="175"/>
      <c r="T55" s="175"/>
      <c r="U55" s="175"/>
      <c r="V55" s="175"/>
      <c r="W55" s="162"/>
      <c r="X55" s="177">
        <f>SUM(X49:X54)</f>
        <v>0</v>
      </c>
      <c r="Y55" s="132"/>
    </row>
    <row r="56">
      <c r="H56" s="183"/>
      <c r="I56" s="184"/>
      <c r="J56" s="185"/>
      <c r="K56" s="187">
        <f>K55-J49</f>
        <v>0</v>
      </c>
      <c r="M56" s="183"/>
      <c r="N56" s="184"/>
      <c r="O56" s="185"/>
      <c r="P56" s="187">
        <f>P55-O49</f>
        <v>0</v>
      </c>
      <c r="R56" s="183"/>
      <c r="S56" s="184"/>
      <c r="T56" s="184"/>
      <c r="U56" s="184"/>
      <c r="V56" s="184"/>
      <c r="W56" s="185"/>
      <c r="X56" s="188">
        <f>X55-V49</f>
        <v>0</v>
      </c>
      <c r="Y56" s="55"/>
    </row>
    <row r="60">
      <c r="V60" s="189" t="s">
        <v>124</v>
      </c>
      <c r="W60" s="8"/>
      <c r="X60" s="190">
        <f>SUM(J49,J41,J33,J25,O25,O33,O41,O49,V49,V41,V33,V25)</f>
        <v>0</v>
      </c>
      <c r="Y60" s="8"/>
    </row>
    <row r="61">
      <c r="H61" s="191" t="s">
        <v>125</v>
      </c>
      <c r="I61" s="192" t="s">
        <v>1</v>
      </c>
      <c r="J61" s="192" t="s">
        <v>2</v>
      </c>
      <c r="K61" s="192" t="s">
        <v>114</v>
      </c>
      <c r="L61" s="193" t="s">
        <v>52</v>
      </c>
      <c r="M61" s="156"/>
      <c r="N61" s="193" t="s">
        <v>126</v>
      </c>
      <c r="O61" s="128"/>
      <c r="P61" s="128"/>
      <c r="Q61" s="156"/>
      <c r="R61" s="193" t="s">
        <v>127</v>
      </c>
      <c r="S61" s="128"/>
      <c r="T61" s="53"/>
      <c r="V61" s="189" t="s">
        <v>128</v>
      </c>
      <c r="W61" s="8"/>
      <c r="X61" s="194">
        <f>X60-SUM($K$31+$K$39+$K$47+$K$55+$P$31+$P$39+$P$47+$P$55+$X$31+$X$39+$X$47+$X$55)</f>
        <v>0</v>
      </c>
      <c r="Y61" s="8"/>
    </row>
    <row r="62">
      <c r="H62" s="195"/>
      <c r="I62" s="196"/>
      <c r="J62" s="196"/>
      <c r="K62" s="197"/>
      <c r="L62" s="198"/>
      <c r="M62" s="130"/>
      <c r="N62" s="199"/>
      <c r="O62" s="200"/>
      <c r="P62" s="200"/>
      <c r="Q62" s="130"/>
      <c r="R62" s="198"/>
      <c r="S62" s="200"/>
      <c r="T62" s="132"/>
      <c r="AB62" s="201" t="str">
        <f>IFERROR(__xludf.DUMMYFUNCTION("FILTER('설정시트'!$D$7:$K$20,'설정시트'!$C$7:$C$20=I62)"),"#N/A")</f>
        <v>#N/A</v>
      </c>
      <c r="AC62" s="201"/>
      <c r="AD62" s="201"/>
      <c r="AE62" s="201"/>
      <c r="AF62" s="201"/>
      <c r="AG62" s="201"/>
      <c r="AH62" s="201"/>
      <c r="AI62" s="201"/>
    </row>
    <row r="63">
      <c r="H63" s="195"/>
      <c r="I63" s="196"/>
      <c r="J63" s="196"/>
      <c r="K63" s="197"/>
      <c r="L63" s="198"/>
      <c r="M63" s="130"/>
      <c r="N63" s="199"/>
      <c r="O63" s="200"/>
      <c r="P63" s="200"/>
      <c r="Q63" s="130"/>
      <c r="R63" s="199"/>
      <c r="S63" s="200"/>
      <c r="T63" s="132"/>
      <c r="AB63" s="201" t="str">
        <f>IFERROR(__xludf.DUMMYFUNCTION("FILTER('설정시트'!$D$7:$K$20,'설정시트'!$C$7:$C$20=I63)"),"#N/A")</f>
        <v>#N/A</v>
      </c>
      <c r="AC63" s="201"/>
      <c r="AD63" s="201"/>
      <c r="AE63" s="201"/>
      <c r="AF63" s="201"/>
      <c r="AG63" s="201"/>
      <c r="AH63" s="201"/>
      <c r="AI63" s="201"/>
    </row>
    <row r="64">
      <c r="H64" s="195"/>
      <c r="I64" s="196"/>
      <c r="J64" s="196"/>
      <c r="K64" s="197"/>
      <c r="L64" s="198"/>
      <c r="M64" s="130"/>
      <c r="N64" s="199"/>
      <c r="O64" s="200"/>
      <c r="P64" s="200"/>
      <c r="Q64" s="130"/>
      <c r="R64" s="199"/>
      <c r="S64" s="200"/>
      <c r="T64" s="132"/>
      <c r="AB64" s="201" t="str">
        <f>IFERROR(__xludf.DUMMYFUNCTION("FILTER('설정시트'!$D$7:$K$20,'설정시트'!$C$7:$C$20=I64)"),"#N/A")</f>
        <v>#N/A</v>
      </c>
      <c r="AC64" s="201"/>
      <c r="AD64" s="201"/>
      <c r="AE64" s="201"/>
      <c r="AF64" s="201"/>
      <c r="AG64" s="201"/>
      <c r="AH64" s="201"/>
      <c r="AI64" s="201"/>
    </row>
    <row r="65">
      <c r="H65" s="195"/>
      <c r="I65" s="196"/>
      <c r="J65" s="196"/>
      <c r="K65" s="197"/>
      <c r="L65" s="198"/>
      <c r="M65" s="130"/>
      <c r="N65" s="199"/>
      <c r="O65" s="200"/>
      <c r="P65" s="200"/>
      <c r="Q65" s="130"/>
      <c r="R65" s="199"/>
      <c r="S65" s="200"/>
      <c r="T65" s="132"/>
      <c r="AB65" s="201" t="str">
        <f>IFERROR(__xludf.DUMMYFUNCTION("FILTER('설정시트'!$D$7:$K$20,'설정시트'!$C$7:$C$20=I65)"),"#N/A")</f>
        <v>#N/A</v>
      </c>
      <c r="AC65" s="201"/>
      <c r="AD65" s="201"/>
      <c r="AE65" s="201"/>
      <c r="AF65" s="201"/>
      <c r="AG65" s="201"/>
      <c r="AH65" s="201"/>
      <c r="AI65" s="201"/>
    </row>
    <row r="66">
      <c r="H66" s="195"/>
      <c r="I66" s="196"/>
      <c r="J66" s="196"/>
      <c r="K66" s="197"/>
      <c r="L66" s="198"/>
      <c r="M66" s="130"/>
      <c r="N66" s="199"/>
      <c r="O66" s="200"/>
      <c r="P66" s="200"/>
      <c r="Q66" s="130"/>
      <c r="R66" s="199"/>
      <c r="S66" s="200"/>
      <c r="T66" s="132"/>
      <c r="AB66" s="201" t="str">
        <f>IFERROR(__xludf.DUMMYFUNCTION("FILTER('설정시트'!$D$7:$K$20,'설정시트'!$C$7:$C$20=I66)"),"#N/A")</f>
        <v>#N/A</v>
      </c>
      <c r="AC66" s="201"/>
      <c r="AD66" s="201"/>
      <c r="AE66" s="201"/>
      <c r="AF66" s="201"/>
      <c r="AG66" s="201"/>
      <c r="AH66" s="201"/>
      <c r="AI66" s="201"/>
    </row>
    <row r="67">
      <c r="H67" s="195"/>
      <c r="I67" s="196"/>
      <c r="J67" s="196"/>
      <c r="K67" s="197"/>
      <c r="L67" s="198"/>
      <c r="M67" s="130"/>
      <c r="N67" s="199"/>
      <c r="O67" s="200"/>
      <c r="P67" s="200"/>
      <c r="Q67" s="130"/>
      <c r="R67" s="199"/>
      <c r="S67" s="200"/>
      <c r="T67" s="132"/>
      <c r="AB67" s="201" t="str">
        <f>IFERROR(__xludf.DUMMYFUNCTION("FILTER('설정시트'!$D$7:$K$20,'설정시트'!$C$7:$C$20=I67)"),"#N/A")</f>
        <v>#N/A</v>
      </c>
      <c r="AC67" s="201"/>
      <c r="AD67" s="201"/>
      <c r="AE67" s="201"/>
      <c r="AF67" s="201"/>
      <c r="AG67" s="201"/>
      <c r="AH67" s="201"/>
      <c r="AI67" s="201"/>
    </row>
    <row r="68">
      <c r="H68" s="195"/>
      <c r="I68" s="196"/>
      <c r="J68" s="196"/>
      <c r="K68" s="197"/>
      <c r="L68" s="198"/>
      <c r="M68" s="130"/>
      <c r="N68" s="199"/>
      <c r="O68" s="200"/>
      <c r="P68" s="200"/>
      <c r="Q68" s="130"/>
      <c r="R68" s="199"/>
      <c r="S68" s="200"/>
      <c r="T68" s="132"/>
      <c r="AB68" s="201" t="str">
        <f>IFERROR(__xludf.DUMMYFUNCTION("FILTER('설정시트'!$D$7:$K$20,'설정시트'!$C$7:$C$20=I68)"),"#N/A")</f>
        <v>#N/A</v>
      </c>
      <c r="AC68" s="201"/>
      <c r="AD68" s="201"/>
      <c r="AE68" s="201"/>
      <c r="AF68" s="201"/>
      <c r="AG68" s="201"/>
      <c r="AH68" s="201"/>
      <c r="AI68" s="201"/>
    </row>
    <row r="69">
      <c r="H69" s="195"/>
      <c r="I69" s="196"/>
      <c r="J69" s="196"/>
      <c r="K69" s="197"/>
      <c r="L69" s="198"/>
      <c r="M69" s="130"/>
      <c r="N69" s="199"/>
      <c r="O69" s="200"/>
      <c r="P69" s="200"/>
      <c r="Q69" s="130"/>
      <c r="R69" s="199"/>
      <c r="S69" s="200"/>
      <c r="T69" s="132"/>
      <c r="AB69" s="201" t="str">
        <f>IFERROR(__xludf.DUMMYFUNCTION("FILTER('설정시트'!$D$7:$K$20,'설정시트'!$C$7:$C$20=I69)"),"#N/A")</f>
        <v>#N/A</v>
      </c>
      <c r="AC69" s="201"/>
      <c r="AD69" s="201"/>
      <c r="AE69" s="201"/>
      <c r="AF69" s="201"/>
      <c r="AG69" s="201"/>
      <c r="AH69" s="201"/>
      <c r="AI69" s="201"/>
    </row>
    <row r="70">
      <c r="H70" s="195"/>
      <c r="I70" s="196"/>
      <c r="J70" s="196"/>
      <c r="K70" s="197"/>
      <c r="L70" s="198"/>
      <c r="M70" s="130"/>
      <c r="N70" s="199"/>
      <c r="O70" s="200"/>
      <c r="P70" s="200"/>
      <c r="Q70" s="130"/>
      <c r="R70" s="199"/>
      <c r="S70" s="200"/>
      <c r="T70" s="132"/>
      <c r="AB70" s="201" t="str">
        <f>IFERROR(__xludf.DUMMYFUNCTION("FILTER('설정시트'!$D$7:$K$20,'설정시트'!$C$7:$C$20=I70)"),"#N/A")</f>
        <v>#N/A</v>
      </c>
      <c r="AC70" s="201"/>
      <c r="AD70" s="201"/>
      <c r="AE70" s="201"/>
      <c r="AF70" s="201"/>
      <c r="AG70" s="201"/>
      <c r="AH70" s="201"/>
      <c r="AI70" s="201"/>
    </row>
    <row r="71">
      <c r="H71" s="195"/>
      <c r="I71" s="196"/>
      <c r="J71" s="196"/>
      <c r="K71" s="197"/>
      <c r="L71" s="198"/>
      <c r="M71" s="130"/>
      <c r="N71" s="199"/>
      <c r="O71" s="200"/>
      <c r="P71" s="200"/>
      <c r="Q71" s="130"/>
      <c r="R71" s="199"/>
      <c r="S71" s="200"/>
      <c r="T71" s="132"/>
      <c r="AB71" s="201" t="str">
        <f>IFERROR(__xludf.DUMMYFUNCTION("FILTER('설정시트'!$D$7:$K$20,'설정시트'!$C$7:$C$20=I71)"),"#N/A")</f>
        <v>#N/A</v>
      </c>
      <c r="AC71" s="201"/>
      <c r="AD71" s="201"/>
      <c r="AE71" s="201"/>
      <c r="AF71" s="201"/>
      <c r="AG71" s="201"/>
      <c r="AH71" s="201"/>
      <c r="AI71" s="201"/>
    </row>
    <row r="72">
      <c r="H72" s="195"/>
      <c r="I72" s="196"/>
      <c r="J72" s="196"/>
      <c r="K72" s="197"/>
      <c r="L72" s="198"/>
      <c r="M72" s="130"/>
      <c r="N72" s="199"/>
      <c r="O72" s="200"/>
      <c r="P72" s="200"/>
      <c r="Q72" s="130"/>
      <c r="R72" s="199"/>
      <c r="S72" s="200"/>
      <c r="T72" s="132"/>
      <c r="AB72" s="201" t="str">
        <f>IFERROR(__xludf.DUMMYFUNCTION("FILTER('설정시트'!$D$7:$K$20,'설정시트'!$C$7:$C$20=I72)"),"#N/A")</f>
        <v>#N/A</v>
      </c>
      <c r="AC72" s="201"/>
      <c r="AD72" s="201"/>
      <c r="AE72" s="201"/>
      <c r="AF72" s="201"/>
      <c r="AG72" s="201"/>
      <c r="AH72" s="201"/>
      <c r="AI72" s="201"/>
    </row>
    <row r="73">
      <c r="H73" s="195"/>
      <c r="I73" s="196"/>
      <c r="J73" s="196"/>
      <c r="K73" s="197"/>
      <c r="L73" s="198"/>
      <c r="M73" s="130"/>
      <c r="N73" s="199"/>
      <c r="O73" s="200"/>
      <c r="P73" s="200"/>
      <c r="Q73" s="130"/>
      <c r="R73" s="199"/>
      <c r="S73" s="200"/>
      <c r="T73" s="132"/>
      <c r="AB73" s="201" t="str">
        <f>IFERROR(__xludf.DUMMYFUNCTION("FILTER('설정시트'!$D$7:$K$20,'설정시트'!$C$7:$C$20=I73)"),"#N/A")</f>
        <v>#N/A</v>
      </c>
      <c r="AC73" s="201"/>
      <c r="AD73" s="201"/>
      <c r="AE73" s="201"/>
      <c r="AF73" s="201"/>
      <c r="AG73" s="201"/>
      <c r="AH73" s="201"/>
      <c r="AI73" s="201"/>
    </row>
    <row r="74">
      <c r="H74" s="195"/>
      <c r="I74" s="196"/>
      <c r="J74" s="196"/>
      <c r="K74" s="197"/>
      <c r="L74" s="198"/>
      <c r="M74" s="130"/>
      <c r="N74" s="199"/>
      <c r="O74" s="200"/>
      <c r="P74" s="200"/>
      <c r="Q74" s="130"/>
      <c r="R74" s="199"/>
      <c r="S74" s="200"/>
      <c r="T74" s="132"/>
      <c r="AB74" s="201" t="str">
        <f>IFERROR(__xludf.DUMMYFUNCTION("FILTER('설정시트'!$D$7:$K$20,'설정시트'!$C$7:$C$20=I74)"),"#N/A")</f>
        <v>#N/A</v>
      </c>
      <c r="AC74" s="201"/>
      <c r="AD74" s="201"/>
      <c r="AE74" s="201"/>
      <c r="AF74" s="201"/>
      <c r="AG74" s="201"/>
      <c r="AH74" s="201"/>
      <c r="AI74" s="201"/>
    </row>
    <row r="75">
      <c r="H75" s="195"/>
      <c r="I75" s="196"/>
      <c r="J75" s="196"/>
      <c r="K75" s="197"/>
      <c r="L75" s="198"/>
      <c r="M75" s="130"/>
      <c r="N75" s="199"/>
      <c r="O75" s="200"/>
      <c r="P75" s="200"/>
      <c r="Q75" s="130"/>
      <c r="R75" s="199"/>
      <c r="S75" s="200"/>
      <c r="T75" s="132"/>
      <c r="AB75" s="201" t="str">
        <f>IFERROR(__xludf.DUMMYFUNCTION("FILTER('설정시트'!$D$7:$K$20,'설정시트'!$C$7:$C$20=I75)"),"#N/A")</f>
        <v>#N/A</v>
      </c>
      <c r="AC75" s="201"/>
      <c r="AD75" s="201"/>
      <c r="AE75" s="201"/>
      <c r="AF75" s="201"/>
      <c r="AG75" s="201"/>
      <c r="AH75" s="201"/>
      <c r="AI75" s="201"/>
    </row>
    <row r="76">
      <c r="H76" s="195"/>
      <c r="I76" s="196"/>
      <c r="J76" s="196"/>
      <c r="K76" s="197"/>
      <c r="L76" s="198"/>
      <c r="M76" s="130"/>
      <c r="N76" s="199"/>
      <c r="O76" s="200"/>
      <c r="P76" s="200"/>
      <c r="Q76" s="130"/>
      <c r="R76" s="199"/>
      <c r="S76" s="200"/>
      <c r="T76" s="132"/>
      <c r="AB76" s="201" t="str">
        <f>IFERROR(__xludf.DUMMYFUNCTION("FILTER('설정시트'!$D$7:$K$20,'설정시트'!$C$7:$C$20=I76)"),"#N/A")</f>
        <v>#N/A</v>
      </c>
      <c r="AC76" s="201"/>
      <c r="AD76" s="201"/>
      <c r="AE76" s="201"/>
      <c r="AF76" s="201"/>
      <c r="AG76" s="201"/>
      <c r="AH76" s="201"/>
      <c r="AI76" s="201"/>
    </row>
    <row r="77">
      <c r="H77" s="195"/>
      <c r="I77" s="196"/>
      <c r="J77" s="196"/>
      <c r="K77" s="197"/>
      <c r="L77" s="198"/>
      <c r="M77" s="130"/>
      <c r="N77" s="199"/>
      <c r="O77" s="200"/>
      <c r="P77" s="200"/>
      <c r="Q77" s="130"/>
      <c r="R77" s="199"/>
      <c r="S77" s="200"/>
      <c r="T77" s="132"/>
      <c r="AB77" s="201" t="str">
        <f>IFERROR(__xludf.DUMMYFUNCTION("FILTER('설정시트'!$D$7:$K$20,'설정시트'!$C$7:$C$20=I77)"),"#N/A")</f>
        <v>#N/A</v>
      </c>
      <c r="AC77" s="201"/>
      <c r="AD77" s="201"/>
      <c r="AE77" s="201"/>
      <c r="AF77" s="201"/>
      <c r="AG77" s="201"/>
      <c r="AH77" s="201"/>
      <c r="AI77" s="201"/>
    </row>
    <row r="78">
      <c r="H78" s="195"/>
      <c r="I78" s="196"/>
      <c r="J78" s="196"/>
      <c r="K78" s="197"/>
      <c r="L78" s="198"/>
      <c r="M78" s="130"/>
      <c r="N78" s="199"/>
      <c r="O78" s="200"/>
      <c r="P78" s="200"/>
      <c r="Q78" s="130"/>
      <c r="R78" s="199"/>
      <c r="S78" s="200"/>
      <c r="T78" s="132"/>
      <c r="AB78" s="201" t="str">
        <f>IFERROR(__xludf.DUMMYFUNCTION("FILTER('설정시트'!$D$7:$K$20,'설정시트'!$C$7:$C$20=I78)"),"#N/A")</f>
        <v>#N/A</v>
      </c>
      <c r="AC78" s="201"/>
      <c r="AD78" s="201"/>
      <c r="AE78" s="201"/>
      <c r="AF78" s="201"/>
      <c r="AG78" s="201"/>
      <c r="AH78" s="201"/>
      <c r="AI78" s="201"/>
    </row>
    <row r="79">
      <c r="H79" s="195"/>
      <c r="I79" s="196"/>
      <c r="J79" s="196"/>
      <c r="K79" s="197"/>
      <c r="L79" s="198"/>
      <c r="M79" s="130"/>
      <c r="N79" s="199"/>
      <c r="O79" s="200"/>
      <c r="P79" s="200"/>
      <c r="Q79" s="130"/>
      <c r="R79" s="199"/>
      <c r="S79" s="200"/>
      <c r="T79" s="132"/>
      <c r="AB79" s="201" t="str">
        <f>IFERROR(__xludf.DUMMYFUNCTION("FILTER('설정시트'!$D$7:$K$20,'설정시트'!$C$7:$C$20=I79)"),"#N/A")</f>
        <v>#N/A</v>
      </c>
      <c r="AC79" s="201"/>
      <c r="AD79" s="201"/>
      <c r="AE79" s="201"/>
      <c r="AF79" s="201"/>
      <c r="AG79" s="201"/>
      <c r="AH79" s="201"/>
      <c r="AI79" s="201"/>
    </row>
    <row r="80">
      <c r="H80" s="195"/>
      <c r="I80" s="196"/>
      <c r="J80" s="196"/>
      <c r="K80" s="197"/>
      <c r="L80" s="198"/>
      <c r="M80" s="130"/>
      <c r="N80" s="199"/>
      <c r="O80" s="200"/>
      <c r="P80" s="200"/>
      <c r="Q80" s="130"/>
      <c r="R80" s="199"/>
      <c r="S80" s="200"/>
      <c r="T80" s="132"/>
      <c r="AB80" s="201" t="str">
        <f>IFERROR(__xludf.DUMMYFUNCTION("FILTER('설정시트'!$D$7:$K$20,'설정시트'!$C$7:$C$20=I80)"),"#N/A")</f>
        <v>#N/A</v>
      </c>
      <c r="AC80" s="201"/>
      <c r="AD80" s="201"/>
      <c r="AE80" s="201"/>
      <c r="AF80" s="201"/>
      <c r="AG80" s="201"/>
      <c r="AH80" s="201"/>
      <c r="AI80" s="201"/>
    </row>
    <row r="81">
      <c r="H81" s="195"/>
      <c r="I81" s="196"/>
      <c r="J81" s="196"/>
      <c r="K81" s="197"/>
      <c r="L81" s="198"/>
      <c r="M81" s="130"/>
      <c r="N81" s="199"/>
      <c r="O81" s="200"/>
      <c r="P81" s="200"/>
      <c r="Q81" s="130"/>
      <c r="R81" s="199"/>
      <c r="S81" s="200"/>
      <c r="T81" s="132"/>
      <c r="AB81" s="201" t="str">
        <f>IFERROR(__xludf.DUMMYFUNCTION("FILTER('설정시트'!$D$7:$K$20,'설정시트'!$C$7:$C$20=I81)"),"#N/A")</f>
        <v>#N/A</v>
      </c>
      <c r="AC81" s="201"/>
      <c r="AD81" s="201"/>
      <c r="AE81" s="201"/>
      <c r="AF81" s="201"/>
      <c r="AG81" s="201"/>
      <c r="AH81" s="201"/>
      <c r="AI81" s="201"/>
    </row>
    <row r="82">
      <c r="H82" s="195"/>
      <c r="I82" s="196"/>
      <c r="J82" s="196"/>
      <c r="K82" s="197"/>
      <c r="L82" s="198"/>
      <c r="M82" s="130"/>
      <c r="N82" s="199"/>
      <c r="O82" s="200"/>
      <c r="P82" s="200"/>
      <c r="Q82" s="130"/>
      <c r="R82" s="199"/>
      <c r="S82" s="200"/>
      <c r="T82" s="132"/>
      <c r="AB82" s="201" t="str">
        <f>IFERROR(__xludf.DUMMYFUNCTION("FILTER('설정시트'!$D$7:$K$20,'설정시트'!$C$7:$C$20=I82)"),"#N/A")</f>
        <v>#N/A</v>
      </c>
      <c r="AC82" s="201"/>
      <c r="AD82" s="201"/>
      <c r="AE82" s="201"/>
      <c r="AF82" s="201"/>
      <c r="AG82" s="201"/>
      <c r="AH82" s="201"/>
      <c r="AI82" s="201"/>
    </row>
    <row r="83">
      <c r="H83" s="195"/>
      <c r="I83" s="196"/>
      <c r="J83" s="196"/>
      <c r="K83" s="197"/>
      <c r="L83" s="198"/>
      <c r="M83" s="130"/>
      <c r="N83" s="199"/>
      <c r="O83" s="200"/>
      <c r="P83" s="200"/>
      <c r="Q83" s="130"/>
      <c r="R83" s="199"/>
      <c r="S83" s="200"/>
      <c r="T83" s="132"/>
      <c r="AB83" s="201" t="str">
        <f>IFERROR(__xludf.DUMMYFUNCTION("FILTER('설정시트'!$D$7:$K$20,'설정시트'!$C$7:$C$20=I83)"),"#N/A")</f>
        <v>#N/A</v>
      </c>
      <c r="AC83" s="201"/>
      <c r="AD83" s="201"/>
      <c r="AE83" s="201"/>
      <c r="AF83" s="201"/>
      <c r="AG83" s="201"/>
      <c r="AH83" s="201"/>
      <c r="AI83" s="201"/>
    </row>
    <row r="84">
      <c r="H84" s="195"/>
      <c r="I84" s="196"/>
      <c r="J84" s="196"/>
      <c r="K84" s="197"/>
      <c r="L84" s="198"/>
      <c r="M84" s="130"/>
      <c r="N84" s="199"/>
      <c r="O84" s="200"/>
      <c r="P84" s="200"/>
      <c r="Q84" s="130"/>
      <c r="R84" s="199"/>
      <c r="S84" s="200"/>
      <c r="T84" s="132"/>
      <c r="AB84" s="201" t="str">
        <f>IFERROR(__xludf.DUMMYFUNCTION("FILTER('설정시트'!$D$7:$K$20,'설정시트'!$C$7:$C$20=I84)"),"#N/A")</f>
        <v>#N/A</v>
      </c>
      <c r="AC84" s="201"/>
      <c r="AD84" s="201"/>
      <c r="AE84" s="201"/>
      <c r="AF84" s="201"/>
      <c r="AG84" s="201"/>
      <c r="AH84" s="201"/>
      <c r="AI84" s="201"/>
    </row>
    <row r="85">
      <c r="H85" s="195"/>
      <c r="I85" s="196"/>
      <c r="J85" s="196"/>
      <c r="K85" s="197"/>
      <c r="L85" s="198"/>
      <c r="M85" s="130"/>
      <c r="N85" s="199"/>
      <c r="O85" s="200"/>
      <c r="P85" s="200"/>
      <c r="Q85" s="130"/>
      <c r="R85" s="199"/>
      <c r="S85" s="200"/>
      <c r="T85" s="132"/>
      <c r="AB85" s="201" t="str">
        <f>IFERROR(__xludf.DUMMYFUNCTION("FILTER('설정시트'!$D$7:$K$20,'설정시트'!$C$7:$C$20=I85)"),"#N/A")</f>
        <v>#N/A</v>
      </c>
      <c r="AC85" s="201"/>
      <c r="AD85" s="201"/>
      <c r="AE85" s="201"/>
      <c r="AF85" s="201"/>
      <c r="AG85" s="201"/>
      <c r="AH85" s="201"/>
      <c r="AI85" s="201"/>
    </row>
    <row r="86">
      <c r="H86" s="195"/>
      <c r="I86" s="196"/>
      <c r="J86" s="196"/>
      <c r="K86" s="197"/>
      <c r="L86" s="198"/>
      <c r="M86" s="130"/>
      <c r="N86" s="199"/>
      <c r="O86" s="200"/>
      <c r="P86" s="200"/>
      <c r="Q86" s="130"/>
      <c r="R86" s="199"/>
      <c r="S86" s="200"/>
      <c r="T86" s="132"/>
      <c r="AB86" s="201" t="str">
        <f>IFERROR(__xludf.DUMMYFUNCTION("FILTER('설정시트'!$D$7:$K$20,'설정시트'!$C$7:$C$20=I86)"),"#N/A")</f>
        <v>#N/A</v>
      </c>
      <c r="AC86" s="201"/>
      <c r="AD86" s="201"/>
      <c r="AE86" s="201"/>
      <c r="AF86" s="201"/>
      <c r="AG86" s="201"/>
      <c r="AH86" s="201"/>
      <c r="AI86" s="201"/>
    </row>
    <row r="87">
      <c r="H87" s="195"/>
      <c r="I87" s="196"/>
      <c r="J87" s="196"/>
      <c r="K87" s="197"/>
      <c r="L87" s="198"/>
      <c r="M87" s="130"/>
      <c r="N87" s="199"/>
      <c r="O87" s="200"/>
      <c r="P87" s="200"/>
      <c r="Q87" s="130"/>
      <c r="R87" s="199"/>
      <c r="S87" s="200"/>
      <c r="T87" s="132"/>
      <c r="AB87" s="201" t="str">
        <f>IFERROR(__xludf.DUMMYFUNCTION("FILTER('설정시트'!$D$7:$K$20,'설정시트'!$C$7:$C$20=I87)"),"#N/A")</f>
        <v>#N/A</v>
      </c>
      <c r="AC87" s="201"/>
      <c r="AD87" s="201"/>
      <c r="AE87" s="201"/>
      <c r="AF87" s="201"/>
      <c r="AG87" s="201"/>
      <c r="AH87" s="201"/>
      <c r="AI87" s="201"/>
    </row>
    <row r="88">
      <c r="H88" s="195"/>
      <c r="I88" s="196"/>
      <c r="J88" s="196"/>
      <c r="K88" s="197"/>
      <c r="L88" s="198"/>
      <c r="M88" s="130"/>
      <c r="N88" s="199"/>
      <c r="O88" s="200"/>
      <c r="P88" s="200"/>
      <c r="Q88" s="130"/>
      <c r="R88" s="199"/>
      <c r="S88" s="200"/>
      <c r="T88" s="132"/>
      <c r="AB88" s="201" t="str">
        <f>IFERROR(__xludf.DUMMYFUNCTION("FILTER('설정시트'!$D$7:$K$20,'설정시트'!$C$7:$C$20=I88)"),"#N/A")</f>
        <v>#N/A</v>
      </c>
      <c r="AC88" s="201"/>
      <c r="AD88" s="201"/>
      <c r="AE88" s="201"/>
      <c r="AF88" s="201"/>
      <c r="AG88" s="201"/>
      <c r="AH88" s="201"/>
      <c r="AI88" s="201"/>
    </row>
    <row r="89">
      <c r="H89" s="195"/>
      <c r="I89" s="196"/>
      <c r="J89" s="196"/>
      <c r="K89" s="197"/>
      <c r="L89" s="198"/>
      <c r="M89" s="130"/>
      <c r="N89" s="199"/>
      <c r="O89" s="200"/>
      <c r="P89" s="200"/>
      <c r="Q89" s="130"/>
      <c r="R89" s="199"/>
      <c r="S89" s="200"/>
      <c r="T89" s="132"/>
      <c r="AB89" s="201" t="str">
        <f>IFERROR(__xludf.DUMMYFUNCTION("FILTER('설정시트'!$D$7:$K$20,'설정시트'!$C$7:$C$20=I89)"),"#N/A")</f>
        <v>#N/A</v>
      </c>
      <c r="AC89" s="201"/>
      <c r="AD89" s="201"/>
      <c r="AE89" s="201"/>
      <c r="AF89" s="201"/>
      <c r="AG89" s="201"/>
      <c r="AH89" s="201"/>
      <c r="AI89" s="201"/>
    </row>
    <row r="90">
      <c r="H90" s="195"/>
      <c r="I90" s="196"/>
      <c r="J90" s="196"/>
      <c r="K90" s="197"/>
      <c r="L90" s="198"/>
      <c r="M90" s="130"/>
      <c r="N90" s="199"/>
      <c r="O90" s="200"/>
      <c r="P90" s="200"/>
      <c r="Q90" s="130"/>
      <c r="R90" s="199"/>
      <c r="S90" s="200"/>
      <c r="T90" s="132"/>
      <c r="AB90" s="201" t="str">
        <f>IFERROR(__xludf.DUMMYFUNCTION("FILTER('설정시트'!$D$7:$K$20,'설정시트'!$C$7:$C$20=I90)"),"#N/A")</f>
        <v>#N/A</v>
      </c>
      <c r="AC90" s="201"/>
      <c r="AD90" s="201"/>
      <c r="AE90" s="201"/>
      <c r="AF90" s="201"/>
      <c r="AG90" s="201"/>
      <c r="AH90" s="201"/>
      <c r="AI90" s="201"/>
    </row>
    <row r="91">
      <c r="H91" s="195"/>
      <c r="I91" s="196"/>
      <c r="J91" s="196"/>
      <c r="K91" s="197"/>
      <c r="L91" s="198"/>
      <c r="M91" s="130"/>
      <c r="N91" s="199"/>
      <c r="O91" s="200"/>
      <c r="P91" s="200"/>
      <c r="Q91" s="130"/>
      <c r="R91" s="199"/>
      <c r="S91" s="200"/>
      <c r="T91" s="132"/>
      <c r="AB91" s="201" t="str">
        <f>IFERROR(__xludf.DUMMYFUNCTION("FILTER('설정시트'!$D$7:$K$20,'설정시트'!$C$7:$C$20=I91)"),"#N/A")</f>
        <v>#N/A</v>
      </c>
      <c r="AC91" s="201"/>
      <c r="AD91" s="201"/>
      <c r="AE91" s="201"/>
      <c r="AF91" s="201"/>
      <c r="AG91" s="201"/>
      <c r="AH91" s="201"/>
      <c r="AI91" s="201"/>
    </row>
    <row r="92">
      <c r="H92" s="195"/>
      <c r="I92" s="196"/>
      <c r="J92" s="196"/>
      <c r="K92" s="197"/>
      <c r="L92" s="198"/>
      <c r="M92" s="130"/>
      <c r="N92" s="199"/>
      <c r="O92" s="200"/>
      <c r="P92" s="200"/>
      <c r="Q92" s="130"/>
      <c r="R92" s="199"/>
      <c r="S92" s="200"/>
      <c r="T92" s="132"/>
      <c r="AB92" s="201" t="str">
        <f>IFERROR(__xludf.DUMMYFUNCTION("FILTER('설정시트'!$D$7:$K$20,'설정시트'!$C$7:$C$20=I92)"),"#N/A")</f>
        <v>#N/A</v>
      </c>
      <c r="AC92" s="201"/>
      <c r="AD92" s="201"/>
      <c r="AE92" s="201"/>
      <c r="AF92" s="201"/>
      <c r="AG92" s="201"/>
      <c r="AH92" s="201"/>
      <c r="AI92" s="201"/>
    </row>
    <row r="93">
      <c r="H93" s="195"/>
      <c r="I93" s="196"/>
      <c r="J93" s="196"/>
      <c r="K93" s="197"/>
      <c r="L93" s="198"/>
      <c r="M93" s="130"/>
      <c r="N93" s="199"/>
      <c r="O93" s="200"/>
      <c r="P93" s="200"/>
      <c r="Q93" s="130"/>
      <c r="R93" s="199"/>
      <c r="S93" s="200"/>
      <c r="T93" s="132"/>
      <c r="AB93" s="201" t="str">
        <f>IFERROR(__xludf.DUMMYFUNCTION("FILTER('설정시트'!$D$7:$K$20,'설정시트'!$C$7:$C$20=I93)"),"#N/A")</f>
        <v>#N/A</v>
      </c>
      <c r="AC93" s="201"/>
      <c r="AD93" s="201"/>
      <c r="AE93" s="201"/>
      <c r="AF93" s="201"/>
      <c r="AG93" s="201"/>
      <c r="AH93" s="201"/>
      <c r="AI93" s="201"/>
    </row>
    <row r="94">
      <c r="H94" s="195"/>
      <c r="I94" s="196"/>
      <c r="J94" s="196"/>
      <c r="K94" s="197"/>
      <c r="L94" s="198"/>
      <c r="M94" s="130"/>
      <c r="N94" s="199"/>
      <c r="O94" s="200"/>
      <c r="P94" s="200"/>
      <c r="Q94" s="130"/>
      <c r="R94" s="199"/>
      <c r="S94" s="200"/>
      <c r="T94" s="132"/>
      <c r="AB94" s="201" t="str">
        <f>IFERROR(__xludf.DUMMYFUNCTION("FILTER('설정시트'!$D$7:$K$20,'설정시트'!$C$7:$C$20=I94)"),"#N/A")</f>
        <v>#N/A</v>
      </c>
      <c r="AC94" s="201"/>
      <c r="AD94" s="201"/>
      <c r="AE94" s="201"/>
      <c r="AF94" s="201"/>
      <c r="AG94" s="201"/>
      <c r="AH94" s="201"/>
      <c r="AI94" s="201"/>
    </row>
    <row r="95">
      <c r="H95" s="195"/>
      <c r="I95" s="196"/>
      <c r="J95" s="196"/>
      <c r="K95" s="197"/>
      <c r="L95" s="198"/>
      <c r="M95" s="130"/>
      <c r="N95" s="199"/>
      <c r="O95" s="200"/>
      <c r="P95" s="200"/>
      <c r="Q95" s="130"/>
      <c r="R95" s="199"/>
      <c r="S95" s="200"/>
      <c r="T95" s="132"/>
      <c r="AB95" s="201" t="str">
        <f>IFERROR(__xludf.DUMMYFUNCTION("FILTER('설정시트'!$D$7:$K$20,'설정시트'!$C$7:$C$20=I95)"),"#N/A")</f>
        <v>#N/A</v>
      </c>
      <c r="AC95" s="201"/>
      <c r="AD95" s="201"/>
      <c r="AE95" s="201"/>
      <c r="AF95" s="201"/>
      <c r="AG95" s="201"/>
      <c r="AH95" s="201"/>
      <c r="AI95" s="201"/>
    </row>
    <row r="96">
      <c r="H96" s="195"/>
      <c r="I96" s="196"/>
      <c r="J96" s="196"/>
      <c r="K96" s="197"/>
      <c r="L96" s="198"/>
      <c r="M96" s="130"/>
      <c r="N96" s="199"/>
      <c r="O96" s="200"/>
      <c r="P96" s="200"/>
      <c r="Q96" s="130"/>
      <c r="R96" s="199"/>
      <c r="S96" s="200"/>
      <c r="T96" s="132"/>
      <c r="AB96" s="201" t="str">
        <f>IFERROR(__xludf.DUMMYFUNCTION("FILTER('설정시트'!$D$7:$K$20,'설정시트'!$C$7:$C$20=I96)"),"#N/A")</f>
        <v>#N/A</v>
      </c>
      <c r="AC96" s="201"/>
      <c r="AD96" s="201"/>
      <c r="AE96" s="201"/>
      <c r="AF96" s="201"/>
      <c r="AG96" s="201"/>
      <c r="AH96" s="201"/>
      <c r="AI96" s="201"/>
    </row>
    <row r="97">
      <c r="H97" s="195"/>
      <c r="I97" s="196"/>
      <c r="J97" s="196"/>
      <c r="K97" s="197"/>
      <c r="L97" s="198"/>
      <c r="M97" s="130"/>
      <c r="N97" s="199"/>
      <c r="O97" s="200"/>
      <c r="P97" s="200"/>
      <c r="Q97" s="130"/>
      <c r="R97" s="199"/>
      <c r="S97" s="200"/>
      <c r="T97" s="132"/>
      <c r="AB97" s="201" t="str">
        <f>IFERROR(__xludf.DUMMYFUNCTION("FILTER('설정시트'!$D$7:$K$20,'설정시트'!$C$7:$C$20=I97)"),"#N/A")</f>
        <v>#N/A</v>
      </c>
      <c r="AC97" s="201"/>
      <c r="AD97" s="201"/>
      <c r="AE97" s="201"/>
      <c r="AF97" s="201"/>
      <c r="AG97" s="201"/>
      <c r="AH97" s="201"/>
      <c r="AI97" s="201"/>
    </row>
    <row r="98">
      <c r="H98" s="195"/>
      <c r="I98" s="196"/>
      <c r="J98" s="196"/>
      <c r="K98" s="197"/>
      <c r="L98" s="198"/>
      <c r="M98" s="130"/>
      <c r="N98" s="199"/>
      <c r="O98" s="200"/>
      <c r="P98" s="200"/>
      <c r="Q98" s="130"/>
      <c r="R98" s="199"/>
      <c r="S98" s="200"/>
      <c r="T98" s="132"/>
      <c r="AB98" s="201" t="str">
        <f>IFERROR(__xludf.DUMMYFUNCTION("FILTER('설정시트'!$D$7:$K$20,'설정시트'!$C$7:$C$20=I98)"),"#N/A")</f>
        <v>#N/A</v>
      </c>
      <c r="AC98" s="201"/>
      <c r="AD98" s="201"/>
      <c r="AE98" s="201"/>
      <c r="AF98" s="201"/>
      <c r="AG98" s="201"/>
      <c r="AH98" s="201"/>
      <c r="AI98" s="201"/>
    </row>
    <row r="99">
      <c r="H99" s="195"/>
      <c r="I99" s="196"/>
      <c r="J99" s="196"/>
      <c r="K99" s="197"/>
      <c r="L99" s="198"/>
      <c r="M99" s="130"/>
      <c r="N99" s="199"/>
      <c r="O99" s="200"/>
      <c r="P99" s="200"/>
      <c r="Q99" s="130"/>
      <c r="R99" s="199"/>
      <c r="S99" s="200"/>
      <c r="T99" s="132"/>
      <c r="AB99" s="201" t="str">
        <f>IFERROR(__xludf.DUMMYFUNCTION("FILTER('설정시트'!$D$7:$K$20,'설정시트'!$C$7:$C$20=I99)"),"#N/A")</f>
        <v>#N/A</v>
      </c>
      <c r="AC99" s="201"/>
      <c r="AD99" s="201"/>
      <c r="AE99" s="201"/>
      <c r="AF99" s="201"/>
      <c r="AG99" s="201"/>
      <c r="AH99" s="201"/>
      <c r="AI99" s="201"/>
    </row>
    <row r="100">
      <c r="H100" s="195"/>
      <c r="I100" s="196"/>
      <c r="J100" s="196"/>
      <c r="K100" s="197"/>
      <c r="L100" s="198"/>
      <c r="M100" s="130"/>
      <c r="N100" s="199"/>
      <c r="O100" s="200"/>
      <c r="P100" s="200"/>
      <c r="Q100" s="130"/>
      <c r="R100" s="199"/>
      <c r="S100" s="200"/>
      <c r="T100" s="132"/>
      <c r="AB100" s="201" t="str">
        <f>IFERROR(__xludf.DUMMYFUNCTION("FILTER('설정시트'!$D$7:$K$20,'설정시트'!$C$7:$C$20=I100)"),"#N/A")</f>
        <v>#N/A</v>
      </c>
      <c r="AC100" s="201"/>
      <c r="AD100" s="201"/>
      <c r="AE100" s="201"/>
      <c r="AF100" s="201"/>
      <c r="AG100" s="201"/>
      <c r="AH100" s="201"/>
      <c r="AI100" s="201"/>
    </row>
    <row r="101">
      <c r="H101" s="195"/>
      <c r="I101" s="196"/>
      <c r="J101" s="196"/>
      <c r="K101" s="197"/>
      <c r="L101" s="198"/>
      <c r="M101" s="130"/>
      <c r="N101" s="199"/>
      <c r="O101" s="200"/>
      <c r="P101" s="200"/>
      <c r="Q101" s="130"/>
      <c r="R101" s="199"/>
      <c r="S101" s="200"/>
      <c r="T101" s="132"/>
      <c r="AB101" s="201" t="str">
        <f>IFERROR(__xludf.DUMMYFUNCTION("FILTER('설정시트'!$D$7:$K$20,'설정시트'!$C$7:$C$20=I101)"),"#N/A")</f>
        <v>#N/A</v>
      </c>
      <c r="AC101" s="201"/>
      <c r="AD101" s="201"/>
      <c r="AE101" s="201"/>
      <c r="AF101" s="201"/>
      <c r="AG101" s="201"/>
      <c r="AH101" s="201"/>
      <c r="AI101" s="201"/>
    </row>
    <row r="102">
      <c r="H102" s="195"/>
      <c r="I102" s="196"/>
      <c r="J102" s="196"/>
      <c r="K102" s="202"/>
      <c r="L102" s="198"/>
      <c r="M102" s="130"/>
      <c r="N102" s="199"/>
      <c r="O102" s="200"/>
      <c r="P102" s="200"/>
      <c r="Q102" s="130"/>
      <c r="R102" s="199"/>
      <c r="S102" s="200"/>
      <c r="T102" s="132"/>
      <c r="AB102" s="201" t="str">
        <f>IFERROR(__xludf.DUMMYFUNCTION("FILTER('설정시트'!$D$7:$K$20,'설정시트'!$C$7:$C$20=I102)"),"#N/A")</f>
        <v>#N/A</v>
      </c>
      <c r="AC102" s="201"/>
      <c r="AD102" s="201"/>
      <c r="AE102" s="201"/>
      <c r="AF102" s="201"/>
      <c r="AG102" s="201"/>
      <c r="AH102" s="201"/>
      <c r="AI102" s="201"/>
    </row>
    <row r="103">
      <c r="H103" s="195"/>
      <c r="I103" s="196"/>
      <c r="J103" s="196"/>
      <c r="K103" s="197"/>
      <c r="L103" s="198"/>
      <c r="M103" s="130"/>
      <c r="N103" s="199"/>
      <c r="O103" s="200"/>
      <c r="P103" s="200"/>
      <c r="Q103" s="130"/>
      <c r="R103" s="199"/>
      <c r="S103" s="200"/>
      <c r="T103" s="132"/>
      <c r="AB103" s="201" t="str">
        <f>IFERROR(__xludf.DUMMYFUNCTION("FILTER('설정시트'!$D$7:$K$20,'설정시트'!$C$7:$C$20=I103)"),"#N/A")</f>
        <v>#N/A</v>
      </c>
      <c r="AC103" s="201"/>
      <c r="AD103" s="201"/>
      <c r="AE103" s="201"/>
      <c r="AF103" s="201"/>
      <c r="AG103" s="201"/>
      <c r="AH103" s="201"/>
      <c r="AI103" s="201"/>
    </row>
    <row r="104">
      <c r="H104" s="195"/>
      <c r="I104" s="196"/>
      <c r="J104" s="196"/>
      <c r="K104" s="197"/>
      <c r="L104" s="198"/>
      <c r="M104" s="130"/>
      <c r="N104" s="199"/>
      <c r="O104" s="200"/>
      <c r="P104" s="200"/>
      <c r="Q104" s="130"/>
      <c r="R104" s="199"/>
      <c r="S104" s="200"/>
      <c r="T104" s="132"/>
      <c r="AB104" s="201" t="str">
        <f>IFERROR(__xludf.DUMMYFUNCTION("FILTER('설정시트'!$D$7:$K$20,'설정시트'!$C$7:$C$20=I104)"),"#N/A")</f>
        <v>#N/A</v>
      </c>
      <c r="AC104" s="201"/>
      <c r="AD104" s="201"/>
      <c r="AE104" s="201"/>
      <c r="AF104" s="201"/>
      <c r="AG104" s="201"/>
      <c r="AH104" s="201"/>
      <c r="AI104" s="201"/>
    </row>
    <row r="105">
      <c r="H105" s="195"/>
      <c r="I105" s="196"/>
      <c r="J105" s="196"/>
      <c r="K105" s="197"/>
      <c r="L105" s="198"/>
      <c r="M105" s="130"/>
      <c r="N105" s="199"/>
      <c r="O105" s="200"/>
      <c r="P105" s="200"/>
      <c r="Q105" s="130"/>
      <c r="R105" s="199"/>
      <c r="S105" s="200"/>
      <c r="T105" s="132"/>
      <c r="AB105" s="201" t="str">
        <f>IFERROR(__xludf.DUMMYFUNCTION("FILTER('설정시트'!$D$7:$K$20,'설정시트'!$C$7:$C$20=I105)"),"#N/A")</f>
        <v>#N/A</v>
      </c>
      <c r="AC105" s="201"/>
      <c r="AD105" s="201"/>
      <c r="AE105" s="201"/>
      <c r="AF105" s="201"/>
      <c r="AG105" s="201"/>
      <c r="AH105" s="201"/>
      <c r="AI105" s="201"/>
    </row>
    <row r="106">
      <c r="H106" s="195"/>
      <c r="I106" s="196"/>
      <c r="J106" s="196"/>
      <c r="K106" s="202"/>
      <c r="L106" s="198"/>
      <c r="M106" s="130"/>
      <c r="N106" s="199"/>
      <c r="O106" s="200"/>
      <c r="P106" s="200"/>
      <c r="Q106" s="130"/>
      <c r="R106" s="199"/>
      <c r="S106" s="200"/>
      <c r="T106" s="132"/>
      <c r="AB106" s="201" t="str">
        <f>IFERROR(__xludf.DUMMYFUNCTION("FILTER('설정시트'!$D$7:$K$20,'설정시트'!$C$7:$C$20=I106)"),"#N/A")</f>
        <v>#N/A</v>
      </c>
      <c r="AC106" s="201"/>
      <c r="AD106" s="201"/>
      <c r="AE106" s="201"/>
      <c r="AF106" s="201"/>
      <c r="AG106" s="201"/>
      <c r="AH106" s="201"/>
      <c r="AI106" s="201"/>
    </row>
    <row r="107">
      <c r="H107" s="195"/>
      <c r="I107" s="196"/>
      <c r="J107" s="196"/>
      <c r="K107" s="202"/>
      <c r="L107" s="198"/>
      <c r="M107" s="130"/>
      <c r="N107" s="199"/>
      <c r="O107" s="200"/>
      <c r="P107" s="200"/>
      <c r="Q107" s="130"/>
      <c r="R107" s="199"/>
      <c r="S107" s="200"/>
      <c r="T107" s="132"/>
      <c r="AB107" s="201" t="str">
        <f>IFERROR(__xludf.DUMMYFUNCTION("FILTER('설정시트'!$D$7:$K$20,'설정시트'!$C$7:$C$20=I107)"),"#N/A")</f>
        <v>#N/A</v>
      </c>
      <c r="AC107" s="201"/>
      <c r="AD107" s="201"/>
      <c r="AE107" s="201"/>
      <c r="AF107" s="201"/>
      <c r="AG107" s="201"/>
      <c r="AH107" s="201"/>
      <c r="AI107" s="201"/>
    </row>
    <row r="108">
      <c r="H108" s="195"/>
      <c r="I108" s="196"/>
      <c r="J108" s="196"/>
      <c r="K108" s="202"/>
      <c r="L108" s="198"/>
      <c r="M108" s="130"/>
      <c r="N108" s="199"/>
      <c r="O108" s="200"/>
      <c r="P108" s="200"/>
      <c r="Q108" s="130"/>
      <c r="R108" s="199"/>
      <c r="S108" s="200"/>
      <c r="T108" s="132"/>
      <c r="AB108" s="201" t="str">
        <f>IFERROR(__xludf.DUMMYFUNCTION("FILTER('설정시트'!$D$7:$K$20,'설정시트'!$C$7:$C$20=I108)"),"#N/A")</f>
        <v>#N/A</v>
      </c>
      <c r="AC108" s="201"/>
      <c r="AD108" s="201"/>
      <c r="AE108" s="201"/>
      <c r="AF108" s="201"/>
      <c r="AG108" s="201"/>
      <c r="AH108" s="201"/>
      <c r="AI108" s="201"/>
    </row>
    <row r="109">
      <c r="H109" s="195"/>
      <c r="I109" s="196"/>
      <c r="J109" s="196"/>
      <c r="K109" s="202"/>
      <c r="L109" s="198"/>
      <c r="M109" s="130"/>
      <c r="N109" s="199"/>
      <c r="O109" s="200"/>
      <c r="P109" s="200"/>
      <c r="Q109" s="130"/>
      <c r="R109" s="199"/>
      <c r="S109" s="200"/>
      <c r="T109" s="132"/>
      <c r="AB109" s="201" t="str">
        <f>IFERROR(__xludf.DUMMYFUNCTION("FILTER('설정시트'!$D$7:$K$20,'설정시트'!$C$7:$C$20=I109)"),"#N/A")</f>
        <v>#N/A</v>
      </c>
      <c r="AC109" s="201"/>
      <c r="AD109" s="201"/>
      <c r="AE109" s="201"/>
      <c r="AF109" s="201"/>
      <c r="AG109" s="201"/>
      <c r="AH109" s="201"/>
      <c r="AI109" s="201"/>
    </row>
    <row r="110">
      <c r="H110" s="195"/>
      <c r="I110" s="196"/>
      <c r="J110" s="196"/>
      <c r="K110" s="202"/>
      <c r="L110" s="198"/>
      <c r="M110" s="130"/>
      <c r="N110" s="199"/>
      <c r="O110" s="200"/>
      <c r="P110" s="200"/>
      <c r="Q110" s="130"/>
      <c r="R110" s="199"/>
      <c r="S110" s="200"/>
      <c r="T110" s="132"/>
      <c r="AB110" s="201" t="str">
        <f>IFERROR(__xludf.DUMMYFUNCTION("FILTER('설정시트'!$D$7:$K$20,'설정시트'!$C$7:$C$20=I110)"),"#N/A")</f>
        <v>#N/A</v>
      </c>
      <c r="AC110" s="201"/>
      <c r="AD110" s="201"/>
      <c r="AE110" s="201"/>
      <c r="AF110" s="201"/>
      <c r="AG110" s="201"/>
      <c r="AH110" s="201"/>
      <c r="AI110" s="201"/>
    </row>
    <row r="111">
      <c r="H111" s="195"/>
      <c r="I111" s="196"/>
      <c r="J111" s="196"/>
      <c r="K111" s="202"/>
      <c r="L111" s="198"/>
      <c r="M111" s="130"/>
      <c r="N111" s="199"/>
      <c r="O111" s="200"/>
      <c r="P111" s="200"/>
      <c r="Q111" s="130"/>
      <c r="R111" s="199"/>
      <c r="S111" s="200"/>
      <c r="T111" s="132"/>
      <c r="AB111" s="201" t="str">
        <f>IFERROR(__xludf.DUMMYFUNCTION("FILTER('설정시트'!$D$7:$K$20,'설정시트'!$C$7:$C$20=I111)"),"#N/A")</f>
        <v>#N/A</v>
      </c>
      <c r="AC111" s="201"/>
      <c r="AD111" s="201"/>
      <c r="AE111" s="201"/>
      <c r="AF111" s="201"/>
      <c r="AG111" s="201"/>
      <c r="AH111" s="201"/>
      <c r="AI111" s="201"/>
    </row>
    <row r="112">
      <c r="H112" s="195"/>
      <c r="I112" s="196"/>
      <c r="J112" s="196"/>
      <c r="K112" s="202"/>
      <c r="L112" s="198"/>
      <c r="M112" s="130"/>
      <c r="N112" s="199"/>
      <c r="O112" s="200"/>
      <c r="P112" s="200"/>
      <c r="Q112" s="130"/>
      <c r="R112" s="199"/>
      <c r="S112" s="200"/>
      <c r="T112" s="132"/>
      <c r="AB112" s="201" t="str">
        <f>IFERROR(__xludf.DUMMYFUNCTION("FILTER('설정시트'!$D$7:$K$20,'설정시트'!$C$7:$C$20=I112)"),"#N/A")</f>
        <v>#N/A</v>
      </c>
      <c r="AC112" s="201"/>
      <c r="AD112" s="201"/>
      <c r="AE112" s="201"/>
      <c r="AF112" s="201"/>
      <c r="AG112" s="201"/>
      <c r="AH112" s="201"/>
      <c r="AI112" s="201"/>
    </row>
    <row r="113">
      <c r="H113" s="195"/>
      <c r="I113" s="196"/>
      <c r="J113" s="196"/>
      <c r="K113" s="202"/>
      <c r="L113" s="198"/>
      <c r="M113" s="130"/>
      <c r="N113" s="199"/>
      <c r="O113" s="200"/>
      <c r="P113" s="200"/>
      <c r="Q113" s="130"/>
      <c r="R113" s="199"/>
      <c r="S113" s="200"/>
      <c r="T113" s="132"/>
      <c r="AB113" s="201" t="str">
        <f>IFERROR(__xludf.DUMMYFUNCTION("FILTER('설정시트'!$D$7:$K$20,'설정시트'!$C$7:$C$20=I113)"),"#N/A")</f>
        <v>#N/A</v>
      </c>
      <c r="AC113" s="201"/>
      <c r="AD113" s="201"/>
      <c r="AE113" s="201"/>
      <c r="AF113" s="201"/>
      <c r="AG113" s="201"/>
      <c r="AH113" s="201"/>
      <c r="AI113" s="201"/>
    </row>
    <row r="114">
      <c r="H114" s="195"/>
      <c r="I114" s="196"/>
      <c r="J114" s="196"/>
      <c r="K114" s="202"/>
      <c r="L114" s="198"/>
      <c r="M114" s="130"/>
      <c r="N114" s="199"/>
      <c r="O114" s="200"/>
      <c r="P114" s="200"/>
      <c r="Q114" s="130"/>
      <c r="R114" s="199"/>
      <c r="S114" s="200"/>
      <c r="T114" s="132"/>
      <c r="AB114" s="201" t="str">
        <f>IFERROR(__xludf.DUMMYFUNCTION("FILTER('설정시트'!$D$7:$K$20,'설정시트'!$C$7:$C$20=I114)"),"#N/A")</f>
        <v>#N/A</v>
      </c>
      <c r="AC114" s="201"/>
      <c r="AD114" s="201"/>
      <c r="AE114" s="201"/>
      <c r="AF114" s="201"/>
      <c r="AG114" s="201"/>
      <c r="AH114" s="201"/>
      <c r="AI114" s="201"/>
    </row>
    <row r="115">
      <c r="H115" s="195"/>
      <c r="I115" s="196"/>
      <c r="J115" s="196"/>
      <c r="K115" s="202"/>
      <c r="L115" s="198"/>
      <c r="M115" s="130"/>
      <c r="N115" s="199"/>
      <c r="O115" s="200"/>
      <c r="P115" s="200"/>
      <c r="Q115" s="130"/>
      <c r="R115" s="199"/>
      <c r="S115" s="200"/>
      <c r="T115" s="132"/>
      <c r="AB115" s="201" t="str">
        <f>IFERROR(__xludf.DUMMYFUNCTION("FILTER('설정시트'!$D$7:$K$20,'설정시트'!$C$7:$C$20=I115)"),"#N/A")</f>
        <v>#N/A</v>
      </c>
      <c r="AC115" s="201"/>
      <c r="AD115" s="201"/>
      <c r="AE115" s="201"/>
      <c r="AF115" s="201"/>
      <c r="AG115" s="201"/>
      <c r="AH115" s="201"/>
      <c r="AI115" s="201"/>
    </row>
    <row r="116">
      <c r="H116" s="195"/>
      <c r="I116" s="196"/>
      <c r="J116" s="196"/>
      <c r="K116" s="202"/>
      <c r="L116" s="198"/>
      <c r="M116" s="130"/>
      <c r="N116" s="199"/>
      <c r="O116" s="200"/>
      <c r="P116" s="200"/>
      <c r="Q116" s="130"/>
      <c r="R116" s="199"/>
      <c r="S116" s="200"/>
      <c r="T116" s="132"/>
      <c r="AB116" s="201" t="str">
        <f>IFERROR(__xludf.DUMMYFUNCTION("FILTER('설정시트'!$D$7:$K$20,'설정시트'!$C$7:$C$20=I116)"),"#N/A")</f>
        <v>#N/A</v>
      </c>
      <c r="AC116" s="201"/>
      <c r="AD116" s="201"/>
      <c r="AE116" s="201"/>
      <c r="AF116" s="201"/>
      <c r="AG116" s="201"/>
      <c r="AH116" s="201"/>
      <c r="AI116" s="201"/>
    </row>
    <row r="117">
      <c r="H117" s="195"/>
      <c r="I117" s="203"/>
      <c r="J117" s="203"/>
      <c r="K117" s="204"/>
      <c r="L117" s="198"/>
      <c r="M117" s="130"/>
      <c r="N117" s="199"/>
      <c r="O117" s="200"/>
      <c r="P117" s="200"/>
      <c r="Q117" s="130"/>
      <c r="R117" s="199"/>
      <c r="S117" s="200"/>
      <c r="T117" s="132"/>
      <c r="AB117" s="201" t="str">
        <f>IFERROR(__xludf.DUMMYFUNCTION("FILTER('설정시트'!$D$7:$K$20,'설정시트'!$C$7:$C$20=I117)"),"#N/A")</f>
        <v>#N/A</v>
      </c>
      <c r="AC117" s="201"/>
      <c r="AD117" s="201"/>
      <c r="AE117" s="201"/>
      <c r="AF117" s="201"/>
      <c r="AG117" s="201"/>
      <c r="AH117" s="201"/>
      <c r="AI117" s="201"/>
    </row>
    <row r="118">
      <c r="H118" s="195"/>
      <c r="I118" s="203"/>
      <c r="J118" s="203"/>
      <c r="K118" s="204"/>
      <c r="L118" s="198"/>
      <c r="M118" s="130"/>
      <c r="N118" s="199"/>
      <c r="O118" s="200"/>
      <c r="P118" s="200"/>
      <c r="Q118" s="130"/>
      <c r="R118" s="199"/>
      <c r="S118" s="200"/>
      <c r="T118" s="132"/>
      <c r="AB118" s="201" t="str">
        <f>IFERROR(__xludf.DUMMYFUNCTION("FILTER('설정시트'!$D$7:$K$20,'설정시트'!$C$7:$C$20=I118)"),"#N/A")</f>
        <v>#N/A</v>
      </c>
      <c r="AC118" s="201"/>
      <c r="AD118" s="201"/>
      <c r="AE118" s="201"/>
      <c r="AF118" s="201"/>
      <c r="AG118" s="201"/>
      <c r="AH118" s="201"/>
      <c r="AI118" s="201"/>
    </row>
    <row r="119">
      <c r="H119" s="195"/>
      <c r="I119" s="203"/>
      <c r="J119" s="203"/>
      <c r="K119" s="204"/>
      <c r="L119" s="198"/>
      <c r="M119" s="130"/>
      <c r="N119" s="199"/>
      <c r="O119" s="200"/>
      <c r="P119" s="200"/>
      <c r="Q119" s="130"/>
      <c r="R119" s="199"/>
      <c r="S119" s="200"/>
      <c r="T119" s="132"/>
      <c r="AB119" s="201" t="str">
        <f>IFERROR(__xludf.DUMMYFUNCTION("FILTER('설정시트'!$D$7:$K$20,'설정시트'!$C$7:$C$20=I119)"),"#N/A")</f>
        <v>#N/A</v>
      </c>
      <c r="AC119" s="201"/>
      <c r="AD119" s="201"/>
      <c r="AE119" s="201"/>
      <c r="AF119" s="201"/>
      <c r="AG119" s="201"/>
      <c r="AH119" s="201"/>
      <c r="AI119" s="201"/>
    </row>
    <row r="120">
      <c r="H120" s="195"/>
      <c r="I120" s="203"/>
      <c r="J120" s="203"/>
      <c r="K120" s="204"/>
      <c r="L120" s="198"/>
      <c r="M120" s="130"/>
      <c r="N120" s="199"/>
      <c r="O120" s="200"/>
      <c r="P120" s="200"/>
      <c r="Q120" s="130"/>
      <c r="R120" s="199"/>
      <c r="S120" s="200"/>
      <c r="T120" s="132"/>
      <c r="AB120" s="201" t="str">
        <f>IFERROR(__xludf.DUMMYFUNCTION("FILTER('설정시트'!$D$7:$K$20,'설정시트'!$C$7:$C$20=I120)"),"#N/A")</f>
        <v>#N/A</v>
      </c>
      <c r="AC120" s="201"/>
      <c r="AD120" s="201"/>
      <c r="AE120" s="201"/>
      <c r="AF120" s="201"/>
      <c r="AG120" s="201"/>
      <c r="AH120" s="201"/>
      <c r="AI120" s="201"/>
    </row>
    <row r="121">
      <c r="H121" s="195"/>
      <c r="I121" s="203"/>
      <c r="J121" s="203"/>
      <c r="K121" s="204"/>
      <c r="L121" s="198"/>
      <c r="M121" s="130"/>
      <c r="N121" s="199"/>
      <c r="O121" s="200"/>
      <c r="P121" s="200"/>
      <c r="Q121" s="130"/>
      <c r="R121" s="199"/>
      <c r="S121" s="200"/>
      <c r="T121" s="132"/>
      <c r="AB121" s="201" t="str">
        <f>IFERROR(__xludf.DUMMYFUNCTION("FILTER('설정시트'!$D$7:$K$20,'설정시트'!$C$7:$C$20=I121)"),"#N/A")</f>
        <v>#N/A</v>
      </c>
      <c r="AC121" s="201"/>
      <c r="AD121" s="201"/>
      <c r="AE121" s="201"/>
      <c r="AF121" s="201"/>
      <c r="AG121" s="201"/>
      <c r="AH121" s="201"/>
      <c r="AI121" s="201"/>
    </row>
    <row r="122">
      <c r="H122" s="195"/>
      <c r="I122" s="203"/>
      <c r="J122" s="203"/>
      <c r="K122" s="204"/>
      <c r="L122" s="198"/>
      <c r="M122" s="130"/>
      <c r="N122" s="199"/>
      <c r="O122" s="200"/>
      <c r="P122" s="200"/>
      <c r="Q122" s="130"/>
      <c r="R122" s="199"/>
      <c r="S122" s="200"/>
      <c r="T122" s="132"/>
      <c r="AB122" s="201" t="str">
        <f>IFERROR(__xludf.DUMMYFUNCTION("FILTER('설정시트'!$D$7:$K$20,'설정시트'!$C$7:$C$20=I122)"),"#N/A")</f>
        <v>#N/A</v>
      </c>
      <c r="AC122" s="201"/>
      <c r="AD122" s="201"/>
      <c r="AE122" s="201"/>
      <c r="AF122" s="201"/>
      <c r="AG122" s="201"/>
      <c r="AH122" s="201"/>
      <c r="AI122" s="201"/>
    </row>
    <row r="123">
      <c r="H123" s="195"/>
      <c r="I123" s="203"/>
      <c r="J123" s="203"/>
      <c r="K123" s="204"/>
      <c r="L123" s="198"/>
      <c r="M123" s="130"/>
      <c r="N123" s="199"/>
      <c r="O123" s="200"/>
      <c r="P123" s="200"/>
      <c r="Q123" s="130"/>
      <c r="R123" s="199"/>
      <c r="S123" s="200"/>
      <c r="T123" s="132"/>
      <c r="AB123" s="201" t="str">
        <f>IFERROR(__xludf.DUMMYFUNCTION("FILTER('설정시트'!$D$7:$K$20,'설정시트'!$C$7:$C$20=I123)"),"#N/A")</f>
        <v>#N/A</v>
      </c>
      <c r="AC123" s="201"/>
      <c r="AD123" s="201"/>
      <c r="AE123" s="201"/>
      <c r="AF123" s="201"/>
      <c r="AG123" s="201"/>
      <c r="AH123" s="201"/>
      <c r="AI123" s="201"/>
    </row>
    <row r="124">
      <c r="H124" s="195"/>
      <c r="I124" s="203"/>
      <c r="J124" s="203"/>
      <c r="K124" s="204"/>
      <c r="L124" s="198"/>
      <c r="M124" s="130"/>
      <c r="N124" s="199"/>
      <c r="O124" s="200"/>
      <c r="P124" s="200"/>
      <c r="Q124" s="130"/>
      <c r="R124" s="199"/>
      <c r="S124" s="200"/>
      <c r="T124" s="132"/>
      <c r="AB124" s="201" t="str">
        <f>IFERROR(__xludf.DUMMYFUNCTION("FILTER('설정시트'!$D$7:$K$20,'설정시트'!$C$7:$C$20=I124)"),"#N/A")</f>
        <v>#N/A</v>
      </c>
      <c r="AC124" s="201"/>
      <c r="AD124" s="201"/>
      <c r="AE124" s="201"/>
      <c r="AF124" s="201"/>
      <c r="AG124" s="201"/>
      <c r="AH124" s="201"/>
      <c r="AI124" s="201"/>
    </row>
    <row r="125">
      <c r="H125" s="195"/>
      <c r="I125" s="203"/>
      <c r="J125" s="203"/>
      <c r="K125" s="204"/>
      <c r="L125" s="198"/>
      <c r="M125" s="130"/>
      <c r="N125" s="199"/>
      <c r="O125" s="200"/>
      <c r="P125" s="200"/>
      <c r="Q125" s="130"/>
      <c r="R125" s="199"/>
      <c r="S125" s="200"/>
      <c r="T125" s="132"/>
      <c r="AB125" s="201" t="str">
        <f>IFERROR(__xludf.DUMMYFUNCTION("FILTER('설정시트'!$D$7:$K$20,'설정시트'!$C$7:$C$20=I125)"),"#N/A")</f>
        <v>#N/A</v>
      </c>
      <c r="AC125" s="201"/>
      <c r="AD125" s="201"/>
      <c r="AE125" s="201"/>
      <c r="AF125" s="201"/>
      <c r="AG125" s="201"/>
      <c r="AH125" s="201"/>
      <c r="AI125" s="201"/>
    </row>
    <row r="126">
      <c r="H126" s="195"/>
      <c r="I126" s="203"/>
      <c r="J126" s="203"/>
      <c r="K126" s="204"/>
      <c r="L126" s="198"/>
      <c r="M126" s="130"/>
      <c r="N126" s="199"/>
      <c r="O126" s="200"/>
      <c r="P126" s="200"/>
      <c r="Q126" s="130"/>
      <c r="R126" s="199"/>
      <c r="S126" s="200"/>
      <c r="T126" s="132"/>
      <c r="AB126" s="201" t="str">
        <f>IFERROR(__xludf.DUMMYFUNCTION("FILTER('설정시트'!$D$7:$K$20,'설정시트'!$C$7:$C$20=I126)"),"#N/A")</f>
        <v>#N/A</v>
      </c>
      <c r="AC126" s="201"/>
      <c r="AD126" s="201"/>
      <c r="AE126" s="201"/>
      <c r="AF126" s="201"/>
      <c r="AG126" s="201"/>
      <c r="AH126" s="201"/>
      <c r="AI126" s="201"/>
    </row>
    <row r="127">
      <c r="H127" s="195"/>
      <c r="I127" s="203"/>
      <c r="J127" s="203"/>
      <c r="K127" s="204"/>
      <c r="L127" s="198"/>
      <c r="M127" s="130"/>
      <c r="N127" s="199"/>
      <c r="O127" s="200"/>
      <c r="P127" s="200"/>
      <c r="Q127" s="130"/>
      <c r="R127" s="199"/>
      <c r="S127" s="200"/>
      <c r="T127" s="132"/>
      <c r="AB127" s="201" t="str">
        <f>IFERROR(__xludf.DUMMYFUNCTION("FILTER('설정시트'!$D$7:$K$20,'설정시트'!$C$7:$C$20=I127)"),"#N/A")</f>
        <v>#N/A</v>
      </c>
      <c r="AC127" s="201"/>
      <c r="AD127" s="201"/>
      <c r="AE127" s="201"/>
      <c r="AF127" s="201"/>
      <c r="AG127" s="201"/>
      <c r="AH127" s="201"/>
      <c r="AI127" s="201"/>
    </row>
    <row r="128">
      <c r="H128" s="195"/>
      <c r="I128" s="203"/>
      <c r="J128" s="203"/>
      <c r="K128" s="204"/>
      <c r="L128" s="198"/>
      <c r="M128" s="130"/>
      <c r="N128" s="199"/>
      <c r="O128" s="200"/>
      <c r="P128" s="200"/>
      <c r="Q128" s="130"/>
      <c r="R128" s="199"/>
      <c r="S128" s="200"/>
      <c r="T128" s="132"/>
      <c r="AB128" s="201" t="str">
        <f>IFERROR(__xludf.DUMMYFUNCTION("FILTER('설정시트'!$D$7:$K$20,'설정시트'!$C$7:$C$20=I128)"),"#N/A")</f>
        <v>#N/A</v>
      </c>
      <c r="AC128" s="201"/>
      <c r="AD128" s="201"/>
      <c r="AE128" s="201"/>
      <c r="AF128" s="201"/>
      <c r="AG128" s="201"/>
      <c r="AH128" s="201"/>
      <c r="AI128" s="201"/>
    </row>
    <row r="129">
      <c r="H129" s="195"/>
      <c r="I129" s="203"/>
      <c r="J129" s="203"/>
      <c r="K129" s="204"/>
      <c r="L129" s="198"/>
      <c r="M129" s="130"/>
      <c r="N129" s="199"/>
      <c r="O129" s="200"/>
      <c r="P129" s="200"/>
      <c r="Q129" s="130"/>
      <c r="R129" s="199"/>
      <c r="S129" s="200"/>
      <c r="T129" s="132"/>
      <c r="AB129" s="201" t="str">
        <f>IFERROR(__xludf.DUMMYFUNCTION("FILTER('설정시트'!$D$7:$K$20,'설정시트'!$C$7:$C$20=I129)"),"#N/A")</f>
        <v>#N/A</v>
      </c>
      <c r="AC129" s="201"/>
      <c r="AD129" s="201"/>
      <c r="AE129" s="201"/>
      <c r="AF129" s="201"/>
      <c r="AG129" s="201"/>
      <c r="AH129" s="201"/>
      <c r="AI129" s="201"/>
    </row>
    <row r="130">
      <c r="H130" s="195"/>
      <c r="I130" s="203"/>
      <c r="J130" s="203"/>
      <c r="K130" s="204"/>
      <c r="L130" s="198"/>
      <c r="M130" s="130"/>
      <c r="N130" s="199"/>
      <c r="O130" s="200"/>
      <c r="P130" s="200"/>
      <c r="Q130" s="130"/>
      <c r="R130" s="199"/>
      <c r="S130" s="200"/>
      <c r="T130" s="132"/>
      <c r="AB130" s="201" t="str">
        <f>IFERROR(__xludf.DUMMYFUNCTION("FILTER('설정시트'!$D$7:$K$20,'설정시트'!$C$7:$C$20=I130)"),"#N/A")</f>
        <v>#N/A</v>
      </c>
      <c r="AC130" s="201"/>
      <c r="AD130" s="201"/>
      <c r="AE130" s="201"/>
      <c r="AF130" s="201"/>
      <c r="AG130" s="201"/>
      <c r="AH130" s="201"/>
      <c r="AI130" s="201"/>
    </row>
    <row r="131">
      <c r="H131" s="195"/>
      <c r="I131" s="203"/>
      <c r="J131" s="203"/>
      <c r="K131" s="204"/>
      <c r="L131" s="198"/>
      <c r="M131" s="130"/>
      <c r="N131" s="199"/>
      <c r="O131" s="200"/>
      <c r="P131" s="200"/>
      <c r="Q131" s="130"/>
      <c r="R131" s="199"/>
      <c r="S131" s="200"/>
      <c r="T131" s="132"/>
      <c r="AB131" s="201" t="str">
        <f>IFERROR(__xludf.DUMMYFUNCTION("FILTER('설정시트'!$D$7:$K$20,'설정시트'!$C$7:$C$20=I131)"),"#N/A")</f>
        <v>#N/A</v>
      </c>
      <c r="AC131" s="201"/>
      <c r="AD131" s="201"/>
      <c r="AE131" s="201"/>
      <c r="AF131" s="201"/>
      <c r="AG131" s="201"/>
      <c r="AH131" s="201"/>
      <c r="AI131" s="201"/>
    </row>
    <row r="132">
      <c r="H132" s="195"/>
      <c r="I132" s="203"/>
      <c r="J132" s="203"/>
      <c r="K132" s="204"/>
      <c r="L132" s="198"/>
      <c r="M132" s="130"/>
      <c r="N132" s="199"/>
      <c r="O132" s="200"/>
      <c r="P132" s="200"/>
      <c r="Q132" s="130"/>
      <c r="R132" s="199"/>
      <c r="S132" s="200"/>
      <c r="T132" s="132"/>
      <c r="AB132" s="201" t="str">
        <f>IFERROR(__xludf.DUMMYFUNCTION("FILTER('설정시트'!$D$7:$K$20,'설정시트'!$C$7:$C$20=I132)"),"#N/A")</f>
        <v>#N/A</v>
      </c>
      <c r="AC132" s="201"/>
      <c r="AD132" s="201"/>
      <c r="AE132" s="201"/>
      <c r="AF132" s="201"/>
      <c r="AG132" s="201"/>
      <c r="AH132" s="201"/>
      <c r="AI132" s="201"/>
    </row>
    <row r="133">
      <c r="H133" s="195"/>
      <c r="I133" s="203"/>
      <c r="J133" s="203"/>
      <c r="K133" s="204"/>
      <c r="L133" s="198"/>
      <c r="M133" s="130"/>
      <c r="N133" s="199"/>
      <c r="O133" s="200"/>
      <c r="P133" s="200"/>
      <c r="Q133" s="130"/>
      <c r="R133" s="199"/>
      <c r="S133" s="200"/>
      <c r="T133" s="132"/>
      <c r="AB133" s="201" t="str">
        <f>IFERROR(__xludf.DUMMYFUNCTION("FILTER('설정시트'!$D$7:$K$20,'설정시트'!$C$7:$C$20=I133)"),"#N/A")</f>
        <v>#N/A</v>
      </c>
      <c r="AC133" s="201"/>
      <c r="AD133" s="201"/>
      <c r="AE133" s="201"/>
      <c r="AF133" s="201"/>
      <c r="AG133" s="201"/>
      <c r="AH133" s="201"/>
      <c r="AI133" s="201"/>
    </row>
    <row r="134">
      <c r="H134" s="195"/>
      <c r="I134" s="203"/>
      <c r="J134" s="203"/>
      <c r="K134" s="204"/>
      <c r="L134" s="198"/>
      <c r="M134" s="130"/>
      <c r="N134" s="199"/>
      <c r="O134" s="200"/>
      <c r="P134" s="200"/>
      <c r="Q134" s="130"/>
      <c r="R134" s="199"/>
      <c r="S134" s="200"/>
      <c r="T134" s="132"/>
      <c r="AB134" s="201" t="str">
        <f>IFERROR(__xludf.DUMMYFUNCTION("FILTER('설정시트'!$D$7:$K$20,'설정시트'!$C$7:$C$20=I134)"),"#N/A")</f>
        <v>#N/A</v>
      </c>
      <c r="AC134" s="201"/>
      <c r="AD134" s="201"/>
      <c r="AE134" s="201"/>
      <c r="AF134" s="201"/>
      <c r="AG134" s="201"/>
      <c r="AH134" s="201"/>
      <c r="AI134" s="201"/>
    </row>
    <row r="135">
      <c r="H135" s="195"/>
      <c r="I135" s="203"/>
      <c r="J135" s="203"/>
      <c r="K135" s="204"/>
      <c r="L135" s="198"/>
      <c r="M135" s="130"/>
      <c r="N135" s="199"/>
      <c r="O135" s="200"/>
      <c r="P135" s="200"/>
      <c r="Q135" s="130"/>
      <c r="R135" s="199"/>
      <c r="S135" s="200"/>
      <c r="T135" s="132"/>
      <c r="AB135" s="201" t="str">
        <f>IFERROR(__xludf.DUMMYFUNCTION("FILTER('설정시트'!$D$7:$K$20,'설정시트'!$C$7:$C$20=I135)"),"#N/A")</f>
        <v>#N/A</v>
      </c>
      <c r="AC135" s="201"/>
      <c r="AD135" s="201"/>
      <c r="AE135" s="201"/>
      <c r="AF135" s="201"/>
      <c r="AG135" s="201"/>
      <c r="AH135" s="201"/>
      <c r="AI135" s="201"/>
    </row>
    <row r="136">
      <c r="H136" s="195"/>
      <c r="I136" s="203"/>
      <c r="J136" s="203"/>
      <c r="K136" s="204"/>
      <c r="L136" s="198"/>
      <c r="M136" s="130"/>
      <c r="N136" s="199"/>
      <c r="O136" s="200"/>
      <c r="P136" s="200"/>
      <c r="Q136" s="130"/>
      <c r="R136" s="199"/>
      <c r="S136" s="200"/>
      <c r="T136" s="132"/>
      <c r="AB136" s="201" t="str">
        <f>IFERROR(__xludf.DUMMYFUNCTION("FILTER('설정시트'!$D$7:$K$20,'설정시트'!$C$7:$C$20=I136)"),"#N/A")</f>
        <v>#N/A</v>
      </c>
      <c r="AC136" s="201"/>
      <c r="AD136" s="201"/>
      <c r="AE136" s="201"/>
      <c r="AF136" s="201"/>
      <c r="AG136" s="201"/>
      <c r="AH136" s="201"/>
      <c r="AI136" s="201"/>
    </row>
    <row r="137">
      <c r="H137" s="195"/>
      <c r="I137" s="203"/>
      <c r="J137" s="203"/>
      <c r="K137" s="204"/>
      <c r="L137" s="198"/>
      <c r="M137" s="130"/>
      <c r="N137" s="199"/>
      <c r="O137" s="200"/>
      <c r="P137" s="200"/>
      <c r="Q137" s="130"/>
      <c r="R137" s="199"/>
      <c r="S137" s="200"/>
      <c r="T137" s="132"/>
      <c r="AB137" s="201" t="str">
        <f>IFERROR(__xludf.DUMMYFUNCTION("FILTER('설정시트'!$D$7:$K$20,'설정시트'!$C$7:$C$20=I137)"),"#N/A")</f>
        <v>#N/A</v>
      </c>
      <c r="AC137" s="201"/>
      <c r="AD137" s="201"/>
      <c r="AE137" s="201"/>
      <c r="AF137" s="201"/>
      <c r="AG137" s="201"/>
      <c r="AH137" s="201"/>
      <c r="AI137" s="201"/>
    </row>
    <row r="138">
      <c r="H138" s="195"/>
      <c r="I138" s="203"/>
      <c r="J138" s="203"/>
      <c r="K138" s="204"/>
      <c r="L138" s="198"/>
      <c r="M138" s="130"/>
      <c r="N138" s="199"/>
      <c r="O138" s="200"/>
      <c r="P138" s="200"/>
      <c r="Q138" s="130"/>
      <c r="R138" s="199"/>
      <c r="S138" s="200"/>
      <c r="T138" s="132"/>
      <c r="AB138" s="201" t="str">
        <f>IFERROR(__xludf.DUMMYFUNCTION("FILTER('설정시트'!$D$7:$K$20,'설정시트'!$C$7:$C$20=I138)"),"#N/A")</f>
        <v>#N/A</v>
      </c>
      <c r="AC138" s="201"/>
      <c r="AD138" s="201"/>
      <c r="AE138" s="201"/>
      <c r="AF138" s="201"/>
      <c r="AG138" s="201"/>
      <c r="AH138" s="201"/>
      <c r="AI138" s="201"/>
    </row>
    <row r="139">
      <c r="H139" s="195"/>
      <c r="I139" s="203"/>
      <c r="J139" s="203"/>
      <c r="K139" s="204"/>
      <c r="L139" s="198"/>
      <c r="M139" s="130"/>
      <c r="N139" s="199"/>
      <c r="O139" s="200"/>
      <c r="P139" s="200"/>
      <c r="Q139" s="130"/>
      <c r="R139" s="199"/>
      <c r="S139" s="200"/>
      <c r="T139" s="132"/>
      <c r="AB139" s="201" t="str">
        <f>IFERROR(__xludf.DUMMYFUNCTION("FILTER('설정시트'!$D$7:$K$20,'설정시트'!$C$7:$C$20=I139)"),"#N/A")</f>
        <v>#N/A</v>
      </c>
      <c r="AC139" s="201"/>
      <c r="AD139" s="201"/>
      <c r="AE139" s="201"/>
      <c r="AF139" s="201"/>
      <c r="AG139" s="201"/>
      <c r="AH139" s="201"/>
      <c r="AI139" s="201"/>
    </row>
    <row r="140">
      <c r="H140" s="195"/>
      <c r="I140" s="203"/>
      <c r="J140" s="203"/>
      <c r="K140" s="204"/>
      <c r="L140" s="198"/>
      <c r="M140" s="130"/>
      <c r="N140" s="199"/>
      <c r="O140" s="200"/>
      <c r="P140" s="200"/>
      <c r="Q140" s="130"/>
      <c r="R140" s="199"/>
      <c r="S140" s="200"/>
      <c r="T140" s="132"/>
      <c r="AB140" s="201" t="str">
        <f>IFERROR(__xludf.DUMMYFUNCTION("FILTER('설정시트'!$D$7:$K$20,'설정시트'!$C$7:$C$20=I140)"),"#N/A")</f>
        <v>#N/A</v>
      </c>
      <c r="AC140" s="201"/>
      <c r="AD140" s="201"/>
      <c r="AE140" s="201"/>
      <c r="AF140" s="201"/>
      <c r="AG140" s="201"/>
      <c r="AH140" s="201"/>
      <c r="AI140" s="201"/>
    </row>
    <row r="141">
      <c r="H141" s="195"/>
      <c r="I141" s="203"/>
      <c r="J141" s="203"/>
      <c r="K141" s="204"/>
      <c r="L141" s="198"/>
      <c r="M141" s="130"/>
      <c r="N141" s="199"/>
      <c r="O141" s="200"/>
      <c r="P141" s="200"/>
      <c r="Q141" s="130"/>
      <c r="R141" s="199"/>
      <c r="S141" s="200"/>
      <c r="T141" s="132"/>
      <c r="AB141" s="201" t="str">
        <f>IFERROR(__xludf.DUMMYFUNCTION("FILTER('설정시트'!$D$7:$K$20,'설정시트'!$C$7:$C$20=I141)"),"#N/A")</f>
        <v>#N/A</v>
      </c>
      <c r="AC141" s="201"/>
      <c r="AD141" s="201"/>
      <c r="AE141" s="201"/>
      <c r="AF141" s="201"/>
      <c r="AG141" s="201"/>
      <c r="AH141" s="201"/>
      <c r="AI141" s="201"/>
    </row>
    <row r="142">
      <c r="H142" s="195"/>
      <c r="I142" s="203"/>
      <c r="J142" s="203"/>
      <c r="K142" s="204"/>
      <c r="L142" s="198"/>
      <c r="M142" s="130"/>
      <c r="N142" s="199"/>
      <c r="O142" s="200"/>
      <c r="P142" s="200"/>
      <c r="Q142" s="130"/>
      <c r="R142" s="199"/>
      <c r="S142" s="200"/>
      <c r="T142" s="132"/>
      <c r="AB142" s="201" t="str">
        <f>IFERROR(__xludf.DUMMYFUNCTION("FILTER('설정시트'!$D$7:$K$20,'설정시트'!$C$7:$C$20=I142)"),"#N/A")</f>
        <v>#N/A</v>
      </c>
      <c r="AC142" s="201"/>
      <c r="AD142" s="201"/>
      <c r="AE142" s="201"/>
      <c r="AF142" s="201"/>
      <c r="AG142" s="201"/>
      <c r="AH142" s="201"/>
      <c r="AI142" s="201"/>
    </row>
    <row r="143">
      <c r="H143" s="195"/>
      <c r="I143" s="203"/>
      <c r="J143" s="203"/>
      <c r="K143" s="204"/>
      <c r="L143" s="198"/>
      <c r="M143" s="130"/>
      <c r="N143" s="199"/>
      <c r="O143" s="200"/>
      <c r="P143" s="200"/>
      <c r="Q143" s="130"/>
      <c r="R143" s="199"/>
      <c r="S143" s="200"/>
      <c r="T143" s="132"/>
      <c r="AB143" s="201" t="str">
        <f>IFERROR(__xludf.DUMMYFUNCTION("FILTER('설정시트'!$D$7:$K$20,'설정시트'!$C$7:$C$20=I143)"),"#N/A")</f>
        <v>#N/A</v>
      </c>
      <c r="AC143" s="201"/>
      <c r="AD143" s="201"/>
      <c r="AE143" s="201"/>
      <c r="AF143" s="201"/>
      <c r="AG143" s="201"/>
      <c r="AH143" s="201"/>
      <c r="AI143" s="201"/>
    </row>
    <row r="144">
      <c r="H144" s="195"/>
      <c r="I144" s="203"/>
      <c r="J144" s="203"/>
      <c r="K144" s="204"/>
      <c r="L144" s="198"/>
      <c r="M144" s="130"/>
      <c r="N144" s="199"/>
      <c r="O144" s="200"/>
      <c r="P144" s="200"/>
      <c r="Q144" s="130"/>
      <c r="R144" s="199"/>
      <c r="S144" s="200"/>
      <c r="T144" s="132"/>
      <c r="AB144" s="201" t="str">
        <f>IFERROR(__xludf.DUMMYFUNCTION("FILTER('설정시트'!$D$7:$K$20,'설정시트'!$C$7:$C$20=I144)"),"#N/A")</f>
        <v>#N/A</v>
      </c>
      <c r="AC144" s="201"/>
      <c r="AD144" s="201"/>
      <c r="AE144" s="201"/>
      <c r="AF144" s="201"/>
      <c r="AG144" s="201"/>
      <c r="AH144" s="201"/>
      <c r="AI144" s="201"/>
    </row>
    <row r="145">
      <c r="H145" s="195"/>
      <c r="I145" s="203"/>
      <c r="J145" s="203"/>
      <c r="K145" s="204"/>
      <c r="L145" s="198"/>
      <c r="M145" s="130"/>
      <c r="N145" s="199"/>
      <c r="O145" s="200"/>
      <c r="P145" s="200"/>
      <c r="Q145" s="130"/>
      <c r="R145" s="199"/>
      <c r="S145" s="200"/>
      <c r="T145" s="132"/>
      <c r="AB145" s="201" t="str">
        <f>IFERROR(__xludf.DUMMYFUNCTION("FILTER('설정시트'!$D$7:$K$20,'설정시트'!$C$7:$C$20=I145)"),"#N/A")</f>
        <v>#N/A</v>
      </c>
      <c r="AC145" s="201"/>
      <c r="AD145" s="201"/>
      <c r="AE145" s="201"/>
      <c r="AF145" s="201"/>
      <c r="AG145" s="201"/>
      <c r="AH145" s="201"/>
      <c r="AI145" s="201"/>
    </row>
    <row r="146">
      <c r="H146" s="195"/>
      <c r="I146" s="203"/>
      <c r="J146" s="203"/>
      <c r="K146" s="204"/>
      <c r="L146" s="198"/>
      <c r="M146" s="130"/>
      <c r="N146" s="199"/>
      <c r="O146" s="200"/>
      <c r="P146" s="200"/>
      <c r="Q146" s="130"/>
      <c r="R146" s="199"/>
      <c r="S146" s="200"/>
      <c r="T146" s="132"/>
      <c r="AB146" s="201" t="str">
        <f>IFERROR(__xludf.DUMMYFUNCTION("FILTER('설정시트'!$D$7:$K$20,'설정시트'!$C$7:$C$20=I146)"),"#N/A")</f>
        <v>#N/A</v>
      </c>
      <c r="AC146" s="201"/>
      <c r="AD146" s="201"/>
      <c r="AE146" s="201"/>
      <c r="AF146" s="201"/>
      <c r="AG146" s="201"/>
      <c r="AH146" s="201"/>
      <c r="AI146" s="201"/>
    </row>
    <row r="147">
      <c r="H147" s="195"/>
      <c r="I147" s="203"/>
      <c r="J147" s="203"/>
      <c r="K147" s="204"/>
      <c r="L147" s="198"/>
      <c r="M147" s="130"/>
      <c r="N147" s="199"/>
      <c r="O147" s="200"/>
      <c r="P147" s="200"/>
      <c r="Q147" s="130"/>
      <c r="R147" s="199"/>
      <c r="S147" s="200"/>
      <c r="T147" s="132"/>
      <c r="AB147" s="201" t="str">
        <f>IFERROR(__xludf.DUMMYFUNCTION("FILTER('설정시트'!$D$7:$K$20,'설정시트'!$C$7:$C$20=I147)"),"#N/A")</f>
        <v>#N/A</v>
      </c>
      <c r="AC147" s="201"/>
      <c r="AD147" s="201"/>
      <c r="AE147" s="201"/>
      <c r="AF147" s="201"/>
      <c r="AG147" s="201"/>
      <c r="AH147" s="201"/>
      <c r="AI147" s="201"/>
    </row>
    <row r="148">
      <c r="H148" s="195"/>
      <c r="I148" s="203"/>
      <c r="J148" s="203"/>
      <c r="K148" s="204"/>
      <c r="L148" s="198"/>
      <c r="M148" s="130"/>
      <c r="N148" s="199"/>
      <c r="O148" s="200"/>
      <c r="P148" s="200"/>
      <c r="Q148" s="130"/>
      <c r="R148" s="199"/>
      <c r="S148" s="200"/>
      <c r="T148" s="132"/>
      <c r="AB148" s="201" t="str">
        <f>IFERROR(__xludf.DUMMYFUNCTION("FILTER('설정시트'!$D$7:$K$20,'설정시트'!$C$7:$C$20=I148)"),"#N/A")</f>
        <v>#N/A</v>
      </c>
      <c r="AC148" s="201"/>
      <c r="AD148" s="201"/>
      <c r="AE148" s="201"/>
      <c r="AF148" s="201"/>
      <c r="AG148" s="201"/>
      <c r="AH148" s="201"/>
      <c r="AI148" s="201"/>
    </row>
    <row r="149">
      <c r="H149" s="195"/>
      <c r="I149" s="203"/>
      <c r="J149" s="203"/>
      <c r="K149" s="204"/>
      <c r="L149" s="198"/>
      <c r="M149" s="130"/>
      <c r="N149" s="199"/>
      <c r="O149" s="200"/>
      <c r="P149" s="200"/>
      <c r="Q149" s="130"/>
      <c r="R149" s="199"/>
      <c r="S149" s="200"/>
      <c r="T149" s="132"/>
      <c r="AB149" s="201" t="str">
        <f>IFERROR(__xludf.DUMMYFUNCTION("FILTER('설정시트'!$D$7:$K$20,'설정시트'!$C$7:$C$20=I149)"),"#N/A")</f>
        <v>#N/A</v>
      </c>
      <c r="AC149" s="201"/>
      <c r="AD149" s="201"/>
      <c r="AE149" s="201"/>
      <c r="AF149" s="201"/>
      <c r="AG149" s="201"/>
      <c r="AH149" s="201"/>
      <c r="AI149" s="201"/>
    </row>
    <row r="150">
      <c r="H150" s="205"/>
      <c r="I150" s="203"/>
      <c r="J150" s="203"/>
      <c r="K150" s="204"/>
      <c r="L150" s="198"/>
      <c r="M150" s="130"/>
      <c r="N150" s="199"/>
      <c r="O150" s="200"/>
      <c r="P150" s="200"/>
      <c r="Q150" s="130"/>
      <c r="R150" s="199"/>
      <c r="S150" s="200"/>
      <c r="T150" s="132"/>
      <c r="AB150" s="201" t="str">
        <f>IFERROR(__xludf.DUMMYFUNCTION("FILTER('설정시트'!$D$7:$K$20,'설정시트'!$C$7:$C$20=I150)"),"#N/A")</f>
        <v>#N/A</v>
      </c>
      <c r="AC150" s="201"/>
      <c r="AD150" s="201"/>
      <c r="AE150" s="201"/>
      <c r="AF150" s="201"/>
      <c r="AG150" s="201"/>
      <c r="AH150" s="201"/>
      <c r="AI150" s="201"/>
    </row>
    <row r="151">
      <c r="H151" s="205"/>
      <c r="I151" s="206"/>
      <c r="J151" s="203"/>
      <c r="K151" s="207"/>
      <c r="L151" s="199"/>
      <c r="M151" s="130"/>
      <c r="N151" s="199"/>
      <c r="O151" s="200"/>
      <c r="P151" s="200"/>
      <c r="Q151" s="130"/>
      <c r="R151" s="199"/>
      <c r="S151" s="200"/>
      <c r="T151" s="132"/>
      <c r="AB151" s="201" t="str">
        <f>IFERROR(__xludf.DUMMYFUNCTION("FILTER('설정시트'!$D$7:$K$20,'설정시트'!$C$7:$C$20=I151)"),"#N/A")</f>
        <v>#N/A</v>
      </c>
      <c r="AC151" s="201"/>
      <c r="AD151" s="201"/>
      <c r="AE151" s="201"/>
      <c r="AF151" s="201"/>
      <c r="AG151" s="201"/>
      <c r="AH151" s="201"/>
      <c r="AI151" s="201"/>
    </row>
    <row r="152">
      <c r="H152" s="205"/>
      <c r="I152" s="206"/>
      <c r="J152" s="203"/>
      <c r="K152" s="207"/>
      <c r="L152" s="199"/>
      <c r="M152" s="130"/>
      <c r="N152" s="199"/>
      <c r="O152" s="200"/>
      <c r="P152" s="200"/>
      <c r="Q152" s="130"/>
      <c r="R152" s="199"/>
      <c r="S152" s="200"/>
      <c r="T152" s="132"/>
      <c r="AB152" s="201" t="str">
        <f>IFERROR(__xludf.DUMMYFUNCTION("FILTER('설정시트'!$D$7:$K$20,'설정시트'!$C$7:$C$20=I152)"),"#N/A")</f>
        <v>#N/A</v>
      </c>
      <c r="AC152" s="201"/>
      <c r="AD152" s="201"/>
      <c r="AE152" s="201"/>
      <c r="AF152" s="201"/>
      <c r="AG152" s="201"/>
      <c r="AH152" s="201"/>
      <c r="AI152" s="201"/>
    </row>
    <row r="153">
      <c r="H153" s="205"/>
      <c r="I153" s="206"/>
      <c r="J153" s="203"/>
      <c r="K153" s="207"/>
      <c r="L153" s="199"/>
      <c r="M153" s="130"/>
      <c r="N153" s="199"/>
      <c r="O153" s="200"/>
      <c r="P153" s="200"/>
      <c r="Q153" s="130"/>
      <c r="R153" s="199"/>
      <c r="S153" s="200"/>
      <c r="T153" s="132"/>
      <c r="AB153" s="201" t="str">
        <f>IFERROR(__xludf.DUMMYFUNCTION("FILTER('설정시트'!$D$7:$K$20,'설정시트'!$C$7:$C$20=I153)"),"#N/A")</f>
        <v>#N/A</v>
      </c>
      <c r="AC153" s="201"/>
      <c r="AD153" s="201"/>
      <c r="AE153" s="201"/>
      <c r="AF153" s="201"/>
      <c r="AG153" s="201"/>
      <c r="AH153" s="201"/>
      <c r="AI153" s="201"/>
    </row>
    <row r="154">
      <c r="H154" s="205"/>
      <c r="I154" s="206"/>
      <c r="J154" s="203"/>
      <c r="K154" s="207"/>
      <c r="L154" s="199"/>
      <c r="M154" s="130"/>
      <c r="N154" s="199"/>
      <c r="O154" s="200"/>
      <c r="P154" s="200"/>
      <c r="Q154" s="130"/>
      <c r="R154" s="199"/>
      <c r="S154" s="200"/>
      <c r="T154" s="132"/>
      <c r="AB154" s="201" t="str">
        <f>IFERROR(__xludf.DUMMYFUNCTION("FILTER('설정시트'!$D$7:$K$20,'설정시트'!$C$7:$C$20=I154)"),"#N/A")</f>
        <v>#N/A</v>
      </c>
      <c r="AC154" s="201"/>
      <c r="AD154" s="201"/>
      <c r="AE154" s="201"/>
      <c r="AF154" s="201"/>
      <c r="AG154" s="201"/>
      <c r="AH154" s="201"/>
      <c r="AI154" s="201"/>
    </row>
    <row r="155">
      <c r="H155" s="205"/>
      <c r="I155" s="206"/>
      <c r="J155" s="203"/>
      <c r="K155" s="207"/>
      <c r="L155" s="199"/>
      <c r="M155" s="130"/>
      <c r="N155" s="199"/>
      <c r="O155" s="200"/>
      <c r="P155" s="200"/>
      <c r="Q155" s="130"/>
      <c r="R155" s="199"/>
      <c r="S155" s="200"/>
      <c r="T155" s="132"/>
      <c r="AB155" s="201" t="str">
        <f>IFERROR(__xludf.DUMMYFUNCTION("FILTER('설정시트'!$D$7:$K$20,'설정시트'!$C$7:$C$20=I155)"),"#N/A")</f>
        <v>#N/A</v>
      </c>
      <c r="AC155" s="201"/>
      <c r="AD155" s="201"/>
      <c r="AE155" s="201"/>
      <c r="AF155" s="201"/>
      <c r="AG155" s="201"/>
      <c r="AH155" s="201"/>
      <c r="AI155" s="201"/>
    </row>
    <row r="156">
      <c r="H156" s="205"/>
      <c r="I156" s="206"/>
      <c r="J156" s="203"/>
      <c r="K156" s="207"/>
      <c r="L156" s="199"/>
      <c r="M156" s="130"/>
      <c r="N156" s="199"/>
      <c r="O156" s="200"/>
      <c r="P156" s="200"/>
      <c r="Q156" s="130"/>
      <c r="R156" s="199"/>
      <c r="S156" s="200"/>
      <c r="T156" s="132"/>
      <c r="AB156" s="201" t="str">
        <f>IFERROR(__xludf.DUMMYFUNCTION("FILTER('설정시트'!$D$7:$K$20,'설정시트'!$C$7:$C$20=I156)"),"#N/A")</f>
        <v>#N/A</v>
      </c>
      <c r="AC156" s="201"/>
      <c r="AD156" s="201"/>
      <c r="AE156" s="201"/>
      <c r="AF156" s="201"/>
      <c r="AG156" s="201"/>
      <c r="AH156" s="201"/>
      <c r="AI156" s="201"/>
    </row>
    <row r="157">
      <c r="H157" s="205"/>
      <c r="I157" s="206"/>
      <c r="J157" s="203"/>
      <c r="K157" s="207"/>
      <c r="L157" s="199"/>
      <c r="M157" s="130"/>
      <c r="N157" s="199"/>
      <c r="O157" s="200"/>
      <c r="P157" s="200"/>
      <c r="Q157" s="130"/>
      <c r="R157" s="199"/>
      <c r="S157" s="200"/>
      <c r="T157" s="132"/>
      <c r="AB157" s="201" t="str">
        <f>IFERROR(__xludf.DUMMYFUNCTION("FILTER('설정시트'!$D$7:$K$20,'설정시트'!$C$7:$C$20=I157)"),"#N/A")</f>
        <v>#N/A</v>
      </c>
      <c r="AC157" s="201"/>
      <c r="AD157" s="201"/>
      <c r="AE157" s="201"/>
      <c r="AF157" s="201"/>
      <c r="AG157" s="201"/>
      <c r="AH157" s="201"/>
      <c r="AI157" s="201"/>
    </row>
    <row r="158">
      <c r="H158" s="205"/>
      <c r="I158" s="206"/>
      <c r="J158" s="203"/>
      <c r="K158" s="207"/>
      <c r="L158" s="199"/>
      <c r="M158" s="130"/>
      <c r="N158" s="199"/>
      <c r="O158" s="200"/>
      <c r="P158" s="200"/>
      <c r="Q158" s="130"/>
      <c r="R158" s="199"/>
      <c r="S158" s="200"/>
      <c r="T158" s="132"/>
      <c r="AB158" s="201" t="str">
        <f>IFERROR(__xludf.DUMMYFUNCTION("FILTER('설정시트'!$D$7:$K$20,'설정시트'!$C$7:$C$20=I158)"),"#N/A")</f>
        <v>#N/A</v>
      </c>
      <c r="AC158" s="201"/>
      <c r="AD158" s="201"/>
      <c r="AE158" s="201"/>
      <c r="AF158" s="201"/>
      <c r="AG158" s="201"/>
      <c r="AH158" s="201"/>
      <c r="AI158" s="201"/>
    </row>
    <row r="159">
      <c r="H159" s="205"/>
      <c r="I159" s="206"/>
      <c r="J159" s="203"/>
      <c r="K159" s="207"/>
      <c r="L159" s="199"/>
      <c r="M159" s="130"/>
      <c r="N159" s="199"/>
      <c r="O159" s="200"/>
      <c r="P159" s="200"/>
      <c r="Q159" s="130"/>
      <c r="R159" s="199"/>
      <c r="S159" s="200"/>
      <c r="T159" s="132"/>
      <c r="AB159" s="201" t="str">
        <f>IFERROR(__xludf.DUMMYFUNCTION("FILTER('설정시트'!$D$7:$K$20,'설정시트'!$C$7:$C$20=I159)"),"#N/A")</f>
        <v>#N/A</v>
      </c>
      <c r="AC159" s="201"/>
      <c r="AD159" s="201"/>
      <c r="AE159" s="201"/>
      <c r="AF159" s="201"/>
      <c r="AG159" s="201"/>
      <c r="AH159" s="201"/>
      <c r="AI159" s="201"/>
    </row>
    <row r="160">
      <c r="H160" s="205"/>
      <c r="I160" s="206"/>
      <c r="J160" s="203"/>
      <c r="K160" s="207"/>
      <c r="L160" s="199"/>
      <c r="M160" s="130"/>
      <c r="N160" s="199"/>
      <c r="O160" s="200"/>
      <c r="P160" s="200"/>
      <c r="Q160" s="130"/>
      <c r="R160" s="199"/>
      <c r="S160" s="200"/>
      <c r="T160" s="132"/>
      <c r="AB160" s="201" t="str">
        <f>IFERROR(__xludf.DUMMYFUNCTION("FILTER('설정시트'!$D$7:$K$20,'설정시트'!$C$7:$C$20=I160)"),"#N/A")</f>
        <v>#N/A</v>
      </c>
      <c r="AC160" s="201"/>
      <c r="AD160" s="201"/>
      <c r="AE160" s="201"/>
      <c r="AF160" s="201"/>
      <c r="AG160" s="201"/>
      <c r="AH160" s="201"/>
      <c r="AI160" s="201"/>
    </row>
    <row r="161">
      <c r="H161" s="205"/>
      <c r="I161" s="206"/>
      <c r="J161" s="203"/>
      <c r="K161" s="207"/>
      <c r="L161" s="199"/>
      <c r="M161" s="130"/>
      <c r="N161" s="199"/>
      <c r="O161" s="200"/>
      <c r="P161" s="200"/>
      <c r="Q161" s="130"/>
      <c r="R161" s="199"/>
      <c r="S161" s="200"/>
      <c r="T161" s="132"/>
      <c r="AB161" s="201" t="str">
        <f>IFERROR(__xludf.DUMMYFUNCTION("FILTER('설정시트'!$D$7:$K$20,'설정시트'!$C$7:$C$20=I161)"),"#N/A")</f>
        <v>#N/A</v>
      </c>
      <c r="AC161" s="201"/>
      <c r="AD161" s="201"/>
      <c r="AE161" s="201"/>
      <c r="AF161" s="201"/>
      <c r="AG161" s="201"/>
      <c r="AH161" s="201"/>
      <c r="AI161" s="201"/>
    </row>
    <row r="162">
      <c r="H162" s="205"/>
      <c r="I162" s="206"/>
      <c r="J162" s="203"/>
      <c r="K162" s="207"/>
      <c r="L162" s="199"/>
      <c r="M162" s="130"/>
      <c r="N162" s="199"/>
      <c r="O162" s="200"/>
      <c r="P162" s="200"/>
      <c r="Q162" s="130"/>
      <c r="R162" s="199"/>
      <c r="S162" s="200"/>
      <c r="T162" s="132"/>
      <c r="AB162" s="201" t="str">
        <f>IFERROR(__xludf.DUMMYFUNCTION("FILTER('설정시트'!$D$7:$K$20,'설정시트'!$C$7:$C$20=I162)"),"#N/A")</f>
        <v>#N/A</v>
      </c>
      <c r="AC162" s="201"/>
      <c r="AD162" s="201"/>
      <c r="AE162" s="201"/>
      <c r="AF162" s="201"/>
      <c r="AG162" s="201"/>
      <c r="AH162" s="201"/>
      <c r="AI162" s="201"/>
    </row>
    <row r="163">
      <c r="H163" s="205"/>
      <c r="I163" s="206"/>
      <c r="J163" s="203"/>
      <c r="K163" s="207"/>
      <c r="L163" s="199"/>
      <c r="M163" s="130"/>
      <c r="N163" s="199"/>
      <c r="O163" s="200"/>
      <c r="P163" s="200"/>
      <c r="Q163" s="130"/>
      <c r="R163" s="199"/>
      <c r="S163" s="200"/>
      <c r="T163" s="132"/>
      <c r="AB163" s="201" t="str">
        <f>IFERROR(__xludf.DUMMYFUNCTION("FILTER('설정시트'!$D$7:$K$20,'설정시트'!$C$7:$C$20=I163)"),"#N/A")</f>
        <v>#N/A</v>
      </c>
      <c r="AC163" s="201"/>
      <c r="AD163" s="201"/>
      <c r="AE163" s="201"/>
      <c r="AF163" s="201"/>
      <c r="AG163" s="201"/>
      <c r="AH163" s="201"/>
      <c r="AI163" s="201"/>
    </row>
    <row r="164">
      <c r="H164" s="205"/>
      <c r="I164" s="206"/>
      <c r="J164" s="203"/>
      <c r="K164" s="207"/>
      <c r="L164" s="199"/>
      <c r="M164" s="130"/>
      <c r="N164" s="199"/>
      <c r="O164" s="200"/>
      <c r="P164" s="200"/>
      <c r="Q164" s="130"/>
      <c r="R164" s="199"/>
      <c r="S164" s="200"/>
      <c r="T164" s="132"/>
      <c r="AB164" s="201" t="str">
        <f>IFERROR(__xludf.DUMMYFUNCTION("FILTER('설정시트'!$D$7:$K$20,'설정시트'!$C$7:$C$20=I164)"),"#N/A")</f>
        <v>#N/A</v>
      </c>
      <c r="AC164" s="201"/>
      <c r="AD164" s="201"/>
      <c r="AE164" s="201"/>
      <c r="AF164" s="201"/>
      <c r="AG164" s="201"/>
      <c r="AH164" s="201"/>
      <c r="AI164" s="201"/>
    </row>
    <row r="165">
      <c r="H165" s="205"/>
      <c r="I165" s="206"/>
      <c r="J165" s="203"/>
      <c r="K165" s="207"/>
      <c r="L165" s="199"/>
      <c r="M165" s="130"/>
      <c r="N165" s="199"/>
      <c r="O165" s="200"/>
      <c r="P165" s="200"/>
      <c r="Q165" s="130"/>
      <c r="R165" s="199"/>
      <c r="S165" s="200"/>
      <c r="T165" s="132"/>
      <c r="AB165" s="201" t="str">
        <f>IFERROR(__xludf.DUMMYFUNCTION("FILTER('설정시트'!$D$7:$K$20,'설정시트'!$C$7:$C$20=I165)"),"#N/A")</f>
        <v>#N/A</v>
      </c>
      <c r="AC165" s="201"/>
      <c r="AD165" s="201"/>
      <c r="AE165" s="201"/>
      <c r="AF165" s="201"/>
      <c r="AG165" s="201"/>
      <c r="AH165" s="201"/>
      <c r="AI165" s="201"/>
    </row>
    <row r="166">
      <c r="H166" s="205"/>
      <c r="I166" s="206"/>
      <c r="J166" s="203"/>
      <c r="K166" s="207"/>
      <c r="L166" s="199"/>
      <c r="M166" s="130"/>
      <c r="N166" s="199"/>
      <c r="O166" s="200"/>
      <c r="P166" s="200"/>
      <c r="Q166" s="130"/>
      <c r="R166" s="199"/>
      <c r="S166" s="200"/>
      <c r="T166" s="132"/>
      <c r="AB166" s="201" t="str">
        <f>IFERROR(__xludf.DUMMYFUNCTION("FILTER('설정시트'!$D$7:$K$20,'설정시트'!$C$7:$C$20=I166)"),"#N/A")</f>
        <v>#N/A</v>
      </c>
      <c r="AC166" s="201"/>
      <c r="AD166" s="201"/>
      <c r="AE166" s="201"/>
      <c r="AF166" s="201"/>
      <c r="AG166" s="201"/>
      <c r="AH166" s="201"/>
      <c r="AI166" s="201"/>
    </row>
    <row r="167">
      <c r="H167" s="205"/>
      <c r="I167" s="206"/>
      <c r="J167" s="203"/>
      <c r="K167" s="207"/>
      <c r="L167" s="199"/>
      <c r="M167" s="130"/>
      <c r="N167" s="199"/>
      <c r="O167" s="200"/>
      <c r="P167" s="200"/>
      <c r="Q167" s="130"/>
      <c r="R167" s="199"/>
      <c r="S167" s="200"/>
      <c r="T167" s="132"/>
      <c r="AB167" s="201" t="str">
        <f>IFERROR(__xludf.DUMMYFUNCTION("FILTER('설정시트'!$D$7:$K$20,'설정시트'!$C$7:$C$20=I167)"),"#N/A")</f>
        <v>#N/A</v>
      </c>
      <c r="AC167" s="201"/>
      <c r="AD167" s="201"/>
      <c r="AE167" s="201"/>
      <c r="AF167" s="201"/>
      <c r="AG167" s="201"/>
      <c r="AH167" s="201"/>
      <c r="AI167" s="201"/>
    </row>
    <row r="168">
      <c r="H168" s="205"/>
      <c r="I168" s="206"/>
      <c r="J168" s="203"/>
      <c r="K168" s="207"/>
      <c r="L168" s="199"/>
      <c r="M168" s="130"/>
      <c r="N168" s="199"/>
      <c r="O168" s="200"/>
      <c r="P168" s="200"/>
      <c r="Q168" s="130"/>
      <c r="R168" s="199"/>
      <c r="S168" s="200"/>
      <c r="T168" s="132"/>
      <c r="AB168" s="201" t="str">
        <f>IFERROR(__xludf.DUMMYFUNCTION("FILTER('설정시트'!$D$7:$K$20,'설정시트'!$C$7:$C$20=I168)"),"#N/A")</f>
        <v>#N/A</v>
      </c>
      <c r="AC168" s="201"/>
      <c r="AD168" s="201"/>
      <c r="AE168" s="201"/>
      <c r="AF168" s="201"/>
      <c r="AG168" s="201"/>
      <c r="AH168" s="201"/>
      <c r="AI168" s="201"/>
    </row>
    <row r="169">
      <c r="H169" s="205"/>
      <c r="I169" s="206"/>
      <c r="J169" s="203"/>
      <c r="K169" s="207"/>
      <c r="L169" s="199"/>
      <c r="M169" s="130"/>
      <c r="N169" s="199"/>
      <c r="O169" s="200"/>
      <c r="P169" s="200"/>
      <c r="Q169" s="130"/>
      <c r="R169" s="199"/>
      <c r="S169" s="200"/>
      <c r="T169" s="132"/>
      <c r="AB169" s="201" t="str">
        <f>IFERROR(__xludf.DUMMYFUNCTION("FILTER('설정시트'!$D$7:$K$20,'설정시트'!$C$7:$C$20=I169)"),"#N/A")</f>
        <v>#N/A</v>
      </c>
      <c r="AC169" s="201"/>
      <c r="AD169" s="201"/>
      <c r="AE169" s="201"/>
      <c r="AF169" s="201"/>
      <c r="AG169" s="201"/>
      <c r="AH169" s="201"/>
      <c r="AI169" s="201"/>
    </row>
    <row r="170">
      <c r="H170" s="205"/>
      <c r="I170" s="206"/>
      <c r="J170" s="203"/>
      <c r="K170" s="207"/>
      <c r="L170" s="199"/>
      <c r="M170" s="130"/>
      <c r="N170" s="199"/>
      <c r="O170" s="200"/>
      <c r="P170" s="200"/>
      <c r="Q170" s="130"/>
      <c r="R170" s="199"/>
      <c r="S170" s="200"/>
      <c r="T170" s="132"/>
      <c r="AB170" s="201" t="str">
        <f>IFERROR(__xludf.DUMMYFUNCTION("FILTER('설정시트'!$D$7:$K$20,'설정시트'!$C$7:$C$20=I170)"),"#N/A")</f>
        <v>#N/A</v>
      </c>
      <c r="AC170" s="201"/>
      <c r="AD170" s="201"/>
      <c r="AE170" s="201"/>
      <c r="AF170" s="201"/>
      <c r="AG170" s="201"/>
      <c r="AH170" s="201"/>
      <c r="AI170" s="201"/>
    </row>
    <row r="171">
      <c r="H171" s="205"/>
      <c r="I171" s="206"/>
      <c r="J171" s="203"/>
      <c r="K171" s="207"/>
      <c r="L171" s="199"/>
      <c r="M171" s="130"/>
      <c r="N171" s="199"/>
      <c r="O171" s="200"/>
      <c r="P171" s="200"/>
      <c r="Q171" s="130"/>
      <c r="R171" s="199"/>
      <c r="S171" s="200"/>
      <c r="T171" s="132"/>
      <c r="AB171" s="201" t="str">
        <f>IFERROR(__xludf.DUMMYFUNCTION("FILTER('설정시트'!$D$7:$K$20,'설정시트'!$C$7:$C$20=I171)"),"#N/A")</f>
        <v>#N/A</v>
      </c>
      <c r="AC171" s="201"/>
      <c r="AD171" s="201"/>
      <c r="AE171" s="201"/>
      <c r="AF171" s="201"/>
      <c r="AG171" s="201"/>
      <c r="AH171" s="201"/>
      <c r="AI171" s="201"/>
    </row>
    <row r="172">
      <c r="H172" s="205"/>
      <c r="I172" s="206"/>
      <c r="J172" s="203"/>
      <c r="K172" s="207"/>
      <c r="L172" s="199"/>
      <c r="M172" s="130"/>
      <c r="N172" s="199"/>
      <c r="O172" s="200"/>
      <c r="P172" s="200"/>
      <c r="Q172" s="130"/>
      <c r="R172" s="199"/>
      <c r="S172" s="200"/>
      <c r="T172" s="132"/>
      <c r="AB172" s="201" t="str">
        <f>IFERROR(__xludf.DUMMYFUNCTION("FILTER('설정시트'!$D$7:$K$20,'설정시트'!$C$7:$C$20=I172)"),"#N/A")</f>
        <v>#N/A</v>
      </c>
      <c r="AC172" s="201"/>
      <c r="AD172" s="201"/>
      <c r="AE172" s="201"/>
      <c r="AF172" s="201"/>
      <c r="AG172" s="201"/>
      <c r="AH172" s="201"/>
      <c r="AI172" s="201"/>
    </row>
    <row r="173">
      <c r="H173" s="205"/>
      <c r="I173" s="206"/>
      <c r="J173" s="203"/>
      <c r="K173" s="207"/>
      <c r="L173" s="199"/>
      <c r="M173" s="130"/>
      <c r="N173" s="199"/>
      <c r="O173" s="200"/>
      <c r="P173" s="200"/>
      <c r="Q173" s="130"/>
      <c r="R173" s="199"/>
      <c r="S173" s="200"/>
      <c r="T173" s="132"/>
      <c r="AB173" s="201" t="str">
        <f>IFERROR(__xludf.DUMMYFUNCTION("FILTER('설정시트'!$D$7:$K$20,'설정시트'!$C$7:$C$20=I173)"),"#N/A")</f>
        <v>#N/A</v>
      </c>
      <c r="AC173" s="201"/>
      <c r="AD173" s="201"/>
      <c r="AE173" s="201"/>
      <c r="AF173" s="201"/>
      <c r="AG173" s="201"/>
      <c r="AH173" s="201"/>
      <c r="AI173" s="201"/>
    </row>
    <row r="174">
      <c r="H174" s="205"/>
      <c r="I174" s="206"/>
      <c r="J174" s="203"/>
      <c r="K174" s="207"/>
      <c r="L174" s="199"/>
      <c r="M174" s="130"/>
      <c r="N174" s="199"/>
      <c r="O174" s="200"/>
      <c r="P174" s="200"/>
      <c r="Q174" s="130"/>
      <c r="R174" s="199"/>
      <c r="S174" s="200"/>
      <c r="T174" s="132"/>
      <c r="AB174" s="201" t="str">
        <f>IFERROR(__xludf.DUMMYFUNCTION("FILTER('설정시트'!$D$7:$K$20,'설정시트'!$C$7:$C$20=I174)"),"#N/A")</f>
        <v>#N/A</v>
      </c>
      <c r="AC174" s="201"/>
      <c r="AD174" s="201"/>
      <c r="AE174" s="201"/>
      <c r="AF174" s="201"/>
      <c r="AG174" s="201"/>
      <c r="AH174" s="201"/>
      <c r="AI174" s="201"/>
    </row>
    <row r="175">
      <c r="H175" s="205"/>
      <c r="I175" s="206"/>
      <c r="J175" s="203"/>
      <c r="K175" s="207"/>
      <c r="L175" s="199"/>
      <c r="M175" s="130"/>
      <c r="N175" s="199"/>
      <c r="O175" s="200"/>
      <c r="P175" s="200"/>
      <c r="Q175" s="130"/>
      <c r="R175" s="199"/>
      <c r="S175" s="200"/>
      <c r="T175" s="132"/>
      <c r="AB175" s="201" t="str">
        <f>IFERROR(__xludf.DUMMYFUNCTION("FILTER('설정시트'!$D$7:$K$20,'설정시트'!$C$7:$C$20=I175)"),"#N/A")</f>
        <v>#N/A</v>
      </c>
      <c r="AC175" s="201"/>
      <c r="AD175" s="201"/>
      <c r="AE175" s="201"/>
      <c r="AF175" s="201"/>
      <c r="AG175" s="201"/>
      <c r="AH175" s="201"/>
      <c r="AI175" s="201"/>
    </row>
    <row r="176">
      <c r="H176" s="205"/>
      <c r="I176" s="206"/>
      <c r="J176" s="203"/>
      <c r="K176" s="207"/>
      <c r="L176" s="199"/>
      <c r="M176" s="130"/>
      <c r="N176" s="199"/>
      <c r="O176" s="200"/>
      <c r="P176" s="200"/>
      <c r="Q176" s="130"/>
      <c r="R176" s="199"/>
      <c r="S176" s="200"/>
      <c r="T176" s="132"/>
      <c r="AB176" s="201" t="str">
        <f>IFERROR(__xludf.DUMMYFUNCTION("FILTER('설정시트'!$D$7:$K$20,'설정시트'!$C$7:$C$20=I176)"),"#N/A")</f>
        <v>#N/A</v>
      </c>
      <c r="AC176" s="201"/>
      <c r="AD176" s="201"/>
      <c r="AE176" s="201"/>
      <c r="AF176" s="201"/>
      <c r="AG176" s="201"/>
      <c r="AH176" s="201"/>
      <c r="AI176" s="201"/>
    </row>
    <row r="177">
      <c r="H177" s="205"/>
      <c r="I177" s="206"/>
      <c r="J177" s="203"/>
      <c r="K177" s="207"/>
      <c r="L177" s="199"/>
      <c r="M177" s="130"/>
      <c r="N177" s="199"/>
      <c r="O177" s="200"/>
      <c r="P177" s="200"/>
      <c r="Q177" s="130"/>
      <c r="R177" s="199"/>
      <c r="S177" s="200"/>
      <c r="T177" s="132"/>
      <c r="AB177" s="201" t="str">
        <f>IFERROR(__xludf.DUMMYFUNCTION("FILTER('설정시트'!$D$7:$K$20,'설정시트'!$C$7:$C$20=I177)"),"#N/A")</f>
        <v>#N/A</v>
      </c>
      <c r="AC177" s="201"/>
      <c r="AD177" s="201"/>
      <c r="AE177" s="201"/>
      <c r="AF177" s="201"/>
      <c r="AG177" s="201"/>
      <c r="AH177" s="201"/>
      <c r="AI177" s="201"/>
    </row>
    <row r="178">
      <c r="H178" s="205"/>
      <c r="I178" s="206"/>
      <c r="J178" s="203"/>
      <c r="K178" s="207"/>
      <c r="L178" s="199"/>
      <c r="M178" s="130"/>
      <c r="N178" s="199"/>
      <c r="O178" s="200"/>
      <c r="P178" s="200"/>
      <c r="Q178" s="130"/>
      <c r="R178" s="199"/>
      <c r="S178" s="200"/>
      <c r="T178" s="132"/>
      <c r="AB178" s="201" t="str">
        <f>IFERROR(__xludf.DUMMYFUNCTION("FILTER('설정시트'!$D$7:$K$20,'설정시트'!$C$7:$C$20=I178)"),"#N/A")</f>
        <v>#N/A</v>
      </c>
      <c r="AC178" s="201"/>
      <c r="AD178" s="201"/>
      <c r="AE178" s="201"/>
      <c r="AF178" s="201"/>
      <c r="AG178" s="201"/>
      <c r="AH178" s="201"/>
      <c r="AI178" s="201"/>
    </row>
    <row r="179">
      <c r="H179" s="205"/>
      <c r="I179" s="206"/>
      <c r="J179" s="203"/>
      <c r="K179" s="207"/>
      <c r="L179" s="199"/>
      <c r="M179" s="130"/>
      <c r="N179" s="199"/>
      <c r="O179" s="200"/>
      <c r="P179" s="200"/>
      <c r="Q179" s="130"/>
      <c r="R179" s="199"/>
      <c r="S179" s="200"/>
      <c r="T179" s="132"/>
      <c r="AB179" s="201" t="str">
        <f>IFERROR(__xludf.DUMMYFUNCTION("FILTER('설정시트'!$D$7:$K$20,'설정시트'!$C$7:$C$20=I179)"),"#N/A")</f>
        <v>#N/A</v>
      </c>
      <c r="AC179" s="201"/>
      <c r="AD179" s="201"/>
      <c r="AE179" s="201"/>
      <c r="AF179" s="201"/>
      <c r="AG179" s="201"/>
      <c r="AH179" s="201"/>
      <c r="AI179" s="201"/>
    </row>
    <row r="180">
      <c r="H180" s="205"/>
      <c r="I180" s="206"/>
      <c r="J180" s="203"/>
      <c r="K180" s="207"/>
      <c r="L180" s="199"/>
      <c r="M180" s="130"/>
      <c r="N180" s="199"/>
      <c r="O180" s="200"/>
      <c r="P180" s="200"/>
      <c r="Q180" s="130"/>
      <c r="R180" s="199"/>
      <c r="S180" s="200"/>
      <c r="T180" s="132"/>
      <c r="AB180" s="201" t="str">
        <f>IFERROR(__xludf.DUMMYFUNCTION("FILTER('설정시트'!$D$7:$K$20,'설정시트'!$C$7:$C$20=I180)"),"#N/A")</f>
        <v>#N/A</v>
      </c>
      <c r="AC180" s="201"/>
      <c r="AD180" s="201"/>
      <c r="AE180" s="201"/>
      <c r="AF180" s="201"/>
      <c r="AG180" s="201"/>
      <c r="AH180" s="201"/>
      <c r="AI180" s="201"/>
    </row>
    <row r="181">
      <c r="H181" s="205"/>
      <c r="I181" s="206"/>
      <c r="J181" s="203"/>
      <c r="K181" s="207"/>
      <c r="L181" s="199"/>
      <c r="M181" s="130"/>
      <c r="N181" s="199"/>
      <c r="O181" s="200"/>
      <c r="P181" s="200"/>
      <c r="Q181" s="130"/>
      <c r="R181" s="199"/>
      <c r="S181" s="200"/>
      <c r="T181" s="132"/>
      <c r="AB181" s="201" t="str">
        <f>IFERROR(__xludf.DUMMYFUNCTION("FILTER('설정시트'!$D$7:$K$20,'설정시트'!$C$7:$C$20=I181)"),"#N/A")</f>
        <v>#N/A</v>
      </c>
      <c r="AC181" s="201"/>
      <c r="AD181" s="201"/>
      <c r="AE181" s="201"/>
      <c r="AF181" s="201"/>
      <c r="AG181" s="201"/>
      <c r="AH181" s="201"/>
      <c r="AI181" s="201"/>
    </row>
    <row r="182">
      <c r="H182" s="205"/>
      <c r="I182" s="206"/>
      <c r="J182" s="203"/>
      <c r="K182" s="207"/>
      <c r="L182" s="199"/>
      <c r="M182" s="130"/>
      <c r="N182" s="199"/>
      <c r="O182" s="200"/>
      <c r="P182" s="200"/>
      <c r="Q182" s="130"/>
      <c r="R182" s="199"/>
      <c r="S182" s="200"/>
      <c r="T182" s="132"/>
      <c r="AB182" s="201" t="str">
        <f>IFERROR(__xludf.DUMMYFUNCTION("FILTER('설정시트'!$D$7:$K$20,'설정시트'!$C$7:$C$20=I182)"),"#N/A")</f>
        <v>#N/A</v>
      </c>
      <c r="AC182" s="201"/>
      <c r="AD182" s="201"/>
      <c r="AE182" s="201"/>
      <c r="AF182" s="201"/>
      <c r="AG182" s="201"/>
      <c r="AH182" s="201"/>
      <c r="AI182" s="201"/>
    </row>
    <row r="183">
      <c r="H183" s="205"/>
      <c r="I183" s="206"/>
      <c r="J183" s="203"/>
      <c r="K183" s="207"/>
      <c r="L183" s="199"/>
      <c r="M183" s="130"/>
      <c r="N183" s="199"/>
      <c r="O183" s="200"/>
      <c r="P183" s="200"/>
      <c r="Q183" s="130"/>
      <c r="R183" s="199"/>
      <c r="S183" s="200"/>
      <c r="T183" s="132"/>
      <c r="AB183" s="201" t="str">
        <f>IFERROR(__xludf.DUMMYFUNCTION("FILTER('설정시트'!$D$7:$K$20,'설정시트'!$C$7:$C$20=I183)"),"#N/A")</f>
        <v>#N/A</v>
      </c>
      <c r="AC183" s="201"/>
      <c r="AD183" s="201"/>
      <c r="AE183" s="201"/>
      <c r="AF183" s="201"/>
      <c r="AG183" s="201"/>
      <c r="AH183" s="201"/>
      <c r="AI183" s="201"/>
    </row>
    <row r="184">
      <c r="H184" s="205"/>
      <c r="I184" s="206"/>
      <c r="J184" s="203"/>
      <c r="K184" s="207"/>
      <c r="L184" s="199"/>
      <c r="M184" s="130"/>
      <c r="N184" s="199"/>
      <c r="O184" s="200"/>
      <c r="P184" s="200"/>
      <c r="Q184" s="130"/>
      <c r="R184" s="199"/>
      <c r="S184" s="200"/>
      <c r="T184" s="132"/>
      <c r="AB184" s="201" t="str">
        <f>IFERROR(__xludf.DUMMYFUNCTION("FILTER('설정시트'!$D$7:$K$20,'설정시트'!$C$7:$C$20=I184)"),"#N/A")</f>
        <v>#N/A</v>
      </c>
      <c r="AC184" s="201"/>
      <c r="AD184" s="201"/>
      <c r="AE184" s="201"/>
      <c r="AF184" s="201"/>
      <c r="AG184" s="201"/>
      <c r="AH184" s="201"/>
      <c r="AI184" s="201"/>
    </row>
    <row r="185">
      <c r="H185" s="205"/>
      <c r="I185" s="206"/>
      <c r="J185" s="203"/>
      <c r="K185" s="207"/>
      <c r="L185" s="199"/>
      <c r="M185" s="130"/>
      <c r="N185" s="199"/>
      <c r="O185" s="200"/>
      <c r="P185" s="200"/>
      <c r="Q185" s="130"/>
      <c r="R185" s="199"/>
      <c r="S185" s="200"/>
      <c r="T185" s="132"/>
      <c r="AB185" s="201" t="str">
        <f>IFERROR(__xludf.DUMMYFUNCTION("FILTER('설정시트'!$D$7:$K$20,'설정시트'!$C$7:$C$20=I185)"),"#N/A")</f>
        <v>#N/A</v>
      </c>
      <c r="AC185" s="201"/>
      <c r="AD185" s="201"/>
      <c r="AE185" s="201"/>
      <c r="AF185" s="201"/>
      <c r="AG185" s="201"/>
      <c r="AH185" s="201"/>
      <c r="AI185" s="201"/>
    </row>
    <row r="186">
      <c r="H186" s="205"/>
      <c r="I186" s="206"/>
      <c r="J186" s="203"/>
      <c r="K186" s="207"/>
      <c r="L186" s="199"/>
      <c r="M186" s="130"/>
      <c r="N186" s="199"/>
      <c r="O186" s="200"/>
      <c r="P186" s="200"/>
      <c r="Q186" s="130"/>
      <c r="R186" s="199"/>
      <c r="S186" s="200"/>
      <c r="T186" s="132"/>
      <c r="AB186" s="201" t="str">
        <f>IFERROR(__xludf.DUMMYFUNCTION("FILTER('설정시트'!$D$7:$K$20,'설정시트'!$C$7:$C$20=I186)"),"#N/A")</f>
        <v>#N/A</v>
      </c>
      <c r="AC186" s="201"/>
      <c r="AD186" s="201"/>
      <c r="AE186" s="201"/>
      <c r="AF186" s="201"/>
      <c r="AG186" s="201"/>
      <c r="AH186" s="201"/>
      <c r="AI186" s="201"/>
    </row>
    <row r="187">
      <c r="H187" s="205"/>
      <c r="I187" s="206"/>
      <c r="J187" s="203"/>
      <c r="K187" s="207"/>
      <c r="L187" s="199"/>
      <c r="M187" s="130"/>
      <c r="N187" s="199"/>
      <c r="O187" s="200"/>
      <c r="P187" s="200"/>
      <c r="Q187" s="130"/>
      <c r="R187" s="199"/>
      <c r="S187" s="200"/>
      <c r="T187" s="132"/>
      <c r="AB187" s="201" t="str">
        <f>IFERROR(__xludf.DUMMYFUNCTION("FILTER('설정시트'!$D$7:$K$20,'설정시트'!$C$7:$C$20=I187)"),"#N/A")</f>
        <v>#N/A</v>
      </c>
      <c r="AC187" s="201"/>
      <c r="AD187" s="201"/>
      <c r="AE187" s="201"/>
      <c r="AF187" s="201"/>
      <c r="AG187" s="201"/>
      <c r="AH187" s="201"/>
      <c r="AI187" s="201"/>
    </row>
    <row r="188">
      <c r="H188" s="205"/>
      <c r="I188" s="206"/>
      <c r="J188" s="203"/>
      <c r="K188" s="207"/>
      <c r="L188" s="199"/>
      <c r="M188" s="130"/>
      <c r="N188" s="199"/>
      <c r="O188" s="200"/>
      <c r="P188" s="200"/>
      <c r="Q188" s="130"/>
      <c r="R188" s="199"/>
      <c r="S188" s="200"/>
      <c r="T188" s="132"/>
      <c r="AB188" s="201" t="str">
        <f>IFERROR(__xludf.DUMMYFUNCTION("FILTER('설정시트'!$D$7:$K$20,'설정시트'!$C$7:$C$20=I188)"),"#N/A")</f>
        <v>#N/A</v>
      </c>
      <c r="AC188" s="201"/>
      <c r="AD188" s="201"/>
      <c r="AE188" s="201"/>
      <c r="AF188" s="201"/>
      <c r="AG188" s="201"/>
      <c r="AH188" s="201"/>
      <c r="AI188" s="201"/>
    </row>
    <row r="189">
      <c r="H189" s="205"/>
      <c r="I189" s="206"/>
      <c r="J189" s="203"/>
      <c r="K189" s="207"/>
      <c r="L189" s="199"/>
      <c r="M189" s="130"/>
      <c r="N189" s="199"/>
      <c r="O189" s="200"/>
      <c r="P189" s="200"/>
      <c r="Q189" s="130"/>
      <c r="R189" s="199"/>
      <c r="S189" s="200"/>
      <c r="T189" s="132"/>
      <c r="AB189" s="201" t="str">
        <f>IFERROR(__xludf.DUMMYFUNCTION("FILTER('설정시트'!$D$7:$K$20,'설정시트'!$C$7:$C$20=I189)"),"#N/A")</f>
        <v>#N/A</v>
      </c>
      <c r="AC189" s="201"/>
      <c r="AD189" s="201"/>
      <c r="AE189" s="201"/>
      <c r="AF189" s="201"/>
      <c r="AG189" s="201"/>
      <c r="AH189" s="201"/>
      <c r="AI189" s="201"/>
    </row>
    <row r="190">
      <c r="H190" s="205"/>
      <c r="I190" s="206"/>
      <c r="J190" s="203"/>
      <c r="K190" s="207"/>
      <c r="L190" s="199"/>
      <c r="M190" s="130"/>
      <c r="N190" s="199"/>
      <c r="O190" s="200"/>
      <c r="P190" s="200"/>
      <c r="Q190" s="130"/>
      <c r="R190" s="199"/>
      <c r="S190" s="200"/>
      <c r="T190" s="132"/>
      <c r="AB190" s="201" t="str">
        <f>IFERROR(__xludf.DUMMYFUNCTION("FILTER('설정시트'!$D$7:$K$20,'설정시트'!$C$7:$C$20=I190)"),"#N/A")</f>
        <v>#N/A</v>
      </c>
      <c r="AC190" s="201"/>
      <c r="AD190" s="201"/>
      <c r="AE190" s="201"/>
      <c r="AF190" s="201"/>
      <c r="AG190" s="201"/>
      <c r="AH190" s="201"/>
      <c r="AI190" s="201"/>
    </row>
    <row r="191">
      <c r="H191" s="205"/>
      <c r="I191" s="206"/>
      <c r="J191" s="203"/>
      <c r="K191" s="207"/>
      <c r="L191" s="199"/>
      <c r="M191" s="130"/>
      <c r="N191" s="199"/>
      <c r="O191" s="200"/>
      <c r="P191" s="200"/>
      <c r="Q191" s="130"/>
      <c r="R191" s="199"/>
      <c r="S191" s="200"/>
      <c r="T191" s="132"/>
      <c r="AB191" s="201" t="str">
        <f>IFERROR(__xludf.DUMMYFUNCTION("FILTER('설정시트'!$D$7:$K$20,'설정시트'!$C$7:$C$20=I191)"),"#N/A")</f>
        <v>#N/A</v>
      </c>
      <c r="AC191" s="201"/>
      <c r="AD191" s="201"/>
      <c r="AE191" s="201"/>
      <c r="AF191" s="201"/>
      <c r="AG191" s="201"/>
      <c r="AH191" s="201"/>
      <c r="AI191" s="201"/>
    </row>
    <row r="192">
      <c r="H192" s="205"/>
      <c r="I192" s="206"/>
      <c r="J192" s="203"/>
      <c r="K192" s="207"/>
      <c r="L192" s="199"/>
      <c r="M192" s="130"/>
      <c r="N192" s="199"/>
      <c r="O192" s="200"/>
      <c r="P192" s="200"/>
      <c r="Q192" s="130"/>
      <c r="R192" s="199"/>
      <c r="S192" s="200"/>
      <c r="T192" s="132"/>
      <c r="AB192" s="201" t="str">
        <f>IFERROR(__xludf.DUMMYFUNCTION("FILTER('설정시트'!$D$7:$K$20,'설정시트'!$C$7:$C$20=I192)"),"#N/A")</f>
        <v>#N/A</v>
      </c>
      <c r="AC192" s="201"/>
      <c r="AD192" s="201"/>
      <c r="AE192" s="201"/>
      <c r="AF192" s="201"/>
      <c r="AG192" s="201"/>
      <c r="AH192" s="201"/>
      <c r="AI192" s="201"/>
    </row>
    <row r="193">
      <c r="H193" s="205"/>
      <c r="I193" s="206"/>
      <c r="J193" s="203"/>
      <c r="K193" s="207"/>
      <c r="L193" s="199"/>
      <c r="M193" s="130"/>
      <c r="N193" s="199"/>
      <c r="O193" s="200"/>
      <c r="P193" s="200"/>
      <c r="Q193" s="130"/>
      <c r="R193" s="199"/>
      <c r="S193" s="200"/>
      <c r="T193" s="132"/>
      <c r="AB193" s="201" t="str">
        <f>IFERROR(__xludf.DUMMYFUNCTION("FILTER('설정시트'!$D$7:$K$20,'설정시트'!$C$7:$C$20=I193)"),"#N/A")</f>
        <v>#N/A</v>
      </c>
      <c r="AC193" s="201"/>
      <c r="AD193" s="201"/>
      <c r="AE193" s="201"/>
      <c r="AF193" s="201"/>
      <c r="AG193" s="201"/>
      <c r="AH193" s="201"/>
      <c r="AI193" s="201"/>
    </row>
    <row r="194">
      <c r="H194" s="205"/>
      <c r="I194" s="206"/>
      <c r="J194" s="203"/>
      <c r="K194" s="207"/>
      <c r="L194" s="199"/>
      <c r="M194" s="130"/>
      <c r="N194" s="199"/>
      <c r="O194" s="200"/>
      <c r="P194" s="200"/>
      <c r="Q194" s="130"/>
      <c r="R194" s="199"/>
      <c r="S194" s="200"/>
      <c r="T194" s="132"/>
      <c r="AB194" s="201" t="str">
        <f>IFERROR(__xludf.DUMMYFUNCTION("FILTER('설정시트'!$D$7:$K$20,'설정시트'!$C$7:$C$20=I194)"),"#N/A")</f>
        <v>#N/A</v>
      </c>
      <c r="AC194" s="201"/>
      <c r="AD194" s="201"/>
      <c r="AE194" s="201"/>
      <c r="AF194" s="201"/>
      <c r="AG194" s="201"/>
      <c r="AH194" s="201"/>
      <c r="AI194" s="201"/>
    </row>
    <row r="195">
      <c r="H195" s="205"/>
      <c r="I195" s="206"/>
      <c r="J195" s="203"/>
      <c r="K195" s="207"/>
      <c r="L195" s="199"/>
      <c r="M195" s="130"/>
      <c r="N195" s="199"/>
      <c r="O195" s="200"/>
      <c r="P195" s="200"/>
      <c r="Q195" s="130"/>
      <c r="R195" s="199"/>
      <c r="S195" s="200"/>
      <c r="T195" s="132"/>
      <c r="AB195" s="201" t="str">
        <f>IFERROR(__xludf.DUMMYFUNCTION("FILTER('설정시트'!$D$7:$K$20,'설정시트'!$C$7:$C$20=I195)"),"#N/A")</f>
        <v>#N/A</v>
      </c>
      <c r="AC195" s="201"/>
      <c r="AD195" s="201"/>
      <c r="AE195" s="201"/>
      <c r="AF195" s="201"/>
      <c r="AG195" s="201"/>
      <c r="AH195" s="201"/>
      <c r="AI195" s="201"/>
    </row>
    <row r="196">
      <c r="H196" s="205"/>
      <c r="I196" s="206"/>
      <c r="J196" s="203"/>
      <c r="K196" s="207"/>
      <c r="L196" s="199"/>
      <c r="M196" s="130"/>
      <c r="N196" s="199"/>
      <c r="O196" s="200"/>
      <c r="P196" s="200"/>
      <c r="Q196" s="130"/>
      <c r="R196" s="199"/>
      <c r="S196" s="200"/>
      <c r="T196" s="132"/>
      <c r="AB196" s="201" t="str">
        <f>IFERROR(__xludf.DUMMYFUNCTION("FILTER('설정시트'!$D$7:$K$20,'설정시트'!$C$7:$C$20=I196)"),"#N/A")</f>
        <v>#N/A</v>
      </c>
      <c r="AC196" s="201"/>
      <c r="AD196" s="201"/>
      <c r="AE196" s="201"/>
      <c r="AF196" s="201"/>
      <c r="AG196" s="201"/>
      <c r="AH196" s="201"/>
      <c r="AI196" s="201"/>
    </row>
    <row r="197">
      <c r="H197" s="205"/>
      <c r="I197" s="206"/>
      <c r="J197" s="203"/>
      <c r="K197" s="207"/>
      <c r="L197" s="199"/>
      <c r="M197" s="130"/>
      <c r="N197" s="199"/>
      <c r="O197" s="200"/>
      <c r="P197" s="200"/>
      <c r="Q197" s="130"/>
      <c r="R197" s="199"/>
      <c r="S197" s="200"/>
      <c r="T197" s="132"/>
      <c r="AB197" s="201" t="str">
        <f>IFERROR(__xludf.DUMMYFUNCTION("FILTER('설정시트'!$D$7:$K$20,'설정시트'!$C$7:$C$20=I197)"),"#N/A")</f>
        <v>#N/A</v>
      </c>
      <c r="AC197" s="201"/>
      <c r="AD197" s="201"/>
      <c r="AE197" s="201"/>
      <c r="AF197" s="201"/>
      <c r="AG197" s="201"/>
      <c r="AH197" s="201"/>
      <c r="AI197" s="201"/>
    </row>
    <row r="198">
      <c r="H198" s="205"/>
      <c r="I198" s="206"/>
      <c r="J198" s="203"/>
      <c r="K198" s="207"/>
      <c r="L198" s="199"/>
      <c r="M198" s="130"/>
      <c r="N198" s="199"/>
      <c r="O198" s="200"/>
      <c r="P198" s="200"/>
      <c r="Q198" s="130"/>
      <c r="R198" s="199"/>
      <c r="S198" s="200"/>
      <c r="T198" s="132"/>
      <c r="AB198" s="201" t="str">
        <f>IFERROR(__xludf.DUMMYFUNCTION("FILTER('설정시트'!$D$7:$K$20,'설정시트'!$C$7:$C$20=I198)"),"#N/A")</f>
        <v>#N/A</v>
      </c>
      <c r="AC198" s="201"/>
      <c r="AD198" s="201"/>
      <c r="AE198" s="201"/>
      <c r="AF198" s="201"/>
      <c r="AG198" s="201"/>
      <c r="AH198" s="201"/>
      <c r="AI198" s="201"/>
    </row>
    <row r="199">
      <c r="H199" s="205"/>
      <c r="I199" s="206"/>
      <c r="J199" s="203"/>
      <c r="K199" s="207"/>
      <c r="L199" s="199"/>
      <c r="M199" s="130"/>
      <c r="N199" s="199"/>
      <c r="O199" s="200"/>
      <c r="P199" s="200"/>
      <c r="Q199" s="130"/>
      <c r="R199" s="199"/>
      <c r="S199" s="200"/>
      <c r="T199" s="132"/>
      <c r="AB199" s="201" t="str">
        <f>IFERROR(__xludf.DUMMYFUNCTION("FILTER('설정시트'!$D$7:$K$20,'설정시트'!$C$7:$C$20=I199)"),"#N/A")</f>
        <v>#N/A</v>
      </c>
      <c r="AC199" s="201"/>
      <c r="AD199" s="201"/>
      <c r="AE199" s="201"/>
      <c r="AF199" s="201"/>
      <c r="AG199" s="201"/>
      <c r="AH199" s="201"/>
      <c r="AI199" s="201"/>
    </row>
    <row r="200">
      <c r="H200" s="205"/>
      <c r="I200" s="206"/>
      <c r="J200" s="203"/>
      <c r="K200" s="207"/>
      <c r="L200" s="199"/>
      <c r="M200" s="130"/>
      <c r="N200" s="199"/>
      <c r="O200" s="200"/>
      <c r="P200" s="200"/>
      <c r="Q200" s="130"/>
      <c r="R200" s="199"/>
      <c r="S200" s="200"/>
      <c r="T200" s="132"/>
      <c r="AB200" s="201" t="str">
        <f>IFERROR(__xludf.DUMMYFUNCTION("FILTER('설정시트'!$D$7:$K$20,'설정시트'!$C$7:$C$20=I200)"),"#N/A")</f>
        <v>#N/A</v>
      </c>
      <c r="AC200" s="201"/>
      <c r="AD200" s="201"/>
      <c r="AE200" s="201"/>
      <c r="AF200" s="201"/>
      <c r="AG200" s="201"/>
      <c r="AH200" s="201"/>
      <c r="AI200" s="201"/>
    </row>
    <row r="201">
      <c r="H201" s="205"/>
      <c r="I201" s="206"/>
      <c r="J201" s="203"/>
      <c r="K201" s="207"/>
      <c r="L201" s="199"/>
      <c r="M201" s="130"/>
      <c r="N201" s="199"/>
      <c r="O201" s="200"/>
      <c r="P201" s="200"/>
      <c r="Q201" s="130"/>
      <c r="R201" s="199"/>
      <c r="S201" s="200"/>
      <c r="T201" s="132"/>
      <c r="AB201" s="201" t="str">
        <f>IFERROR(__xludf.DUMMYFUNCTION("FILTER('설정시트'!$D$7:$K$20,'설정시트'!$C$7:$C$20=I201)"),"#N/A")</f>
        <v>#N/A</v>
      </c>
      <c r="AC201" s="201"/>
      <c r="AD201" s="201"/>
      <c r="AE201" s="201"/>
      <c r="AF201" s="201"/>
      <c r="AG201" s="201"/>
      <c r="AH201" s="201"/>
      <c r="AI201" s="201"/>
    </row>
    <row r="202">
      <c r="H202" s="205"/>
      <c r="I202" s="206"/>
      <c r="J202" s="203"/>
      <c r="K202" s="207"/>
      <c r="L202" s="199"/>
      <c r="M202" s="130"/>
      <c r="N202" s="199"/>
      <c r="O202" s="200"/>
      <c r="P202" s="200"/>
      <c r="Q202" s="130"/>
      <c r="R202" s="199"/>
      <c r="S202" s="200"/>
      <c r="T202" s="132"/>
      <c r="AB202" s="201" t="str">
        <f>IFERROR(__xludf.DUMMYFUNCTION("FILTER('설정시트'!$D$7:$K$20,'설정시트'!$C$7:$C$20=I202)"),"#N/A")</f>
        <v>#N/A</v>
      </c>
      <c r="AC202" s="201"/>
      <c r="AD202" s="201"/>
      <c r="AE202" s="201"/>
      <c r="AF202" s="201"/>
      <c r="AG202" s="201"/>
      <c r="AH202" s="201"/>
      <c r="AI202" s="201"/>
    </row>
    <row r="203">
      <c r="H203" s="205"/>
      <c r="I203" s="206"/>
      <c r="J203" s="203"/>
      <c r="K203" s="207"/>
      <c r="L203" s="199"/>
      <c r="M203" s="130"/>
      <c r="N203" s="199"/>
      <c r="O203" s="200"/>
      <c r="P203" s="200"/>
      <c r="Q203" s="130"/>
      <c r="R203" s="199"/>
      <c r="S203" s="200"/>
      <c r="T203" s="132"/>
      <c r="AB203" s="201" t="str">
        <f>IFERROR(__xludf.DUMMYFUNCTION("FILTER('설정시트'!$D$7:$K$20,'설정시트'!$C$7:$C$20=I203)"),"#N/A")</f>
        <v>#N/A</v>
      </c>
      <c r="AC203" s="201"/>
      <c r="AD203" s="201"/>
      <c r="AE203" s="201"/>
      <c r="AF203" s="201"/>
      <c r="AG203" s="201"/>
      <c r="AH203" s="201"/>
      <c r="AI203" s="201"/>
    </row>
    <row r="204">
      <c r="H204" s="205"/>
      <c r="I204" s="206"/>
      <c r="J204" s="203"/>
      <c r="K204" s="207"/>
      <c r="L204" s="199"/>
      <c r="M204" s="130"/>
      <c r="N204" s="199"/>
      <c r="O204" s="200"/>
      <c r="P204" s="200"/>
      <c r="Q204" s="130"/>
      <c r="R204" s="199"/>
      <c r="S204" s="200"/>
      <c r="T204" s="132"/>
      <c r="AB204" s="201" t="str">
        <f>IFERROR(__xludf.DUMMYFUNCTION("FILTER('설정시트'!$D$7:$K$20,'설정시트'!$C$7:$C$20=I204)"),"#N/A")</f>
        <v>#N/A</v>
      </c>
      <c r="AC204" s="201"/>
      <c r="AD204" s="201"/>
      <c r="AE204" s="201"/>
      <c r="AF204" s="201"/>
      <c r="AG204" s="201"/>
      <c r="AH204" s="201"/>
      <c r="AI204" s="201"/>
    </row>
    <row r="205">
      <c r="H205" s="205"/>
      <c r="I205" s="206"/>
      <c r="J205" s="203"/>
      <c r="K205" s="207"/>
      <c r="L205" s="199"/>
      <c r="M205" s="130"/>
      <c r="N205" s="199"/>
      <c r="O205" s="200"/>
      <c r="P205" s="200"/>
      <c r="Q205" s="130"/>
      <c r="R205" s="199"/>
      <c r="S205" s="200"/>
      <c r="T205" s="132"/>
      <c r="AB205" s="201" t="str">
        <f>IFERROR(__xludf.DUMMYFUNCTION("FILTER('설정시트'!$D$7:$K$20,'설정시트'!$C$7:$C$20=I205)"),"#N/A")</f>
        <v>#N/A</v>
      </c>
      <c r="AC205" s="201"/>
      <c r="AD205" s="201"/>
      <c r="AE205" s="201"/>
      <c r="AF205" s="201"/>
      <c r="AG205" s="201"/>
      <c r="AH205" s="201"/>
      <c r="AI205" s="201"/>
    </row>
    <row r="206">
      <c r="H206" s="205"/>
      <c r="I206" s="206"/>
      <c r="J206" s="203"/>
      <c r="K206" s="207"/>
      <c r="L206" s="199"/>
      <c r="M206" s="130"/>
      <c r="N206" s="199"/>
      <c r="O206" s="200"/>
      <c r="P206" s="200"/>
      <c r="Q206" s="130"/>
      <c r="R206" s="199"/>
      <c r="S206" s="200"/>
      <c r="T206" s="132"/>
      <c r="AB206" s="201" t="str">
        <f>IFERROR(__xludf.DUMMYFUNCTION("FILTER('설정시트'!$D$7:$K$20,'설정시트'!$C$7:$C$20=I206)"),"#N/A")</f>
        <v>#N/A</v>
      </c>
      <c r="AC206" s="201"/>
      <c r="AD206" s="201"/>
      <c r="AE206" s="201"/>
      <c r="AF206" s="201"/>
      <c r="AG206" s="201"/>
      <c r="AH206" s="201"/>
      <c r="AI206" s="201"/>
    </row>
    <row r="207">
      <c r="H207" s="205"/>
      <c r="I207" s="206"/>
      <c r="J207" s="203"/>
      <c r="K207" s="207"/>
      <c r="L207" s="199"/>
      <c r="M207" s="130"/>
      <c r="N207" s="199"/>
      <c r="O207" s="200"/>
      <c r="P207" s="200"/>
      <c r="Q207" s="130"/>
      <c r="R207" s="199"/>
      <c r="S207" s="200"/>
      <c r="T207" s="132"/>
      <c r="AB207" s="201" t="str">
        <f>IFERROR(__xludf.DUMMYFUNCTION("FILTER('설정시트'!$D$7:$K$20,'설정시트'!$C$7:$C$20=I207)"),"#N/A")</f>
        <v>#N/A</v>
      </c>
      <c r="AC207" s="201"/>
      <c r="AD207" s="201"/>
      <c r="AE207" s="201"/>
      <c r="AF207" s="201"/>
      <c r="AG207" s="201"/>
      <c r="AH207" s="201"/>
      <c r="AI207" s="201"/>
    </row>
    <row r="208">
      <c r="H208" s="205"/>
      <c r="I208" s="206"/>
      <c r="J208" s="203"/>
      <c r="K208" s="207"/>
      <c r="L208" s="199"/>
      <c r="M208" s="130"/>
      <c r="N208" s="199"/>
      <c r="O208" s="200"/>
      <c r="P208" s="200"/>
      <c r="Q208" s="130"/>
      <c r="R208" s="199"/>
      <c r="S208" s="200"/>
      <c r="T208" s="132"/>
      <c r="AB208" s="201" t="str">
        <f>IFERROR(__xludf.DUMMYFUNCTION("FILTER('설정시트'!$D$7:$K$20,'설정시트'!$C$7:$C$20=I208)"),"#N/A")</f>
        <v>#N/A</v>
      </c>
      <c r="AC208" s="201"/>
      <c r="AD208" s="201"/>
      <c r="AE208" s="201"/>
      <c r="AF208" s="201"/>
      <c r="AG208" s="201"/>
      <c r="AH208" s="201"/>
      <c r="AI208" s="201"/>
    </row>
    <row r="209">
      <c r="H209" s="205"/>
      <c r="I209" s="206"/>
      <c r="J209" s="203"/>
      <c r="K209" s="207"/>
      <c r="L209" s="199"/>
      <c r="M209" s="130"/>
      <c r="N209" s="199"/>
      <c r="O209" s="200"/>
      <c r="P209" s="200"/>
      <c r="Q209" s="130"/>
      <c r="R209" s="199"/>
      <c r="S209" s="200"/>
      <c r="T209" s="132"/>
      <c r="AB209" s="201" t="str">
        <f>IFERROR(__xludf.DUMMYFUNCTION("FILTER('설정시트'!$D$7:$K$20,'설정시트'!$C$7:$C$20=I209)"),"#N/A")</f>
        <v>#N/A</v>
      </c>
      <c r="AC209" s="201"/>
      <c r="AD209" s="201"/>
      <c r="AE209" s="201"/>
      <c r="AF209" s="201"/>
      <c r="AG209" s="201"/>
      <c r="AH209" s="201"/>
      <c r="AI209" s="201"/>
    </row>
    <row r="210">
      <c r="H210" s="205"/>
      <c r="I210" s="206"/>
      <c r="J210" s="203"/>
      <c r="K210" s="207"/>
      <c r="L210" s="199"/>
      <c r="M210" s="130"/>
      <c r="N210" s="199"/>
      <c r="O210" s="200"/>
      <c r="P210" s="200"/>
      <c r="Q210" s="130"/>
      <c r="R210" s="199"/>
      <c r="S210" s="200"/>
      <c r="T210" s="132"/>
      <c r="AB210" s="201" t="str">
        <f>IFERROR(__xludf.DUMMYFUNCTION("FILTER('설정시트'!$D$7:$K$20,'설정시트'!$C$7:$C$20=I210)"),"#N/A")</f>
        <v>#N/A</v>
      </c>
      <c r="AC210" s="201"/>
      <c r="AD210" s="201"/>
      <c r="AE210" s="201"/>
      <c r="AF210" s="201"/>
      <c r="AG210" s="201"/>
      <c r="AH210" s="201"/>
      <c r="AI210" s="201"/>
    </row>
    <row r="211">
      <c r="H211" s="205"/>
      <c r="I211" s="206"/>
      <c r="J211" s="203"/>
      <c r="K211" s="207"/>
      <c r="L211" s="199"/>
      <c r="M211" s="130"/>
      <c r="N211" s="199"/>
      <c r="O211" s="200"/>
      <c r="P211" s="200"/>
      <c r="Q211" s="130"/>
      <c r="R211" s="199"/>
      <c r="S211" s="200"/>
      <c r="T211" s="132"/>
      <c r="AB211" s="201" t="str">
        <f>IFERROR(__xludf.DUMMYFUNCTION("FILTER('설정시트'!$D$7:$K$20,'설정시트'!$C$7:$C$20=I211)"),"#N/A")</f>
        <v>#N/A</v>
      </c>
      <c r="AC211" s="201"/>
      <c r="AD211" s="201"/>
      <c r="AE211" s="201"/>
      <c r="AF211" s="201"/>
      <c r="AG211" s="201"/>
      <c r="AH211" s="201"/>
      <c r="AI211" s="201"/>
    </row>
    <row r="212">
      <c r="H212" s="205"/>
      <c r="I212" s="206"/>
      <c r="J212" s="203"/>
      <c r="K212" s="207"/>
      <c r="L212" s="199"/>
      <c r="M212" s="130"/>
      <c r="N212" s="199"/>
      <c r="O212" s="200"/>
      <c r="P212" s="200"/>
      <c r="Q212" s="130"/>
      <c r="R212" s="199"/>
      <c r="S212" s="200"/>
      <c r="T212" s="132"/>
      <c r="AB212" s="201" t="str">
        <f>IFERROR(__xludf.DUMMYFUNCTION("FILTER('설정시트'!$D$7:$K$20,'설정시트'!$C$7:$C$20=I212)"),"#N/A")</f>
        <v>#N/A</v>
      </c>
      <c r="AC212" s="201"/>
      <c r="AD212" s="201"/>
      <c r="AE212" s="201"/>
      <c r="AF212" s="201"/>
      <c r="AG212" s="201"/>
      <c r="AH212" s="201"/>
      <c r="AI212" s="201"/>
    </row>
    <row r="213">
      <c r="H213" s="205"/>
      <c r="I213" s="206"/>
      <c r="J213" s="203"/>
      <c r="K213" s="207"/>
      <c r="L213" s="199"/>
      <c r="M213" s="130"/>
      <c r="N213" s="199"/>
      <c r="O213" s="200"/>
      <c r="P213" s="200"/>
      <c r="Q213" s="130"/>
      <c r="R213" s="199"/>
      <c r="S213" s="200"/>
      <c r="T213" s="132"/>
      <c r="AB213" s="201" t="str">
        <f>IFERROR(__xludf.DUMMYFUNCTION("FILTER('설정시트'!$D$7:$K$20,'설정시트'!$C$7:$C$20=I213)"),"#N/A")</f>
        <v>#N/A</v>
      </c>
      <c r="AC213" s="201"/>
      <c r="AD213" s="201"/>
      <c r="AE213" s="201"/>
      <c r="AF213" s="201"/>
      <c r="AG213" s="201"/>
      <c r="AH213" s="201"/>
      <c r="AI213" s="201"/>
    </row>
    <row r="214">
      <c r="H214" s="205"/>
      <c r="I214" s="206"/>
      <c r="J214" s="203"/>
      <c r="K214" s="207"/>
      <c r="L214" s="199"/>
      <c r="M214" s="130"/>
      <c r="N214" s="199"/>
      <c r="O214" s="200"/>
      <c r="P214" s="200"/>
      <c r="Q214" s="130"/>
      <c r="R214" s="199"/>
      <c r="S214" s="200"/>
      <c r="T214" s="132"/>
      <c r="AB214" s="201" t="str">
        <f>IFERROR(__xludf.DUMMYFUNCTION("FILTER('설정시트'!$D$7:$K$20,'설정시트'!$C$7:$C$20=I214)"),"#N/A")</f>
        <v>#N/A</v>
      </c>
      <c r="AC214" s="201"/>
      <c r="AD214" s="201"/>
      <c r="AE214" s="201"/>
      <c r="AF214" s="201"/>
      <c r="AG214" s="201"/>
      <c r="AH214" s="201"/>
      <c r="AI214" s="201"/>
    </row>
    <row r="215">
      <c r="H215" s="205"/>
      <c r="I215" s="206"/>
      <c r="J215" s="203"/>
      <c r="K215" s="207"/>
      <c r="L215" s="199"/>
      <c r="M215" s="130"/>
      <c r="N215" s="199"/>
      <c r="O215" s="200"/>
      <c r="P215" s="200"/>
      <c r="Q215" s="130"/>
      <c r="R215" s="199"/>
      <c r="S215" s="200"/>
      <c r="T215" s="132"/>
      <c r="AB215" s="201" t="str">
        <f>IFERROR(__xludf.DUMMYFUNCTION("FILTER('설정시트'!$D$7:$K$20,'설정시트'!$C$7:$C$20=I215)"),"#N/A")</f>
        <v>#N/A</v>
      </c>
      <c r="AC215" s="201"/>
      <c r="AD215" s="201"/>
      <c r="AE215" s="201"/>
      <c r="AF215" s="201"/>
      <c r="AG215" s="201"/>
      <c r="AH215" s="201"/>
      <c r="AI215" s="201"/>
    </row>
    <row r="216">
      <c r="H216" s="205"/>
      <c r="I216" s="206"/>
      <c r="J216" s="203"/>
      <c r="K216" s="207"/>
      <c r="L216" s="199"/>
      <c r="M216" s="130"/>
      <c r="N216" s="199"/>
      <c r="O216" s="200"/>
      <c r="P216" s="200"/>
      <c r="Q216" s="130"/>
      <c r="R216" s="199"/>
      <c r="S216" s="200"/>
      <c r="T216" s="132"/>
      <c r="AB216" s="201" t="str">
        <f>IFERROR(__xludf.DUMMYFUNCTION("FILTER('설정시트'!$D$7:$K$20,'설정시트'!$C$7:$C$20=I216)"),"#N/A")</f>
        <v>#N/A</v>
      </c>
      <c r="AC216" s="201"/>
      <c r="AD216" s="201"/>
      <c r="AE216" s="201"/>
      <c r="AF216" s="201"/>
      <c r="AG216" s="201"/>
      <c r="AH216" s="201"/>
      <c r="AI216" s="201"/>
    </row>
    <row r="217">
      <c r="H217" s="205"/>
      <c r="I217" s="206"/>
      <c r="J217" s="203"/>
      <c r="K217" s="207"/>
      <c r="L217" s="199"/>
      <c r="M217" s="130"/>
      <c r="N217" s="199"/>
      <c r="O217" s="200"/>
      <c r="P217" s="200"/>
      <c r="Q217" s="130"/>
      <c r="R217" s="199"/>
      <c r="S217" s="200"/>
      <c r="T217" s="132"/>
      <c r="AB217" s="201" t="str">
        <f>IFERROR(__xludf.DUMMYFUNCTION("FILTER('설정시트'!$D$7:$K$20,'설정시트'!$C$7:$C$20=I217)"),"#N/A")</f>
        <v>#N/A</v>
      </c>
      <c r="AC217" s="201"/>
      <c r="AD217" s="201"/>
      <c r="AE217" s="201"/>
      <c r="AF217" s="201"/>
      <c r="AG217" s="201"/>
      <c r="AH217" s="201"/>
      <c r="AI217" s="201"/>
    </row>
    <row r="218">
      <c r="H218" s="205"/>
      <c r="I218" s="206"/>
      <c r="J218" s="203"/>
      <c r="K218" s="207"/>
      <c r="L218" s="199"/>
      <c r="M218" s="130"/>
      <c r="N218" s="199"/>
      <c r="O218" s="200"/>
      <c r="P218" s="200"/>
      <c r="Q218" s="130"/>
      <c r="R218" s="199"/>
      <c r="S218" s="200"/>
      <c r="T218" s="132"/>
      <c r="AB218" s="201" t="str">
        <f>IFERROR(__xludf.DUMMYFUNCTION("FILTER('설정시트'!$D$7:$K$20,'설정시트'!$C$7:$C$20=I218)"),"#N/A")</f>
        <v>#N/A</v>
      </c>
      <c r="AC218" s="201"/>
      <c r="AD218" s="201"/>
      <c r="AE218" s="201"/>
      <c r="AF218" s="201"/>
      <c r="AG218" s="201"/>
      <c r="AH218" s="201"/>
      <c r="AI218" s="201"/>
    </row>
    <row r="219">
      <c r="H219" s="205"/>
      <c r="I219" s="206"/>
      <c r="J219" s="203"/>
      <c r="K219" s="207"/>
      <c r="L219" s="199"/>
      <c r="M219" s="130"/>
      <c r="N219" s="199"/>
      <c r="O219" s="200"/>
      <c r="P219" s="200"/>
      <c r="Q219" s="130"/>
      <c r="R219" s="199"/>
      <c r="S219" s="200"/>
      <c r="T219" s="132"/>
      <c r="AB219" s="201" t="str">
        <f>IFERROR(__xludf.DUMMYFUNCTION("FILTER('설정시트'!$D$7:$K$20,'설정시트'!$C$7:$C$20=I219)"),"#N/A")</f>
        <v>#N/A</v>
      </c>
      <c r="AC219" s="201"/>
      <c r="AD219" s="201"/>
      <c r="AE219" s="201"/>
      <c r="AF219" s="201"/>
      <c r="AG219" s="201"/>
      <c r="AH219" s="201"/>
      <c r="AI219" s="201"/>
    </row>
    <row r="220">
      <c r="H220" s="205"/>
      <c r="I220" s="206"/>
      <c r="J220" s="203"/>
      <c r="K220" s="207"/>
      <c r="L220" s="199"/>
      <c r="M220" s="130"/>
      <c r="N220" s="199"/>
      <c r="O220" s="200"/>
      <c r="P220" s="200"/>
      <c r="Q220" s="130"/>
      <c r="R220" s="199"/>
      <c r="S220" s="200"/>
      <c r="T220" s="132"/>
      <c r="AB220" s="201" t="str">
        <f>IFERROR(__xludf.DUMMYFUNCTION("FILTER('설정시트'!$D$7:$K$20,'설정시트'!$C$7:$C$20=I220)"),"#N/A")</f>
        <v>#N/A</v>
      </c>
      <c r="AC220" s="201"/>
      <c r="AD220" s="201"/>
      <c r="AE220" s="201"/>
      <c r="AF220" s="201"/>
      <c r="AG220" s="201"/>
      <c r="AH220" s="201"/>
      <c r="AI220" s="201"/>
    </row>
    <row r="221">
      <c r="H221" s="205"/>
      <c r="I221" s="206"/>
      <c r="J221" s="203"/>
      <c r="K221" s="207"/>
      <c r="L221" s="199"/>
      <c r="M221" s="130"/>
      <c r="N221" s="199"/>
      <c r="O221" s="200"/>
      <c r="P221" s="200"/>
      <c r="Q221" s="130"/>
      <c r="R221" s="199"/>
      <c r="S221" s="200"/>
      <c r="T221" s="132"/>
      <c r="AB221" s="201" t="str">
        <f>IFERROR(__xludf.DUMMYFUNCTION("FILTER('설정시트'!$D$7:$K$20,'설정시트'!$C$7:$C$20=I221)"),"#N/A")</f>
        <v>#N/A</v>
      </c>
      <c r="AC221" s="201"/>
      <c r="AD221" s="201"/>
      <c r="AE221" s="201"/>
      <c r="AF221" s="201"/>
      <c r="AG221" s="201"/>
      <c r="AH221" s="201"/>
      <c r="AI221" s="201"/>
    </row>
    <row r="222">
      <c r="H222" s="205"/>
      <c r="I222" s="206"/>
      <c r="J222" s="203"/>
      <c r="K222" s="207"/>
      <c r="L222" s="199"/>
      <c r="M222" s="130"/>
      <c r="N222" s="199"/>
      <c r="O222" s="200"/>
      <c r="P222" s="200"/>
      <c r="Q222" s="130"/>
      <c r="R222" s="199"/>
      <c r="S222" s="200"/>
      <c r="T222" s="132"/>
      <c r="AB222" s="201" t="str">
        <f>IFERROR(__xludf.DUMMYFUNCTION("FILTER('설정시트'!$D$7:$K$20,'설정시트'!$C$7:$C$20=I222)"),"#N/A")</f>
        <v>#N/A</v>
      </c>
      <c r="AC222" s="201"/>
      <c r="AD222" s="201"/>
      <c r="AE222" s="201"/>
      <c r="AF222" s="201"/>
      <c r="AG222" s="201"/>
      <c r="AH222" s="201"/>
      <c r="AI222" s="201"/>
    </row>
    <row r="223">
      <c r="H223" s="205"/>
      <c r="I223" s="206"/>
      <c r="J223" s="203"/>
      <c r="K223" s="207"/>
      <c r="L223" s="199"/>
      <c r="M223" s="130"/>
      <c r="N223" s="199"/>
      <c r="O223" s="200"/>
      <c r="P223" s="200"/>
      <c r="Q223" s="130"/>
      <c r="R223" s="199"/>
      <c r="S223" s="200"/>
      <c r="T223" s="132"/>
      <c r="AB223" s="201" t="str">
        <f>IFERROR(__xludf.DUMMYFUNCTION("FILTER('설정시트'!$D$7:$K$20,'설정시트'!$C$7:$C$20=I223)"),"#N/A")</f>
        <v>#N/A</v>
      </c>
      <c r="AC223" s="201"/>
      <c r="AD223" s="201"/>
      <c r="AE223" s="201"/>
      <c r="AF223" s="201"/>
      <c r="AG223" s="201"/>
      <c r="AH223" s="201"/>
      <c r="AI223" s="201"/>
    </row>
    <row r="224">
      <c r="H224" s="205"/>
      <c r="I224" s="206"/>
      <c r="J224" s="203"/>
      <c r="K224" s="207"/>
      <c r="L224" s="199"/>
      <c r="M224" s="130"/>
      <c r="N224" s="199"/>
      <c r="O224" s="200"/>
      <c r="P224" s="200"/>
      <c r="Q224" s="130"/>
      <c r="R224" s="199"/>
      <c r="S224" s="200"/>
      <c r="T224" s="132"/>
      <c r="AB224" s="201" t="str">
        <f>IFERROR(__xludf.DUMMYFUNCTION("FILTER('설정시트'!$D$7:$K$20,'설정시트'!$C$7:$C$20=I224)"),"#N/A")</f>
        <v>#N/A</v>
      </c>
      <c r="AC224" s="201"/>
      <c r="AD224" s="201"/>
      <c r="AE224" s="201"/>
      <c r="AF224" s="201"/>
      <c r="AG224" s="201"/>
      <c r="AH224" s="201"/>
      <c r="AI224" s="201"/>
    </row>
    <row r="225">
      <c r="H225" s="205"/>
      <c r="I225" s="206"/>
      <c r="J225" s="203"/>
      <c r="K225" s="207"/>
      <c r="L225" s="199"/>
      <c r="M225" s="130"/>
      <c r="N225" s="199"/>
      <c r="O225" s="200"/>
      <c r="P225" s="200"/>
      <c r="Q225" s="130"/>
      <c r="R225" s="199"/>
      <c r="S225" s="200"/>
      <c r="T225" s="132"/>
      <c r="AB225" s="201" t="str">
        <f>IFERROR(__xludf.DUMMYFUNCTION("FILTER('설정시트'!$D$7:$K$20,'설정시트'!$C$7:$C$20=I225)"),"#N/A")</f>
        <v>#N/A</v>
      </c>
      <c r="AC225" s="201"/>
      <c r="AD225" s="201"/>
      <c r="AE225" s="201"/>
      <c r="AF225" s="201"/>
      <c r="AG225" s="201"/>
      <c r="AH225" s="201"/>
      <c r="AI225" s="201"/>
    </row>
    <row r="226">
      <c r="H226" s="205"/>
      <c r="I226" s="206"/>
      <c r="J226" s="203"/>
      <c r="K226" s="207"/>
      <c r="L226" s="199"/>
      <c r="M226" s="130"/>
      <c r="N226" s="199"/>
      <c r="O226" s="200"/>
      <c r="P226" s="200"/>
      <c r="Q226" s="130"/>
      <c r="R226" s="199"/>
      <c r="S226" s="200"/>
      <c r="T226" s="132"/>
      <c r="AB226" s="201" t="str">
        <f>IFERROR(__xludf.DUMMYFUNCTION("FILTER('설정시트'!$D$7:$K$20,'설정시트'!$C$7:$C$20=I226)"),"#N/A")</f>
        <v>#N/A</v>
      </c>
      <c r="AC226" s="201"/>
      <c r="AD226" s="201"/>
      <c r="AE226" s="201"/>
      <c r="AF226" s="201"/>
      <c r="AG226" s="201"/>
      <c r="AH226" s="201"/>
      <c r="AI226" s="201"/>
    </row>
    <row r="227">
      <c r="H227" s="205"/>
      <c r="I227" s="206"/>
      <c r="J227" s="203"/>
      <c r="K227" s="207"/>
      <c r="L227" s="199"/>
      <c r="M227" s="130"/>
      <c r="N227" s="199"/>
      <c r="O227" s="200"/>
      <c r="P227" s="200"/>
      <c r="Q227" s="130"/>
      <c r="R227" s="199"/>
      <c r="S227" s="200"/>
      <c r="T227" s="132"/>
      <c r="AB227" s="201" t="str">
        <f>IFERROR(__xludf.DUMMYFUNCTION("FILTER('설정시트'!$D$7:$K$20,'설정시트'!$C$7:$C$20=I227)"),"#N/A")</f>
        <v>#N/A</v>
      </c>
      <c r="AC227" s="201"/>
      <c r="AD227" s="201"/>
      <c r="AE227" s="201"/>
      <c r="AF227" s="201"/>
      <c r="AG227" s="201"/>
      <c r="AH227" s="201"/>
      <c r="AI227" s="201"/>
    </row>
    <row r="228">
      <c r="H228" s="205"/>
      <c r="I228" s="206"/>
      <c r="J228" s="203"/>
      <c r="K228" s="207"/>
      <c r="L228" s="199"/>
      <c r="M228" s="130"/>
      <c r="N228" s="199"/>
      <c r="O228" s="200"/>
      <c r="P228" s="200"/>
      <c r="Q228" s="130"/>
      <c r="R228" s="199"/>
      <c r="S228" s="200"/>
      <c r="T228" s="132"/>
      <c r="AB228" s="201" t="str">
        <f>IFERROR(__xludf.DUMMYFUNCTION("FILTER('설정시트'!$D$7:$K$20,'설정시트'!$C$7:$C$20=I228)"),"#N/A")</f>
        <v>#N/A</v>
      </c>
      <c r="AC228" s="201"/>
      <c r="AD228" s="201"/>
      <c r="AE228" s="201"/>
      <c r="AF228" s="201"/>
      <c r="AG228" s="201"/>
      <c r="AH228" s="201"/>
      <c r="AI228" s="201"/>
    </row>
    <row r="229">
      <c r="H229" s="205"/>
      <c r="I229" s="206"/>
      <c r="J229" s="203"/>
      <c r="K229" s="207"/>
      <c r="L229" s="199"/>
      <c r="M229" s="130"/>
      <c r="N229" s="199"/>
      <c r="O229" s="200"/>
      <c r="P229" s="200"/>
      <c r="Q229" s="130"/>
      <c r="R229" s="199"/>
      <c r="S229" s="200"/>
      <c r="T229" s="132"/>
      <c r="AB229" s="201" t="str">
        <f>IFERROR(__xludf.DUMMYFUNCTION("FILTER('설정시트'!$D$7:$K$20,'설정시트'!$C$7:$C$20=I229)"),"#N/A")</f>
        <v>#N/A</v>
      </c>
      <c r="AC229" s="201"/>
      <c r="AD229" s="201"/>
      <c r="AE229" s="201"/>
      <c r="AF229" s="201"/>
      <c r="AG229" s="201"/>
      <c r="AH229" s="201"/>
      <c r="AI229" s="201"/>
    </row>
    <row r="230">
      <c r="H230" s="205"/>
      <c r="I230" s="206"/>
      <c r="J230" s="203"/>
      <c r="K230" s="207"/>
      <c r="L230" s="199"/>
      <c r="M230" s="130"/>
      <c r="N230" s="199"/>
      <c r="O230" s="200"/>
      <c r="P230" s="200"/>
      <c r="Q230" s="130"/>
      <c r="R230" s="199"/>
      <c r="S230" s="200"/>
      <c r="T230" s="132"/>
      <c r="AB230" s="201" t="str">
        <f>IFERROR(__xludf.DUMMYFUNCTION("FILTER('설정시트'!$D$7:$K$20,'설정시트'!$C$7:$C$20=I230)"),"#N/A")</f>
        <v>#N/A</v>
      </c>
      <c r="AC230" s="201"/>
      <c r="AD230" s="201"/>
      <c r="AE230" s="201"/>
      <c r="AF230" s="201"/>
      <c r="AG230" s="201"/>
      <c r="AH230" s="201"/>
      <c r="AI230" s="201"/>
    </row>
    <row r="231">
      <c r="H231" s="205"/>
      <c r="I231" s="206"/>
      <c r="J231" s="203"/>
      <c r="K231" s="207"/>
      <c r="L231" s="199"/>
      <c r="M231" s="130"/>
      <c r="N231" s="199"/>
      <c r="O231" s="200"/>
      <c r="P231" s="200"/>
      <c r="Q231" s="130"/>
      <c r="R231" s="199"/>
      <c r="S231" s="200"/>
      <c r="T231" s="132"/>
      <c r="AB231" s="201" t="str">
        <f>IFERROR(__xludf.DUMMYFUNCTION("FILTER('설정시트'!$D$7:$K$20,'설정시트'!$C$7:$C$20=I231)"),"#N/A")</f>
        <v>#N/A</v>
      </c>
      <c r="AC231" s="201"/>
      <c r="AD231" s="201"/>
      <c r="AE231" s="201"/>
      <c r="AF231" s="201"/>
      <c r="AG231" s="201"/>
      <c r="AH231" s="201"/>
      <c r="AI231" s="201"/>
    </row>
    <row r="232">
      <c r="H232" s="205"/>
      <c r="I232" s="206"/>
      <c r="J232" s="203"/>
      <c r="K232" s="207"/>
      <c r="L232" s="199"/>
      <c r="M232" s="130"/>
      <c r="N232" s="199"/>
      <c r="O232" s="200"/>
      <c r="P232" s="200"/>
      <c r="Q232" s="130"/>
      <c r="R232" s="199"/>
      <c r="S232" s="200"/>
      <c r="T232" s="132"/>
      <c r="AB232" s="201" t="str">
        <f>IFERROR(__xludf.DUMMYFUNCTION("FILTER('설정시트'!$D$7:$K$20,'설정시트'!$C$7:$C$20=I232)"),"#N/A")</f>
        <v>#N/A</v>
      </c>
      <c r="AC232" s="201"/>
      <c r="AD232" s="201"/>
      <c r="AE232" s="201"/>
      <c r="AF232" s="201"/>
      <c r="AG232" s="201"/>
      <c r="AH232" s="201"/>
      <c r="AI232" s="201"/>
    </row>
    <row r="233">
      <c r="H233" s="205"/>
      <c r="I233" s="206"/>
      <c r="J233" s="203"/>
      <c r="K233" s="207"/>
      <c r="L233" s="199"/>
      <c r="M233" s="130"/>
      <c r="N233" s="199"/>
      <c r="O233" s="200"/>
      <c r="P233" s="200"/>
      <c r="Q233" s="130"/>
      <c r="R233" s="199"/>
      <c r="S233" s="200"/>
      <c r="T233" s="132"/>
      <c r="AB233" s="201" t="str">
        <f>IFERROR(__xludf.DUMMYFUNCTION("FILTER('설정시트'!$D$7:$K$20,'설정시트'!$C$7:$C$20=I233)"),"#N/A")</f>
        <v>#N/A</v>
      </c>
      <c r="AC233" s="201"/>
      <c r="AD233" s="201"/>
      <c r="AE233" s="201"/>
      <c r="AF233" s="201"/>
      <c r="AG233" s="201"/>
      <c r="AH233" s="201"/>
      <c r="AI233" s="201"/>
    </row>
    <row r="234">
      <c r="H234" s="205"/>
      <c r="I234" s="206"/>
      <c r="J234" s="203"/>
      <c r="K234" s="207"/>
      <c r="L234" s="199"/>
      <c r="M234" s="130"/>
      <c r="N234" s="199"/>
      <c r="O234" s="200"/>
      <c r="P234" s="200"/>
      <c r="Q234" s="130"/>
      <c r="R234" s="199"/>
      <c r="S234" s="200"/>
      <c r="T234" s="132"/>
      <c r="AB234" s="201" t="str">
        <f>IFERROR(__xludf.DUMMYFUNCTION("FILTER('설정시트'!$D$7:$K$20,'설정시트'!$C$7:$C$20=I234)"),"#N/A")</f>
        <v>#N/A</v>
      </c>
      <c r="AC234" s="201"/>
      <c r="AD234" s="201"/>
      <c r="AE234" s="201"/>
      <c r="AF234" s="201"/>
      <c r="AG234" s="201"/>
      <c r="AH234" s="201"/>
      <c r="AI234" s="201"/>
    </row>
    <row r="235">
      <c r="H235" s="205"/>
      <c r="I235" s="206"/>
      <c r="J235" s="203"/>
      <c r="K235" s="207"/>
      <c r="L235" s="199"/>
      <c r="M235" s="130"/>
      <c r="N235" s="199"/>
      <c r="O235" s="200"/>
      <c r="P235" s="200"/>
      <c r="Q235" s="130"/>
      <c r="R235" s="199"/>
      <c r="S235" s="200"/>
      <c r="T235" s="132"/>
      <c r="AB235" s="201" t="str">
        <f>IFERROR(__xludf.DUMMYFUNCTION("FILTER('설정시트'!$D$7:$K$20,'설정시트'!$C$7:$C$20=I235)"),"#N/A")</f>
        <v>#N/A</v>
      </c>
      <c r="AC235" s="201"/>
      <c r="AD235" s="201"/>
      <c r="AE235" s="201"/>
      <c r="AF235" s="201"/>
      <c r="AG235" s="201"/>
      <c r="AH235" s="201"/>
      <c r="AI235" s="201"/>
    </row>
    <row r="236">
      <c r="H236" s="205"/>
      <c r="I236" s="206"/>
      <c r="J236" s="203"/>
      <c r="K236" s="207"/>
      <c r="L236" s="199"/>
      <c r="M236" s="130"/>
      <c r="N236" s="199"/>
      <c r="O236" s="200"/>
      <c r="P236" s="200"/>
      <c r="Q236" s="130"/>
      <c r="R236" s="199"/>
      <c r="S236" s="200"/>
      <c r="T236" s="132"/>
      <c r="AB236" s="201" t="str">
        <f>IFERROR(__xludf.DUMMYFUNCTION("FILTER('설정시트'!$D$7:$K$20,'설정시트'!$C$7:$C$20=I236)"),"#N/A")</f>
        <v>#N/A</v>
      </c>
      <c r="AC236" s="201"/>
      <c r="AD236" s="201"/>
      <c r="AE236" s="201"/>
      <c r="AF236" s="201"/>
      <c r="AG236" s="201"/>
      <c r="AH236" s="201"/>
      <c r="AI236" s="201"/>
    </row>
    <row r="237">
      <c r="H237" s="205"/>
      <c r="I237" s="206"/>
      <c r="J237" s="203"/>
      <c r="K237" s="207"/>
      <c r="L237" s="199"/>
      <c r="M237" s="130"/>
      <c r="N237" s="199"/>
      <c r="O237" s="200"/>
      <c r="P237" s="200"/>
      <c r="Q237" s="130"/>
      <c r="R237" s="199"/>
      <c r="S237" s="200"/>
      <c r="T237" s="132"/>
      <c r="AB237" s="201" t="str">
        <f>IFERROR(__xludf.DUMMYFUNCTION("FILTER('설정시트'!$D$7:$K$20,'설정시트'!$C$7:$C$20=I237)"),"#N/A")</f>
        <v>#N/A</v>
      </c>
      <c r="AC237" s="201"/>
      <c r="AD237" s="201"/>
      <c r="AE237" s="201"/>
      <c r="AF237" s="201"/>
      <c r="AG237" s="201"/>
      <c r="AH237" s="201"/>
      <c r="AI237" s="201"/>
    </row>
    <row r="238">
      <c r="H238" s="205"/>
      <c r="I238" s="206"/>
      <c r="J238" s="203"/>
      <c r="K238" s="207"/>
      <c r="L238" s="199"/>
      <c r="M238" s="130"/>
      <c r="N238" s="199"/>
      <c r="O238" s="200"/>
      <c r="P238" s="200"/>
      <c r="Q238" s="130"/>
      <c r="R238" s="199"/>
      <c r="S238" s="200"/>
      <c r="T238" s="132"/>
      <c r="AB238" s="201" t="str">
        <f>IFERROR(__xludf.DUMMYFUNCTION("FILTER('설정시트'!$D$7:$K$20,'설정시트'!$C$7:$C$20=I238)"),"#N/A")</f>
        <v>#N/A</v>
      </c>
      <c r="AC238" s="201"/>
      <c r="AD238" s="201"/>
      <c r="AE238" s="201"/>
      <c r="AF238" s="201"/>
      <c r="AG238" s="201"/>
      <c r="AH238" s="201"/>
      <c r="AI238" s="201"/>
    </row>
    <row r="239">
      <c r="H239" s="205"/>
      <c r="I239" s="206"/>
      <c r="J239" s="203"/>
      <c r="K239" s="207"/>
      <c r="L239" s="199"/>
      <c r="M239" s="130"/>
      <c r="N239" s="199"/>
      <c r="O239" s="200"/>
      <c r="P239" s="200"/>
      <c r="Q239" s="130"/>
      <c r="R239" s="199"/>
      <c r="S239" s="200"/>
      <c r="T239" s="132"/>
      <c r="AB239" s="201" t="str">
        <f>IFERROR(__xludf.DUMMYFUNCTION("FILTER('설정시트'!$D$7:$K$20,'설정시트'!$C$7:$C$20=I239)"),"#N/A")</f>
        <v>#N/A</v>
      </c>
      <c r="AC239" s="201"/>
      <c r="AD239" s="201"/>
      <c r="AE239" s="201"/>
      <c r="AF239" s="201"/>
      <c r="AG239" s="201"/>
      <c r="AH239" s="201"/>
      <c r="AI239" s="201"/>
    </row>
    <row r="240">
      <c r="H240" s="205"/>
      <c r="I240" s="206"/>
      <c r="J240" s="203"/>
      <c r="K240" s="207"/>
      <c r="L240" s="199"/>
      <c r="M240" s="130"/>
      <c r="N240" s="199"/>
      <c r="O240" s="200"/>
      <c r="P240" s="200"/>
      <c r="Q240" s="130"/>
      <c r="R240" s="199"/>
      <c r="S240" s="200"/>
      <c r="T240" s="132"/>
      <c r="AB240" s="201" t="str">
        <f>IFERROR(__xludf.DUMMYFUNCTION("FILTER('설정시트'!$D$7:$K$20,'설정시트'!$C$7:$C$20=I240)"),"#N/A")</f>
        <v>#N/A</v>
      </c>
      <c r="AC240" s="201"/>
      <c r="AD240" s="201"/>
      <c r="AE240" s="201"/>
      <c r="AF240" s="201"/>
      <c r="AG240" s="201"/>
      <c r="AH240" s="201"/>
      <c r="AI240" s="201"/>
    </row>
    <row r="241">
      <c r="H241" s="205"/>
      <c r="I241" s="206"/>
      <c r="J241" s="203"/>
      <c r="K241" s="207"/>
      <c r="L241" s="199"/>
      <c r="M241" s="130"/>
      <c r="N241" s="199"/>
      <c r="O241" s="200"/>
      <c r="P241" s="200"/>
      <c r="Q241" s="130"/>
      <c r="R241" s="199"/>
      <c r="S241" s="200"/>
      <c r="T241" s="132"/>
      <c r="AB241" s="201" t="str">
        <f>IFERROR(__xludf.DUMMYFUNCTION("FILTER('설정시트'!$D$7:$K$20,'설정시트'!$C$7:$C$20=I241)"),"#N/A")</f>
        <v>#N/A</v>
      </c>
      <c r="AC241" s="201"/>
      <c r="AD241" s="201"/>
      <c r="AE241" s="201"/>
      <c r="AF241" s="201"/>
      <c r="AG241" s="201"/>
      <c r="AH241" s="201"/>
      <c r="AI241" s="201"/>
    </row>
    <row r="242">
      <c r="H242" s="205"/>
      <c r="I242" s="206"/>
      <c r="J242" s="203"/>
      <c r="K242" s="207"/>
      <c r="L242" s="199"/>
      <c r="M242" s="130"/>
      <c r="N242" s="199"/>
      <c r="O242" s="200"/>
      <c r="P242" s="200"/>
      <c r="Q242" s="130"/>
      <c r="R242" s="199"/>
      <c r="S242" s="200"/>
      <c r="T242" s="132"/>
      <c r="AB242" s="201" t="str">
        <f>IFERROR(__xludf.DUMMYFUNCTION("FILTER('설정시트'!$D$7:$K$20,'설정시트'!$C$7:$C$20=I242)"),"#N/A")</f>
        <v>#N/A</v>
      </c>
      <c r="AC242" s="201"/>
      <c r="AD242" s="201"/>
      <c r="AE242" s="201"/>
      <c r="AF242" s="201"/>
      <c r="AG242" s="201"/>
      <c r="AH242" s="201"/>
      <c r="AI242" s="201"/>
    </row>
    <row r="243">
      <c r="H243" s="205"/>
      <c r="I243" s="206"/>
      <c r="J243" s="203"/>
      <c r="K243" s="207"/>
      <c r="L243" s="199"/>
      <c r="M243" s="130"/>
      <c r="N243" s="199"/>
      <c r="O243" s="200"/>
      <c r="P243" s="200"/>
      <c r="Q243" s="130"/>
      <c r="R243" s="199"/>
      <c r="S243" s="200"/>
      <c r="T243" s="132"/>
      <c r="AB243" s="201" t="str">
        <f>IFERROR(__xludf.DUMMYFUNCTION("FILTER('설정시트'!$D$7:$K$20,'설정시트'!$C$7:$C$20=I243)"),"#N/A")</f>
        <v>#N/A</v>
      </c>
      <c r="AC243" s="201"/>
      <c r="AD243" s="201"/>
      <c r="AE243" s="201"/>
      <c r="AF243" s="201"/>
      <c r="AG243" s="201"/>
      <c r="AH243" s="201"/>
      <c r="AI243" s="201"/>
    </row>
    <row r="244">
      <c r="H244" s="205"/>
      <c r="I244" s="206"/>
      <c r="J244" s="203"/>
      <c r="K244" s="207"/>
      <c r="L244" s="199"/>
      <c r="M244" s="130"/>
      <c r="N244" s="199"/>
      <c r="O244" s="200"/>
      <c r="P244" s="200"/>
      <c r="Q244" s="130"/>
      <c r="R244" s="199"/>
      <c r="S244" s="200"/>
      <c r="T244" s="132"/>
      <c r="AB244" s="201" t="str">
        <f>IFERROR(__xludf.DUMMYFUNCTION("FILTER('설정시트'!$D$7:$K$20,'설정시트'!$C$7:$C$20=I244)"),"#N/A")</f>
        <v>#N/A</v>
      </c>
      <c r="AC244" s="201"/>
      <c r="AD244" s="201"/>
      <c r="AE244" s="201"/>
      <c r="AF244" s="201"/>
      <c r="AG244" s="201"/>
      <c r="AH244" s="201"/>
      <c r="AI244" s="201"/>
    </row>
    <row r="245">
      <c r="H245" s="205"/>
      <c r="I245" s="206"/>
      <c r="J245" s="203"/>
      <c r="K245" s="207"/>
      <c r="L245" s="199"/>
      <c r="M245" s="130"/>
      <c r="N245" s="199"/>
      <c r="O245" s="200"/>
      <c r="P245" s="200"/>
      <c r="Q245" s="130"/>
      <c r="R245" s="199"/>
      <c r="S245" s="200"/>
      <c r="T245" s="132"/>
      <c r="AB245" s="201" t="str">
        <f>IFERROR(__xludf.DUMMYFUNCTION("FILTER('설정시트'!$D$7:$K$20,'설정시트'!$C$7:$C$20=I245)"),"#N/A")</f>
        <v>#N/A</v>
      </c>
      <c r="AC245" s="201"/>
      <c r="AD245" s="201"/>
      <c r="AE245" s="201"/>
      <c r="AF245" s="201"/>
      <c r="AG245" s="201"/>
      <c r="AH245" s="201"/>
      <c r="AI245" s="201"/>
    </row>
    <row r="246">
      <c r="H246" s="205"/>
      <c r="I246" s="206"/>
      <c r="J246" s="203"/>
      <c r="K246" s="207"/>
      <c r="L246" s="199"/>
      <c r="M246" s="130"/>
      <c r="N246" s="199"/>
      <c r="O246" s="200"/>
      <c r="P246" s="200"/>
      <c r="Q246" s="130"/>
      <c r="R246" s="199"/>
      <c r="S246" s="200"/>
      <c r="T246" s="132"/>
      <c r="AB246" s="201" t="str">
        <f>IFERROR(__xludf.DUMMYFUNCTION("FILTER('설정시트'!$D$7:$K$20,'설정시트'!$C$7:$C$20=I246)"),"#N/A")</f>
        <v>#N/A</v>
      </c>
      <c r="AC246" s="201"/>
      <c r="AD246" s="201"/>
      <c r="AE246" s="201"/>
      <c r="AF246" s="201"/>
      <c r="AG246" s="201"/>
      <c r="AH246" s="201"/>
      <c r="AI246" s="201"/>
    </row>
    <row r="247">
      <c r="H247" s="205"/>
      <c r="I247" s="206"/>
      <c r="J247" s="203"/>
      <c r="K247" s="207"/>
      <c r="L247" s="199"/>
      <c r="M247" s="130"/>
      <c r="N247" s="199"/>
      <c r="O247" s="200"/>
      <c r="P247" s="200"/>
      <c r="Q247" s="130"/>
      <c r="R247" s="199"/>
      <c r="S247" s="200"/>
      <c r="T247" s="132"/>
      <c r="AB247" s="201" t="str">
        <f>IFERROR(__xludf.DUMMYFUNCTION("FILTER('설정시트'!$D$7:$K$20,'설정시트'!$C$7:$C$20=I247)"),"#N/A")</f>
        <v>#N/A</v>
      </c>
      <c r="AC247" s="201"/>
      <c r="AD247" s="201"/>
      <c r="AE247" s="201"/>
      <c r="AF247" s="201"/>
      <c r="AG247" s="201"/>
      <c r="AH247" s="201"/>
      <c r="AI247" s="201"/>
    </row>
    <row r="248">
      <c r="H248" s="205"/>
      <c r="I248" s="206"/>
      <c r="J248" s="203"/>
      <c r="K248" s="207"/>
      <c r="L248" s="199"/>
      <c r="M248" s="130"/>
      <c r="N248" s="199"/>
      <c r="O248" s="200"/>
      <c r="P248" s="200"/>
      <c r="Q248" s="130"/>
      <c r="R248" s="199"/>
      <c r="S248" s="200"/>
      <c r="T248" s="132"/>
      <c r="AB248" s="201" t="str">
        <f>IFERROR(__xludf.DUMMYFUNCTION("FILTER('설정시트'!$D$7:$K$20,'설정시트'!$C$7:$C$20=I248)"),"#N/A")</f>
        <v>#N/A</v>
      </c>
      <c r="AC248" s="201"/>
      <c r="AD248" s="201"/>
      <c r="AE248" s="201"/>
      <c r="AF248" s="201"/>
      <c r="AG248" s="201"/>
      <c r="AH248" s="201"/>
      <c r="AI248" s="201"/>
    </row>
    <row r="249">
      <c r="H249" s="205"/>
      <c r="I249" s="206"/>
      <c r="J249" s="203"/>
      <c r="K249" s="207"/>
      <c r="L249" s="199"/>
      <c r="M249" s="130"/>
      <c r="N249" s="199"/>
      <c r="O249" s="200"/>
      <c r="P249" s="200"/>
      <c r="Q249" s="130"/>
      <c r="R249" s="199"/>
      <c r="S249" s="200"/>
      <c r="T249" s="132"/>
      <c r="AB249" s="201" t="str">
        <f>IFERROR(__xludf.DUMMYFUNCTION("FILTER('설정시트'!$D$7:$K$20,'설정시트'!$C$7:$C$20=I249)"),"#N/A")</f>
        <v>#N/A</v>
      </c>
      <c r="AC249" s="201"/>
      <c r="AD249" s="201"/>
      <c r="AE249" s="201"/>
      <c r="AF249" s="201"/>
      <c r="AG249" s="201"/>
      <c r="AH249" s="201"/>
      <c r="AI249" s="201"/>
    </row>
    <row r="250">
      <c r="H250" s="205"/>
      <c r="I250" s="206"/>
      <c r="J250" s="203"/>
      <c r="K250" s="207"/>
      <c r="L250" s="199"/>
      <c r="M250" s="130"/>
      <c r="N250" s="199"/>
      <c r="O250" s="200"/>
      <c r="P250" s="200"/>
      <c r="Q250" s="130"/>
      <c r="R250" s="199"/>
      <c r="S250" s="200"/>
      <c r="T250" s="132"/>
      <c r="AB250" s="201" t="str">
        <f>IFERROR(__xludf.DUMMYFUNCTION("FILTER('설정시트'!$D$7:$K$20,'설정시트'!$C$7:$C$20=I250)"),"#N/A")</f>
        <v>#N/A</v>
      </c>
      <c r="AC250" s="201"/>
      <c r="AD250" s="201"/>
      <c r="AE250" s="201"/>
      <c r="AF250" s="201"/>
      <c r="AG250" s="201"/>
      <c r="AH250" s="201"/>
      <c r="AI250" s="201"/>
    </row>
    <row r="251">
      <c r="H251" s="205"/>
      <c r="I251" s="206"/>
      <c r="J251" s="203"/>
      <c r="K251" s="207"/>
      <c r="L251" s="199"/>
      <c r="M251" s="130"/>
      <c r="N251" s="199"/>
      <c r="O251" s="200"/>
      <c r="P251" s="200"/>
      <c r="Q251" s="130"/>
      <c r="R251" s="199"/>
      <c r="S251" s="200"/>
      <c r="T251" s="132"/>
      <c r="AB251" s="201" t="str">
        <f>IFERROR(__xludf.DUMMYFUNCTION("FILTER('설정시트'!$D$7:$K$20,'설정시트'!$C$7:$C$20=I251)"),"#N/A")</f>
        <v>#N/A</v>
      </c>
      <c r="AC251" s="201"/>
      <c r="AD251" s="201"/>
      <c r="AE251" s="201"/>
      <c r="AF251" s="201"/>
      <c r="AG251" s="201"/>
      <c r="AH251" s="201"/>
      <c r="AI251" s="201"/>
    </row>
    <row r="252">
      <c r="H252" s="205"/>
      <c r="I252" s="206"/>
      <c r="J252" s="203"/>
      <c r="K252" s="207"/>
      <c r="L252" s="199"/>
      <c r="M252" s="130"/>
      <c r="N252" s="199"/>
      <c r="O252" s="200"/>
      <c r="P252" s="200"/>
      <c r="Q252" s="130"/>
      <c r="R252" s="199"/>
      <c r="S252" s="200"/>
      <c r="T252" s="132"/>
      <c r="AB252" s="201" t="str">
        <f>IFERROR(__xludf.DUMMYFUNCTION("FILTER('설정시트'!$D$7:$K$20,'설정시트'!$C$7:$C$20=I252)"),"#N/A")</f>
        <v>#N/A</v>
      </c>
      <c r="AC252" s="201"/>
      <c r="AD252" s="201"/>
      <c r="AE252" s="201"/>
      <c r="AF252" s="201"/>
      <c r="AG252" s="201"/>
      <c r="AH252" s="201"/>
      <c r="AI252" s="201"/>
    </row>
    <row r="253">
      <c r="H253" s="205"/>
      <c r="I253" s="206"/>
      <c r="J253" s="203"/>
      <c r="K253" s="207"/>
      <c r="L253" s="199"/>
      <c r="M253" s="130"/>
      <c r="N253" s="199"/>
      <c r="O253" s="200"/>
      <c r="P253" s="200"/>
      <c r="Q253" s="130"/>
      <c r="R253" s="199"/>
      <c r="S253" s="200"/>
      <c r="T253" s="132"/>
      <c r="AB253" s="201" t="str">
        <f>IFERROR(__xludf.DUMMYFUNCTION("FILTER('설정시트'!$D$7:$K$20,'설정시트'!$C$7:$C$20=I253)"),"#N/A")</f>
        <v>#N/A</v>
      </c>
      <c r="AC253" s="201"/>
      <c r="AD253" s="201"/>
      <c r="AE253" s="201"/>
      <c r="AF253" s="201"/>
      <c r="AG253" s="201"/>
      <c r="AH253" s="201"/>
      <c r="AI253" s="201"/>
    </row>
    <row r="254">
      <c r="H254" s="205"/>
      <c r="I254" s="206"/>
      <c r="J254" s="203"/>
      <c r="K254" s="207"/>
      <c r="L254" s="199"/>
      <c r="M254" s="130"/>
      <c r="N254" s="199"/>
      <c r="O254" s="200"/>
      <c r="P254" s="200"/>
      <c r="Q254" s="130"/>
      <c r="R254" s="199"/>
      <c r="S254" s="200"/>
      <c r="T254" s="132"/>
      <c r="AB254" s="201" t="str">
        <f>IFERROR(__xludf.DUMMYFUNCTION("FILTER('설정시트'!$D$7:$K$20,'설정시트'!$C$7:$C$20=I254)"),"#N/A")</f>
        <v>#N/A</v>
      </c>
      <c r="AC254" s="201"/>
      <c r="AD254" s="201"/>
      <c r="AE254" s="201"/>
      <c r="AF254" s="201"/>
      <c r="AG254" s="201"/>
      <c r="AH254" s="201"/>
      <c r="AI254" s="201"/>
    </row>
    <row r="255">
      <c r="H255" s="205"/>
      <c r="I255" s="206"/>
      <c r="J255" s="203"/>
      <c r="K255" s="207"/>
      <c r="L255" s="199"/>
      <c r="M255" s="130"/>
      <c r="N255" s="199"/>
      <c r="O255" s="200"/>
      <c r="P255" s="200"/>
      <c r="Q255" s="130"/>
      <c r="R255" s="199"/>
      <c r="S255" s="200"/>
      <c r="T255" s="132"/>
      <c r="AB255" s="201" t="str">
        <f>IFERROR(__xludf.DUMMYFUNCTION("FILTER('설정시트'!$D$7:$K$20,'설정시트'!$C$7:$C$20=I255)"),"#N/A")</f>
        <v>#N/A</v>
      </c>
      <c r="AC255" s="201"/>
      <c r="AD255" s="201"/>
      <c r="AE255" s="201"/>
      <c r="AF255" s="201"/>
      <c r="AG255" s="201"/>
      <c r="AH255" s="201"/>
      <c r="AI255" s="201"/>
    </row>
    <row r="256">
      <c r="H256" s="205"/>
      <c r="I256" s="206"/>
      <c r="J256" s="203"/>
      <c r="K256" s="207"/>
      <c r="L256" s="199"/>
      <c r="M256" s="130"/>
      <c r="N256" s="199"/>
      <c r="O256" s="200"/>
      <c r="P256" s="200"/>
      <c r="Q256" s="130"/>
      <c r="R256" s="199"/>
      <c r="S256" s="200"/>
      <c r="T256" s="132"/>
      <c r="AB256" s="201" t="str">
        <f>IFERROR(__xludf.DUMMYFUNCTION("FILTER('설정시트'!$D$7:$K$20,'설정시트'!$C$7:$C$20=I256)"),"#N/A")</f>
        <v>#N/A</v>
      </c>
      <c r="AC256" s="201"/>
      <c r="AD256" s="201"/>
      <c r="AE256" s="201"/>
      <c r="AF256" s="201"/>
      <c r="AG256" s="201"/>
      <c r="AH256" s="201"/>
      <c r="AI256" s="201"/>
    </row>
    <row r="257">
      <c r="H257" s="205"/>
      <c r="I257" s="206"/>
      <c r="J257" s="203"/>
      <c r="K257" s="207"/>
      <c r="L257" s="199"/>
      <c r="M257" s="130"/>
      <c r="N257" s="199"/>
      <c r="O257" s="200"/>
      <c r="P257" s="200"/>
      <c r="Q257" s="130"/>
      <c r="R257" s="199"/>
      <c r="S257" s="200"/>
      <c r="T257" s="132"/>
      <c r="AB257" s="201" t="str">
        <f>IFERROR(__xludf.DUMMYFUNCTION("FILTER('설정시트'!$D$7:$K$20,'설정시트'!$C$7:$C$20=I257)"),"#N/A")</f>
        <v>#N/A</v>
      </c>
      <c r="AC257" s="201"/>
      <c r="AD257" s="201"/>
      <c r="AE257" s="201"/>
      <c r="AF257" s="201"/>
      <c r="AG257" s="201"/>
      <c r="AH257" s="201"/>
      <c r="AI257" s="201"/>
    </row>
    <row r="258">
      <c r="H258" s="205"/>
      <c r="I258" s="206"/>
      <c r="J258" s="203"/>
      <c r="K258" s="207"/>
      <c r="L258" s="199"/>
      <c r="M258" s="130"/>
      <c r="N258" s="199"/>
      <c r="O258" s="200"/>
      <c r="P258" s="200"/>
      <c r="Q258" s="130"/>
      <c r="R258" s="199"/>
      <c r="S258" s="200"/>
      <c r="T258" s="132"/>
      <c r="AB258" s="201" t="str">
        <f>IFERROR(__xludf.DUMMYFUNCTION("FILTER('설정시트'!$D$7:$K$20,'설정시트'!$C$7:$C$20=I258)"),"#N/A")</f>
        <v>#N/A</v>
      </c>
      <c r="AC258" s="201"/>
      <c r="AD258" s="201"/>
      <c r="AE258" s="201"/>
      <c r="AF258" s="201"/>
      <c r="AG258" s="201"/>
      <c r="AH258" s="201"/>
      <c r="AI258" s="201"/>
    </row>
    <row r="259">
      <c r="H259" s="205"/>
      <c r="I259" s="206"/>
      <c r="J259" s="203"/>
      <c r="K259" s="207"/>
      <c r="L259" s="199"/>
      <c r="M259" s="130"/>
      <c r="N259" s="199"/>
      <c r="O259" s="200"/>
      <c r="P259" s="200"/>
      <c r="Q259" s="130"/>
      <c r="R259" s="199"/>
      <c r="S259" s="200"/>
      <c r="T259" s="132"/>
      <c r="AB259" s="201" t="str">
        <f>IFERROR(__xludf.DUMMYFUNCTION("FILTER('설정시트'!$D$7:$K$20,'설정시트'!$C$7:$C$20=I259)"),"#N/A")</f>
        <v>#N/A</v>
      </c>
      <c r="AC259" s="201"/>
      <c r="AD259" s="201"/>
      <c r="AE259" s="201"/>
      <c r="AF259" s="201"/>
      <c r="AG259" s="201"/>
      <c r="AH259" s="201"/>
      <c r="AI259" s="201"/>
    </row>
    <row r="260">
      <c r="H260" s="205"/>
      <c r="I260" s="206"/>
      <c r="J260" s="203"/>
      <c r="K260" s="207"/>
      <c r="L260" s="199"/>
      <c r="M260" s="130"/>
      <c r="N260" s="199"/>
      <c r="O260" s="200"/>
      <c r="P260" s="200"/>
      <c r="Q260" s="130"/>
      <c r="R260" s="199"/>
      <c r="S260" s="200"/>
      <c r="T260" s="132"/>
      <c r="AB260" s="201" t="str">
        <f>IFERROR(__xludf.DUMMYFUNCTION("FILTER('설정시트'!$D$7:$K$20,'설정시트'!$C$7:$C$20=I260)"),"#N/A")</f>
        <v>#N/A</v>
      </c>
      <c r="AC260" s="201"/>
      <c r="AD260" s="201"/>
      <c r="AE260" s="201"/>
      <c r="AF260" s="201"/>
      <c r="AG260" s="201"/>
      <c r="AH260" s="201"/>
      <c r="AI260" s="201"/>
    </row>
    <row r="261">
      <c r="H261" s="205"/>
      <c r="I261" s="206"/>
      <c r="J261" s="203"/>
      <c r="K261" s="207"/>
      <c r="L261" s="199"/>
      <c r="M261" s="130"/>
      <c r="N261" s="199"/>
      <c r="O261" s="200"/>
      <c r="P261" s="200"/>
      <c r="Q261" s="130"/>
      <c r="R261" s="199"/>
      <c r="S261" s="200"/>
      <c r="T261" s="132"/>
      <c r="AB261" s="201" t="str">
        <f>IFERROR(__xludf.DUMMYFUNCTION("FILTER('설정시트'!$D$7:$K$20,'설정시트'!$C$7:$C$20=I261)"),"#N/A")</f>
        <v>#N/A</v>
      </c>
      <c r="AC261" s="201"/>
      <c r="AD261" s="201"/>
      <c r="AE261" s="201"/>
      <c r="AF261" s="201"/>
      <c r="AG261" s="201"/>
      <c r="AH261" s="201"/>
      <c r="AI261" s="201"/>
    </row>
    <row r="262">
      <c r="H262" s="205"/>
      <c r="I262" s="206"/>
      <c r="J262" s="203"/>
      <c r="K262" s="207"/>
      <c r="L262" s="199"/>
      <c r="M262" s="130"/>
      <c r="N262" s="199"/>
      <c r="O262" s="200"/>
      <c r="P262" s="200"/>
      <c r="Q262" s="130"/>
      <c r="R262" s="199"/>
      <c r="S262" s="200"/>
      <c r="T262" s="132"/>
      <c r="AB262" s="201" t="str">
        <f>IFERROR(__xludf.DUMMYFUNCTION("FILTER('설정시트'!$D$7:$K$20,'설정시트'!$C$7:$C$20=I262)"),"#N/A")</f>
        <v>#N/A</v>
      </c>
      <c r="AC262" s="201"/>
      <c r="AD262" s="201"/>
      <c r="AE262" s="201"/>
      <c r="AF262" s="201"/>
      <c r="AG262" s="201"/>
      <c r="AH262" s="201"/>
      <c r="AI262" s="201"/>
    </row>
    <row r="263">
      <c r="H263" s="205"/>
      <c r="I263" s="206"/>
      <c r="J263" s="203"/>
      <c r="K263" s="207"/>
      <c r="L263" s="199"/>
      <c r="M263" s="130"/>
      <c r="N263" s="199"/>
      <c r="O263" s="200"/>
      <c r="P263" s="200"/>
      <c r="Q263" s="130"/>
      <c r="R263" s="199"/>
      <c r="S263" s="200"/>
      <c r="T263" s="132"/>
      <c r="AB263" s="201" t="str">
        <f>IFERROR(__xludf.DUMMYFUNCTION("FILTER('설정시트'!$D$7:$K$20,'설정시트'!$C$7:$C$20=I263)"),"#N/A")</f>
        <v>#N/A</v>
      </c>
      <c r="AC263" s="201"/>
      <c r="AD263" s="201"/>
      <c r="AE263" s="201"/>
      <c r="AF263" s="201"/>
      <c r="AG263" s="201"/>
      <c r="AH263" s="201"/>
      <c r="AI263" s="201"/>
    </row>
    <row r="264">
      <c r="H264" s="205"/>
      <c r="I264" s="206"/>
      <c r="J264" s="203"/>
      <c r="K264" s="207"/>
      <c r="L264" s="199"/>
      <c r="M264" s="130"/>
      <c r="N264" s="199"/>
      <c r="O264" s="200"/>
      <c r="P264" s="200"/>
      <c r="Q264" s="130"/>
      <c r="R264" s="199"/>
      <c r="S264" s="200"/>
      <c r="T264" s="132"/>
      <c r="AB264" s="201" t="str">
        <f>IFERROR(__xludf.DUMMYFUNCTION("FILTER('설정시트'!$D$7:$K$20,'설정시트'!$C$7:$C$20=I264)"),"#N/A")</f>
        <v>#N/A</v>
      </c>
      <c r="AC264" s="201"/>
      <c r="AD264" s="201"/>
      <c r="AE264" s="201"/>
      <c r="AF264" s="201"/>
      <c r="AG264" s="201"/>
      <c r="AH264" s="201"/>
      <c r="AI264" s="201"/>
    </row>
    <row r="265">
      <c r="H265" s="205"/>
      <c r="I265" s="206"/>
      <c r="J265" s="203"/>
      <c r="K265" s="207"/>
      <c r="L265" s="199"/>
      <c r="M265" s="130"/>
      <c r="N265" s="199"/>
      <c r="O265" s="200"/>
      <c r="P265" s="200"/>
      <c r="Q265" s="130"/>
      <c r="R265" s="199"/>
      <c r="S265" s="200"/>
      <c r="T265" s="132"/>
      <c r="AB265" s="201" t="str">
        <f>IFERROR(__xludf.DUMMYFUNCTION("FILTER('설정시트'!$D$7:$K$20,'설정시트'!$C$7:$C$20=I265)"),"#N/A")</f>
        <v>#N/A</v>
      </c>
      <c r="AC265" s="201"/>
      <c r="AD265" s="201"/>
      <c r="AE265" s="201"/>
      <c r="AF265" s="201"/>
      <c r="AG265" s="201"/>
      <c r="AH265" s="201"/>
      <c r="AI265" s="201"/>
    </row>
    <row r="266">
      <c r="H266" s="205"/>
      <c r="I266" s="206"/>
      <c r="J266" s="203"/>
      <c r="K266" s="207"/>
      <c r="L266" s="199"/>
      <c r="M266" s="130"/>
      <c r="N266" s="199"/>
      <c r="O266" s="200"/>
      <c r="P266" s="200"/>
      <c r="Q266" s="130"/>
      <c r="R266" s="199"/>
      <c r="S266" s="200"/>
      <c r="T266" s="132"/>
      <c r="AB266" s="201" t="str">
        <f>IFERROR(__xludf.DUMMYFUNCTION("FILTER('설정시트'!$D$7:$K$20,'설정시트'!$C$7:$C$20=I266)"),"#N/A")</f>
        <v>#N/A</v>
      </c>
      <c r="AC266" s="201"/>
      <c r="AD266" s="201"/>
      <c r="AE266" s="201"/>
      <c r="AF266" s="201"/>
      <c r="AG266" s="201"/>
      <c r="AH266" s="201"/>
      <c r="AI266" s="201"/>
    </row>
    <row r="267">
      <c r="H267" s="205"/>
      <c r="I267" s="206"/>
      <c r="J267" s="203"/>
      <c r="K267" s="207"/>
      <c r="L267" s="199"/>
      <c r="M267" s="130"/>
      <c r="N267" s="199"/>
      <c r="O267" s="200"/>
      <c r="P267" s="200"/>
      <c r="Q267" s="130"/>
      <c r="R267" s="199"/>
      <c r="S267" s="200"/>
      <c r="T267" s="132"/>
      <c r="AB267" s="201" t="str">
        <f>IFERROR(__xludf.DUMMYFUNCTION("FILTER('설정시트'!$D$7:$K$20,'설정시트'!$C$7:$C$20=I267)"),"#N/A")</f>
        <v>#N/A</v>
      </c>
      <c r="AC267" s="201"/>
      <c r="AD267" s="201"/>
      <c r="AE267" s="201"/>
      <c r="AF267" s="201"/>
      <c r="AG267" s="201"/>
      <c r="AH267" s="201"/>
      <c r="AI267" s="201"/>
    </row>
    <row r="268">
      <c r="H268" s="205"/>
      <c r="I268" s="206"/>
      <c r="J268" s="203"/>
      <c r="K268" s="207"/>
      <c r="L268" s="199"/>
      <c r="M268" s="130"/>
      <c r="N268" s="199"/>
      <c r="O268" s="200"/>
      <c r="P268" s="200"/>
      <c r="Q268" s="130"/>
      <c r="R268" s="199"/>
      <c r="S268" s="200"/>
      <c r="T268" s="132"/>
      <c r="AB268" s="201" t="str">
        <f>IFERROR(__xludf.DUMMYFUNCTION("FILTER('설정시트'!$D$7:$K$20,'설정시트'!$C$7:$C$20=I268)"),"#N/A")</f>
        <v>#N/A</v>
      </c>
      <c r="AC268" s="201"/>
      <c r="AD268" s="201"/>
      <c r="AE268" s="201"/>
      <c r="AF268" s="201"/>
      <c r="AG268" s="201"/>
      <c r="AH268" s="201"/>
      <c r="AI268" s="201"/>
    </row>
    <row r="269">
      <c r="H269" s="205"/>
      <c r="I269" s="206"/>
      <c r="J269" s="203"/>
      <c r="K269" s="207"/>
      <c r="L269" s="199"/>
      <c r="M269" s="130"/>
      <c r="N269" s="199"/>
      <c r="O269" s="200"/>
      <c r="P269" s="200"/>
      <c r="Q269" s="130"/>
      <c r="R269" s="199"/>
      <c r="S269" s="200"/>
      <c r="T269" s="132"/>
      <c r="AB269" s="201" t="str">
        <f>IFERROR(__xludf.DUMMYFUNCTION("FILTER('설정시트'!$D$7:$K$20,'설정시트'!$C$7:$C$20=I269)"),"#N/A")</f>
        <v>#N/A</v>
      </c>
      <c r="AC269" s="201"/>
      <c r="AD269" s="201"/>
      <c r="AE269" s="201"/>
      <c r="AF269" s="201"/>
      <c r="AG269" s="201"/>
      <c r="AH269" s="201"/>
      <c r="AI269" s="201"/>
    </row>
    <row r="270">
      <c r="H270" s="205"/>
      <c r="I270" s="206"/>
      <c r="J270" s="203"/>
      <c r="K270" s="207"/>
      <c r="L270" s="199"/>
      <c r="M270" s="130"/>
      <c r="N270" s="199"/>
      <c r="O270" s="200"/>
      <c r="P270" s="200"/>
      <c r="Q270" s="130"/>
      <c r="R270" s="199"/>
      <c r="S270" s="200"/>
      <c r="T270" s="132"/>
      <c r="AB270" s="201" t="str">
        <f>IFERROR(__xludf.DUMMYFUNCTION("FILTER('설정시트'!$D$7:$K$20,'설정시트'!$C$7:$C$20=I270)"),"#N/A")</f>
        <v>#N/A</v>
      </c>
      <c r="AC270" s="201"/>
      <c r="AD270" s="201"/>
      <c r="AE270" s="201"/>
      <c r="AF270" s="201"/>
      <c r="AG270" s="201"/>
      <c r="AH270" s="201"/>
      <c r="AI270" s="201"/>
    </row>
    <row r="271">
      <c r="H271" s="205"/>
      <c r="I271" s="206"/>
      <c r="J271" s="203"/>
      <c r="K271" s="207"/>
      <c r="L271" s="199"/>
      <c r="M271" s="130"/>
      <c r="N271" s="199"/>
      <c r="O271" s="200"/>
      <c r="P271" s="200"/>
      <c r="Q271" s="130"/>
      <c r="R271" s="199"/>
      <c r="S271" s="200"/>
      <c r="T271" s="132"/>
      <c r="AB271" s="201" t="str">
        <f>IFERROR(__xludf.DUMMYFUNCTION("FILTER('설정시트'!$D$7:$K$20,'설정시트'!$C$7:$C$20=I271)"),"#N/A")</f>
        <v>#N/A</v>
      </c>
      <c r="AC271" s="201"/>
      <c r="AD271" s="201"/>
      <c r="AE271" s="201"/>
      <c r="AF271" s="201"/>
      <c r="AG271" s="201"/>
      <c r="AH271" s="201"/>
      <c r="AI271" s="201"/>
    </row>
    <row r="272">
      <c r="H272" s="205"/>
      <c r="I272" s="206"/>
      <c r="J272" s="203"/>
      <c r="K272" s="207"/>
      <c r="L272" s="199"/>
      <c r="M272" s="130"/>
      <c r="N272" s="199"/>
      <c r="O272" s="200"/>
      <c r="P272" s="200"/>
      <c r="Q272" s="130"/>
      <c r="R272" s="199"/>
      <c r="S272" s="200"/>
      <c r="T272" s="132"/>
      <c r="AB272" s="201" t="str">
        <f>IFERROR(__xludf.DUMMYFUNCTION("FILTER('설정시트'!$D$7:$K$20,'설정시트'!$C$7:$C$20=I272)"),"#N/A")</f>
        <v>#N/A</v>
      </c>
      <c r="AC272" s="201"/>
      <c r="AD272" s="201"/>
      <c r="AE272" s="201"/>
      <c r="AF272" s="201"/>
      <c r="AG272" s="201"/>
      <c r="AH272" s="201"/>
      <c r="AI272" s="201"/>
    </row>
    <row r="273">
      <c r="H273" s="205"/>
      <c r="I273" s="206"/>
      <c r="J273" s="203"/>
      <c r="K273" s="207"/>
      <c r="L273" s="199"/>
      <c r="M273" s="130"/>
      <c r="N273" s="199"/>
      <c r="O273" s="200"/>
      <c r="P273" s="200"/>
      <c r="Q273" s="130"/>
      <c r="R273" s="199"/>
      <c r="S273" s="200"/>
      <c r="T273" s="132"/>
      <c r="AB273" s="201" t="str">
        <f>IFERROR(__xludf.DUMMYFUNCTION("FILTER('설정시트'!$D$7:$K$20,'설정시트'!$C$7:$C$20=I273)"),"#N/A")</f>
        <v>#N/A</v>
      </c>
      <c r="AC273" s="201"/>
      <c r="AD273" s="201"/>
      <c r="AE273" s="201"/>
      <c r="AF273" s="201"/>
      <c r="AG273" s="201"/>
      <c r="AH273" s="201"/>
      <c r="AI273" s="201"/>
    </row>
    <row r="274">
      <c r="H274" s="205"/>
      <c r="I274" s="206"/>
      <c r="J274" s="203"/>
      <c r="K274" s="207"/>
      <c r="L274" s="199"/>
      <c r="M274" s="130"/>
      <c r="N274" s="199"/>
      <c r="O274" s="200"/>
      <c r="P274" s="200"/>
      <c r="Q274" s="130"/>
      <c r="R274" s="199"/>
      <c r="S274" s="200"/>
      <c r="T274" s="132"/>
      <c r="AB274" s="201" t="str">
        <f>IFERROR(__xludf.DUMMYFUNCTION("FILTER('설정시트'!$D$7:$K$20,'설정시트'!$C$7:$C$20=I274)"),"#N/A")</f>
        <v>#N/A</v>
      </c>
      <c r="AC274" s="201"/>
      <c r="AD274" s="201"/>
      <c r="AE274" s="201"/>
      <c r="AF274" s="201"/>
      <c r="AG274" s="201"/>
      <c r="AH274" s="201"/>
      <c r="AI274" s="201"/>
    </row>
    <row r="275">
      <c r="H275" s="205"/>
      <c r="I275" s="206"/>
      <c r="J275" s="203"/>
      <c r="K275" s="207"/>
      <c r="L275" s="199"/>
      <c r="M275" s="130"/>
      <c r="N275" s="199"/>
      <c r="O275" s="200"/>
      <c r="P275" s="200"/>
      <c r="Q275" s="130"/>
      <c r="R275" s="199"/>
      <c r="S275" s="200"/>
      <c r="T275" s="132"/>
      <c r="AB275" s="201" t="str">
        <f>IFERROR(__xludf.DUMMYFUNCTION("FILTER('설정시트'!$D$7:$K$20,'설정시트'!$C$7:$C$20=I275)"),"#N/A")</f>
        <v>#N/A</v>
      </c>
      <c r="AC275" s="201"/>
      <c r="AD275" s="201"/>
      <c r="AE275" s="201"/>
      <c r="AF275" s="201"/>
      <c r="AG275" s="201"/>
      <c r="AH275" s="201"/>
      <c r="AI275" s="201"/>
    </row>
    <row r="276">
      <c r="H276" s="205"/>
      <c r="I276" s="206"/>
      <c r="J276" s="203"/>
      <c r="K276" s="207"/>
      <c r="L276" s="199"/>
      <c r="M276" s="130"/>
      <c r="N276" s="199"/>
      <c r="O276" s="200"/>
      <c r="P276" s="200"/>
      <c r="Q276" s="130"/>
      <c r="R276" s="199"/>
      <c r="S276" s="200"/>
      <c r="T276" s="132"/>
      <c r="AB276" s="201" t="str">
        <f>IFERROR(__xludf.DUMMYFUNCTION("FILTER('설정시트'!$D$7:$K$20,'설정시트'!$C$7:$C$20=I276)"),"#N/A")</f>
        <v>#N/A</v>
      </c>
      <c r="AC276" s="201"/>
      <c r="AD276" s="201"/>
      <c r="AE276" s="201"/>
      <c r="AF276" s="201"/>
      <c r="AG276" s="201"/>
      <c r="AH276" s="201"/>
      <c r="AI276" s="201"/>
    </row>
    <row r="277">
      <c r="H277" s="205"/>
      <c r="I277" s="206"/>
      <c r="J277" s="203"/>
      <c r="K277" s="207"/>
      <c r="L277" s="199"/>
      <c r="M277" s="130"/>
      <c r="N277" s="199"/>
      <c r="O277" s="200"/>
      <c r="P277" s="200"/>
      <c r="Q277" s="130"/>
      <c r="R277" s="199"/>
      <c r="S277" s="200"/>
      <c r="T277" s="132"/>
      <c r="AB277" s="201" t="str">
        <f>IFERROR(__xludf.DUMMYFUNCTION("FILTER('설정시트'!$D$7:$K$20,'설정시트'!$C$7:$C$20=I277)"),"#N/A")</f>
        <v>#N/A</v>
      </c>
      <c r="AC277" s="201"/>
      <c r="AD277" s="201"/>
      <c r="AE277" s="201"/>
      <c r="AF277" s="201"/>
      <c r="AG277" s="201"/>
      <c r="AH277" s="201"/>
      <c r="AI277" s="201"/>
    </row>
    <row r="278">
      <c r="H278" s="205"/>
      <c r="I278" s="206"/>
      <c r="J278" s="203"/>
      <c r="K278" s="207"/>
      <c r="L278" s="199"/>
      <c r="M278" s="130"/>
      <c r="N278" s="199"/>
      <c r="O278" s="200"/>
      <c r="P278" s="200"/>
      <c r="Q278" s="130"/>
      <c r="R278" s="199"/>
      <c r="S278" s="200"/>
      <c r="T278" s="132"/>
      <c r="AB278" s="201" t="str">
        <f>IFERROR(__xludf.DUMMYFUNCTION("FILTER('설정시트'!$D$7:$K$20,'설정시트'!$C$7:$C$20=I278)"),"#N/A")</f>
        <v>#N/A</v>
      </c>
      <c r="AC278" s="201"/>
      <c r="AD278" s="201"/>
      <c r="AE278" s="201"/>
      <c r="AF278" s="201"/>
      <c r="AG278" s="201"/>
      <c r="AH278" s="201"/>
      <c r="AI278" s="201"/>
    </row>
    <row r="279">
      <c r="H279" s="205"/>
      <c r="I279" s="206"/>
      <c r="J279" s="203"/>
      <c r="K279" s="207"/>
      <c r="L279" s="199"/>
      <c r="M279" s="130"/>
      <c r="N279" s="199"/>
      <c r="O279" s="200"/>
      <c r="P279" s="200"/>
      <c r="Q279" s="130"/>
      <c r="R279" s="199"/>
      <c r="S279" s="200"/>
      <c r="T279" s="132"/>
      <c r="AB279" s="201" t="str">
        <f>IFERROR(__xludf.DUMMYFUNCTION("FILTER('설정시트'!$D$7:$K$20,'설정시트'!$C$7:$C$20=I279)"),"#N/A")</f>
        <v>#N/A</v>
      </c>
      <c r="AC279" s="201"/>
      <c r="AD279" s="201"/>
      <c r="AE279" s="201"/>
      <c r="AF279" s="201"/>
      <c r="AG279" s="201"/>
      <c r="AH279" s="201"/>
      <c r="AI279" s="201"/>
    </row>
    <row r="280">
      <c r="H280" s="205"/>
      <c r="I280" s="206"/>
      <c r="J280" s="203"/>
      <c r="K280" s="207"/>
      <c r="L280" s="199"/>
      <c r="M280" s="130"/>
      <c r="N280" s="199"/>
      <c r="O280" s="200"/>
      <c r="P280" s="200"/>
      <c r="Q280" s="130"/>
      <c r="R280" s="199"/>
      <c r="S280" s="200"/>
      <c r="T280" s="132"/>
      <c r="AB280" s="201" t="str">
        <f>IFERROR(__xludf.DUMMYFUNCTION("FILTER('설정시트'!$D$7:$K$20,'설정시트'!$C$7:$C$20=I280)"),"#N/A")</f>
        <v>#N/A</v>
      </c>
      <c r="AC280" s="201"/>
      <c r="AD280" s="201"/>
      <c r="AE280" s="201"/>
      <c r="AF280" s="201"/>
      <c r="AG280" s="201"/>
      <c r="AH280" s="201"/>
      <c r="AI280" s="201"/>
    </row>
    <row r="281">
      <c r="H281" s="205"/>
      <c r="I281" s="206"/>
      <c r="J281" s="203"/>
      <c r="K281" s="207"/>
      <c r="L281" s="199"/>
      <c r="M281" s="130"/>
      <c r="N281" s="199"/>
      <c r="O281" s="200"/>
      <c r="P281" s="200"/>
      <c r="Q281" s="130"/>
      <c r="R281" s="199"/>
      <c r="S281" s="200"/>
      <c r="T281" s="132"/>
      <c r="AB281" s="201" t="str">
        <f>IFERROR(__xludf.DUMMYFUNCTION("FILTER('설정시트'!$D$7:$K$20,'설정시트'!$C$7:$C$20=I281)"),"#N/A")</f>
        <v>#N/A</v>
      </c>
      <c r="AC281" s="201"/>
      <c r="AD281" s="201"/>
      <c r="AE281" s="201"/>
      <c r="AF281" s="201"/>
      <c r="AG281" s="201"/>
      <c r="AH281" s="201"/>
      <c r="AI281" s="201"/>
    </row>
    <row r="282">
      <c r="H282" s="205"/>
      <c r="I282" s="206"/>
      <c r="J282" s="203"/>
      <c r="K282" s="207"/>
      <c r="L282" s="199"/>
      <c r="M282" s="130"/>
      <c r="N282" s="199"/>
      <c r="O282" s="200"/>
      <c r="P282" s="200"/>
      <c r="Q282" s="130"/>
      <c r="R282" s="199"/>
      <c r="S282" s="200"/>
      <c r="T282" s="132"/>
      <c r="AB282" s="201" t="str">
        <f>IFERROR(__xludf.DUMMYFUNCTION("FILTER('설정시트'!$D$7:$K$20,'설정시트'!$C$7:$C$20=I282)"),"#N/A")</f>
        <v>#N/A</v>
      </c>
      <c r="AC282" s="201"/>
      <c r="AD282" s="201"/>
      <c r="AE282" s="201"/>
      <c r="AF282" s="201"/>
      <c r="AG282" s="201"/>
      <c r="AH282" s="201"/>
      <c r="AI282" s="201"/>
    </row>
    <row r="283">
      <c r="H283" s="205"/>
      <c r="I283" s="206"/>
      <c r="J283" s="203"/>
      <c r="K283" s="207"/>
      <c r="L283" s="199"/>
      <c r="M283" s="130"/>
      <c r="N283" s="199"/>
      <c r="O283" s="200"/>
      <c r="P283" s="200"/>
      <c r="Q283" s="130"/>
      <c r="R283" s="199"/>
      <c r="S283" s="200"/>
      <c r="T283" s="132"/>
      <c r="AB283" s="201" t="str">
        <f>IFERROR(__xludf.DUMMYFUNCTION("FILTER('설정시트'!$D$7:$K$20,'설정시트'!$C$7:$C$20=I283)"),"#N/A")</f>
        <v>#N/A</v>
      </c>
      <c r="AC283" s="201"/>
      <c r="AD283" s="201"/>
      <c r="AE283" s="201"/>
      <c r="AF283" s="201"/>
      <c r="AG283" s="201"/>
      <c r="AH283" s="201"/>
      <c r="AI283" s="201"/>
    </row>
    <row r="284">
      <c r="H284" s="205"/>
      <c r="I284" s="206"/>
      <c r="J284" s="203"/>
      <c r="K284" s="207"/>
      <c r="L284" s="199"/>
      <c r="M284" s="130"/>
      <c r="N284" s="199"/>
      <c r="O284" s="200"/>
      <c r="P284" s="200"/>
      <c r="Q284" s="130"/>
      <c r="R284" s="199"/>
      <c r="S284" s="200"/>
      <c r="T284" s="132"/>
      <c r="AB284" s="201" t="str">
        <f>IFERROR(__xludf.DUMMYFUNCTION("FILTER('설정시트'!$D$7:$K$20,'설정시트'!$C$7:$C$20=I284)"),"#N/A")</f>
        <v>#N/A</v>
      </c>
      <c r="AC284" s="201"/>
      <c r="AD284" s="201"/>
      <c r="AE284" s="201"/>
      <c r="AF284" s="201"/>
      <c r="AG284" s="201"/>
      <c r="AH284" s="201"/>
      <c r="AI284" s="201"/>
    </row>
    <row r="285">
      <c r="H285" s="205"/>
      <c r="I285" s="206"/>
      <c r="J285" s="203"/>
      <c r="K285" s="207"/>
      <c r="L285" s="199"/>
      <c r="M285" s="130"/>
      <c r="N285" s="199"/>
      <c r="O285" s="200"/>
      <c r="P285" s="200"/>
      <c r="Q285" s="130"/>
      <c r="R285" s="199"/>
      <c r="S285" s="200"/>
      <c r="T285" s="132"/>
      <c r="AB285" s="201" t="str">
        <f>IFERROR(__xludf.DUMMYFUNCTION("FILTER('설정시트'!$D$7:$K$20,'설정시트'!$C$7:$C$20=I285)"),"#N/A")</f>
        <v>#N/A</v>
      </c>
      <c r="AC285" s="201"/>
      <c r="AD285" s="201"/>
      <c r="AE285" s="201"/>
      <c r="AF285" s="201"/>
      <c r="AG285" s="201"/>
      <c r="AH285" s="201"/>
      <c r="AI285" s="201"/>
    </row>
    <row r="286">
      <c r="H286" s="205"/>
      <c r="I286" s="206"/>
      <c r="J286" s="203"/>
      <c r="K286" s="207"/>
      <c r="L286" s="199"/>
      <c r="M286" s="130"/>
      <c r="N286" s="199"/>
      <c r="O286" s="200"/>
      <c r="P286" s="200"/>
      <c r="Q286" s="130"/>
      <c r="R286" s="199"/>
      <c r="S286" s="200"/>
      <c r="T286" s="132"/>
      <c r="AB286" s="201" t="str">
        <f>IFERROR(__xludf.DUMMYFUNCTION("FILTER('설정시트'!$D$7:$K$20,'설정시트'!$C$7:$C$20=I286)"),"#N/A")</f>
        <v>#N/A</v>
      </c>
      <c r="AC286" s="201"/>
      <c r="AD286" s="201"/>
      <c r="AE286" s="201"/>
      <c r="AF286" s="201"/>
      <c r="AG286" s="201"/>
      <c r="AH286" s="201"/>
      <c r="AI286" s="201"/>
    </row>
    <row r="287">
      <c r="H287" s="205"/>
      <c r="I287" s="206"/>
      <c r="J287" s="203"/>
      <c r="K287" s="207"/>
      <c r="L287" s="199"/>
      <c r="M287" s="130"/>
      <c r="N287" s="199"/>
      <c r="O287" s="200"/>
      <c r="P287" s="200"/>
      <c r="Q287" s="130"/>
      <c r="R287" s="199"/>
      <c r="S287" s="200"/>
      <c r="T287" s="132"/>
      <c r="AB287" s="201" t="str">
        <f>IFERROR(__xludf.DUMMYFUNCTION("FILTER('설정시트'!$D$7:$K$20,'설정시트'!$C$7:$C$20=I287)"),"#N/A")</f>
        <v>#N/A</v>
      </c>
      <c r="AC287" s="201"/>
      <c r="AD287" s="201"/>
      <c r="AE287" s="201"/>
      <c r="AF287" s="201"/>
      <c r="AG287" s="201"/>
      <c r="AH287" s="201"/>
      <c r="AI287" s="201"/>
    </row>
    <row r="288">
      <c r="H288" s="205"/>
      <c r="I288" s="206"/>
      <c r="J288" s="203"/>
      <c r="K288" s="207"/>
      <c r="L288" s="199"/>
      <c r="M288" s="130"/>
      <c r="N288" s="199"/>
      <c r="O288" s="200"/>
      <c r="P288" s="200"/>
      <c r="Q288" s="130"/>
      <c r="R288" s="199"/>
      <c r="S288" s="200"/>
      <c r="T288" s="132"/>
      <c r="AB288" s="201" t="str">
        <f>IFERROR(__xludf.DUMMYFUNCTION("FILTER('설정시트'!$D$7:$K$20,'설정시트'!$C$7:$C$20=I288)"),"#N/A")</f>
        <v>#N/A</v>
      </c>
      <c r="AC288" s="201"/>
      <c r="AD288" s="201"/>
      <c r="AE288" s="201"/>
      <c r="AF288" s="201"/>
      <c r="AG288" s="201"/>
      <c r="AH288" s="201"/>
      <c r="AI288" s="201"/>
    </row>
    <row r="289">
      <c r="H289" s="205"/>
      <c r="I289" s="206"/>
      <c r="J289" s="203"/>
      <c r="K289" s="207"/>
      <c r="L289" s="199"/>
      <c r="M289" s="130"/>
      <c r="N289" s="199"/>
      <c r="O289" s="200"/>
      <c r="P289" s="200"/>
      <c r="Q289" s="130"/>
      <c r="R289" s="199"/>
      <c r="S289" s="200"/>
      <c r="T289" s="132"/>
      <c r="AB289" s="201" t="str">
        <f>IFERROR(__xludf.DUMMYFUNCTION("FILTER('설정시트'!$D$7:$K$20,'설정시트'!$C$7:$C$20=I289)"),"#N/A")</f>
        <v>#N/A</v>
      </c>
      <c r="AC289" s="201"/>
      <c r="AD289" s="201"/>
      <c r="AE289" s="201"/>
      <c r="AF289" s="201"/>
      <c r="AG289" s="201"/>
      <c r="AH289" s="201"/>
      <c r="AI289" s="201"/>
    </row>
    <row r="290">
      <c r="H290" s="205"/>
      <c r="I290" s="206"/>
      <c r="J290" s="203"/>
      <c r="K290" s="207"/>
      <c r="L290" s="199"/>
      <c r="M290" s="130"/>
      <c r="N290" s="199"/>
      <c r="O290" s="200"/>
      <c r="P290" s="200"/>
      <c r="Q290" s="130"/>
      <c r="R290" s="199"/>
      <c r="S290" s="200"/>
      <c r="T290" s="132"/>
      <c r="AB290" s="201" t="str">
        <f>IFERROR(__xludf.DUMMYFUNCTION("FILTER('설정시트'!$D$7:$K$20,'설정시트'!$C$7:$C$20=I290)"),"#N/A")</f>
        <v>#N/A</v>
      </c>
      <c r="AC290" s="201"/>
      <c r="AD290" s="201"/>
      <c r="AE290" s="201"/>
      <c r="AF290" s="201"/>
      <c r="AG290" s="201"/>
      <c r="AH290" s="201"/>
      <c r="AI290" s="201"/>
    </row>
    <row r="291">
      <c r="H291" s="205"/>
      <c r="I291" s="206"/>
      <c r="J291" s="203"/>
      <c r="K291" s="207"/>
      <c r="L291" s="199"/>
      <c r="M291" s="130"/>
      <c r="N291" s="199"/>
      <c r="O291" s="200"/>
      <c r="P291" s="200"/>
      <c r="Q291" s="130"/>
      <c r="R291" s="199"/>
      <c r="S291" s="200"/>
      <c r="T291" s="132"/>
      <c r="AB291" s="201" t="str">
        <f>IFERROR(__xludf.DUMMYFUNCTION("FILTER('설정시트'!$D$7:$K$20,'설정시트'!$C$7:$C$20=I291)"),"#N/A")</f>
        <v>#N/A</v>
      </c>
      <c r="AC291" s="201"/>
      <c r="AD291" s="201"/>
      <c r="AE291" s="201"/>
      <c r="AF291" s="201"/>
      <c r="AG291" s="201"/>
      <c r="AH291" s="201"/>
      <c r="AI291" s="201"/>
    </row>
    <row r="292">
      <c r="H292" s="205"/>
      <c r="I292" s="206"/>
      <c r="J292" s="203"/>
      <c r="K292" s="207"/>
      <c r="L292" s="199"/>
      <c r="M292" s="130"/>
      <c r="N292" s="199"/>
      <c r="O292" s="200"/>
      <c r="P292" s="200"/>
      <c r="Q292" s="130"/>
      <c r="R292" s="199"/>
      <c r="S292" s="200"/>
      <c r="T292" s="132"/>
      <c r="AB292" s="201" t="str">
        <f>IFERROR(__xludf.DUMMYFUNCTION("FILTER('설정시트'!$D$7:$K$20,'설정시트'!$C$7:$C$20=I292)"),"#N/A")</f>
        <v>#N/A</v>
      </c>
      <c r="AC292" s="201"/>
      <c r="AD292" s="201"/>
      <c r="AE292" s="201"/>
      <c r="AF292" s="201"/>
      <c r="AG292" s="201"/>
      <c r="AH292" s="201"/>
      <c r="AI292" s="201"/>
    </row>
    <row r="293">
      <c r="H293" s="205"/>
      <c r="I293" s="206"/>
      <c r="J293" s="203"/>
      <c r="K293" s="207"/>
      <c r="L293" s="199"/>
      <c r="M293" s="130"/>
      <c r="N293" s="199"/>
      <c r="O293" s="200"/>
      <c r="P293" s="200"/>
      <c r="Q293" s="130"/>
      <c r="R293" s="199"/>
      <c r="S293" s="200"/>
      <c r="T293" s="132"/>
      <c r="AB293" s="201" t="str">
        <f>IFERROR(__xludf.DUMMYFUNCTION("FILTER('설정시트'!$D$7:$K$20,'설정시트'!$C$7:$C$20=I293)"),"#N/A")</f>
        <v>#N/A</v>
      </c>
      <c r="AC293" s="201"/>
      <c r="AD293" s="201"/>
      <c r="AE293" s="201"/>
      <c r="AF293" s="201"/>
      <c r="AG293" s="201"/>
      <c r="AH293" s="201"/>
      <c r="AI293" s="201"/>
    </row>
    <row r="294">
      <c r="H294" s="205"/>
      <c r="I294" s="206"/>
      <c r="J294" s="203"/>
      <c r="K294" s="207"/>
      <c r="L294" s="199"/>
      <c r="M294" s="130"/>
      <c r="N294" s="199"/>
      <c r="O294" s="200"/>
      <c r="P294" s="200"/>
      <c r="Q294" s="130"/>
      <c r="R294" s="199"/>
      <c r="S294" s="200"/>
      <c r="T294" s="132"/>
      <c r="AB294" s="201" t="str">
        <f>IFERROR(__xludf.DUMMYFUNCTION("FILTER('설정시트'!$D$7:$K$20,'설정시트'!$C$7:$C$20=I294)"),"#N/A")</f>
        <v>#N/A</v>
      </c>
      <c r="AC294" s="201"/>
      <c r="AD294" s="201"/>
      <c r="AE294" s="201"/>
      <c r="AF294" s="201"/>
      <c r="AG294" s="201"/>
      <c r="AH294" s="201"/>
      <c r="AI294" s="201"/>
    </row>
    <row r="295">
      <c r="H295" s="205"/>
      <c r="I295" s="206"/>
      <c r="J295" s="203"/>
      <c r="K295" s="207"/>
      <c r="L295" s="199"/>
      <c r="M295" s="130"/>
      <c r="N295" s="199"/>
      <c r="O295" s="200"/>
      <c r="P295" s="200"/>
      <c r="Q295" s="130"/>
      <c r="R295" s="199"/>
      <c r="S295" s="200"/>
      <c r="T295" s="132"/>
      <c r="AB295" s="201" t="str">
        <f>IFERROR(__xludf.DUMMYFUNCTION("FILTER('설정시트'!$D$7:$K$20,'설정시트'!$C$7:$C$20=I295)"),"#N/A")</f>
        <v>#N/A</v>
      </c>
      <c r="AC295" s="201"/>
      <c r="AD295" s="201"/>
      <c r="AE295" s="201"/>
      <c r="AF295" s="201"/>
      <c r="AG295" s="201"/>
      <c r="AH295" s="201"/>
      <c r="AI295" s="201"/>
    </row>
    <row r="296">
      <c r="H296" s="205"/>
      <c r="I296" s="206"/>
      <c r="J296" s="203"/>
      <c r="K296" s="207"/>
      <c r="L296" s="199"/>
      <c r="M296" s="130"/>
      <c r="N296" s="199"/>
      <c r="O296" s="200"/>
      <c r="P296" s="200"/>
      <c r="Q296" s="130"/>
      <c r="R296" s="199"/>
      <c r="S296" s="200"/>
      <c r="T296" s="132"/>
      <c r="AB296" s="201" t="str">
        <f>IFERROR(__xludf.DUMMYFUNCTION("FILTER('설정시트'!$D$7:$K$20,'설정시트'!$C$7:$C$20=I296)"),"#N/A")</f>
        <v>#N/A</v>
      </c>
      <c r="AC296" s="201"/>
      <c r="AD296" s="201"/>
      <c r="AE296" s="201"/>
      <c r="AF296" s="201"/>
      <c r="AG296" s="201"/>
      <c r="AH296" s="201"/>
      <c r="AI296" s="201"/>
    </row>
    <row r="297">
      <c r="H297" s="205"/>
      <c r="I297" s="206"/>
      <c r="J297" s="203"/>
      <c r="K297" s="207"/>
      <c r="L297" s="199"/>
      <c r="M297" s="130"/>
      <c r="N297" s="199"/>
      <c r="O297" s="200"/>
      <c r="P297" s="200"/>
      <c r="Q297" s="130"/>
      <c r="R297" s="199"/>
      <c r="S297" s="200"/>
      <c r="T297" s="132"/>
      <c r="AB297" s="201" t="str">
        <f>IFERROR(__xludf.DUMMYFUNCTION("FILTER('설정시트'!$D$7:$K$20,'설정시트'!$C$7:$C$20=I297)"),"#N/A")</f>
        <v>#N/A</v>
      </c>
      <c r="AC297" s="201"/>
      <c r="AD297" s="201"/>
      <c r="AE297" s="201"/>
      <c r="AF297" s="201"/>
      <c r="AG297" s="201"/>
      <c r="AH297" s="201"/>
      <c r="AI297" s="201"/>
    </row>
    <row r="298">
      <c r="H298" s="205"/>
      <c r="I298" s="206"/>
      <c r="J298" s="203"/>
      <c r="K298" s="207"/>
      <c r="L298" s="199"/>
      <c r="M298" s="130"/>
      <c r="N298" s="199"/>
      <c r="O298" s="200"/>
      <c r="P298" s="200"/>
      <c r="Q298" s="130"/>
      <c r="R298" s="199"/>
      <c r="S298" s="200"/>
      <c r="T298" s="132"/>
      <c r="AB298" s="201" t="str">
        <f>IFERROR(__xludf.DUMMYFUNCTION("FILTER('설정시트'!$D$7:$K$20,'설정시트'!$C$7:$C$20=I298)"),"#N/A")</f>
        <v>#N/A</v>
      </c>
      <c r="AC298" s="201"/>
      <c r="AD298" s="201"/>
      <c r="AE298" s="201"/>
      <c r="AF298" s="201"/>
      <c r="AG298" s="201"/>
      <c r="AH298" s="201"/>
      <c r="AI298" s="201"/>
    </row>
    <row r="299">
      <c r="H299" s="205"/>
      <c r="I299" s="206"/>
      <c r="J299" s="203"/>
      <c r="K299" s="207"/>
      <c r="L299" s="199"/>
      <c r="M299" s="130"/>
      <c r="N299" s="199"/>
      <c r="O299" s="200"/>
      <c r="P299" s="200"/>
      <c r="Q299" s="130"/>
      <c r="R299" s="199"/>
      <c r="S299" s="200"/>
      <c r="T299" s="132"/>
      <c r="AB299" s="201" t="str">
        <f>IFERROR(__xludf.DUMMYFUNCTION("FILTER('설정시트'!$D$7:$K$20,'설정시트'!$C$7:$C$20=I299)"),"#N/A")</f>
        <v>#N/A</v>
      </c>
      <c r="AC299" s="201"/>
      <c r="AD299" s="201"/>
      <c r="AE299" s="201"/>
      <c r="AF299" s="201"/>
      <c r="AG299" s="201"/>
      <c r="AH299" s="201"/>
      <c r="AI299" s="201"/>
    </row>
    <row r="300">
      <c r="H300" s="205"/>
      <c r="I300" s="206"/>
      <c r="J300" s="203"/>
      <c r="K300" s="207"/>
      <c r="L300" s="199"/>
      <c r="M300" s="130"/>
      <c r="N300" s="199"/>
      <c r="O300" s="200"/>
      <c r="P300" s="200"/>
      <c r="Q300" s="130"/>
      <c r="R300" s="199"/>
      <c r="S300" s="200"/>
      <c r="T300" s="132"/>
      <c r="AB300" s="201" t="str">
        <f>IFERROR(__xludf.DUMMYFUNCTION("FILTER('설정시트'!$D$7:$K$20,'설정시트'!$C$7:$C$20=I300)"),"#N/A")</f>
        <v>#N/A</v>
      </c>
      <c r="AC300" s="201"/>
      <c r="AD300" s="201"/>
      <c r="AE300" s="201"/>
      <c r="AF300" s="201"/>
      <c r="AG300" s="201"/>
      <c r="AH300" s="201"/>
      <c r="AI300" s="201"/>
    </row>
    <row r="301">
      <c r="H301" s="205"/>
      <c r="I301" s="206"/>
      <c r="J301" s="203"/>
      <c r="K301" s="207"/>
      <c r="L301" s="199"/>
      <c r="M301" s="130"/>
      <c r="N301" s="199"/>
      <c r="O301" s="200"/>
      <c r="P301" s="200"/>
      <c r="Q301" s="130"/>
      <c r="R301" s="199"/>
      <c r="S301" s="200"/>
      <c r="T301" s="132"/>
      <c r="AB301" s="201" t="str">
        <f>IFERROR(__xludf.DUMMYFUNCTION("FILTER('설정시트'!$D$7:$K$20,'설정시트'!$C$7:$C$20=I301)"),"#N/A")</f>
        <v>#N/A</v>
      </c>
      <c r="AC301" s="201"/>
      <c r="AD301" s="201"/>
      <c r="AE301" s="201"/>
      <c r="AF301" s="201"/>
      <c r="AG301" s="201"/>
      <c r="AH301" s="201"/>
      <c r="AI301" s="201"/>
    </row>
    <row r="302">
      <c r="H302" s="205"/>
      <c r="I302" s="206"/>
      <c r="J302" s="203"/>
      <c r="K302" s="207"/>
      <c r="L302" s="199"/>
      <c r="M302" s="130"/>
      <c r="N302" s="199"/>
      <c r="O302" s="200"/>
      <c r="P302" s="200"/>
      <c r="Q302" s="130"/>
      <c r="R302" s="199"/>
      <c r="S302" s="200"/>
      <c r="T302" s="132"/>
      <c r="AB302" s="201" t="str">
        <f>IFERROR(__xludf.DUMMYFUNCTION("FILTER('설정시트'!$D$7:$K$20,'설정시트'!$C$7:$C$20=I302)"),"#N/A")</f>
        <v>#N/A</v>
      </c>
      <c r="AC302" s="201"/>
      <c r="AD302" s="201"/>
      <c r="AE302" s="201"/>
      <c r="AF302" s="201"/>
      <c r="AG302" s="201"/>
      <c r="AH302" s="201"/>
      <c r="AI302" s="201"/>
    </row>
    <row r="303">
      <c r="H303" s="205"/>
      <c r="I303" s="206"/>
      <c r="J303" s="203"/>
      <c r="K303" s="207"/>
      <c r="L303" s="199"/>
      <c r="M303" s="130"/>
      <c r="N303" s="199"/>
      <c r="O303" s="200"/>
      <c r="P303" s="200"/>
      <c r="Q303" s="130"/>
      <c r="R303" s="199"/>
      <c r="S303" s="200"/>
      <c r="T303" s="132"/>
      <c r="AB303" s="201" t="str">
        <f>IFERROR(__xludf.DUMMYFUNCTION("FILTER('설정시트'!$D$7:$K$20,'설정시트'!$C$7:$C$20=I303)"),"#N/A")</f>
        <v>#N/A</v>
      </c>
      <c r="AC303" s="201"/>
      <c r="AD303" s="201"/>
      <c r="AE303" s="201"/>
      <c r="AF303" s="201"/>
      <c r="AG303" s="201"/>
      <c r="AH303" s="201"/>
      <c r="AI303" s="201"/>
    </row>
    <row r="304">
      <c r="H304" s="205"/>
      <c r="I304" s="206"/>
      <c r="J304" s="203"/>
      <c r="K304" s="207"/>
      <c r="L304" s="199"/>
      <c r="M304" s="130"/>
      <c r="N304" s="199"/>
      <c r="O304" s="200"/>
      <c r="P304" s="200"/>
      <c r="Q304" s="130"/>
      <c r="R304" s="199"/>
      <c r="S304" s="200"/>
      <c r="T304" s="132"/>
      <c r="AB304" s="201" t="str">
        <f>IFERROR(__xludf.DUMMYFUNCTION("FILTER('설정시트'!$D$7:$K$20,'설정시트'!$C$7:$C$20=I304)"),"#N/A")</f>
        <v>#N/A</v>
      </c>
      <c r="AC304" s="201"/>
      <c r="AD304" s="201"/>
      <c r="AE304" s="201"/>
      <c r="AF304" s="201"/>
      <c r="AG304" s="201"/>
      <c r="AH304" s="201"/>
      <c r="AI304" s="201"/>
    </row>
    <row r="305">
      <c r="H305" s="205"/>
      <c r="I305" s="206"/>
      <c r="J305" s="203"/>
      <c r="K305" s="207"/>
      <c r="L305" s="199"/>
      <c r="M305" s="130"/>
      <c r="N305" s="199"/>
      <c r="O305" s="200"/>
      <c r="P305" s="200"/>
      <c r="Q305" s="130"/>
      <c r="R305" s="199"/>
      <c r="S305" s="200"/>
      <c r="T305" s="132"/>
      <c r="AB305" s="201" t="str">
        <f>IFERROR(__xludf.DUMMYFUNCTION("FILTER('설정시트'!$D$7:$K$20,'설정시트'!$C$7:$C$20=I305)"),"#N/A")</f>
        <v>#N/A</v>
      </c>
      <c r="AC305" s="201"/>
      <c r="AD305" s="201"/>
      <c r="AE305" s="201"/>
      <c r="AF305" s="201"/>
      <c r="AG305" s="201"/>
      <c r="AH305" s="201"/>
      <c r="AI305" s="201"/>
    </row>
    <row r="306">
      <c r="H306" s="205"/>
      <c r="I306" s="206"/>
      <c r="J306" s="203"/>
      <c r="K306" s="207"/>
      <c r="L306" s="199"/>
      <c r="M306" s="130"/>
      <c r="N306" s="199"/>
      <c r="O306" s="200"/>
      <c r="P306" s="200"/>
      <c r="Q306" s="130"/>
      <c r="R306" s="199"/>
      <c r="S306" s="200"/>
      <c r="T306" s="132"/>
      <c r="AB306" s="201" t="str">
        <f>IFERROR(__xludf.DUMMYFUNCTION("FILTER('설정시트'!$D$7:$K$20,'설정시트'!$C$7:$C$20=I306)"),"#N/A")</f>
        <v>#N/A</v>
      </c>
      <c r="AC306" s="201"/>
      <c r="AD306" s="201"/>
      <c r="AE306" s="201"/>
      <c r="AF306" s="201"/>
      <c r="AG306" s="201"/>
      <c r="AH306" s="201"/>
      <c r="AI306" s="201"/>
    </row>
    <row r="307">
      <c r="H307" s="205"/>
      <c r="I307" s="206"/>
      <c r="J307" s="203"/>
      <c r="K307" s="207"/>
      <c r="L307" s="199"/>
      <c r="M307" s="130"/>
      <c r="N307" s="199"/>
      <c r="O307" s="200"/>
      <c r="P307" s="200"/>
      <c r="Q307" s="130"/>
      <c r="R307" s="199"/>
      <c r="S307" s="200"/>
      <c r="T307" s="132"/>
      <c r="AB307" s="201" t="str">
        <f>IFERROR(__xludf.DUMMYFUNCTION("FILTER('설정시트'!$D$7:$K$20,'설정시트'!$C$7:$C$20=I307)"),"#N/A")</f>
        <v>#N/A</v>
      </c>
      <c r="AC307" s="201"/>
      <c r="AD307" s="201"/>
      <c r="AE307" s="201"/>
      <c r="AF307" s="201"/>
      <c r="AG307" s="201"/>
      <c r="AH307" s="201"/>
      <c r="AI307" s="201"/>
    </row>
    <row r="308">
      <c r="H308" s="205"/>
      <c r="I308" s="206"/>
      <c r="J308" s="203"/>
      <c r="K308" s="207"/>
      <c r="L308" s="199"/>
      <c r="M308" s="130"/>
      <c r="N308" s="199"/>
      <c r="O308" s="200"/>
      <c r="P308" s="200"/>
      <c r="Q308" s="130"/>
      <c r="R308" s="199"/>
      <c r="S308" s="200"/>
      <c r="T308" s="132"/>
      <c r="AB308" s="201" t="str">
        <f>IFERROR(__xludf.DUMMYFUNCTION("FILTER('설정시트'!$D$7:$K$20,'설정시트'!$C$7:$C$20=I308)"),"#N/A")</f>
        <v>#N/A</v>
      </c>
      <c r="AC308" s="201"/>
      <c r="AD308" s="201"/>
      <c r="AE308" s="201"/>
      <c r="AF308" s="201"/>
      <c r="AG308" s="201"/>
      <c r="AH308" s="201"/>
      <c r="AI308" s="201"/>
    </row>
    <row r="309">
      <c r="H309" s="205"/>
      <c r="I309" s="206"/>
      <c r="J309" s="203"/>
      <c r="K309" s="207"/>
      <c r="L309" s="199"/>
      <c r="M309" s="130"/>
      <c r="N309" s="199"/>
      <c r="O309" s="200"/>
      <c r="P309" s="200"/>
      <c r="Q309" s="130"/>
      <c r="R309" s="199"/>
      <c r="S309" s="200"/>
      <c r="T309" s="132"/>
      <c r="AB309" s="201" t="str">
        <f>IFERROR(__xludf.DUMMYFUNCTION("FILTER('설정시트'!$D$7:$K$20,'설정시트'!$C$7:$C$20=I309)"),"#N/A")</f>
        <v>#N/A</v>
      </c>
      <c r="AC309" s="201"/>
      <c r="AD309" s="201"/>
      <c r="AE309" s="201"/>
      <c r="AF309" s="201"/>
      <c r="AG309" s="201"/>
      <c r="AH309" s="201"/>
      <c r="AI309" s="201"/>
    </row>
    <row r="310">
      <c r="H310" s="205"/>
      <c r="I310" s="206"/>
      <c r="J310" s="203"/>
      <c r="K310" s="207"/>
      <c r="L310" s="199"/>
      <c r="M310" s="130"/>
      <c r="N310" s="199"/>
      <c r="O310" s="200"/>
      <c r="P310" s="200"/>
      <c r="Q310" s="130"/>
      <c r="R310" s="199"/>
      <c r="S310" s="200"/>
      <c r="T310" s="132"/>
      <c r="AB310" s="201" t="str">
        <f>IFERROR(__xludf.DUMMYFUNCTION("FILTER('설정시트'!$D$7:$K$20,'설정시트'!$C$7:$C$20=I310)"),"#N/A")</f>
        <v>#N/A</v>
      </c>
      <c r="AC310" s="201"/>
      <c r="AD310" s="201"/>
      <c r="AE310" s="201"/>
      <c r="AF310" s="201"/>
      <c r="AG310" s="201"/>
      <c r="AH310" s="201"/>
      <c r="AI310" s="201"/>
    </row>
    <row r="311">
      <c r="H311" s="205"/>
      <c r="I311" s="206"/>
      <c r="J311" s="203"/>
      <c r="K311" s="207"/>
      <c r="L311" s="199"/>
      <c r="M311" s="130"/>
      <c r="N311" s="199"/>
      <c r="O311" s="200"/>
      <c r="P311" s="200"/>
      <c r="Q311" s="130"/>
      <c r="R311" s="199"/>
      <c r="S311" s="200"/>
      <c r="T311" s="132"/>
      <c r="AB311" s="201" t="str">
        <f>IFERROR(__xludf.DUMMYFUNCTION("FILTER('설정시트'!$D$7:$K$20,'설정시트'!$C$7:$C$20=I311)"),"#N/A")</f>
        <v>#N/A</v>
      </c>
      <c r="AC311" s="201"/>
      <c r="AD311" s="201"/>
      <c r="AE311" s="201"/>
      <c r="AF311" s="201"/>
      <c r="AG311" s="201"/>
      <c r="AH311" s="201"/>
      <c r="AI311" s="201"/>
    </row>
    <row r="312">
      <c r="H312" s="205"/>
      <c r="I312" s="206"/>
      <c r="J312" s="203"/>
      <c r="K312" s="207"/>
      <c r="L312" s="199"/>
      <c r="M312" s="130"/>
      <c r="N312" s="199"/>
      <c r="O312" s="200"/>
      <c r="P312" s="200"/>
      <c r="Q312" s="130"/>
      <c r="R312" s="199"/>
      <c r="S312" s="200"/>
      <c r="T312" s="132"/>
      <c r="AB312" s="201" t="str">
        <f>IFERROR(__xludf.DUMMYFUNCTION("FILTER('설정시트'!$D$7:$K$20,'설정시트'!$C$7:$C$20=I312)"),"#N/A")</f>
        <v>#N/A</v>
      </c>
      <c r="AC312" s="201"/>
      <c r="AD312" s="201"/>
      <c r="AE312" s="201"/>
      <c r="AF312" s="201"/>
      <c r="AG312" s="201"/>
      <c r="AH312" s="201"/>
      <c r="AI312" s="201"/>
    </row>
    <row r="313">
      <c r="H313" s="205"/>
      <c r="I313" s="206"/>
      <c r="J313" s="203"/>
      <c r="K313" s="207"/>
      <c r="L313" s="199"/>
      <c r="M313" s="130"/>
      <c r="N313" s="199"/>
      <c r="O313" s="200"/>
      <c r="P313" s="200"/>
      <c r="Q313" s="130"/>
      <c r="R313" s="199"/>
      <c r="S313" s="200"/>
      <c r="T313" s="132"/>
      <c r="AB313" s="201" t="str">
        <f>IFERROR(__xludf.DUMMYFUNCTION("FILTER('설정시트'!$D$7:$K$20,'설정시트'!$C$7:$C$20=I313)"),"#N/A")</f>
        <v>#N/A</v>
      </c>
      <c r="AC313" s="201"/>
      <c r="AD313" s="201"/>
      <c r="AE313" s="201"/>
      <c r="AF313" s="201"/>
      <c r="AG313" s="201"/>
      <c r="AH313" s="201"/>
      <c r="AI313" s="201"/>
    </row>
    <row r="314">
      <c r="H314" s="205"/>
      <c r="I314" s="206"/>
      <c r="J314" s="203"/>
      <c r="K314" s="207"/>
      <c r="L314" s="199"/>
      <c r="M314" s="130"/>
      <c r="N314" s="199"/>
      <c r="O314" s="200"/>
      <c r="P314" s="200"/>
      <c r="Q314" s="130"/>
      <c r="R314" s="199"/>
      <c r="S314" s="200"/>
      <c r="T314" s="132"/>
      <c r="AB314" s="201" t="str">
        <f>IFERROR(__xludf.DUMMYFUNCTION("FILTER('설정시트'!$D$7:$K$20,'설정시트'!$C$7:$C$20=I314)"),"#N/A")</f>
        <v>#N/A</v>
      </c>
      <c r="AC314" s="201"/>
      <c r="AD314" s="201"/>
      <c r="AE314" s="201"/>
      <c r="AF314" s="201"/>
      <c r="AG314" s="201"/>
      <c r="AH314" s="201"/>
      <c r="AI314" s="201"/>
    </row>
    <row r="315">
      <c r="H315" s="205"/>
      <c r="I315" s="206"/>
      <c r="J315" s="203"/>
      <c r="K315" s="207"/>
      <c r="L315" s="199"/>
      <c r="M315" s="130"/>
      <c r="N315" s="199"/>
      <c r="O315" s="200"/>
      <c r="P315" s="200"/>
      <c r="Q315" s="130"/>
      <c r="R315" s="199"/>
      <c r="S315" s="200"/>
      <c r="T315" s="132"/>
      <c r="AB315" s="201" t="str">
        <f>IFERROR(__xludf.DUMMYFUNCTION("FILTER('설정시트'!$D$7:$K$20,'설정시트'!$C$7:$C$20=I315)"),"#N/A")</f>
        <v>#N/A</v>
      </c>
      <c r="AC315" s="201"/>
      <c r="AD315" s="201"/>
      <c r="AE315" s="201"/>
      <c r="AF315" s="201"/>
      <c r="AG315" s="201"/>
      <c r="AH315" s="201"/>
      <c r="AI315" s="201"/>
    </row>
    <row r="316">
      <c r="H316" s="205"/>
      <c r="I316" s="206"/>
      <c r="J316" s="203"/>
      <c r="K316" s="207"/>
      <c r="L316" s="199"/>
      <c r="M316" s="130"/>
      <c r="N316" s="199"/>
      <c r="O316" s="200"/>
      <c r="P316" s="200"/>
      <c r="Q316" s="130"/>
      <c r="R316" s="199"/>
      <c r="S316" s="200"/>
      <c r="T316" s="132"/>
      <c r="AB316" s="201" t="str">
        <f>IFERROR(__xludf.DUMMYFUNCTION("FILTER('설정시트'!$D$7:$K$20,'설정시트'!$C$7:$C$20=I316)"),"#N/A")</f>
        <v>#N/A</v>
      </c>
      <c r="AC316" s="201"/>
      <c r="AD316" s="201"/>
      <c r="AE316" s="201"/>
      <c r="AF316" s="201"/>
      <c r="AG316" s="201"/>
      <c r="AH316" s="201"/>
      <c r="AI316" s="201"/>
    </row>
    <row r="317">
      <c r="H317" s="205"/>
      <c r="I317" s="206"/>
      <c r="J317" s="203"/>
      <c r="K317" s="207"/>
      <c r="L317" s="199"/>
      <c r="M317" s="130"/>
      <c r="N317" s="199"/>
      <c r="O317" s="200"/>
      <c r="P317" s="200"/>
      <c r="Q317" s="130"/>
      <c r="R317" s="199"/>
      <c r="S317" s="200"/>
      <c r="T317" s="132"/>
      <c r="AB317" s="201" t="str">
        <f>IFERROR(__xludf.DUMMYFUNCTION("FILTER('설정시트'!$D$7:$K$20,'설정시트'!$C$7:$C$20=I317)"),"#N/A")</f>
        <v>#N/A</v>
      </c>
      <c r="AC317" s="201"/>
      <c r="AD317" s="201"/>
      <c r="AE317" s="201"/>
      <c r="AF317" s="201"/>
      <c r="AG317" s="201"/>
      <c r="AH317" s="201"/>
      <c r="AI317" s="201"/>
    </row>
    <row r="318">
      <c r="H318" s="205"/>
      <c r="I318" s="206"/>
      <c r="J318" s="203"/>
      <c r="K318" s="207"/>
      <c r="L318" s="199"/>
      <c r="M318" s="130"/>
      <c r="N318" s="199"/>
      <c r="O318" s="200"/>
      <c r="P318" s="200"/>
      <c r="Q318" s="130"/>
      <c r="R318" s="199"/>
      <c r="S318" s="200"/>
      <c r="T318" s="132"/>
      <c r="AB318" s="201" t="str">
        <f>IFERROR(__xludf.DUMMYFUNCTION("FILTER('설정시트'!$D$7:$K$20,'설정시트'!$C$7:$C$20=I318)"),"#N/A")</f>
        <v>#N/A</v>
      </c>
      <c r="AC318" s="201"/>
      <c r="AD318" s="201"/>
      <c r="AE318" s="201"/>
      <c r="AF318" s="201"/>
      <c r="AG318" s="201"/>
      <c r="AH318" s="201"/>
      <c r="AI318" s="201"/>
    </row>
    <row r="319">
      <c r="H319" s="205"/>
      <c r="I319" s="206"/>
      <c r="J319" s="203"/>
      <c r="K319" s="207"/>
      <c r="L319" s="199"/>
      <c r="M319" s="130"/>
      <c r="N319" s="199"/>
      <c r="O319" s="200"/>
      <c r="P319" s="200"/>
      <c r="Q319" s="130"/>
      <c r="R319" s="199"/>
      <c r="S319" s="200"/>
      <c r="T319" s="132"/>
      <c r="AB319" s="201" t="str">
        <f>IFERROR(__xludf.DUMMYFUNCTION("FILTER('설정시트'!$D$7:$K$20,'설정시트'!$C$7:$C$20=I319)"),"#N/A")</f>
        <v>#N/A</v>
      </c>
      <c r="AC319" s="201"/>
      <c r="AD319" s="201"/>
      <c r="AE319" s="201"/>
      <c r="AF319" s="201"/>
      <c r="AG319" s="201"/>
      <c r="AH319" s="201"/>
      <c r="AI319" s="201"/>
    </row>
    <row r="320">
      <c r="H320" s="205"/>
      <c r="I320" s="206"/>
      <c r="J320" s="203"/>
      <c r="K320" s="207"/>
      <c r="L320" s="199"/>
      <c r="M320" s="130"/>
      <c r="N320" s="199"/>
      <c r="O320" s="200"/>
      <c r="P320" s="200"/>
      <c r="Q320" s="130"/>
      <c r="R320" s="199"/>
      <c r="S320" s="200"/>
      <c r="T320" s="132"/>
      <c r="AB320" s="201" t="str">
        <f>IFERROR(__xludf.DUMMYFUNCTION("FILTER('설정시트'!$D$7:$K$20,'설정시트'!$C$7:$C$20=I320)"),"#N/A")</f>
        <v>#N/A</v>
      </c>
      <c r="AC320" s="201"/>
      <c r="AD320" s="201"/>
      <c r="AE320" s="201"/>
      <c r="AF320" s="201"/>
      <c r="AG320" s="201"/>
      <c r="AH320" s="201"/>
      <c r="AI320" s="201"/>
    </row>
    <row r="321">
      <c r="H321" s="205"/>
      <c r="I321" s="206"/>
      <c r="J321" s="203"/>
      <c r="K321" s="207"/>
      <c r="L321" s="199"/>
      <c r="M321" s="130"/>
      <c r="N321" s="199"/>
      <c r="O321" s="200"/>
      <c r="P321" s="200"/>
      <c r="Q321" s="130"/>
      <c r="R321" s="199"/>
      <c r="S321" s="200"/>
      <c r="T321" s="132"/>
      <c r="AB321" s="201" t="str">
        <f>IFERROR(__xludf.DUMMYFUNCTION("FILTER('설정시트'!$D$7:$K$20,'설정시트'!$C$7:$C$20=I321)"),"#N/A")</f>
        <v>#N/A</v>
      </c>
      <c r="AC321" s="201"/>
      <c r="AD321" s="201"/>
      <c r="AE321" s="201"/>
      <c r="AF321" s="201"/>
      <c r="AG321" s="201"/>
      <c r="AH321" s="201"/>
      <c r="AI321" s="201"/>
    </row>
    <row r="322">
      <c r="H322" s="205"/>
      <c r="I322" s="206"/>
      <c r="J322" s="203"/>
      <c r="K322" s="207"/>
      <c r="L322" s="199"/>
      <c r="M322" s="130"/>
      <c r="N322" s="199"/>
      <c r="O322" s="200"/>
      <c r="P322" s="200"/>
      <c r="Q322" s="130"/>
      <c r="R322" s="199"/>
      <c r="S322" s="200"/>
      <c r="T322" s="132"/>
      <c r="AB322" s="201" t="str">
        <f>IFERROR(__xludf.DUMMYFUNCTION("FILTER('설정시트'!$D$7:$K$20,'설정시트'!$C$7:$C$20=I322)"),"#N/A")</f>
        <v>#N/A</v>
      </c>
      <c r="AC322" s="201"/>
      <c r="AD322" s="201"/>
      <c r="AE322" s="201"/>
      <c r="AF322" s="201"/>
      <c r="AG322" s="201"/>
      <c r="AH322" s="201"/>
      <c r="AI322" s="201"/>
    </row>
    <row r="323">
      <c r="H323" s="205"/>
      <c r="I323" s="206"/>
      <c r="J323" s="203"/>
      <c r="K323" s="207"/>
      <c r="L323" s="199"/>
      <c r="M323" s="130"/>
      <c r="N323" s="199"/>
      <c r="O323" s="200"/>
      <c r="P323" s="200"/>
      <c r="Q323" s="130"/>
      <c r="R323" s="199"/>
      <c r="S323" s="200"/>
      <c r="T323" s="132"/>
      <c r="AB323" s="201" t="str">
        <f>IFERROR(__xludf.DUMMYFUNCTION("FILTER('설정시트'!$D$7:$K$20,'설정시트'!$C$7:$C$20=I323)"),"#N/A")</f>
        <v>#N/A</v>
      </c>
      <c r="AC323" s="201"/>
      <c r="AD323" s="201"/>
      <c r="AE323" s="201"/>
      <c r="AF323" s="201"/>
      <c r="AG323" s="201"/>
      <c r="AH323" s="201"/>
      <c r="AI323" s="201"/>
    </row>
    <row r="324">
      <c r="H324" s="205"/>
      <c r="I324" s="206"/>
      <c r="J324" s="203"/>
      <c r="K324" s="207"/>
      <c r="L324" s="199"/>
      <c r="M324" s="130"/>
      <c r="N324" s="199"/>
      <c r="O324" s="200"/>
      <c r="P324" s="200"/>
      <c r="Q324" s="130"/>
      <c r="R324" s="199"/>
      <c r="S324" s="200"/>
      <c r="T324" s="132"/>
      <c r="AB324" s="201" t="str">
        <f>IFERROR(__xludf.DUMMYFUNCTION("FILTER('설정시트'!$D$7:$K$20,'설정시트'!$C$7:$C$20=I324)"),"#N/A")</f>
        <v>#N/A</v>
      </c>
      <c r="AC324" s="201"/>
      <c r="AD324" s="201"/>
      <c r="AE324" s="201"/>
      <c r="AF324" s="201"/>
      <c r="AG324" s="201"/>
      <c r="AH324" s="201"/>
      <c r="AI324" s="201"/>
    </row>
    <row r="325">
      <c r="H325" s="205"/>
      <c r="I325" s="206"/>
      <c r="J325" s="203"/>
      <c r="K325" s="207"/>
      <c r="L325" s="199"/>
      <c r="M325" s="130"/>
      <c r="N325" s="199"/>
      <c r="O325" s="200"/>
      <c r="P325" s="200"/>
      <c r="Q325" s="130"/>
      <c r="R325" s="199"/>
      <c r="S325" s="200"/>
      <c r="T325" s="132"/>
      <c r="AB325" s="201" t="str">
        <f>IFERROR(__xludf.DUMMYFUNCTION("FILTER('설정시트'!$D$7:$K$20,'설정시트'!$C$7:$C$20=I325)"),"#N/A")</f>
        <v>#N/A</v>
      </c>
      <c r="AC325" s="201"/>
      <c r="AD325" s="201"/>
      <c r="AE325" s="201"/>
      <c r="AF325" s="201"/>
      <c r="AG325" s="201"/>
      <c r="AH325" s="201"/>
      <c r="AI325" s="201"/>
    </row>
    <row r="326">
      <c r="H326" s="205"/>
      <c r="I326" s="206"/>
      <c r="J326" s="203"/>
      <c r="K326" s="207"/>
      <c r="L326" s="199"/>
      <c r="M326" s="130"/>
      <c r="N326" s="199"/>
      <c r="O326" s="200"/>
      <c r="P326" s="200"/>
      <c r="Q326" s="130"/>
      <c r="R326" s="199"/>
      <c r="S326" s="200"/>
      <c r="T326" s="132"/>
      <c r="AB326" s="201" t="str">
        <f>IFERROR(__xludf.DUMMYFUNCTION("FILTER('설정시트'!$D$7:$K$20,'설정시트'!$C$7:$C$20=I326)"),"#N/A")</f>
        <v>#N/A</v>
      </c>
      <c r="AC326" s="201"/>
      <c r="AD326" s="201"/>
      <c r="AE326" s="201"/>
      <c r="AF326" s="201"/>
      <c r="AG326" s="201"/>
      <c r="AH326" s="201"/>
      <c r="AI326" s="201"/>
    </row>
    <row r="327">
      <c r="H327" s="205"/>
      <c r="I327" s="206"/>
      <c r="J327" s="203"/>
      <c r="K327" s="207"/>
      <c r="L327" s="199"/>
      <c r="M327" s="130"/>
      <c r="N327" s="199"/>
      <c r="O327" s="200"/>
      <c r="P327" s="200"/>
      <c r="Q327" s="130"/>
      <c r="R327" s="199"/>
      <c r="S327" s="200"/>
      <c r="T327" s="132"/>
      <c r="AB327" s="201" t="str">
        <f>IFERROR(__xludf.DUMMYFUNCTION("FILTER('설정시트'!$D$7:$K$20,'설정시트'!$C$7:$C$20=I327)"),"#N/A")</f>
        <v>#N/A</v>
      </c>
      <c r="AC327" s="201"/>
      <c r="AD327" s="201"/>
      <c r="AE327" s="201"/>
      <c r="AF327" s="201"/>
      <c r="AG327" s="201"/>
      <c r="AH327" s="201"/>
      <c r="AI327" s="201"/>
    </row>
    <row r="328">
      <c r="H328" s="205"/>
      <c r="I328" s="206"/>
      <c r="J328" s="203"/>
      <c r="K328" s="207"/>
      <c r="L328" s="199"/>
      <c r="M328" s="130"/>
      <c r="N328" s="199"/>
      <c r="O328" s="200"/>
      <c r="P328" s="200"/>
      <c r="Q328" s="130"/>
      <c r="R328" s="199"/>
      <c r="S328" s="200"/>
      <c r="T328" s="132"/>
      <c r="AB328" s="201" t="str">
        <f>IFERROR(__xludf.DUMMYFUNCTION("FILTER('설정시트'!$D$7:$K$20,'설정시트'!$C$7:$C$20=I328)"),"#N/A")</f>
        <v>#N/A</v>
      </c>
      <c r="AC328" s="201"/>
      <c r="AD328" s="201"/>
      <c r="AE328" s="201"/>
      <c r="AF328" s="201"/>
      <c r="AG328" s="201"/>
      <c r="AH328" s="201"/>
      <c r="AI328" s="201"/>
    </row>
    <row r="329">
      <c r="H329" s="205"/>
      <c r="I329" s="206"/>
      <c r="J329" s="203"/>
      <c r="K329" s="207"/>
      <c r="L329" s="199"/>
      <c r="M329" s="130"/>
      <c r="N329" s="199"/>
      <c r="O329" s="200"/>
      <c r="P329" s="200"/>
      <c r="Q329" s="130"/>
      <c r="R329" s="199"/>
      <c r="S329" s="200"/>
      <c r="T329" s="132"/>
      <c r="AB329" s="201" t="str">
        <f>IFERROR(__xludf.DUMMYFUNCTION("FILTER('설정시트'!$D$7:$K$20,'설정시트'!$C$7:$C$20=I329)"),"#N/A")</f>
        <v>#N/A</v>
      </c>
      <c r="AC329" s="201"/>
      <c r="AD329" s="201"/>
      <c r="AE329" s="201"/>
      <c r="AF329" s="201"/>
      <c r="AG329" s="201"/>
      <c r="AH329" s="201"/>
      <c r="AI329" s="201"/>
    </row>
    <row r="330">
      <c r="H330" s="205"/>
      <c r="I330" s="206"/>
      <c r="J330" s="203"/>
      <c r="K330" s="207"/>
      <c r="L330" s="199"/>
      <c r="M330" s="130"/>
      <c r="N330" s="199"/>
      <c r="O330" s="200"/>
      <c r="P330" s="200"/>
      <c r="Q330" s="130"/>
      <c r="R330" s="199"/>
      <c r="S330" s="200"/>
      <c r="T330" s="132"/>
      <c r="AB330" s="201" t="str">
        <f>IFERROR(__xludf.DUMMYFUNCTION("FILTER('설정시트'!$D$7:$K$20,'설정시트'!$C$7:$C$20=I330)"),"#N/A")</f>
        <v>#N/A</v>
      </c>
      <c r="AC330" s="201"/>
      <c r="AD330" s="201"/>
      <c r="AE330" s="201"/>
      <c r="AF330" s="201"/>
      <c r="AG330" s="201"/>
      <c r="AH330" s="201"/>
      <c r="AI330" s="201"/>
    </row>
    <row r="331">
      <c r="H331" s="205"/>
      <c r="I331" s="206"/>
      <c r="J331" s="203"/>
      <c r="K331" s="207"/>
      <c r="L331" s="199"/>
      <c r="M331" s="130"/>
      <c r="N331" s="199"/>
      <c r="O331" s="200"/>
      <c r="P331" s="200"/>
      <c r="Q331" s="130"/>
      <c r="R331" s="199"/>
      <c r="S331" s="200"/>
      <c r="T331" s="132"/>
      <c r="AB331" s="201" t="str">
        <f>IFERROR(__xludf.DUMMYFUNCTION("FILTER('설정시트'!$D$7:$K$20,'설정시트'!$C$7:$C$20=I331)"),"#N/A")</f>
        <v>#N/A</v>
      </c>
      <c r="AC331" s="201"/>
      <c r="AD331" s="201"/>
      <c r="AE331" s="201"/>
      <c r="AF331" s="201"/>
      <c r="AG331" s="201"/>
      <c r="AH331" s="201"/>
      <c r="AI331" s="201"/>
    </row>
    <row r="332">
      <c r="H332" s="205"/>
      <c r="I332" s="206"/>
      <c r="J332" s="203"/>
      <c r="K332" s="207"/>
      <c r="L332" s="199"/>
      <c r="M332" s="130"/>
      <c r="N332" s="199"/>
      <c r="O332" s="200"/>
      <c r="P332" s="200"/>
      <c r="Q332" s="130"/>
      <c r="R332" s="199"/>
      <c r="S332" s="200"/>
      <c r="T332" s="132"/>
      <c r="AB332" s="201" t="str">
        <f>IFERROR(__xludf.DUMMYFUNCTION("FILTER('설정시트'!$D$7:$K$20,'설정시트'!$C$7:$C$20=I332)"),"#N/A")</f>
        <v>#N/A</v>
      </c>
      <c r="AC332" s="201"/>
      <c r="AD332" s="201"/>
      <c r="AE332" s="201"/>
      <c r="AF332" s="201"/>
      <c r="AG332" s="201"/>
      <c r="AH332" s="201"/>
      <c r="AI332" s="201"/>
    </row>
    <row r="333">
      <c r="H333" s="205"/>
      <c r="I333" s="206"/>
      <c r="J333" s="203"/>
      <c r="K333" s="207"/>
      <c r="L333" s="199"/>
      <c r="M333" s="130"/>
      <c r="N333" s="199"/>
      <c r="O333" s="200"/>
      <c r="P333" s="200"/>
      <c r="Q333" s="130"/>
      <c r="R333" s="199"/>
      <c r="S333" s="200"/>
      <c r="T333" s="132"/>
      <c r="AB333" s="201" t="str">
        <f>IFERROR(__xludf.DUMMYFUNCTION("FILTER('설정시트'!$D$7:$K$20,'설정시트'!$C$7:$C$20=I333)"),"#N/A")</f>
        <v>#N/A</v>
      </c>
      <c r="AC333" s="201"/>
      <c r="AD333" s="201"/>
      <c r="AE333" s="201"/>
      <c r="AF333" s="201"/>
      <c r="AG333" s="201"/>
      <c r="AH333" s="201"/>
      <c r="AI333" s="201"/>
    </row>
    <row r="334">
      <c r="H334" s="205"/>
      <c r="I334" s="206"/>
      <c r="J334" s="203"/>
      <c r="K334" s="207"/>
      <c r="L334" s="199"/>
      <c r="M334" s="130"/>
      <c r="N334" s="199"/>
      <c r="O334" s="200"/>
      <c r="P334" s="200"/>
      <c r="Q334" s="130"/>
      <c r="R334" s="199"/>
      <c r="S334" s="200"/>
      <c r="T334" s="132"/>
      <c r="AB334" s="201" t="str">
        <f>IFERROR(__xludf.DUMMYFUNCTION("FILTER('설정시트'!$D$7:$K$20,'설정시트'!$C$7:$C$20=I334)"),"#N/A")</f>
        <v>#N/A</v>
      </c>
      <c r="AC334" s="201"/>
      <c r="AD334" s="201"/>
      <c r="AE334" s="201"/>
      <c r="AF334" s="201"/>
      <c r="AG334" s="201"/>
      <c r="AH334" s="201"/>
      <c r="AI334" s="201"/>
    </row>
    <row r="335">
      <c r="H335" s="205"/>
      <c r="I335" s="206"/>
      <c r="J335" s="203"/>
      <c r="K335" s="207"/>
      <c r="L335" s="199"/>
      <c r="M335" s="130"/>
      <c r="N335" s="199"/>
      <c r="O335" s="200"/>
      <c r="P335" s="200"/>
      <c r="Q335" s="130"/>
      <c r="R335" s="199"/>
      <c r="S335" s="200"/>
      <c r="T335" s="132"/>
      <c r="AB335" s="201" t="str">
        <f>IFERROR(__xludf.DUMMYFUNCTION("FILTER('설정시트'!$D$7:$K$20,'설정시트'!$C$7:$C$20=I335)"),"#N/A")</f>
        <v>#N/A</v>
      </c>
      <c r="AC335" s="201"/>
      <c r="AD335" s="201"/>
      <c r="AE335" s="201"/>
      <c r="AF335" s="201"/>
      <c r="AG335" s="201"/>
      <c r="AH335" s="201"/>
      <c r="AI335" s="201"/>
    </row>
    <row r="336">
      <c r="H336" s="205"/>
      <c r="I336" s="206"/>
      <c r="J336" s="203"/>
      <c r="K336" s="207"/>
      <c r="L336" s="199"/>
      <c r="M336" s="130"/>
      <c r="N336" s="199"/>
      <c r="O336" s="200"/>
      <c r="P336" s="200"/>
      <c r="Q336" s="130"/>
      <c r="R336" s="199"/>
      <c r="S336" s="200"/>
      <c r="T336" s="132"/>
      <c r="AB336" s="201" t="str">
        <f>IFERROR(__xludf.DUMMYFUNCTION("FILTER('설정시트'!$D$7:$K$20,'설정시트'!$C$7:$C$20=I336)"),"#N/A")</f>
        <v>#N/A</v>
      </c>
      <c r="AC336" s="201"/>
      <c r="AD336" s="201"/>
      <c r="AE336" s="201"/>
      <c r="AF336" s="201"/>
      <c r="AG336" s="201"/>
      <c r="AH336" s="201"/>
      <c r="AI336" s="201"/>
    </row>
    <row r="337">
      <c r="H337" s="205"/>
      <c r="I337" s="206"/>
      <c r="J337" s="203"/>
      <c r="K337" s="207"/>
      <c r="L337" s="199"/>
      <c r="M337" s="130"/>
      <c r="N337" s="199"/>
      <c r="O337" s="200"/>
      <c r="P337" s="200"/>
      <c r="Q337" s="130"/>
      <c r="R337" s="199"/>
      <c r="S337" s="200"/>
      <c r="T337" s="132"/>
      <c r="AB337" s="201" t="str">
        <f>IFERROR(__xludf.DUMMYFUNCTION("FILTER('설정시트'!$D$7:$K$20,'설정시트'!$C$7:$C$20=I337)"),"#N/A")</f>
        <v>#N/A</v>
      </c>
      <c r="AC337" s="201"/>
      <c r="AD337" s="201"/>
      <c r="AE337" s="201"/>
      <c r="AF337" s="201"/>
      <c r="AG337" s="201"/>
      <c r="AH337" s="201"/>
      <c r="AI337" s="201"/>
    </row>
    <row r="338">
      <c r="H338" s="205"/>
      <c r="I338" s="206"/>
      <c r="J338" s="203"/>
      <c r="K338" s="207"/>
      <c r="L338" s="199"/>
      <c r="M338" s="130"/>
      <c r="N338" s="199"/>
      <c r="O338" s="200"/>
      <c r="P338" s="200"/>
      <c r="Q338" s="130"/>
      <c r="R338" s="199"/>
      <c r="S338" s="200"/>
      <c r="T338" s="132"/>
      <c r="AB338" s="201" t="str">
        <f>IFERROR(__xludf.DUMMYFUNCTION("FILTER('설정시트'!$D$7:$K$20,'설정시트'!$C$7:$C$20=I338)"),"#N/A")</f>
        <v>#N/A</v>
      </c>
      <c r="AC338" s="201"/>
      <c r="AD338" s="201"/>
      <c r="AE338" s="201"/>
      <c r="AF338" s="201"/>
      <c r="AG338" s="201"/>
      <c r="AH338" s="201"/>
      <c r="AI338" s="201"/>
    </row>
    <row r="339">
      <c r="H339" s="205"/>
      <c r="I339" s="206"/>
      <c r="J339" s="203"/>
      <c r="K339" s="207"/>
      <c r="L339" s="199"/>
      <c r="M339" s="130"/>
      <c r="N339" s="199"/>
      <c r="O339" s="200"/>
      <c r="P339" s="200"/>
      <c r="Q339" s="130"/>
      <c r="R339" s="199"/>
      <c r="S339" s="200"/>
      <c r="T339" s="132"/>
      <c r="AB339" s="201" t="str">
        <f>IFERROR(__xludf.DUMMYFUNCTION("FILTER('설정시트'!$D$7:$K$20,'설정시트'!$C$7:$C$20=I339)"),"#N/A")</f>
        <v>#N/A</v>
      </c>
      <c r="AC339" s="201"/>
      <c r="AD339" s="201"/>
      <c r="AE339" s="201"/>
      <c r="AF339" s="201"/>
      <c r="AG339" s="201"/>
      <c r="AH339" s="201"/>
      <c r="AI339" s="201"/>
    </row>
    <row r="340">
      <c r="H340" s="205"/>
      <c r="I340" s="206"/>
      <c r="J340" s="203"/>
      <c r="K340" s="207"/>
      <c r="L340" s="199"/>
      <c r="M340" s="130"/>
      <c r="N340" s="199"/>
      <c r="O340" s="200"/>
      <c r="P340" s="200"/>
      <c r="Q340" s="130"/>
      <c r="R340" s="199"/>
      <c r="S340" s="200"/>
      <c r="T340" s="132"/>
      <c r="AB340" s="201" t="str">
        <f>IFERROR(__xludf.DUMMYFUNCTION("FILTER('설정시트'!$D$7:$K$20,'설정시트'!$C$7:$C$20=I340)"),"#N/A")</f>
        <v>#N/A</v>
      </c>
      <c r="AC340" s="201"/>
      <c r="AD340" s="201"/>
      <c r="AE340" s="201"/>
      <c r="AF340" s="201"/>
      <c r="AG340" s="201"/>
      <c r="AH340" s="201"/>
      <c r="AI340" s="201"/>
    </row>
    <row r="341">
      <c r="H341" s="205"/>
      <c r="I341" s="206"/>
      <c r="J341" s="203"/>
      <c r="K341" s="207"/>
      <c r="L341" s="199"/>
      <c r="M341" s="130"/>
      <c r="N341" s="199"/>
      <c r="O341" s="200"/>
      <c r="P341" s="200"/>
      <c r="Q341" s="130"/>
      <c r="R341" s="199"/>
      <c r="S341" s="200"/>
      <c r="T341" s="132"/>
      <c r="AB341" s="201" t="str">
        <f>IFERROR(__xludf.DUMMYFUNCTION("FILTER('설정시트'!$D$7:$K$20,'설정시트'!$C$7:$C$20=I341)"),"#N/A")</f>
        <v>#N/A</v>
      </c>
      <c r="AC341" s="201"/>
      <c r="AD341" s="201"/>
      <c r="AE341" s="201"/>
      <c r="AF341" s="201"/>
      <c r="AG341" s="201"/>
      <c r="AH341" s="201"/>
      <c r="AI341" s="201"/>
    </row>
    <row r="342">
      <c r="H342" s="205"/>
      <c r="I342" s="206"/>
      <c r="J342" s="203"/>
      <c r="K342" s="207"/>
      <c r="L342" s="199"/>
      <c r="M342" s="130"/>
      <c r="N342" s="199"/>
      <c r="O342" s="200"/>
      <c r="P342" s="200"/>
      <c r="Q342" s="130"/>
      <c r="R342" s="199"/>
      <c r="S342" s="200"/>
      <c r="T342" s="132"/>
      <c r="AB342" s="201" t="str">
        <f>IFERROR(__xludf.DUMMYFUNCTION("FILTER('설정시트'!$D$7:$K$20,'설정시트'!$C$7:$C$20=I342)"),"#N/A")</f>
        <v>#N/A</v>
      </c>
      <c r="AC342" s="201"/>
      <c r="AD342" s="201"/>
      <c r="AE342" s="201"/>
      <c r="AF342" s="201"/>
      <c r="AG342" s="201"/>
      <c r="AH342" s="201"/>
      <c r="AI342" s="201"/>
    </row>
    <row r="343">
      <c r="H343" s="205"/>
      <c r="I343" s="206"/>
      <c r="J343" s="203"/>
      <c r="K343" s="207"/>
      <c r="L343" s="199"/>
      <c r="M343" s="130"/>
      <c r="N343" s="199"/>
      <c r="O343" s="200"/>
      <c r="P343" s="200"/>
      <c r="Q343" s="130"/>
      <c r="R343" s="199"/>
      <c r="S343" s="200"/>
      <c r="T343" s="132"/>
      <c r="AB343" s="201" t="str">
        <f>IFERROR(__xludf.DUMMYFUNCTION("FILTER('설정시트'!$D$7:$K$20,'설정시트'!$C$7:$C$20=I343)"),"#N/A")</f>
        <v>#N/A</v>
      </c>
      <c r="AC343" s="201"/>
      <c r="AD343" s="201"/>
      <c r="AE343" s="201"/>
      <c r="AF343" s="201"/>
      <c r="AG343" s="201"/>
      <c r="AH343" s="201"/>
      <c r="AI343" s="201"/>
    </row>
    <row r="344">
      <c r="H344" s="205"/>
      <c r="I344" s="206"/>
      <c r="J344" s="203"/>
      <c r="K344" s="207"/>
      <c r="L344" s="199"/>
      <c r="M344" s="130"/>
      <c r="N344" s="199"/>
      <c r="O344" s="200"/>
      <c r="P344" s="200"/>
      <c r="Q344" s="130"/>
      <c r="R344" s="199"/>
      <c r="S344" s="200"/>
      <c r="T344" s="132"/>
      <c r="AB344" s="201" t="str">
        <f>IFERROR(__xludf.DUMMYFUNCTION("FILTER('설정시트'!$D$7:$K$20,'설정시트'!$C$7:$C$20=I344)"),"#N/A")</f>
        <v>#N/A</v>
      </c>
      <c r="AC344" s="201"/>
      <c r="AD344" s="201"/>
      <c r="AE344" s="201"/>
      <c r="AF344" s="201"/>
      <c r="AG344" s="201"/>
      <c r="AH344" s="201"/>
      <c r="AI344" s="201"/>
    </row>
    <row r="345">
      <c r="H345" s="205"/>
      <c r="I345" s="206"/>
      <c r="J345" s="203"/>
      <c r="K345" s="207"/>
      <c r="L345" s="199"/>
      <c r="M345" s="130"/>
      <c r="N345" s="199"/>
      <c r="O345" s="200"/>
      <c r="P345" s="200"/>
      <c r="Q345" s="130"/>
      <c r="R345" s="199"/>
      <c r="S345" s="200"/>
      <c r="T345" s="132"/>
      <c r="AB345" s="201" t="str">
        <f>IFERROR(__xludf.DUMMYFUNCTION("FILTER('설정시트'!$D$7:$K$20,'설정시트'!$C$7:$C$20=I345)"),"#N/A")</f>
        <v>#N/A</v>
      </c>
      <c r="AC345" s="201"/>
      <c r="AD345" s="201"/>
      <c r="AE345" s="201"/>
      <c r="AF345" s="201"/>
      <c r="AG345" s="201"/>
      <c r="AH345" s="201"/>
      <c r="AI345" s="201"/>
    </row>
    <row r="346">
      <c r="H346" s="205"/>
      <c r="I346" s="206"/>
      <c r="J346" s="203"/>
      <c r="K346" s="207"/>
      <c r="L346" s="199"/>
      <c r="M346" s="130"/>
      <c r="N346" s="199"/>
      <c r="O346" s="200"/>
      <c r="P346" s="200"/>
      <c r="Q346" s="130"/>
      <c r="R346" s="199"/>
      <c r="S346" s="200"/>
      <c r="T346" s="132"/>
      <c r="AB346" s="201" t="str">
        <f>IFERROR(__xludf.DUMMYFUNCTION("FILTER('설정시트'!$D$7:$K$20,'설정시트'!$C$7:$C$20=I346)"),"#N/A")</f>
        <v>#N/A</v>
      </c>
      <c r="AC346" s="201"/>
      <c r="AD346" s="201"/>
      <c r="AE346" s="201"/>
      <c r="AF346" s="201"/>
      <c r="AG346" s="201"/>
      <c r="AH346" s="201"/>
      <c r="AI346" s="201"/>
    </row>
    <row r="347">
      <c r="H347" s="205"/>
      <c r="I347" s="206"/>
      <c r="J347" s="203"/>
      <c r="K347" s="207"/>
      <c r="L347" s="199"/>
      <c r="M347" s="130"/>
      <c r="N347" s="199"/>
      <c r="O347" s="200"/>
      <c r="P347" s="200"/>
      <c r="Q347" s="130"/>
      <c r="R347" s="199"/>
      <c r="S347" s="200"/>
      <c r="T347" s="132"/>
      <c r="AB347" s="201" t="str">
        <f>IFERROR(__xludf.DUMMYFUNCTION("FILTER('설정시트'!$D$7:$K$20,'설정시트'!$C$7:$C$20=I347)"),"#N/A")</f>
        <v>#N/A</v>
      </c>
      <c r="AC347" s="201"/>
      <c r="AD347" s="201"/>
      <c r="AE347" s="201"/>
      <c r="AF347" s="201"/>
      <c r="AG347" s="201"/>
      <c r="AH347" s="201"/>
      <c r="AI347" s="201"/>
    </row>
    <row r="348">
      <c r="H348" s="205"/>
      <c r="I348" s="206"/>
      <c r="J348" s="203"/>
      <c r="K348" s="207"/>
      <c r="L348" s="199"/>
      <c r="M348" s="130"/>
      <c r="N348" s="199"/>
      <c r="O348" s="200"/>
      <c r="P348" s="200"/>
      <c r="Q348" s="130"/>
      <c r="R348" s="199"/>
      <c r="S348" s="200"/>
      <c r="T348" s="132"/>
      <c r="AB348" s="201" t="str">
        <f>IFERROR(__xludf.DUMMYFUNCTION("FILTER('설정시트'!$D$7:$K$20,'설정시트'!$C$7:$C$20=I348)"),"#N/A")</f>
        <v>#N/A</v>
      </c>
      <c r="AC348" s="201"/>
      <c r="AD348" s="201"/>
      <c r="AE348" s="201"/>
      <c r="AF348" s="201"/>
      <c r="AG348" s="201"/>
      <c r="AH348" s="201"/>
      <c r="AI348" s="201"/>
    </row>
    <row r="349">
      <c r="H349" s="205"/>
      <c r="I349" s="206"/>
      <c r="J349" s="203"/>
      <c r="K349" s="207"/>
      <c r="L349" s="199"/>
      <c r="M349" s="130"/>
      <c r="N349" s="199"/>
      <c r="O349" s="200"/>
      <c r="P349" s="200"/>
      <c r="Q349" s="130"/>
      <c r="R349" s="199"/>
      <c r="S349" s="200"/>
      <c r="T349" s="132"/>
      <c r="AB349" s="201" t="str">
        <f>IFERROR(__xludf.DUMMYFUNCTION("FILTER('설정시트'!$D$7:$K$20,'설정시트'!$C$7:$C$20=I349)"),"#N/A")</f>
        <v>#N/A</v>
      </c>
      <c r="AC349" s="201"/>
      <c r="AD349" s="201"/>
      <c r="AE349" s="201"/>
      <c r="AF349" s="201"/>
      <c r="AG349" s="201"/>
      <c r="AH349" s="201"/>
      <c r="AI349" s="201"/>
    </row>
    <row r="350">
      <c r="H350" s="205"/>
      <c r="I350" s="206"/>
      <c r="J350" s="203"/>
      <c r="K350" s="207"/>
      <c r="L350" s="199"/>
      <c r="M350" s="130"/>
      <c r="N350" s="199"/>
      <c r="O350" s="200"/>
      <c r="P350" s="200"/>
      <c r="Q350" s="130"/>
      <c r="R350" s="199"/>
      <c r="S350" s="200"/>
      <c r="T350" s="132"/>
      <c r="AB350" s="201" t="str">
        <f>IFERROR(__xludf.DUMMYFUNCTION("FILTER('설정시트'!$D$7:$K$20,'설정시트'!$C$7:$C$20=I350)"),"#N/A")</f>
        <v>#N/A</v>
      </c>
      <c r="AC350" s="201"/>
      <c r="AD350" s="201"/>
      <c r="AE350" s="201"/>
      <c r="AF350" s="201"/>
      <c r="AG350" s="201"/>
      <c r="AH350" s="201"/>
      <c r="AI350" s="201"/>
    </row>
    <row r="351">
      <c r="H351" s="205"/>
      <c r="I351" s="206"/>
      <c r="J351" s="203"/>
      <c r="K351" s="207"/>
      <c r="L351" s="199"/>
      <c r="M351" s="130"/>
      <c r="N351" s="199"/>
      <c r="O351" s="200"/>
      <c r="P351" s="200"/>
      <c r="Q351" s="130"/>
      <c r="R351" s="199"/>
      <c r="S351" s="200"/>
      <c r="T351" s="132"/>
      <c r="AB351" s="201" t="str">
        <f>IFERROR(__xludf.DUMMYFUNCTION("FILTER('설정시트'!$D$7:$K$20,'설정시트'!$C$7:$C$20=I351)"),"#N/A")</f>
        <v>#N/A</v>
      </c>
      <c r="AC351" s="201"/>
      <c r="AD351" s="201"/>
      <c r="AE351" s="201"/>
      <c r="AF351" s="201"/>
      <c r="AG351" s="201"/>
      <c r="AH351" s="201"/>
      <c r="AI351" s="201"/>
    </row>
    <row r="352">
      <c r="H352" s="205"/>
      <c r="I352" s="206"/>
      <c r="J352" s="203"/>
      <c r="K352" s="207"/>
      <c r="L352" s="199"/>
      <c r="M352" s="130"/>
      <c r="N352" s="199"/>
      <c r="O352" s="200"/>
      <c r="P352" s="200"/>
      <c r="Q352" s="130"/>
      <c r="R352" s="199"/>
      <c r="S352" s="200"/>
      <c r="T352" s="132"/>
      <c r="AB352" s="201" t="str">
        <f>IFERROR(__xludf.DUMMYFUNCTION("FILTER('설정시트'!$D$7:$K$20,'설정시트'!$C$7:$C$20=I352)"),"#N/A")</f>
        <v>#N/A</v>
      </c>
      <c r="AC352" s="201"/>
      <c r="AD352" s="201"/>
      <c r="AE352" s="201"/>
      <c r="AF352" s="201"/>
      <c r="AG352" s="201"/>
      <c r="AH352" s="201"/>
      <c r="AI352" s="201"/>
    </row>
    <row r="353">
      <c r="H353" s="205"/>
      <c r="I353" s="206"/>
      <c r="J353" s="203"/>
      <c r="K353" s="207"/>
      <c r="L353" s="199"/>
      <c r="M353" s="130"/>
      <c r="N353" s="199"/>
      <c r="O353" s="200"/>
      <c r="P353" s="200"/>
      <c r="Q353" s="130"/>
      <c r="R353" s="199"/>
      <c r="S353" s="200"/>
      <c r="T353" s="132"/>
      <c r="AB353" s="201" t="str">
        <f>IFERROR(__xludf.DUMMYFUNCTION("FILTER('설정시트'!$D$7:$K$20,'설정시트'!$C$7:$C$20=I353)"),"#N/A")</f>
        <v>#N/A</v>
      </c>
      <c r="AC353" s="201"/>
      <c r="AD353" s="201"/>
      <c r="AE353" s="201"/>
      <c r="AF353" s="201"/>
      <c r="AG353" s="201"/>
      <c r="AH353" s="201"/>
      <c r="AI353" s="201"/>
    </row>
    <row r="354">
      <c r="H354" s="205"/>
      <c r="I354" s="206"/>
      <c r="J354" s="203"/>
      <c r="K354" s="207"/>
      <c r="L354" s="199"/>
      <c r="M354" s="130"/>
      <c r="N354" s="199"/>
      <c r="O354" s="200"/>
      <c r="P354" s="200"/>
      <c r="Q354" s="130"/>
      <c r="R354" s="199"/>
      <c r="S354" s="200"/>
      <c r="T354" s="132"/>
      <c r="AB354" s="201" t="str">
        <f>IFERROR(__xludf.DUMMYFUNCTION("FILTER('설정시트'!$D$7:$K$20,'설정시트'!$C$7:$C$20=I354)"),"#N/A")</f>
        <v>#N/A</v>
      </c>
      <c r="AC354" s="201"/>
      <c r="AD354" s="201"/>
      <c r="AE354" s="201"/>
      <c r="AF354" s="201"/>
      <c r="AG354" s="201"/>
      <c r="AH354" s="201"/>
      <c r="AI354" s="201"/>
    </row>
    <row r="355">
      <c r="H355" s="205"/>
      <c r="I355" s="206"/>
      <c r="J355" s="203"/>
      <c r="K355" s="207"/>
      <c r="L355" s="199"/>
      <c r="M355" s="130"/>
      <c r="N355" s="199"/>
      <c r="O355" s="200"/>
      <c r="P355" s="200"/>
      <c r="Q355" s="130"/>
      <c r="R355" s="199"/>
      <c r="S355" s="200"/>
      <c r="T355" s="132"/>
      <c r="AB355" s="201" t="str">
        <f>IFERROR(__xludf.DUMMYFUNCTION("FILTER('설정시트'!$D$7:$K$20,'설정시트'!$C$7:$C$20=I355)"),"#N/A")</f>
        <v>#N/A</v>
      </c>
      <c r="AC355" s="201"/>
      <c r="AD355" s="201"/>
      <c r="AE355" s="201"/>
      <c r="AF355" s="201"/>
      <c r="AG355" s="201"/>
      <c r="AH355" s="201"/>
      <c r="AI355" s="201"/>
    </row>
    <row r="356">
      <c r="H356" s="205"/>
      <c r="I356" s="206"/>
      <c r="J356" s="203"/>
      <c r="K356" s="207"/>
      <c r="L356" s="199"/>
      <c r="M356" s="130"/>
      <c r="N356" s="199"/>
      <c r="O356" s="200"/>
      <c r="P356" s="200"/>
      <c r="Q356" s="130"/>
      <c r="R356" s="199"/>
      <c r="S356" s="200"/>
      <c r="T356" s="132"/>
      <c r="AB356" s="201" t="str">
        <f>IFERROR(__xludf.DUMMYFUNCTION("FILTER('설정시트'!$D$7:$K$20,'설정시트'!$C$7:$C$20=I356)"),"#N/A")</f>
        <v>#N/A</v>
      </c>
      <c r="AC356" s="201"/>
      <c r="AD356" s="201"/>
      <c r="AE356" s="201"/>
      <c r="AF356" s="201"/>
      <c r="AG356" s="201"/>
      <c r="AH356" s="201"/>
      <c r="AI356" s="201"/>
    </row>
    <row r="357">
      <c r="H357" s="205"/>
      <c r="I357" s="206"/>
      <c r="J357" s="203"/>
      <c r="K357" s="207"/>
      <c r="L357" s="199"/>
      <c r="M357" s="130"/>
      <c r="N357" s="199"/>
      <c r="O357" s="200"/>
      <c r="P357" s="200"/>
      <c r="Q357" s="130"/>
      <c r="R357" s="199"/>
      <c r="S357" s="200"/>
      <c r="T357" s="132"/>
      <c r="AB357" s="201" t="str">
        <f>IFERROR(__xludf.DUMMYFUNCTION("FILTER('설정시트'!$D$7:$K$20,'설정시트'!$C$7:$C$20=I357)"),"#N/A")</f>
        <v>#N/A</v>
      </c>
      <c r="AC357" s="201"/>
      <c r="AD357" s="201"/>
      <c r="AE357" s="201"/>
      <c r="AF357" s="201"/>
      <c r="AG357" s="201"/>
      <c r="AH357" s="201"/>
      <c r="AI357" s="201"/>
    </row>
    <row r="358">
      <c r="H358" s="205"/>
      <c r="I358" s="206"/>
      <c r="J358" s="203"/>
      <c r="K358" s="207"/>
      <c r="L358" s="199"/>
      <c r="M358" s="130"/>
      <c r="N358" s="199"/>
      <c r="O358" s="200"/>
      <c r="P358" s="200"/>
      <c r="Q358" s="130"/>
      <c r="R358" s="199"/>
      <c r="S358" s="200"/>
      <c r="T358" s="132"/>
      <c r="AB358" s="201" t="str">
        <f>IFERROR(__xludf.DUMMYFUNCTION("FILTER('설정시트'!$D$7:$K$20,'설정시트'!$C$7:$C$20=I358)"),"#N/A")</f>
        <v>#N/A</v>
      </c>
      <c r="AC358" s="201"/>
      <c r="AD358" s="201"/>
      <c r="AE358" s="201"/>
      <c r="AF358" s="201"/>
      <c r="AG358" s="201"/>
      <c r="AH358" s="201"/>
      <c r="AI358" s="201"/>
    </row>
    <row r="359">
      <c r="H359" s="205"/>
      <c r="I359" s="206"/>
      <c r="J359" s="203"/>
      <c r="K359" s="207"/>
      <c r="L359" s="199"/>
      <c r="M359" s="130"/>
      <c r="N359" s="199"/>
      <c r="O359" s="200"/>
      <c r="P359" s="200"/>
      <c r="Q359" s="130"/>
      <c r="R359" s="199"/>
      <c r="S359" s="200"/>
      <c r="T359" s="132"/>
      <c r="AB359" s="201" t="str">
        <f>IFERROR(__xludf.DUMMYFUNCTION("FILTER('설정시트'!$D$7:$K$20,'설정시트'!$C$7:$C$20=I359)"),"#N/A")</f>
        <v>#N/A</v>
      </c>
      <c r="AC359" s="201"/>
      <c r="AD359" s="201"/>
      <c r="AE359" s="201"/>
      <c r="AF359" s="201"/>
      <c r="AG359" s="201"/>
      <c r="AH359" s="201"/>
      <c r="AI359" s="201"/>
    </row>
    <row r="360">
      <c r="H360" s="205"/>
      <c r="I360" s="206"/>
      <c r="J360" s="203"/>
      <c r="K360" s="207"/>
      <c r="L360" s="199"/>
      <c r="M360" s="130"/>
      <c r="N360" s="199"/>
      <c r="O360" s="200"/>
      <c r="P360" s="200"/>
      <c r="Q360" s="130"/>
      <c r="R360" s="199"/>
      <c r="S360" s="200"/>
      <c r="T360" s="132"/>
      <c r="AB360" s="201" t="str">
        <f>IFERROR(__xludf.DUMMYFUNCTION("FILTER('설정시트'!$D$7:$K$20,'설정시트'!$C$7:$C$20=I360)"),"#N/A")</f>
        <v>#N/A</v>
      </c>
      <c r="AC360" s="201"/>
      <c r="AD360" s="201"/>
      <c r="AE360" s="201"/>
      <c r="AF360" s="201"/>
      <c r="AG360" s="201"/>
      <c r="AH360" s="201"/>
      <c r="AI360" s="201"/>
    </row>
    <row r="361">
      <c r="H361" s="205"/>
      <c r="I361" s="206"/>
      <c r="J361" s="203"/>
      <c r="K361" s="207"/>
      <c r="L361" s="199"/>
      <c r="M361" s="130"/>
      <c r="N361" s="199"/>
      <c r="O361" s="200"/>
      <c r="P361" s="200"/>
      <c r="Q361" s="130"/>
      <c r="R361" s="199"/>
      <c r="S361" s="200"/>
      <c r="T361" s="132"/>
      <c r="AB361" s="201" t="str">
        <f>IFERROR(__xludf.DUMMYFUNCTION("FILTER('설정시트'!$D$7:$K$20,'설정시트'!$C$7:$C$20=I361)"),"#N/A")</f>
        <v>#N/A</v>
      </c>
      <c r="AC361" s="201"/>
      <c r="AD361" s="201"/>
      <c r="AE361" s="201"/>
      <c r="AF361" s="201"/>
      <c r="AG361" s="201"/>
      <c r="AH361" s="201"/>
      <c r="AI361" s="201"/>
    </row>
    <row r="362">
      <c r="H362" s="205"/>
      <c r="I362" s="206"/>
      <c r="J362" s="203"/>
      <c r="K362" s="207"/>
      <c r="L362" s="199"/>
      <c r="M362" s="130"/>
      <c r="N362" s="199"/>
      <c r="O362" s="200"/>
      <c r="P362" s="200"/>
      <c r="Q362" s="130"/>
      <c r="R362" s="199"/>
      <c r="S362" s="200"/>
      <c r="T362" s="132"/>
      <c r="AB362" s="201" t="str">
        <f>IFERROR(__xludf.DUMMYFUNCTION("FILTER('설정시트'!$D$7:$K$20,'설정시트'!$C$7:$C$20=I362)"),"#N/A")</f>
        <v>#N/A</v>
      </c>
      <c r="AC362" s="201"/>
      <c r="AD362" s="201"/>
      <c r="AE362" s="201"/>
      <c r="AF362" s="201"/>
      <c r="AG362" s="201"/>
      <c r="AH362" s="201"/>
      <c r="AI362" s="201"/>
    </row>
    <row r="363">
      <c r="H363" s="205"/>
      <c r="I363" s="206"/>
      <c r="J363" s="203"/>
      <c r="K363" s="207"/>
      <c r="L363" s="199"/>
      <c r="M363" s="130"/>
      <c r="N363" s="199"/>
      <c r="O363" s="200"/>
      <c r="P363" s="200"/>
      <c r="Q363" s="130"/>
      <c r="R363" s="199"/>
      <c r="S363" s="200"/>
      <c r="T363" s="132"/>
      <c r="AB363" s="201" t="str">
        <f>IFERROR(__xludf.DUMMYFUNCTION("FILTER('설정시트'!$D$7:$K$20,'설정시트'!$C$7:$C$20=I363)"),"#N/A")</f>
        <v>#N/A</v>
      </c>
      <c r="AC363" s="201"/>
      <c r="AD363" s="201"/>
      <c r="AE363" s="201"/>
      <c r="AF363" s="201"/>
      <c r="AG363" s="201"/>
      <c r="AH363" s="201"/>
      <c r="AI363" s="201"/>
    </row>
    <row r="364">
      <c r="H364" s="205"/>
      <c r="I364" s="206"/>
      <c r="J364" s="203"/>
      <c r="K364" s="207"/>
      <c r="L364" s="199"/>
      <c r="M364" s="130"/>
      <c r="N364" s="199"/>
      <c r="O364" s="200"/>
      <c r="P364" s="200"/>
      <c r="Q364" s="130"/>
      <c r="R364" s="199"/>
      <c r="S364" s="200"/>
      <c r="T364" s="132"/>
      <c r="AB364" s="201" t="str">
        <f>IFERROR(__xludf.DUMMYFUNCTION("FILTER('설정시트'!$D$7:$K$20,'설정시트'!$C$7:$C$20=I364)"),"#N/A")</f>
        <v>#N/A</v>
      </c>
      <c r="AC364" s="201"/>
      <c r="AD364" s="201"/>
      <c r="AE364" s="201"/>
      <c r="AF364" s="201"/>
      <c r="AG364" s="201"/>
      <c r="AH364" s="201"/>
      <c r="AI364" s="201"/>
    </row>
    <row r="365">
      <c r="H365" s="205"/>
      <c r="I365" s="206"/>
      <c r="J365" s="203"/>
      <c r="K365" s="207"/>
      <c r="L365" s="199"/>
      <c r="M365" s="130"/>
      <c r="N365" s="199"/>
      <c r="O365" s="200"/>
      <c r="P365" s="200"/>
      <c r="Q365" s="130"/>
      <c r="R365" s="199"/>
      <c r="S365" s="200"/>
      <c r="T365" s="132"/>
      <c r="AB365" s="201" t="str">
        <f>IFERROR(__xludf.DUMMYFUNCTION("FILTER('설정시트'!$D$7:$K$20,'설정시트'!$C$7:$C$20=I365)"),"#N/A")</f>
        <v>#N/A</v>
      </c>
      <c r="AC365" s="201"/>
      <c r="AD365" s="201"/>
      <c r="AE365" s="201"/>
      <c r="AF365" s="201"/>
      <c r="AG365" s="201"/>
      <c r="AH365" s="201"/>
      <c r="AI365" s="201"/>
    </row>
    <row r="366">
      <c r="H366" s="205"/>
      <c r="I366" s="206"/>
      <c r="J366" s="203"/>
      <c r="K366" s="207"/>
      <c r="L366" s="199"/>
      <c r="M366" s="130"/>
      <c r="N366" s="199"/>
      <c r="O366" s="200"/>
      <c r="P366" s="200"/>
      <c r="Q366" s="130"/>
      <c r="R366" s="199"/>
      <c r="S366" s="200"/>
      <c r="T366" s="132"/>
      <c r="AB366" s="201" t="str">
        <f>IFERROR(__xludf.DUMMYFUNCTION("FILTER('설정시트'!$D$7:$K$20,'설정시트'!$C$7:$C$20=I366)"),"#N/A")</f>
        <v>#N/A</v>
      </c>
      <c r="AC366" s="201"/>
      <c r="AD366" s="201"/>
      <c r="AE366" s="201"/>
      <c r="AF366" s="201"/>
      <c r="AG366" s="201"/>
      <c r="AH366" s="201"/>
      <c r="AI366" s="201"/>
    </row>
    <row r="367">
      <c r="H367" s="205"/>
      <c r="I367" s="206"/>
      <c r="J367" s="203"/>
      <c r="K367" s="207"/>
      <c r="L367" s="199"/>
      <c r="M367" s="130"/>
      <c r="N367" s="199"/>
      <c r="O367" s="200"/>
      <c r="P367" s="200"/>
      <c r="Q367" s="130"/>
      <c r="R367" s="199"/>
      <c r="S367" s="200"/>
      <c r="T367" s="132"/>
      <c r="AB367" s="201" t="str">
        <f>IFERROR(__xludf.DUMMYFUNCTION("FILTER('설정시트'!$D$7:$K$20,'설정시트'!$C$7:$C$20=I367)"),"#N/A")</f>
        <v>#N/A</v>
      </c>
      <c r="AC367" s="201"/>
      <c r="AD367" s="201"/>
      <c r="AE367" s="201"/>
      <c r="AF367" s="201"/>
      <c r="AG367" s="201"/>
      <c r="AH367" s="201"/>
      <c r="AI367" s="201"/>
    </row>
    <row r="368">
      <c r="H368" s="205"/>
      <c r="I368" s="206"/>
      <c r="J368" s="203"/>
      <c r="K368" s="207"/>
      <c r="L368" s="199"/>
      <c r="M368" s="130"/>
      <c r="N368" s="199"/>
      <c r="O368" s="200"/>
      <c r="P368" s="200"/>
      <c r="Q368" s="130"/>
      <c r="R368" s="199"/>
      <c r="S368" s="200"/>
      <c r="T368" s="132"/>
      <c r="AB368" s="201" t="str">
        <f>IFERROR(__xludf.DUMMYFUNCTION("FILTER('설정시트'!$D$7:$K$20,'설정시트'!$C$7:$C$20=I368)"),"#N/A")</f>
        <v>#N/A</v>
      </c>
      <c r="AC368" s="201"/>
      <c r="AD368" s="201"/>
      <c r="AE368" s="201"/>
      <c r="AF368" s="201"/>
      <c r="AG368" s="201"/>
      <c r="AH368" s="201"/>
      <c r="AI368" s="201"/>
    </row>
    <row r="369">
      <c r="H369" s="205"/>
      <c r="I369" s="206"/>
      <c r="J369" s="203"/>
      <c r="K369" s="207"/>
      <c r="L369" s="199"/>
      <c r="M369" s="130"/>
      <c r="N369" s="199"/>
      <c r="O369" s="200"/>
      <c r="P369" s="200"/>
      <c r="Q369" s="130"/>
      <c r="R369" s="199"/>
      <c r="S369" s="200"/>
      <c r="T369" s="132"/>
      <c r="AB369" s="201" t="str">
        <f>IFERROR(__xludf.DUMMYFUNCTION("FILTER('설정시트'!$D$7:$K$20,'설정시트'!$C$7:$C$20=I369)"),"#N/A")</f>
        <v>#N/A</v>
      </c>
      <c r="AC369" s="201"/>
      <c r="AD369" s="201"/>
      <c r="AE369" s="201"/>
      <c r="AF369" s="201"/>
      <c r="AG369" s="201"/>
      <c r="AH369" s="201"/>
      <c r="AI369" s="201"/>
    </row>
    <row r="370">
      <c r="H370" s="205"/>
      <c r="I370" s="206"/>
      <c r="J370" s="203"/>
      <c r="K370" s="207"/>
      <c r="L370" s="199"/>
      <c r="M370" s="130"/>
      <c r="N370" s="199"/>
      <c r="O370" s="200"/>
      <c r="P370" s="200"/>
      <c r="Q370" s="130"/>
      <c r="R370" s="199"/>
      <c r="S370" s="200"/>
      <c r="T370" s="132"/>
      <c r="AB370" s="201" t="str">
        <f>IFERROR(__xludf.DUMMYFUNCTION("FILTER('설정시트'!$D$7:$K$20,'설정시트'!$C$7:$C$20=I370)"),"#N/A")</f>
        <v>#N/A</v>
      </c>
      <c r="AC370" s="201"/>
      <c r="AD370" s="201"/>
      <c r="AE370" s="201"/>
      <c r="AF370" s="201"/>
      <c r="AG370" s="201"/>
      <c r="AH370" s="201"/>
      <c r="AI370" s="201"/>
    </row>
    <row r="371">
      <c r="H371" s="205"/>
      <c r="I371" s="206"/>
      <c r="J371" s="203"/>
      <c r="K371" s="207"/>
      <c r="L371" s="199"/>
      <c r="M371" s="130"/>
      <c r="N371" s="199"/>
      <c r="O371" s="200"/>
      <c r="P371" s="200"/>
      <c r="Q371" s="130"/>
      <c r="R371" s="199"/>
      <c r="S371" s="200"/>
      <c r="T371" s="132"/>
      <c r="AB371" s="201" t="str">
        <f>IFERROR(__xludf.DUMMYFUNCTION("FILTER('설정시트'!$D$7:$K$20,'설정시트'!$C$7:$C$20=I371)"),"#N/A")</f>
        <v>#N/A</v>
      </c>
      <c r="AC371" s="201"/>
      <c r="AD371" s="201"/>
      <c r="AE371" s="201"/>
      <c r="AF371" s="201"/>
      <c r="AG371" s="201"/>
      <c r="AH371" s="201"/>
      <c r="AI371" s="201"/>
    </row>
    <row r="372">
      <c r="H372" s="205"/>
      <c r="I372" s="206"/>
      <c r="J372" s="203"/>
      <c r="K372" s="207"/>
      <c r="L372" s="199"/>
      <c r="M372" s="130"/>
      <c r="N372" s="199"/>
      <c r="O372" s="200"/>
      <c r="P372" s="200"/>
      <c r="Q372" s="130"/>
      <c r="R372" s="199"/>
      <c r="S372" s="200"/>
      <c r="T372" s="132"/>
      <c r="AB372" s="201" t="str">
        <f>IFERROR(__xludf.DUMMYFUNCTION("FILTER('설정시트'!$D$7:$K$20,'설정시트'!$C$7:$C$20=I372)"),"#N/A")</f>
        <v>#N/A</v>
      </c>
      <c r="AC372" s="201"/>
      <c r="AD372" s="201"/>
      <c r="AE372" s="201"/>
      <c r="AF372" s="201"/>
      <c r="AG372" s="201"/>
      <c r="AH372" s="201"/>
      <c r="AI372" s="201"/>
    </row>
    <row r="373">
      <c r="H373" s="205"/>
      <c r="I373" s="206"/>
      <c r="J373" s="203"/>
      <c r="K373" s="207"/>
      <c r="L373" s="199"/>
      <c r="M373" s="130"/>
      <c r="N373" s="199"/>
      <c r="O373" s="200"/>
      <c r="P373" s="200"/>
      <c r="Q373" s="130"/>
      <c r="R373" s="199"/>
      <c r="S373" s="200"/>
      <c r="T373" s="132"/>
      <c r="AB373" s="201" t="str">
        <f>IFERROR(__xludf.DUMMYFUNCTION("FILTER('설정시트'!$D$7:$K$20,'설정시트'!$C$7:$C$20=I373)"),"#N/A")</f>
        <v>#N/A</v>
      </c>
      <c r="AC373" s="201"/>
      <c r="AD373" s="201"/>
      <c r="AE373" s="201"/>
      <c r="AF373" s="201"/>
      <c r="AG373" s="201"/>
      <c r="AH373" s="201"/>
      <c r="AI373" s="201"/>
    </row>
    <row r="374">
      <c r="H374" s="205"/>
      <c r="I374" s="206"/>
      <c r="J374" s="203"/>
      <c r="K374" s="207"/>
      <c r="L374" s="199"/>
      <c r="M374" s="130"/>
      <c r="N374" s="199"/>
      <c r="O374" s="200"/>
      <c r="P374" s="200"/>
      <c r="Q374" s="130"/>
      <c r="R374" s="199"/>
      <c r="S374" s="200"/>
      <c r="T374" s="132"/>
      <c r="AB374" s="201" t="str">
        <f>IFERROR(__xludf.DUMMYFUNCTION("FILTER('설정시트'!$D$7:$K$20,'설정시트'!$C$7:$C$20=I374)"),"#N/A")</f>
        <v>#N/A</v>
      </c>
      <c r="AC374" s="201"/>
      <c r="AD374" s="201"/>
      <c r="AE374" s="201"/>
      <c r="AF374" s="201"/>
      <c r="AG374" s="201"/>
      <c r="AH374" s="201"/>
      <c r="AI374" s="201"/>
    </row>
    <row r="375">
      <c r="H375" s="205"/>
      <c r="I375" s="206"/>
      <c r="J375" s="203"/>
      <c r="K375" s="207"/>
      <c r="L375" s="199"/>
      <c r="M375" s="130"/>
      <c r="N375" s="199"/>
      <c r="O375" s="200"/>
      <c r="P375" s="200"/>
      <c r="Q375" s="130"/>
      <c r="R375" s="199"/>
      <c r="S375" s="200"/>
      <c r="T375" s="132"/>
      <c r="AB375" s="201" t="str">
        <f>IFERROR(__xludf.DUMMYFUNCTION("FILTER('설정시트'!$D$7:$K$20,'설정시트'!$C$7:$C$20=I375)"),"#N/A")</f>
        <v>#N/A</v>
      </c>
      <c r="AC375" s="201"/>
      <c r="AD375" s="201"/>
      <c r="AE375" s="201"/>
      <c r="AF375" s="201"/>
      <c r="AG375" s="201"/>
      <c r="AH375" s="201"/>
      <c r="AI375" s="201"/>
    </row>
    <row r="376">
      <c r="H376" s="205"/>
      <c r="I376" s="206"/>
      <c r="J376" s="203"/>
      <c r="K376" s="207"/>
      <c r="L376" s="199"/>
      <c r="M376" s="130"/>
      <c r="N376" s="199"/>
      <c r="O376" s="200"/>
      <c r="P376" s="200"/>
      <c r="Q376" s="130"/>
      <c r="R376" s="199"/>
      <c r="S376" s="200"/>
      <c r="T376" s="132"/>
      <c r="AB376" s="201" t="str">
        <f>IFERROR(__xludf.DUMMYFUNCTION("FILTER('설정시트'!$D$7:$K$20,'설정시트'!$C$7:$C$20=I376)"),"#N/A")</f>
        <v>#N/A</v>
      </c>
      <c r="AC376" s="201"/>
      <c r="AD376" s="201"/>
      <c r="AE376" s="201"/>
      <c r="AF376" s="201"/>
      <c r="AG376" s="201"/>
      <c r="AH376" s="201"/>
      <c r="AI376" s="201"/>
    </row>
    <row r="377">
      <c r="H377" s="205"/>
      <c r="I377" s="206"/>
      <c r="J377" s="203"/>
      <c r="K377" s="207"/>
      <c r="L377" s="199"/>
      <c r="M377" s="130"/>
      <c r="N377" s="199"/>
      <c r="O377" s="200"/>
      <c r="P377" s="200"/>
      <c r="Q377" s="130"/>
      <c r="R377" s="199"/>
      <c r="S377" s="200"/>
      <c r="T377" s="132"/>
      <c r="AB377" s="201" t="str">
        <f>IFERROR(__xludf.DUMMYFUNCTION("FILTER('설정시트'!$D$7:$K$20,'설정시트'!$C$7:$C$20=I377)"),"#N/A")</f>
        <v>#N/A</v>
      </c>
      <c r="AC377" s="201"/>
      <c r="AD377" s="201"/>
      <c r="AE377" s="201"/>
      <c r="AF377" s="201"/>
      <c r="AG377" s="201"/>
      <c r="AH377" s="201"/>
      <c r="AI377" s="201"/>
    </row>
    <row r="378">
      <c r="H378" s="205"/>
      <c r="I378" s="206"/>
      <c r="J378" s="203"/>
      <c r="K378" s="207"/>
      <c r="L378" s="199"/>
      <c r="M378" s="130"/>
      <c r="N378" s="199"/>
      <c r="O378" s="200"/>
      <c r="P378" s="200"/>
      <c r="Q378" s="130"/>
      <c r="R378" s="199"/>
      <c r="S378" s="200"/>
      <c r="T378" s="132"/>
      <c r="AB378" s="201" t="str">
        <f>IFERROR(__xludf.DUMMYFUNCTION("FILTER('설정시트'!$D$7:$K$20,'설정시트'!$C$7:$C$20=I378)"),"#N/A")</f>
        <v>#N/A</v>
      </c>
      <c r="AC378" s="201"/>
      <c r="AD378" s="201"/>
      <c r="AE378" s="201"/>
      <c r="AF378" s="201"/>
      <c r="AG378" s="201"/>
      <c r="AH378" s="201"/>
      <c r="AI378" s="201"/>
    </row>
    <row r="379">
      <c r="H379" s="205"/>
      <c r="I379" s="206"/>
      <c r="J379" s="203"/>
      <c r="K379" s="207"/>
      <c r="L379" s="199"/>
      <c r="M379" s="130"/>
      <c r="N379" s="199"/>
      <c r="O379" s="200"/>
      <c r="P379" s="200"/>
      <c r="Q379" s="130"/>
      <c r="R379" s="199"/>
      <c r="S379" s="200"/>
      <c r="T379" s="132"/>
      <c r="AB379" s="201" t="str">
        <f>IFERROR(__xludf.DUMMYFUNCTION("FILTER('설정시트'!$D$7:$K$20,'설정시트'!$C$7:$C$20=I379)"),"#N/A")</f>
        <v>#N/A</v>
      </c>
      <c r="AC379" s="201"/>
      <c r="AD379" s="201"/>
      <c r="AE379" s="201"/>
      <c r="AF379" s="201"/>
      <c r="AG379" s="201"/>
      <c r="AH379" s="201"/>
      <c r="AI379" s="201"/>
    </row>
    <row r="380">
      <c r="H380" s="205"/>
      <c r="I380" s="206"/>
      <c r="J380" s="203"/>
      <c r="K380" s="207"/>
      <c r="L380" s="199"/>
      <c r="M380" s="130"/>
      <c r="N380" s="199"/>
      <c r="O380" s="200"/>
      <c r="P380" s="200"/>
      <c r="Q380" s="130"/>
      <c r="R380" s="199"/>
      <c r="S380" s="200"/>
      <c r="T380" s="132"/>
      <c r="AB380" s="201" t="str">
        <f>IFERROR(__xludf.DUMMYFUNCTION("FILTER('설정시트'!$D$7:$K$20,'설정시트'!$C$7:$C$20=I380)"),"#N/A")</f>
        <v>#N/A</v>
      </c>
      <c r="AC380" s="201"/>
      <c r="AD380" s="201"/>
      <c r="AE380" s="201"/>
      <c r="AF380" s="201"/>
      <c r="AG380" s="201"/>
      <c r="AH380" s="201"/>
      <c r="AI380" s="201"/>
    </row>
    <row r="381">
      <c r="H381" s="205"/>
      <c r="I381" s="206"/>
      <c r="J381" s="203"/>
      <c r="K381" s="207"/>
      <c r="L381" s="199"/>
      <c r="M381" s="130"/>
      <c r="N381" s="199"/>
      <c r="O381" s="200"/>
      <c r="P381" s="200"/>
      <c r="Q381" s="130"/>
      <c r="R381" s="199"/>
      <c r="S381" s="200"/>
      <c r="T381" s="132"/>
      <c r="AB381" s="201" t="str">
        <f>IFERROR(__xludf.DUMMYFUNCTION("FILTER('설정시트'!$D$7:$K$20,'설정시트'!$C$7:$C$20=I381)"),"#N/A")</f>
        <v>#N/A</v>
      </c>
      <c r="AC381" s="201"/>
      <c r="AD381" s="201"/>
      <c r="AE381" s="201"/>
      <c r="AF381" s="201"/>
      <c r="AG381" s="201"/>
      <c r="AH381" s="201"/>
      <c r="AI381" s="201"/>
    </row>
    <row r="382">
      <c r="H382" s="205"/>
      <c r="I382" s="206"/>
      <c r="J382" s="203"/>
      <c r="K382" s="207"/>
      <c r="L382" s="199"/>
      <c r="M382" s="130"/>
      <c r="N382" s="199"/>
      <c r="O382" s="200"/>
      <c r="P382" s="200"/>
      <c r="Q382" s="130"/>
      <c r="R382" s="199"/>
      <c r="S382" s="200"/>
      <c r="T382" s="132"/>
      <c r="AB382" s="201" t="str">
        <f>IFERROR(__xludf.DUMMYFUNCTION("FILTER('설정시트'!$D$7:$K$20,'설정시트'!$C$7:$C$20=I382)"),"#N/A")</f>
        <v>#N/A</v>
      </c>
      <c r="AC382" s="201"/>
      <c r="AD382" s="201"/>
      <c r="AE382" s="201"/>
      <c r="AF382" s="201"/>
      <c r="AG382" s="201"/>
      <c r="AH382" s="201"/>
      <c r="AI382" s="201"/>
    </row>
    <row r="383">
      <c r="H383" s="205"/>
      <c r="I383" s="206"/>
      <c r="J383" s="203"/>
      <c r="K383" s="207"/>
      <c r="L383" s="199"/>
      <c r="M383" s="130"/>
      <c r="N383" s="199"/>
      <c r="O383" s="200"/>
      <c r="P383" s="200"/>
      <c r="Q383" s="130"/>
      <c r="R383" s="199"/>
      <c r="S383" s="200"/>
      <c r="T383" s="132"/>
      <c r="AB383" s="201" t="str">
        <f>IFERROR(__xludf.DUMMYFUNCTION("FILTER('설정시트'!$D$7:$K$20,'설정시트'!$C$7:$C$20=I383)"),"#N/A")</f>
        <v>#N/A</v>
      </c>
      <c r="AC383" s="201"/>
      <c r="AD383" s="201"/>
      <c r="AE383" s="201"/>
      <c r="AF383" s="201"/>
      <c r="AG383" s="201"/>
      <c r="AH383" s="201"/>
      <c r="AI383" s="201"/>
    </row>
    <row r="384">
      <c r="H384" s="205"/>
      <c r="I384" s="206"/>
      <c r="J384" s="203"/>
      <c r="K384" s="207"/>
      <c r="L384" s="199"/>
      <c r="M384" s="130"/>
      <c r="N384" s="199"/>
      <c r="O384" s="200"/>
      <c r="P384" s="200"/>
      <c r="Q384" s="130"/>
      <c r="R384" s="199"/>
      <c r="S384" s="200"/>
      <c r="T384" s="132"/>
      <c r="AB384" s="201" t="str">
        <f>IFERROR(__xludf.DUMMYFUNCTION("FILTER('설정시트'!$D$7:$K$20,'설정시트'!$C$7:$C$20=I384)"),"#N/A")</f>
        <v>#N/A</v>
      </c>
      <c r="AC384" s="201"/>
      <c r="AD384" s="201"/>
      <c r="AE384" s="201"/>
      <c r="AF384" s="201"/>
      <c r="AG384" s="201"/>
      <c r="AH384" s="201"/>
      <c r="AI384" s="201"/>
    </row>
    <row r="385">
      <c r="H385" s="205"/>
      <c r="I385" s="206"/>
      <c r="J385" s="203"/>
      <c r="K385" s="207"/>
      <c r="L385" s="199"/>
      <c r="M385" s="130"/>
      <c r="N385" s="199"/>
      <c r="O385" s="200"/>
      <c r="P385" s="200"/>
      <c r="Q385" s="130"/>
      <c r="R385" s="199"/>
      <c r="S385" s="200"/>
      <c r="T385" s="132"/>
      <c r="AB385" s="201" t="str">
        <f>IFERROR(__xludf.DUMMYFUNCTION("FILTER('설정시트'!$D$7:$K$20,'설정시트'!$C$7:$C$20=I385)"),"#N/A")</f>
        <v>#N/A</v>
      </c>
      <c r="AC385" s="201"/>
      <c r="AD385" s="201"/>
      <c r="AE385" s="201"/>
      <c r="AF385" s="201"/>
      <c r="AG385" s="201"/>
      <c r="AH385" s="201"/>
      <c r="AI385" s="201"/>
    </row>
    <row r="386">
      <c r="H386" s="205"/>
      <c r="I386" s="206"/>
      <c r="J386" s="203"/>
      <c r="K386" s="207"/>
      <c r="L386" s="199"/>
      <c r="M386" s="130"/>
      <c r="N386" s="199"/>
      <c r="O386" s="200"/>
      <c r="P386" s="200"/>
      <c r="Q386" s="130"/>
      <c r="R386" s="199"/>
      <c r="S386" s="200"/>
      <c r="T386" s="132"/>
      <c r="AB386" s="201" t="str">
        <f>IFERROR(__xludf.DUMMYFUNCTION("FILTER('설정시트'!$D$7:$K$20,'설정시트'!$C$7:$C$20=I386)"),"#N/A")</f>
        <v>#N/A</v>
      </c>
      <c r="AC386" s="201"/>
      <c r="AD386" s="201"/>
      <c r="AE386" s="201"/>
      <c r="AF386" s="201"/>
      <c r="AG386" s="201"/>
      <c r="AH386" s="201"/>
      <c r="AI386" s="201"/>
    </row>
    <row r="387">
      <c r="H387" s="205"/>
      <c r="I387" s="206"/>
      <c r="J387" s="203"/>
      <c r="K387" s="207"/>
      <c r="L387" s="199"/>
      <c r="M387" s="130"/>
      <c r="N387" s="199"/>
      <c r="O387" s="200"/>
      <c r="P387" s="200"/>
      <c r="Q387" s="130"/>
      <c r="R387" s="199"/>
      <c r="S387" s="200"/>
      <c r="T387" s="132"/>
      <c r="AB387" s="201" t="str">
        <f>IFERROR(__xludf.DUMMYFUNCTION("FILTER('설정시트'!$D$7:$K$20,'설정시트'!$C$7:$C$20=I387)"),"#N/A")</f>
        <v>#N/A</v>
      </c>
      <c r="AC387" s="201"/>
      <c r="AD387" s="201"/>
      <c r="AE387" s="201"/>
      <c r="AF387" s="201"/>
      <c r="AG387" s="201"/>
      <c r="AH387" s="201"/>
      <c r="AI387" s="201"/>
    </row>
    <row r="388">
      <c r="H388" s="205"/>
      <c r="I388" s="206"/>
      <c r="J388" s="203"/>
      <c r="K388" s="207"/>
      <c r="L388" s="199"/>
      <c r="M388" s="130"/>
      <c r="N388" s="199"/>
      <c r="O388" s="200"/>
      <c r="P388" s="200"/>
      <c r="Q388" s="130"/>
      <c r="R388" s="199"/>
      <c r="S388" s="200"/>
      <c r="T388" s="132"/>
      <c r="AB388" s="201" t="str">
        <f>IFERROR(__xludf.DUMMYFUNCTION("FILTER('설정시트'!$D$7:$K$20,'설정시트'!$C$7:$C$20=I388)"),"#N/A")</f>
        <v>#N/A</v>
      </c>
      <c r="AC388" s="201"/>
      <c r="AD388" s="201"/>
      <c r="AE388" s="201"/>
      <c r="AF388" s="201"/>
      <c r="AG388" s="201"/>
      <c r="AH388" s="201"/>
      <c r="AI388" s="201"/>
    </row>
    <row r="389">
      <c r="H389" s="205"/>
      <c r="I389" s="206"/>
      <c r="J389" s="203"/>
      <c r="K389" s="207"/>
      <c r="L389" s="199"/>
      <c r="M389" s="130"/>
      <c r="N389" s="199"/>
      <c r="O389" s="200"/>
      <c r="P389" s="200"/>
      <c r="Q389" s="130"/>
      <c r="R389" s="199"/>
      <c r="S389" s="200"/>
      <c r="T389" s="132"/>
      <c r="AB389" s="201" t="str">
        <f>IFERROR(__xludf.DUMMYFUNCTION("FILTER('설정시트'!$D$7:$K$20,'설정시트'!$C$7:$C$20=I389)"),"#N/A")</f>
        <v>#N/A</v>
      </c>
      <c r="AC389" s="201"/>
      <c r="AD389" s="201"/>
      <c r="AE389" s="201"/>
      <c r="AF389" s="201"/>
      <c r="AG389" s="201"/>
      <c r="AH389" s="201"/>
      <c r="AI389" s="201"/>
    </row>
    <row r="390">
      <c r="H390" s="205"/>
      <c r="I390" s="206"/>
      <c r="J390" s="203"/>
      <c r="K390" s="207"/>
      <c r="L390" s="199"/>
      <c r="M390" s="130"/>
      <c r="N390" s="199"/>
      <c r="O390" s="200"/>
      <c r="P390" s="200"/>
      <c r="Q390" s="130"/>
      <c r="R390" s="199"/>
      <c r="S390" s="200"/>
      <c r="T390" s="132"/>
      <c r="AB390" s="201" t="str">
        <f>IFERROR(__xludf.DUMMYFUNCTION("FILTER('설정시트'!$D$7:$K$20,'설정시트'!$C$7:$C$20=I390)"),"#N/A")</f>
        <v>#N/A</v>
      </c>
      <c r="AC390" s="201"/>
      <c r="AD390" s="201"/>
      <c r="AE390" s="201"/>
      <c r="AF390" s="201"/>
      <c r="AG390" s="201"/>
      <c r="AH390" s="201"/>
      <c r="AI390" s="201"/>
    </row>
    <row r="391">
      <c r="H391" s="205"/>
      <c r="I391" s="206"/>
      <c r="J391" s="203"/>
      <c r="K391" s="207"/>
      <c r="L391" s="199"/>
      <c r="M391" s="130"/>
      <c r="N391" s="199"/>
      <c r="O391" s="200"/>
      <c r="P391" s="200"/>
      <c r="Q391" s="130"/>
      <c r="R391" s="199"/>
      <c r="S391" s="200"/>
      <c r="T391" s="132"/>
      <c r="AB391" s="201" t="str">
        <f>IFERROR(__xludf.DUMMYFUNCTION("FILTER('설정시트'!$D$7:$K$20,'설정시트'!$C$7:$C$20=I391)"),"#N/A")</f>
        <v>#N/A</v>
      </c>
      <c r="AC391" s="201"/>
      <c r="AD391" s="201"/>
      <c r="AE391" s="201"/>
      <c r="AF391" s="201"/>
      <c r="AG391" s="201"/>
      <c r="AH391" s="201"/>
      <c r="AI391" s="201"/>
    </row>
    <row r="392">
      <c r="H392" s="205"/>
      <c r="I392" s="206"/>
      <c r="J392" s="203"/>
      <c r="K392" s="207"/>
      <c r="L392" s="199"/>
      <c r="M392" s="130"/>
      <c r="N392" s="199"/>
      <c r="O392" s="200"/>
      <c r="P392" s="200"/>
      <c r="Q392" s="130"/>
      <c r="R392" s="199"/>
      <c r="S392" s="200"/>
      <c r="T392" s="132"/>
      <c r="AB392" s="201" t="str">
        <f>IFERROR(__xludf.DUMMYFUNCTION("FILTER('설정시트'!$D$7:$K$20,'설정시트'!$C$7:$C$20=I392)"),"#N/A")</f>
        <v>#N/A</v>
      </c>
      <c r="AC392" s="201"/>
      <c r="AD392" s="201"/>
      <c r="AE392" s="201"/>
      <c r="AF392" s="201"/>
      <c r="AG392" s="201"/>
      <c r="AH392" s="201"/>
      <c r="AI392" s="201"/>
    </row>
    <row r="393">
      <c r="H393" s="205"/>
      <c r="I393" s="206"/>
      <c r="J393" s="203"/>
      <c r="K393" s="207"/>
      <c r="L393" s="199"/>
      <c r="M393" s="130"/>
      <c r="N393" s="199"/>
      <c r="O393" s="200"/>
      <c r="P393" s="200"/>
      <c r="Q393" s="130"/>
      <c r="R393" s="199"/>
      <c r="S393" s="200"/>
      <c r="T393" s="132"/>
      <c r="AB393" s="201" t="str">
        <f>IFERROR(__xludf.DUMMYFUNCTION("FILTER('설정시트'!$D$7:$K$20,'설정시트'!$C$7:$C$20=I393)"),"#N/A")</f>
        <v>#N/A</v>
      </c>
      <c r="AC393" s="201"/>
      <c r="AD393" s="201"/>
      <c r="AE393" s="201"/>
      <c r="AF393" s="201"/>
      <c r="AG393" s="201"/>
      <c r="AH393" s="201"/>
      <c r="AI393" s="201"/>
    </row>
    <row r="394">
      <c r="H394" s="205"/>
      <c r="I394" s="206"/>
      <c r="J394" s="203"/>
      <c r="K394" s="207"/>
      <c r="L394" s="199"/>
      <c r="M394" s="130"/>
      <c r="N394" s="199"/>
      <c r="O394" s="200"/>
      <c r="P394" s="200"/>
      <c r="Q394" s="130"/>
      <c r="R394" s="199"/>
      <c r="S394" s="200"/>
      <c r="T394" s="132"/>
      <c r="AB394" s="201" t="str">
        <f>IFERROR(__xludf.DUMMYFUNCTION("FILTER('설정시트'!$D$7:$K$20,'설정시트'!$C$7:$C$20=I394)"),"#N/A")</f>
        <v>#N/A</v>
      </c>
      <c r="AC394" s="201"/>
      <c r="AD394" s="201"/>
      <c r="AE394" s="201"/>
      <c r="AF394" s="201"/>
      <c r="AG394" s="201"/>
      <c r="AH394" s="201"/>
      <c r="AI394" s="201"/>
    </row>
    <row r="395">
      <c r="H395" s="205"/>
      <c r="I395" s="206"/>
      <c r="J395" s="203"/>
      <c r="K395" s="207"/>
      <c r="L395" s="199"/>
      <c r="M395" s="130"/>
      <c r="N395" s="199"/>
      <c r="O395" s="200"/>
      <c r="P395" s="200"/>
      <c r="Q395" s="130"/>
      <c r="R395" s="199"/>
      <c r="S395" s="200"/>
      <c r="T395" s="132"/>
      <c r="AB395" s="201" t="str">
        <f>IFERROR(__xludf.DUMMYFUNCTION("FILTER('설정시트'!$D$7:$K$20,'설정시트'!$C$7:$C$20=I395)"),"#N/A")</f>
        <v>#N/A</v>
      </c>
      <c r="AC395" s="201"/>
      <c r="AD395" s="201"/>
      <c r="AE395" s="201"/>
      <c r="AF395" s="201"/>
      <c r="AG395" s="201"/>
      <c r="AH395" s="201"/>
      <c r="AI395" s="201"/>
    </row>
    <row r="396">
      <c r="H396" s="205"/>
      <c r="I396" s="206"/>
      <c r="J396" s="203"/>
      <c r="K396" s="207"/>
      <c r="L396" s="199"/>
      <c r="M396" s="130"/>
      <c r="N396" s="199"/>
      <c r="O396" s="200"/>
      <c r="P396" s="200"/>
      <c r="Q396" s="130"/>
      <c r="R396" s="199"/>
      <c r="S396" s="200"/>
      <c r="T396" s="132"/>
      <c r="AB396" s="201" t="str">
        <f>IFERROR(__xludf.DUMMYFUNCTION("FILTER('설정시트'!$D$7:$K$20,'설정시트'!$C$7:$C$20=I396)"),"#N/A")</f>
        <v>#N/A</v>
      </c>
      <c r="AC396" s="201"/>
      <c r="AD396" s="201"/>
      <c r="AE396" s="201"/>
      <c r="AF396" s="201"/>
      <c r="AG396" s="201"/>
      <c r="AH396" s="201"/>
      <c r="AI396" s="201"/>
    </row>
    <row r="397">
      <c r="H397" s="205"/>
      <c r="I397" s="206"/>
      <c r="J397" s="203"/>
      <c r="K397" s="207"/>
      <c r="L397" s="199"/>
      <c r="M397" s="130"/>
      <c r="N397" s="199"/>
      <c r="O397" s="200"/>
      <c r="P397" s="200"/>
      <c r="Q397" s="130"/>
      <c r="R397" s="199"/>
      <c r="S397" s="200"/>
      <c r="T397" s="132"/>
      <c r="AB397" s="201" t="str">
        <f>IFERROR(__xludf.DUMMYFUNCTION("FILTER('설정시트'!$D$7:$K$20,'설정시트'!$C$7:$C$20=I397)"),"#N/A")</f>
        <v>#N/A</v>
      </c>
      <c r="AC397" s="201"/>
      <c r="AD397" s="201"/>
      <c r="AE397" s="201"/>
      <c r="AF397" s="201"/>
      <c r="AG397" s="201"/>
      <c r="AH397" s="201"/>
      <c r="AI397" s="201"/>
    </row>
    <row r="398">
      <c r="H398" s="205"/>
      <c r="I398" s="206"/>
      <c r="J398" s="203"/>
      <c r="K398" s="207"/>
      <c r="L398" s="199"/>
      <c r="M398" s="130"/>
      <c r="N398" s="199"/>
      <c r="O398" s="200"/>
      <c r="P398" s="200"/>
      <c r="Q398" s="130"/>
      <c r="R398" s="199"/>
      <c r="S398" s="200"/>
      <c r="T398" s="132"/>
      <c r="AB398" s="201" t="str">
        <f>IFERROR(__xludf.DUMMYFUNCTION("FILTER('설정시트'!$D$7:$K$20,'설정시트'!$C$7:$C$20=I398)"),"#N/A")</f>
        <v>#N/A</v>
      </c>
      <c r="AC398" s="201"/>
      <c r="AD398" s="201"/>
      <c r="AE398" s="201"/>
      <c r="AF398" s="201"/>
      <c r="AG398" s="201"/>
      <c r="AH398" s="201"/>
      <c r="AI398" s="201"/>
    </row>
    <row r="399">
      <c r="H399" s="205"/>
      <c r="I399" s="206"/>
      <c r="J399" s="203"/>
      <c r="K399" s="207"/>
      <c r="L399" s="199"/>
      <c r="M399" s="130"/>
      <c r="N399" s="199"/>
      <c r="O399" s="200"/>
      <c r="P399" s="200"/>
      <c r="Q399" s="130"/>
      <c r="R399" s="199"/>
      <c r="S399" s="200"/>
      <c r="T399" s="132"/>
      <c r="AB399" s="201" t="str">
        <f>IFERROR(__xludf.DUMMYFUNCTION("FILTER('설정시트'!$D$7:$K$20,'설정시트'!$C$7:$C$20=I399)"),"#N/A")</f>
        <v>#N/A</v>
      </c>
      <c r="AC399" s="201"/>
      <c r="AD399" s="201"/>
      <c r="AE399" s="201"/>
      <c r="AF399" s="201"/>
      <c r="AG399" s="201"/>
      <c r="AH399" s="201"/>
      <c r="AI399" s="201"/>
    </row>
    <row r="400">
      <c r="H400" s="205"/>
      <c r="I400" s="206"/>
      <c r="J400" s="203"/>
      <c r="K400" s="207"/>
      <c r="L400" s="199"/>
      <c r="M400" s="130"/>
      <c r="N400" s="199"/>
      <c r="O400" s="200"/>
      <c r="P400" s="200"/>
      <c r="Q400" s="130"/>
      <c r="R400" s="199"/>
      <c r="S400" s="200"/>
      <c r="T400" s="132"/>
      <c r="AB400" s="201" t="str">
        <f>IFERROR(__xludf.DUMMYFUNCTION("FILTER('설정시트'!$D$7:$K$20,'설정시트'!$C$7:$C$20=I400)"),"#N/A")</f>
        <v>#N/A</v>
      </c>
      <c r="AC400" s="201"/>
      <c r="AD400" s="201"/>
      <c r="AE400" s="201"/>
      <c r="AF400" s="201"/>
      <c r="AG400" s="201"/>
      <c r="AH400" s="201"/>
      <c r="AI400" s="201"/>
    </row>
    <row r="401">
      <c r="H401" s="205"/>
      <c r="I401" s="206"/>
      <c r="J401" s="203"/>
      <c r="K401" s="207"/>
      <c r="L401" s="199"/>
      <c r="M401" s="130"/>
      <c r="N401" s="199"/>
      <c r="O401" s="200"/>
      <c r="P401" s="200"/>
      <c r="Q401" s="130"/>
      <c r="R401" s="199"/>
      <c r="S401" s="200"/>
      <c r="T401" s="132"/>
      <c r="AB401" s="201" t="str">
        <f>IFERROR(__xludf.DUMMYFUNCTION("FILTER('설정시트'!$D$7:$K$20,'설정시트'!$C$7:$C$20=I401)"),"#N/A")</f>
        <v>#N/A</v>
      </c>
      <c r="AC401" s="201"/>
      <c r="AD401" s="201"/>
      <c r="AE401" s="201"/>
      <c r="AF401" s="201"/>
      <c r="AG401" s="201"/>
      <c r="AH401" s="201"/>
      <c r="AI401" s="201"/>
    </row>
    <row r="402">
      <c r="H402" s="205"/>
      <c r="I402" s="206"/>
      <c r="J402" s="203"/>
      <c r="K402" s="207"/>
      <c r="L402" s="199"/>
      <c r="M402" s="130"/>
      <c r="N402" s="199"/>
      <c r="O402" s="200"/>
      <c r="P402" s="200"/>
      <c r="Q402" s="130"/>
      <c r="R402" s="199"/>
      <c r="S402" s="200"/>
      <c r="T402" s="132"/>
      <c r="AB402" s="201" t="str">
        <f>IFERROR(__xludf.DUMMYFUNCTION("FILTER('설정시트'!$D$7:$K$20,'설정시트'!$C$7:$C$20=I402)"),"#N/A")</f>
        <v>#N/A</v>
      </c>
      <c r="AC402" s="201"/>
      <c r="AD402" s="201"/>
      <c r="AE402" s="201"/>
      <c r="AF402" s="201"/>
      <c r="AG402" s="201"/>
      <c r="AH402" s="201"/>
      <c r="AI402" s="201"/>
    </row>
    <row r="403">
      <c r="H403" s="205"/>
      <c r="I403" s="206"/>
      <c r="J403" s="203"/>
      <c r="K403" s="207"/>
      <c r="L403" s="199"/>
      <c r="M403" s="130"/>
      <c r="N403" s="199"/>
      <c r="O403" s="200"/>
      <c r="P403" s="200"/>
      <c r="Q403" s="130"/>
      <c r="R403" s="199"/>
      <c r="S403" s="200"/>
      <c r="T403" s="132"/>
      <c r="AB403" s="201" t="str">
        <f>IFERROR(__xludf.DUMMYFUNCTION("FILTER('설정시트'!$D$7:$K$20,'설정시트'!$C$7:$C$20=I403)"),"#N/A")</f>
        <v>#N/A</v>
      </c>
      <c r="AC403" s="201"/>
      <c r="AD403" s="201"/>
      <c r="AE403" s="201"/>
      <c r="AF403" s="201"/>
      <c r="AG403" s="201"/>
      <c r="AH403" s="201"/>
      <c r="AI403" s="201"/>
    </row>
    <row r="404">
      <c r="H404" s="205"/>
      <c r="I404" s="206"/>
      <c r="J404" s="203"/>
      <c r="K404" s="207"/>
      <c r="L404" s="199"/>
      <c r="M404" s="130"/>
      <c r="N404" s="199"/>
      <c r="O404" s="200"/>
      <c r="P404" s="200"/>
      <c r="Q404" s="130"/>
      <c r="R404" s="199"/>
      <c r="S404" s="200"/>
      <c r="T404" s="132"/>
      <c r="AB404" s="201" t="str">
        <f>IFERROR(__xludf.DUMMYFUNCTION("FILTER('설정시트'!$D$7:$K$20,'설정시트'!$C$7:$C$20=I404)"),"#N/A")</f>
        <v>#N/A</v>
      </c>
      <c r="AC404" s="201"/>
      <c r="AD404" s="201"/>
      <c r="AE404" s="201"/>
      <c r="AF404" s="201"/>
      <c r="AG404" s="201"/>
      <c r="AH404" s="201"/>
      <c r="AI404" s="201"/>
    </row>
    <row r="405">
      <c r="H405" s="205"/>
      <c r="I405" s="206"/>
      <c r="J405" s="203"/>
      <c r="K405" s="207"/>
      <c r="L405" s="199"/>
      <c r="M405" s="130"/>
      <c r="N405" s="199"/>
      <c r="O405" s="200"/>
      <c r="P405" s="200"/>
      <c r="Q405" s="130"/>
      <c r="R405" s="199"/>
      <c r="S405" s="200"/>
      <c r="T405" s="132"/>
      <c r="AB405" s="201" t="str">
        <f>IFERROR(__xludf.DUMMYFUNCTION("FILTER('설정시트'!$D$7:$K$20,'설정시트'!$C$7:$C$20=I405)"),"#N/A")</f>
        <v>#N/A</v>
      </c>
      <c r="AC405" s="201"/>
      <c r="AD405" s="201"/>
      <c r="AE405" s="201"/>
      <c r="AF405" s="201"/>
      <c r="AG405" s="201"/>
      <c r="AH405" s="201"/>
      <c r="AI405" s="201"/>
    </row>
    <row r="406">
      <c r="H406" s="205"/>
      <c r="I406" s="206"/>
      <c r="J406" s="203"/>
      <c r="K406" s="207"/>
      <c r="L406" s="199"/>
      <c r="M406" s="130"/>
      <c r="N406" s="199"/>
      <c r="O406" s="200"/>
      <c r="P406" s="200"/>
      <c r="Q406" s="130"/>
      <c r="R406" s="199"/>
      <c r="S406" s="200"/>
      <c r="T406" s="132"/>
      <c r="AB406" s="201" t="str">
        <f>IFERROR(__xludf.DUMMYFUNCTION("FILTER('설정시트'!$D$7:$K$20,'설정시트'!$C$7:$C$20=I406)"),"#N/A")</f>
        <v>#N/A</v>
      </c>
      <c r="AC406" s="201"/>
      <c r="AD406" s="201"/>
      <c r="AE406" s="201"/>
      <c r="AF406" s="201"/>
      <c r="AG406" s="201"/>
      <c r="AH406" s="201"/>
      <c r="AI406" s="201"/>
    </row>
    <row r="407">
      <c r="H407" s="205"/>
      <c r="I407" s="206"/>
      <c r="J407" s="203"/>
      <c r="K407" s="207"/>
      <c r="L407" s="199"/>
      <c r="M407" s="130"/>
      <c r="N407" s="199"/>
      <c r="O407" s="200"/>
      <c r="P407" s="200"/>
      <c r="Q407" s="130"/>
      <c r="R407" s="199"/>
      <c r="S407" s="200"/>
      <c r="T407" s="132"/>
      <c r="AB407" s="201" t="str">
        <f>IFERROR(__xludf.DUMMYFUNCTION("FILTER('설정시트'!$D$7:$K$20,'설정시트'!$C$7:$C$20=I407)"),"#N/A")</f>
        <v>#N/A</v>
      </c>
      <c r="AC407" s="201"/>
      <c r="AD407" s="201"/>
      <c r="AE407" s="201"/>
      <c r="AF407" s="201"/>
      <c r="AG407" s="201"/>
      <c r="AH407" s="201"/>
      <c r="AI407" s="201"/>
    </row>
    <row r="408">
      <c r="H408" s="205"/>
      <c r="I408" s="206"/>
      <c r="J408" s="203"/>
      <c r="K408" s="207"/>
      <c r="L408" s="199"/>
      <c r="M408" s="130"/>
      <c r="N408" s="199"/>
      <c r="O408" s="200"/>
      <c r="P408" s="200"/>
      <c r="Q408" s="130"/>
      <c r="R408" s="199"/>
      <c r="S408" s="200"/>
      <c r="T408" s="132"/>
      <c r="AB408" s="201" t="str">
        <f>IFERROR(__xludf.DUMMYFUNCTION("FILTER('설정시트'!$D$7:$K$20,'설정시트'!$C$7:$C$20=I408)"),"#N/A")</f>
        <v>#N/A</v>
      </c>
      <c r="AC408" s="201"/>
      <c r="AD408" s="201"/>
      <c r="AE408" s="201"/>
      <c r="AF408" s="201"/>
      <c r="AG408" s="201"/>
      <c r="AH408" s="201"/>
      <c r="AI408" s="201"/>
    </row>
    <row r="409">
      <c r="H409" s="205"/>
      <c r="I409" s="206"/>
      <c r="J409" s="203"/>
      <c r="K409" s="207"/>
      <c r="L409" s="199"/>
      <c r="M409" s="130"/>
      <c r="N409" s="199"/>
      <c r="O409" s="200"/>
      <c r="P409" s="200"/>
      <c r="Q409" s="130"/>
      <c r="R409" s="199"/>
      <c r="S409" s="200"/>
      <c r="T409" s="132"/>
      <c r="AB409" s="201" t="str">
        <f>IFERROR(__xludf.DUMMYFUNCTION("FILTER('설정시트'!$D$7:$K$20,'설정시트'!$C$7:$C$20=I409)"),"#N/A")</f>
        <v>#N/A</v>
      </c>
      <c r="AC409" s="201"/>
      <c r="AD409" s="201"/>
      <c r="AE409" s="201"/>
      <c r="AF409" s="201"/>
      <c r="AG409" s="201"/>
      <c r="AH409" s="201"/>
      <c r="AI409" s="201"/>
    </row>
    <row r="410">
      <c r="H410" s="205"/>
      <c r="I410" s="206"/>
      <c r="J410" s="203"/>
      <c r="K410" s="207"/>
      <c r="L410" s="199"/>
      <c r="M410" s="130"/>
      <c r="N410" s="199"/>
      <c r="O410" s="200"/>
      <c r="P410" s="200"/>
      <c r="Q410" s="130"/>
      <c r="R410" s="199"/>
      <c r="S410" s="200"/>
      <c r="T410" s="132"/>
      <c r="AB410" s="201" t="str">
        <f>IFERROR(__xludf.DUMMYFUNCTION("FILTER('설정시트'!$D$7:$K$20,'설정시트'!$C$7:$C$20=I410)"),"#N/A")</f>
        <v>#N/A</v>
      </c>
      <c r="AC410" s="201"/>
      <c r="AD410" s="201"/>
      <c r="AE410" s="201"/>
      <c r="AF410" s="201"/>
      <c r="AG410" s="201"/>
      <c r="AH410" s="201"/>
      <c r="AI410" s="201"/>
    </row>
    <row r="411">
      <c r="H411" s="205"/>
      <c r="I411" s="206"/>
      <c r="J411" s="203"/>
      <c r="K411" s="207"/>
      <c r="L411" s="199"/>
      <c r="M411" s="130"/>
      <c r="N411" s="199"/>
      <c r="O411" s="200"/>
      <c r="P411" s="200"/>
      <c r="Q411" s="130"/>
      <c r="R411" s="199"/>
      <c r="S411" s="200"/>
      <c r="T411" s="132"/>
      <c r="AB411" s="201" t="str">
        <f>IFERROR(__xludf.DUMMYFUNCTION("FILTER('설정시트'!$D$7:$K$20,'설정시트'!$C$7:$C$20=I411)"),"#N/A")</f>
        <v>#N/A</v>
      </c>
      <c r="AC411" s="201"/>
      <c r="AD411" s="201"/>
      <c r="AE411" s="201"/>
      <c r="AF411" s="201"/>
      <c r="AG411" s="201"/>
      <c r="AH411" s="201"/>
      <c r="AI411" s="201"/>
    </row>
    <row r="412">
      <c r="H412" s="205"/>
      <c r="I412" s="206"/>
      <c r="J412" s="203"/>
      <c r="K412" s="207"/>
      <c r="L412" s="199"/>
      <c r="M412" s="130"/>
      <c r="N412" s="199"/>
      <c r="O412" s="200"/>
      <c r="P412" s="200"/>
      <c r="Q412" s="130"/>
      <c r="R412" s="199"/>
      <c r="S412" s="200"/>
      <c r="T412" s="132"/>
      <c r="AB412" s="201" t="str">
        <f>IFERROR(__xludf.DUMMYFUNCTION("FILTER('설정시트'!$D$7:$K$20,'설정시트'!$C$7:$C$20=I412)"),"#N/A")</f>
        <v>#N/A</v>
      </c>
      <c r="AC412" s="201"/>
      <c r="AD412" s="201"/>
      <c r="AE412" s="201"/>
      <c r="AF412" s="201"/>
      <c r="AG412" s="201"/>
      <c r="AH412" s="201"/>
      <c r="AI412" s="201"/>
    </row>
    <row r="413">
      <c r="H413" s="205"/>
      <c r="I413" s="206"/>
      <c r="J413" s="203"/>
      <c r="K413" s="207"/>
      <c r="L413" s="199"/>
      <c r="M413" s="130"/>
      <c r="N413" s="199"/>
      <c r="O413" s="200"/>
      <c r="P413" s="200"/>
      <c r="Q413" s="130"/>
      <c r="R413" s="199"/>
      <c r="S413" s="200"/>
      <c r="T413" s="132"/>
      <c r="AB413" s="201" t="str">
        <f>IFERROR(__xludf.DUMMYFUNCTION("FILTER('설정시트'!$D$7:$K$20,'설정시트'!$C$7:$C$20=I413)"),"#N/A")</f>
        <v>#N/A</v>
      </c>
      <c r="AC413" s="201"/>
      <c r="AD413" s="201"/>
      <c r="AE413" s="201"/>
      <c r="AF413" s="201"/>
      <c r="AG413" s="201"/>
      <c r="AH413" s="201"/>
      <c r="AI413" s="201"/>
    </row>
    <row r="414">
      <c r="H414" s="205"/>
      <c r="I414" s="206"/>
      <c r="J414" s="203"/>
      <c r="K414" s="207"/>
      <c r="L414" s="199"/>
      <c r="M414" s="130"/>
      <c r="N414" s="199"/>
      <c r="O414" s="200"/>
      <c r="P414" s="200"/>
      <c r="Q414" s="130"/>
      <c r="R414" s="199"/>
      <c r="S414" s="200"/>
      <c r="T414" s="132"/>
      <c r="AB414" s="201" t="str">
        <f>IFERROR(__xludf.DUMMYFUNCTION("FILTER('설정시트'!$D$7:$K$20,'설정시트'!$C$7:$C$20=I414)"),"#N/A")</f>
        <v>#N/A</v>
      </c>
      <c r="AC414" s="201"/>
      <c r="AD414" s="201"/>
      <c r="AE414" s="201"/>
      <c r="AF414" s="201"/>
      <c r="AG414" s="201"/>
      <c r="AH414" s="201"/>
      <c r="AI414" s="201"/>
    </row>
    <row r="415">
      <c r="H415" s="205"/>
      <c r="I415" s="206"/>
      <c r="J415" s="203"/>
      <c r="K415" s="207"/>
      <c r="L415" s="199"/>
      <c r="M415" s="130"/>
      <c r="N415" s="199"/>
      <c r="O415" s="200"/>
      <c r="P415" s="200"/>
      <c r="Q415" s="130"/>
      <c r="R415" s="199"/>
      <c r="S415" s="200"/>
      <c r="T415" s="132"/>
      <c r="AB415" s="201" t="str">
        <f>IFERROR(__xludf.DUMMYFUNCTION("FILTER('설정시트'!$D$7:$K$20,'설정시트'!$C$7:$C$20=I415)"),"#N/A")</f>
        <v>#N/A</v>
      </c>
      <c r="AC415" s="201"/>
      <c r="AD415" s="201"/>
      <c r="AE415" s="201"/>
      <c r="AF415" s="201"/>
      <c r="AG415" s="201"/>
      <c r="AH415" s="201"/>
      <c r="AI415" s="201"/>
    </row>
    <row r="416">
      <c r="H416" s="205"/>
      <c r="I416" s="206"/>
      <c r="J416" s="203"/>
      <c r="K416" s="207"/>
      <c r="L416" s="199"/>
      <c r="M416" s="130"/>
      <c r="N416" s="199"/>
      <c r="O416" s="200"/>
      <c r="P416" s="200"/>
      <c r="Q416" s="130"/>
      <c r="R416" s="199"/>
      <c r="S416" s="200"/>
      <c r="T416" s="132"/>
      <c r="AB416" s="201" t="str">
        <f>IFERROR(__xludf.DUMMYFUNCTION("FILTER('설정시트'!$D$7:$K$20,'설정시트'!$C$7:$C$20=I416)"),"#N/A")</f>
        <v>#N/A</v>
      </c>
      <c r="AC416" s="201"/>
      <c r="AD416" s="201"/>
      <c r="AE416" s="201"/>
      <c r="AF416" s="201"/>
      <c r="AG416" s="201"/>
      <c r="AH416" s="201"/>
      <c r="AI416" s="201"/>
    </row>
    <row r="417">
      <c r="H417" s="205"/>
      <c r="I417" s="206"/>
      <c r="J417" s="203"/>
      <c r="K417" s="207"/>
      <c r="L417" s="199"/>
      <c r="M417" s="130"/>
      <c r="N417" s="199"/>
      <c r="O417" s="200"/>
      <c r="P417" s="200"/>
      <c r="Q417" s="130"/>
      <c r="R417" s="199"/>
      <c r="S417" s="200"/>
      <c r="T417" s="132"/>
      <c r="AB417" s="201" t="str">
        <f>IFERROR(__xludf.DUMMYFUNCTION("FILTER('설정시트'!$D$7:$K$20,'설정시트'!$C$7:$C$20=I417)"),"#N/A")</f>
        <v>#N/A</v>
      </c>
      <c r="AC417" s="201"/>
      <c r="AD417" s="201"/>
      <c r="AE417" s="201"/>
      <c r="AF417" s="201"/>
      <c r="AG417" s="201"/>
      <c r="AH417" s="201"/>
      <c r="AI417" s="201"/>
    </row>
    <row r="418">
      <c r="H418" s="205"/>
      <c r="I418" s="206"/>
      <c r="J418" s="203"/>
      <c r="K418" s="207"/>
      <c r="L418" s="199"/>
      <c r="M418" s="130"/>
      <c r="N418" s="199"/>
      <c r="O418" s="200"/>
      <c r="P418" s="200"/>
      <c r="Q418" s="130"/>
      <c r="R418" s="199"/>
      <c r="S418" s="200"/>
      <c r="T418" s="132"/>
      <c r="AB418" s="201" t="str">
        <f>IFERROR(__xludf.DUMMYFUNCTION("FILTER('설정시트'!$D$7:$K$20,'설정시트'!$C$7:$C$20=I418)"),"#N/A")</f>
        <v>#N/A</v>
      </c>
      <c r="AC418" s="201"/>
      <c r="AD418" s="201"/>
      <c r="AE418" s="201"/>
      <c r="AF418" s="201"/>
      <c r="AG418" s="201"/>
      <c r="AH418" s="201"/>
      <c r="AI418" s="201"/>
    </row>
    <row r="419">
      <c r="H419" s="205"/>
      <c r="I419" s="206"/>
      <c r="J419" s="203"/>
      <c r="K419" s="207"/>
      <c r="L419" s="199"/>
      <c r="M419" s="130"/>
      <c r="N419" s="199"/>
      <c r="O419" s="200"/>
      <c r="P419" s="200"/>
      <c r="Q419" s="130"/>
      <c r="R419" s="199"/>
      <c r="S419" s="200"/>
      <c r="T419" s="132"/>
      <c r="AB419" s="201" t="str">
        <f>IFERROR(__xludf.DUMMYFUNCTION("FILTER('설정시트'!$D$7:$K$20,'설정시트'!$C$7:$C$20=I419)"),"#N/A")</f>
        <v>#N/A</v>
      </c>
      <c r="AC419" s="201"/>
      <c r="AD419" s="201"/>
      <c r="AE419" s="201"/>
      <c r="AF419" s="201"/>
      <c r="AG419" s="201"/>
      <c r="AH419" s="201"/>
      <c r="AI419" s="201"/>
    </row>
    <row r="420">
      <c r="H420" s="205"/>
      <c r="I420" s="206"/>
      <c r="J420" s="203"/>
      <c r="K420" s="207"/>
      <c r="L420" s="199"/>
      <c r="M420" s="130"/>
      <c r="N420" s="199"/>
      <c r="O420" s="200"/>
      <c r="P420" s="200"/>
      <c r="Q420" s="130"/>
      <c r="R420" s="199"/>
      <c r="S420" s="200"/>
      <c r="T420" s="132"/>
      <c r="AB420" s="201" t="str">
        <f>IFERROR(__xludf.DUMMYFUNCTION("FILTER('설정시트'!$D$7:$K$20,'설정시트'!$C$7:$C$20=I420)"),"#N/A")</f>
        <v>#N/A</v>
      </c>
      <c r="AC420" s="201"/>
      <c r="AD420" s="201"/>
      <c r="AE420" s="201"/>
      <c r="AF420" s="201"/>
      <c r="AG420" s="201"/>
      <c r="AH420" s="201"/>
      <c r="AI420" s="201"/>
    </row>
    <row r="421">
      <c r="H421" s="205"/>
      <c r="I421" s="206"/>
      <c r="J421" s="203"/>
      <c r="K421" s="207"/>
      <c r="L421" s="199"/>
      <c r="M421" s="130"/>
      <c r="N421" s="199"/>
      <c r="O421" s="200"/>
      <c r="P421" s="200"/>
      <c r="Q421" s="130"/>
      <c r="R421" s="199"/>
      <c r="S421" s="200"/>
      <c r="T421" s="132"/>
      <c r="AB421" s="201" t="str">
        <f>IFERROR(__xludf.DUMMYFUNCTION("FILTER('설정시트'!$D$7:$K$20,'설정시트'!$C$7:$C$20=I421)"),"#N/A")</f>
        <v>#N/A</v>
      </c>
      <c r="AC421" s="201"/>
      <c r="AD421" s="201"/>
      <c r="AE421" s="201"/>
      <c r="AF421" s="201"/>
      <c r="AG421" s="201"/>
      <c r="AH421" s="201"/>
      <c r="AI421" s="201"/>
    </row>
    <row r="422">
      <c r="H422" s="205"/>
      <c r="I422" s="206"/>
      <c r="J422" s="203"/>
      <c r="K422" s="207"/>
      <c r="L422" s="199"/>
      <c r="M422" s="130"/>
      <c r="N422" s="199"/>
      <c r="O422" s="200"/>
      <c r="P422" s="200"/>
      <c r="Q422" s="130"/>
      <c r="R422" s="199"/>
      <c r="S422" s="200"/>
      <c r="T422" s="132"/>
      <c r="AB422" s="201" t="str">
        <f>IFERROR(__xludf.DUMMYFUNCTION("FILTER('설정시트'!$D$7:$K$20,'설정시트'!$C$7:$C$20=I422)"),"#N/A")</f>
        <v>#N/A</v>
      </c>
      <c r="AC422" s="201"/>
      <c r="AD422" s="201"/>
      <c r="AE422" s="201"/>
      <c r="AF422" s="201"/>
      <c r="AG422" s="201"/>
      <c r="AH422" s="201"/>
      <c r="AI422" s="201"/>
    </row>
    <row r="423">
      <c r="H423" s="205"/>
      <c r="I423" s="206"/>
      <c r="J423" s="203"/>
      <c r="K423" s="207"/>
      <c r="L423" s="199"/>
      <c r="M423" s="130"/>
      <c r="N423" s="199"/>
      <c r="O423" s="200"/>
      <c r="P423" s="200"/>
      <c r="Q423" s="130"/>
      <c r="R423" s="199"/>
      <c r="S423" s="200"/>
      <c r="T423" s="132"/>
      <c r="AB423" s="201" t="str">
        <f>IFERROR(__xludf.DUMMYFUNCTION("FILTER('설정시트'!$D$7:$K$20,'설정시트'!$C$7:$C$20=I423)"),"#N/A")</f>
        <v>#N/A</v>
      </c>
      <c r="AC423" s="201"/>
      <c r="AD423" s="201"/>
      <c r="AE423" s="201"/>
      <c r="AF423" s="201"/>
      <c r="AG423" s="201"/>
      <c r="AH423" s="201"/>
      <c r="AI423" s="201"/>
    </row>
    <row r="424">
      <c r="H424" s="205"/>
      <c r="I424" s="206"/>
      <c r="J424" s="203"/>
      <c r="K424" s="207"/>
      <c r="L424" s="199"/>
      <c r="M424" s="130"/>
      <c r="N424" s="199"/>
      <c r="O424" s="200"/>
      <c r="P424" s="200"/>
      <c r="Q424" s="130"/>
      <c r="R424" s="199"/>
      <c r="S424" s="200"/>
      <c r="T424" s="132"/>
      <c r="AB424" s="201" t="str">
        <f>IFERROR(__xludf.DUMMYFUNCTION("FILTER('설정시트'!$D$7:$K$20,'설정시트'!$C$7:$C$20=I424)"),"#N/A")</f>
        <v>#N/A</v>
      </c>
      <c r="AC424" s="201"/>
      <c r="AD424" s="201"/>
      <c r="AE424" s="201"/>
      <c r="AF424" s="201"/>
      <c r="AG424" s="201"/>
      <c r="AH424" s="201"/>
      <c r="AI424" s="201"/>
    </row>
    <row r="425">
      <c r="H425" s="205"/>
      <c r="I425" s="206"/>
      <c r="J425" s="203"/>
      <c r="K425" s="207"/>
      <c r="L425" s="199"/>
      <c r="M425" s="130"/>
      <c r="N425" s="199"/>
      <c r="O425" s="200"/>
      <c r="P425" s="200"/>
      <c r="Q425" s="130"/>
      <c r="R425" s="199"/>
      <c r="S425" s="200"/>
      <c r="T425" s="132"/>
      <c r="AB425" s="201" t="str">
        <f>IFERROR(__xludf.DUMMYFUNCTION("FILTER('설정시트'!$D$7:$K$20,'설정시트'!$C$7:$C$20=I425)"),"#N/A")</f>
        <v>#N/A</v>
      </c>
      <c r="AC425" s="201"/>
      <c r="AD425" s="201"/>
      <c r="AE425" s="201"/>
      <c r="AF425" s="201"/>
      <c r="AG425" s="201"/>
      <c r="AH425" s="201"/>
      <c r="AI425" s="201"/>
    </row>
    <row r="426">
      <c r="H426" s="205"/>
      <c r="I426" s="206"/>
      <c r="J426" s="203"/>
      <c r="K426" s="207"/>
      <c r="L426" s="199"/>
      <c r="M426" s="130"/>
      <c r="N426" s="199"/>
      <c r="O426" s="200"/>
      <c r="P426" s="200"/>
      <c r="Q426" s="130"/>
      <c r="R426" s="199"/>
      <c r="S426" s="200"/>
      <c r="T426" s="132"/>
      <c r="AB426" s="201" t="str">
        <f>IFERROR(__xludf.DUMMYFUNCTION("FILTER('설정시트'!$D$7:$K$20,'설정시트'!$C$7:$C$20=I426)"),"#N/A")</f>
        <v>#N/A</v>
      </c>
      <c r="AC426" s="201"/>
      <c r="AD426" s="201"/>
      <c r="AE426" s="201"/>
      <c r="AF426" s="201"/>
      <c r="AG426" s="201"/>
      <c r="AH426" s="201"/>
      <c r="AI426" s="201"/>
    </row>
    <row r="427">
      <c r="H427" s="205"/>
      <c r="I427" s="206"/>
      <c r="J427" s="203"/>
      <c r="K427" s="207"/>
      <c r="L427" s="199"/>
      <c r="M427" s="130"/>
      <c r="N427" s="199"/>
      <c r="O427" s="200"/>
      <c r="P427" s="200"/>
      <c r="Q427" s="130"/>
      <c r="R427" s="199"/>
      <c r="S427" s="200"/>
      <c r="T427" s="132"/>
      <c r="AB427" s="201" t="str">
        <f>IFERROR(__xludf.DUMMYFUNCTION("FILTER('설정시트'!$D$7:$K$20,'설정시트'!$C$7:$C$20=I427)"),"#N/A")</f>
        <v>#N/A</v>
      </c>
      <c r="AC427" s="201"/>
      <c r="AD427" s="201"/>
      <c r="AE427" s="201"/>
      <c r="AF427" s="201"/>
      <c r="AG427" s="201"/>
      <c r="AH427" s="201"/>
      <c r="AI427" s="201"/>
    </row>
    <row r="428">
      <c r="H428" s="205"/>
      <c r="I428" s="206"/>
      <c r="J428" s="203"/>
      <c r="K428" s="207"/>
      <c r="L428" s="199"/>
      <c r="M428" s="130"/>
      <c r="N428" s="199"/>
      <c r="O428" s="200"/>
      <c r="P428" s="200"/>
      <c r="Q428" s="130"/>
      <c r="R428" s="199"/>
      <c r="S428" s="200"/>
      <c r="T428" s="132"/>
      <c r="AB428" s="201" t="str">
        <f>IFERROR(__xludf.DUMMYFUNCTION("FILTER('설정시트'!$D$7:$K$20,'설정시트'!$C$7:$C$20=I428)"),"#N/A")</f>
        <v>#N/A</v>
      </c>
      <c r="AC428" s="201"/>
      <c r="AD428" s="201"/>
      <c r="AE428" s="201"/>
      <c r="AF428" s="201"/>
      <c r="AG428" s="201"/>
      <c r="AH428" s="201"/>
      <c r="AI428" s="201"/>
    </row>
    <row r="429">
      <c r="H429" s="205"/>
      <c r="I429" s="206"/>
      <c r="J429" s="203"/>
      <c r="K429" s="207"/>
      <c r="L429" s="199"/>
      <c r="M429" s="130"/>
      <c r="N429" s="199"/>
      <c r="O429" s="200"/>
      <c r="P429" s="200"/>
      <c r="Q429" s="130"/>
      <c r="R429" s="199"/>
      <c r="S429" s="200"/>
      <c r="T429" s="132"/>
      <c r="AB429" s="201" t="str">
        <f>IFERROR(__xludf.DUMMYFUNCTION("FILTER('설정시트'!$D$7:$K$20,'설정시트'!$C$7:$C$20=I429)"),"#N/A")</f>
        <v>#N/A</v>
      </c>
      <c r="AC429" s="201"/>
      <c r="AD429" s="201"/>
      <c r="AE429" s="201"/>
      <c r="AF429" s="201"/>
      <c r="AG429" s="201"/>
      <c r="AH429" s="201"/>
      <c r="AI429" s="201"/>
    </row>
    <row r="430">
      <c r="H430" s="205"/>
      <c r="I430" s="206"/>
      <c r="J430" s="203"/>
      <c r="K430" s="207"/>
      <c r="L430" s="199"/>
      <c r="M430" s="130"/>
      <c r="N430" s="199"/>
      <c r="O430" s="200"/>
      <c r="P430" s="200"/>
      <c r="Q430" s="130"/>
      <c r="R430" s="199"/>
      <c r="S430" s="200"/>
      <c r="T430" s="132"/>
      <c r="AB430" s="201" t="str">
        <f>IFERROR(__xludf.DUMMYFUNCTION("FILTER('설정시트'!$D$7:$K$20,'설정시트'!$C$7:$C$20=I430)"),"#N/A")</f>
        <v>#N/A</v>
      </c>
      <c r="AC430" s="201"/>
      <c r="AD430" s="201"/>
      <c r="AE430" s="201"/>
      <c r="AF430" s="201"/>
      <c r="AG430" s="201"/>
      <c r="AH430" s="201"/>
      <c r="AI430" s="201"/>
    </row>
    <row r="431">
      <c r="H431" s="205"/>
      <c r="I431" s="206"/>
      <c r="J431" s="203"/>
      <c r="K431" s="207"/>
      <c r="L431" s="199"/>
      <c r="M431" s="130"/>
      <c r="N431" s="199"/>
      <c r="O431" s="200"/>
      <c r="P431" s="200"/>
      <c r="Q431" s="130"/>
      <c r="R431" s="199"/>
      <c r="S431" s="200"/>
      <c r="T431" s="132"/>
      <c r="AB431" s="201" t="str">
        <f>IFERROR(__xludf.DUMMYFUNCTION("FILTER('설정시트'!$D$7:$K$20,'설정시트'!$C$7:$C$20=I431)"),"#N/A")</f>
        <v>#N/A</v>
      </c>
      <c r="AC431" s="201"/>
      <c r="AD431" s="201"/>
      <c r="AE431" s="201"/>
      <c r="AF431" s="201"/>
      <c r="AG431" s="201"/>
      <c r="AH431" s="201"/>
      <c r="AI431" s="201"/>
    </row>
    <row r="432">
      <c r="H432" s="205"/>
      <c r="I432" s="206"/>
      <c r="J432" s="203"/>
      <c r="K432" s="207"/>
      <c r="L432" s="199"/>
      <c r="M432" s="130"/>
      <c r="N432" s="199"/>
      <c r="O432" s="200"/>
      <c r="P432" s="200"/>
      <c r="Q432" s="130"/>
      <c r="R432" s="199"/>
      <c r="S432" s="200"/>
      <c r="T432" s="132"/>
      <c r="AB432" s="201" t="str">
        <f>IFERROR(__xludf.DUMMYFUNCTION("FILTER('설정시트'!$D$7:$K$20,'설정시트'!$C$7:$C$20=I432)"),"#N/A")</f>
        <v>#N/A</v>
      </c>
      <c r="AC432" s="201"/>
      <c r="AD432" s="201"/>
      <c r="AE432" s="201"/>
      <c r="AF432" s="201"/>
      <c r="AG432" s="201"/>
      <c r="AH432" s="201"/>
      <c r="AI432" s="201"/>
    </row>
    <row r="433">
      <c r="H433" s="205"/>
      <c r="I433" s="206"/>
      <c r="J433" s="203"/>
      <c r="K433" s="207"/>
      <c r="L433" s="199"/>
      <c r="M433" s="130"/>
      <c r="N433" s="199"/>
      <c r="O433" s="200"/>
      <c r="P433" s="200"/>
      <c r="Q433" s="130"/>
      <c r="R433" s="199"/>
      <c r="S433" s="200"/>
      <c r="T433" s="132"/>
      <c r="AB433" s="201" t="str">
        <f>IFERROR(__xludf.DUMMYFUNCTION("FILTER('설정시트'!$D$7:$K$20,'설정시트'!$C$7:$C$20=I433)"),"#N/A")</f>
        <v>#N/A</v>
      </c>
      <c r="AC433" s="201"/>
      <c r="AD433" s="201"/>
      <c r="AE433" s="201"/>
      <c r="AF433" s="201"/>
      <c r="AG433" s="201"/>
      <c r="AH433" s="201"/>
      <c r="AI433" s="201"/>
    </row>
    <row r="434">
      <c r="H434" s="205"/>
      <c r="I434" s="206"/>
      <c r="J434" s="203"/>
      <c r="K434" s="207"/>
      <c r="L434" s="199"/>
      <c r="M434" s="130"/>
      <c r="N434" s="199"/>
      <c r="O434" s="200"/>
      <c r="P434" s="200"/>
      <c r="Q434" s="130"/>
      <c r="R434" s="199"/>
      <c r="S434" s="200"/>
      <c r="T434" s="132"/>
      <c r="AB434" s="201" t="str">
        <f>IFERROR(__xludf.DUMMYFUNCTION("FILTER('설정시트'!$D$7:$K$20,'설정시트'!$C$7:$C$20=I434)"),"#N/A")</f>
        <v>#N/A</v>
      </c>
      <c r="AC434" s="201"/>
      <c r="AD434" s="201"/>
      <c r="AE434" s="201"/>
      <c r="AF434" s="201"/>
      <c r="AG434" s="201"/>
      <c r="AH434" s="201"/>
      <c r="AI434" s="201"/>
    </row>
    <row r="435">
      <c r="H435" s="205"/>
      <c r="I435" s="206"/>
      <c r="J435" s="203"/>
      <c r="K435" s="207"/>
      <c r="L435" s="199"/>
      <c r="M435" s="130"/>
      <c r="N435" s="199"/>
      <c r="O435" s="200"/>
      <c r="P435" s="200"/>
      <c r="Q435" s="130"/>
      <c r="R435" s="199"/>
      <c r="S435" s="200"/>
      <c r="T435" s="132"/>
      <c r="AB435" s="201" t="str">
        <f>IFERROR(__xludf.DUMMYFUNCTION("FILTER('설정시트'!$D$7:$K$20,'설정시트'!$C$7:$C$20=I435)"),"#N/A")</f>
        <v>#N/A</v>
      </c>
      <c r="AC435" s="201"/>
      <c r="AD435" s="201"/>
      <c r="AE435" s="201"/>
      <c r="AF435" s="201"/>
      <c r="AG435" s="201"/>
      <c r="AH435" s="201"/>
      <c r="AI435" s="201"/>
    </row>
    <row r="436">
      <c r="H436" s="205"/>
      <c r="I436" s="206"/>
      <c r="J436" s="203"/>
      <c r="K436" s="207"/>
      <c r="L436" s="199"/>
      <c r="M436" s="130"/>
      <c r="N436" s="199"/>
      <c r="O436" s="200"/>
      <c r="P436" s="200"/>
      <c r="Q436" s="130"/>
      <c r="R436" s="199"/>
      <c r="S436" s="200"/>
      <c r="T436" s="132"/>
      <c r="AB436" s="201" t="str">
        <f>IFERROR(__xludf.DUMMYFUNCTION("FILTER('설정시트'!$D$7:$K$20,'설정시트'!$C$7:$C$20=I436)"),"#N/A")</f>
        <v>#N/A</v>
      </c>
      <c r="AC436" s="201"/>
      <c r="AD436" s="201"/>
      <c r="AE436" s="201"/>
      <c r="AF436" s="201"/>
      <c r="AG436" s="201"/>
      <c r="AH436" s="201"/>
      <c r="AI436" s="201"/>
    </row>
    <row r="437">
      <c r="H437" s="205"/>
      <c r="I437" s="206"/>
      <c r="J437" s="203"/>
      <c r="K437" s="207"/>
      <c r="L437" s="199"/>
      <c r="M437" s="130"/>
      <c r="N437" s="199"/>
      <c r="O437" s="200"/>
      <c r="P437" s="200"/>
      <c r="Q437" s="130"/>
      <c r="R437" s="199"/>
      <c r="S437" s="200"/>
      <c r="T437" s="132"/>
      <c r="AB437" s="201" t="str">
        <f>IFERROR(__xludf.DUMMYFUNCTION("FILTER('설정시트'!$D$7:$K$20,'설정시트'!$C$7:$C$20=I437)"),"#N/A")</f>
        <v>#N/A</v>
      </c>
      <c r="AC437" s="201"/>
      <c r="AD437" s="201"/>
      <c r="AE437" s="201"/>
      <c r="AF437" s="201"/>
      <c r="AG437" s="201"/>
      <c r="AH437" s="201"/>
      <c r="AI437" s="201"/>
    </row>
    <row r="438">
      <c r="H438" s="205"/>
      <c r="I438" s="206"/>
      <c r="J438" s="203"/>
      <c r="K438" s="207"/>
      <c r="L438" s="199"/>
      <c r="M438" s="130"/>
      <c r="N438" s="199"/>
      <c r="O438" s="200"/>
      <c r="P438" s="200"/>
      <c r="Q438" s="130"/>
      <c r="R438" s="199"/>
      <c r="S438" s="200"/>
      <c r="T438" s="132"/>
      <c r="AB438" s="201" t="str">
        <f>IFERROR(__xludf.DUMMYFUNCTION("FILTER('설정시트'!$D$7:$K$20,'설정시트'!$C$7:$C$20=I438)"),"#N/A")</f>
        <v>#N/A</v>
      </c>
      <c r="AC438" s="201"/>
      <c r="AD438" s="201"/>
      <c r="AE438" s="201"/>
      <c r="AF438" s="201"/>
      <c r="AG438" s="201"/>
      <c r="AH438" s="201"/>
      <c r="AI438" s="201"/>
    </row>
    <row r="439">
      <c r="H439" s="205"/>
      <c r="I439" s="206"/>
      <c r="J439" s="203"/>
      <c r="K439" s="207"/>
      <c r="L439" s="199"/>
      <c r="M439" s="130"/>
      <c r="N439" s="199"/>
      <c r="O439" s="200"/>
      <c r="P439" s="200"/>
      <c r="Q439" s="130"/>
      <c r="R439" s="199"/>
      <c r="S439" s="200"/>
      <c r="T439" s="132"/>
      <c r="AB439" s="201" t="str">
        <f>IFERROR(__xludf.DUMMYFUNCTION("FILTER('설정시트'!$D$7:$K$20,'설정시트'!$C$7:$C$20=I439)"),"#N/A")</f>
        <v>#N/A</v>
      </c>
      <c r="AC439" s="201"/>
      <c r="AD439" s="201"/>
      <c r="AE439" s="201"/>
      <c r="AF439" s="201"/>
      <c r="AG439" s="201"/>
      <c r="AH439" s="201"/>
      <c r="AI439" s="201"/>
    </row>
    <row r="440">
      <c r="H440" s="205"/>
      <c r="I440" s="206"/>
      <c r="J440" s="203"/>
      <c r="K440" s="207"/>
      <c r="L440" s="199"/>
      <c r="M440" s="130"/>
      <c r="N440" s="199"/>
      <c r="O440" s="200"/>
      <c r="P440" s="200"/>
      <c r="Q440" s="130"/>
      <c r="R440" s="199"/>
      <c r="S440" s="200"/>
      <c r="T440" s="132"/>
      <c r="AB440" s="201" t="str">
        <f>IFERROR(__xludf.DUMMYFUNCTION("FILTER('설정시트'!$D$7:$K$20,'설정시트'!$C$7:$C$20=I440)"),"#N/A")</f>
        <v>#N/A</v>
      </c>
      <c r="AC440" s="201"/>
      <c r="AD440" s="201"/>
      <c r="AE440" s="201"/>
      <c r="AF440" s="201"/>
      <c r="AG440" s="201"/>
      <c r="AH440" s="201"/>
      <c r="AI440" s="201"/>
    </row>
    <row r="441">
      <c r="H441" s="205"/>
      <c r="I441" s="206"/>
      <c r="J441" s="203"/>
      <c r="K441" s="207"/>
      <c r="L441" s="199"/>
      <c r="M441" s="130"/>
      <c r="N441" s="199"/>
      <c r="O441" s="200"/>
      <c r="P441" s="200"/>
      <c r="Q441" s="130"/>
      <c r="R441" s="199"/>
      <c r="S441" s="200"/>
      <c r="T441" s="132"/>
      <c r="AB441" s="201" t="str">
        <f>IFERROR(__xludf.DUMMYFUNCTION("FILTER('설정시트'!$D$7:$K$20,'설정시트'!$C$7:$C$20=I441)"),"#N/A")</f>
        <v>#N/A</v>
      </c>
      <c r="AC441" s="201"/>
      <c r="AD441" s="201"/>
      <c r="AE441" s="201"/>
      <c r="AF441" s="201"/>
      <c r="AG441" s="201"/>
      <c r="AH441" s="201"/>
      <c r="AI441" s="201"/>
    </row>
    <row r="442">
      <c r="H442" s="205"/>
      <c r="I442" s="206"/>
      <c r="J442" s="203"/>
      <c r="K442" s="207"/>
      <c r="L442" s="199"/>
      <c r="M442" s="130"/>
      <c r="N442" s="199"/>
      <c r="O442" s="200"/>
      <c r="P442" s="200"/>
      <c r="Q442" s="130"/>
      <c r="R442" s="199"/>
      <c r="S442" s="200"/>
      <c r="T442" s="132"/>
      <c r="AB442" s="201" t="str">
        <f>IFERROR(__xludf.DUMMYFUNCTION("FILTER('설정시트'!$D$7:$K$20,'설정시트'!$C$7:$C$20=I442)"),"#N/A")</f>
        <v>#N/A</v>
      </c>
      <c r="AC442" s="201"/>
      <c r="AD442" s="201"/>
      <c r="AE442" s="201"/>
      <c r="AF442" s="201"/>
      <c r="AG442" s="201"/>
      <c r="AH442" s="201"/>
      <c r="AI442" s="201"/>
    </row>
    <row r="443">
      <c r="H443" s="205"/>
      <c r="I443" s="206"/>
      <c r="J443" s="203"/>
      <c r="K443" s="207"/>
      <c r="L443" s="199"/>
      <c r="M443" s="130"/>
      <c r="N443" s="199"/>
      <c r="O443" s="200"/>
      <c r="P443" s="200"/>
      <c r="Q443" s="130"/>
      <c r="R443" s="199"/>
      <c r="S443" s="200"/>
      <c r="T443" s="132"/>
      <c r="AB443" s="201" t="str">
        <f>IFERROR(__xludf.DUMMYFUNCTION("FILTER('설정시트'!$D$7:$K$20,'설정시트'!$C$7:$C$20=I443)"),"#N/A")</f>
        <v>#N/A</v>
      </c>
      <c r="AC443" s="201"/>
      <c r="AD443" s="201"/>
      <c r="AE443" s="201"/>
      <c r="AF443" s="201"/>
      <c r="AG443" s="201"/>
      <c r="AH443" s="201"/>
      <c r="AI443" s="201"/>
    </row>
    <row r="444">
      <c r="H444" s="205"/>
      <c r="I444" s="206"/>
      <c r="J444" s="203"/>
      <c r="K444" s="207"/>
      <c r="L444" s="199"/>
      <c r="M444" s="130"/>
      <c r="N444" s="199"/>
      <c r="O444" s="200"/>
      <c r="P444" s="200"/>
      <c r="Q444" s="130"/>
      <c r="R444" s="199"/>
      <c r="S444" s="200"/>
      <c r="T444" s="132"/>
      <c r="AB444" s="201" t="str">
        <f>IFERROR(__xludf.DUMMYFUNCTION("FILTER('설정시트'!$D$7:$K$20,'설정시트'!$C$7:$C$20=I444)"),"#N/A")</f>
        <v>#N/A</v>
      </c>
      <c r="AC444" s="201"/>
      <c r="AD444" s="201"/>
      <c r="AE444" s="201"/>
      <c r="AF444" s="201"/>
      <c r="AG444" s="201"/>
      <c r="AH444" s="201"/>
      <c r="AI444" s="201"/>
    </row>
    <row r="445">
      <c r="H445" s="205"/>
      <c r="I445" s="206"/>
      <c r="J445" s="203"/>
      <c r="K445" s="207"/>
      <c r="L445" s="199"/>
      <c r="M445" s="130"/>
      <c r="N445" s="199"/>
      <c r="O445" s="200"/>
      <c r="P445" s="200"/>
      <c r="Q445" s="130"/>
      <c r="R445" s="199"/>
      <c r="S445" s="200"/>
      <c r="T445" s="132"/>
      <c r="AB445" s="201" t="str">
        <f>IFERROR(__xludf.DUMMYFUNCTION("FILTER('설정시트'!$D$7:$K$20,'설정시트'!$C$7:$C$20=I445)"),"#N/A")</f>
        <v>#N/A</v>
      </c>
      <c r="AC445" s="201"/>
      <c r="AD445" s="201"/>
      <c r="AE445" s="201"/>
      <c r="AF445" s="201"/>
      <c r="AG445" s="201"/>
      <c r="AH445" s="201"/>
      <c r="AI445" s="201"/>
    </row>
    <row r="446">
      <c r="H446" s="205"/>
      <c r="I446" s="206"/>
      <c r="J446" s="203"/>
      <c r="K446" s="207"/>
      <c r="L446" s="199"/>
      <c r="M446" s="130"/>
      <c r="N446" s="199"/>
      <c r="O446" s="200"/>
      <c r="P446" s="200"/>
      <c r="Q446" s="130"/>
      <c r="R446" s="199"/>
      <c r="S446" s="200"/>
      <c r="T446" s="132"/>
      <c r="AB446" s="201" t="str">
        <f>IFERROR(__xludf.DUMMYFUNCTION("FILTER('설정시트'!$D$7:$K$20,'설정시트'!$C$7:$C$20=I446)"),"#N/A")</f>
        <v>#N/A</v>
      </c>
      <c r="AC446" s="201"/>
      <c r="AD446" s="201"/>
      <c r="AE446" s="201"/>
      <c r="AF446" s="201"/>
      <c r="AG446" s="201"/>
      <c r="AH446" s="201"/>
      <c r="AI446" s="201"/>
    </row>
    <row r="447">
      <c r="H447" s="205"/>
      <c r="I447" s="206"/>
      <c r="J447" s="203"/>
      <c r="K447" s="207"/>
      <c r="L447" s="199"/>
      <c r="M447" s="130"/>
      <c r="N447" s="199"/>
      <c r="O447" s="200"/>
      <c r="P447" s="200"/>
      <c r="Q447" s="130"/>
      <c r="R447" s="199"/>
      <c r="S447" s="200"/>
      <c r="T447" s="132"/>
      <c r="AB447" s="201" t="str">
        <f>IFERROR(__xludf.DUMMYFUNCTION("FILTER('설정시트'!$D$7:$K$20,'설정시트'!$C$7:$C$20=I447)"),"#N/A")</f>
        <v>#N/A</v>
      </c>
      <c r="AC447" s="201"/>
      <c r="AD447" s="201"/>
      <c r="AE447" s="201"/>
      <c r="AF447" s="201"/>
      <c r="AG447" s="201"/>
      <c r="AH447" s="201"/>
      <c r="AI447" s="201"/>
    </row>
    <row r="448">
      <c r="H448" s="205"/>
      <c r="I448" s="206"/>
      <c r="J448" s="203"/>
      <c r="K448" s="207"/>
      <c r="L448" s="199"/>
      <c r="M448" s="130"/>
      <c r="N448" s="199"/>
      <c r="O448" s="200"/>
      <c r="P448" s="200"/>
      <c r="Q448" s="130"/>
      <c r="R448" s="199"/>
      <c r="S448" s="200"/>
      <c r="T448" s="132"/>
      <c r="AB448" s="201" t="str">
        <f>IFERROR(__xludf.DUMMYFUNCTION("FILTER('설정시트'!$D$7:$K$20,'설정시트'!$C$7:$C$20=I448)"),"#N/A")</f>
        <v>#N/A</v>
      </c>
      <c r="AC448" s="201"/>
      <c r="AD448" s="201"/>
      <c r="AE448" s="201"/>
      <c r="AF448" s="201"/>
      <c r="AG448" s="201"/>
      <c r="AH448" s="201"/>
      <c r="AI448" s="201"/>
    </row>
    <row r="449">
      <c r="H449" s="205"/>
      <c r="I449" s="206"/>
      <c r="J449" s="203"/>
      <c r="K449" s="207"/>
      <c r="L449" s="199"/>
      <c r="M449" s="130"/>
      <c r="N449" s="199"/>
      <c r="O449" s="200"/>
      <c r="P449" s="200"/>
      <c r="Q449" s="130"/>
      <c r="R449" s="199"/>
      <c r="S449" s="200"/>
      <c r="T449" s="132"/>
      <c r="AB449" s="201" t="str">
        <f>IFERROR(__xludf.DUMMYFUNCTION("FILTER('설정시트'!$D$7:$K$20,'설정시트'!$C$7:$C$20=I449)"),"#N/A")</f>
        <v>#N/A</v>
      </c>
      <c r="AC449" s="201"/>
      <c r="AD449" s="201"/>
      <c r="AE449" s="201"/>
      <c r="AF449" s="201"/>
      <c r="AG449" s="201"/>
      <c r="AH449" s="201"/>
      <c r="AI449" s="201"/>
    </row>
    <row r="450">
      <c r="H450" s="205"/>
      <c r="I450" s="206"/>
      <c r="J450" s="203"/>
      <c r="K450" s="207"/>
      <c r="L450" s="199"/>
      <c r="M450" s="130"/>
      <c r="N450" s="199"/>
      <c r="O450" s="200"/>
      <c r="P450" s="200"/>
      <c r="Q450" s="130"/>
      <c r="R450" s="199"/>
      <c r="S450" s="200"/>
      <c r="T450" s="132"/>
      <c r="AB450" s="201" t="str">
        <f>IFERROR(__xludf.DUMMYFUNCTION("FILTER('설정시트'!$D$7:$K$20,'설정시트'!$C$7:$C$20=I450)"),"#N/A")</f>
        <v>#N/A</v>
      </c>
      <c r="AC450" s="201"/>
      <c r="AD450" s="201"/>
      <c r="AE450" s="201"/>
      <c r="AF450" s="201"/>
      <c r="AG450" s="201"/>
      <c r="AH450" s="201"/>
      <c r="AI450" s="201"/>
    </row>
    <row r="451">
      <c r="H451" s="205"/>
      <c r="I451" s="206"/>
      <c r="J451" s="203"/>
      <c r="K451" s="207"/>
      <c r="L451" s="199"/>
      <c r="M451" s="130"/>
      <c r="N451" s="199"/>
      <c r="O451" s="200"/>
      <c r="P451" s="200"/>
      <c r="Q451" s="130"/>
      <c r="R451" s="199"/>
      <c r="S451" s="200"/>
      <c r="T451" s="132"/>
      <c r="AB451" s="201" t="str">
        <f>IFERROR(__xludf.DUMMYFUNCTION("FILTER('설정시트'!$D$7:$K$20,'설정시트'!$C$7:$C$20=I451)"),"#N/A")</f>
        <v>#N/A</v>
      </c>
      <c r="AC451" s="201"/>
      <c r="AD451" s="201"/>
      <c r="AE451" s="201"/>
      <c r="AF451" s="201"/>
      <c r="AG451" s="201"/>
      <c r="AH451" s="201"/>
      <c r="AI451" s="201"/>
    </row>
    <row r="452">
      <c r="H452" s="205"/>
      <c r="I452" s="206"/>
      <c r="J452" s="203"/>
      <c r="K452" s="207"/>
      <c r="L452" s="199"/>
      <c r="M452" s="130"/>
      <c r="N452" s="199"/>
      <c r="O452" s="200"/>
      <c r="P452" s="200"/>
      <c r="Q452" s="130"/>
      <c r="R452" s="199"/>
      <c r="S452" s="200"/>
      <c r="T452" s="132"/>
      <c r="AB452" s="201" t="str">
        <f>IFERROR(__xludf.DUMMYFUNCTION("FILTER('설정시트'!$D$7:$K$20,'설정시트'!$C$7:$C$20=I452)"),"#N/A")</f>
        <v>#N/A</v>
      </c>
      <c r="AC452" s="201"/>
      <c r="AD452" s="201"/>
      <c r="AE452" s="201"/>
      <c r="AF452" s="201"/>
      <c r="AG452" s="201"/>
      <c r="AH452" s="201"/>
      <c r="AI452" s="201"/>
    </row>
    <row r="453">
      <c r="H453" s="205"/>
      <c r="I453" s="206"/>
      <c r="J453" s="203"/>
      <c r="K453" s="207"/>
      <c r="L453" s="199"/>
      <c r="M453" s="130"/>
      <c r="N453" s="199"/>
      <c r="O453" s="200"/>
      <c r="P453" s="200"/>
      <c r="Q453" s="130"/>
      <c r="R453" s="199"/>
      <c r="S453" s="200"/>
      <c r="T453" s="132"/>
      <c r="AB453" s="201" t="str">
        <f>IFERROR(__xludf.DUMMYFUNCTION("FILTER('설정시트'!$D$7:$K$20,'설정시트'!$C$7:$C$20=I453)"),"#N/A")</f>
        <v>#N/A</v>
      </c>
      <c r="AC453" s="201"/>
      <c r="AD453" s="201"/>
      <c r="AE453" s="201"/>
      <c r="AF453" s="201"/>
      <c r="AG453" s="201"/>
      <c r="AH453" s="201"/>
      <c r="AI453" s="201"/>
    </row>
    <row r="454">
      <c r="H454" s="205"/>
      <c r="I454" s="206"/>
      <c r="J454" s="203"/>
      <c r="K454" s="207"/>
      <c r="L454" s="199"/>
      <c r="M454" s="130"/>
      <c r="N454" s="199"/>
      <c r="O454" s="200"/>
      <c r="P454" s="200"/>
      <c r="Q454" s="130"/>
      <c r="R454" s="199"/>
      <c r="S454" s="200"/>
      <c r="T454" s="132"/>
      <c r="AB454" s="201" t="str">
        <f>IFERROR(__xludf.DUMMYFUNCTION("FILTER('설정시트'!$D$7:$K$20,'설정시트'!$C$7:$C$20=I454)"),"#N/A")</f>
        <v>#N/A</v>
      </c>
      <c r="AC454" s="201"/>
      <c r="AD454" s="201"/>
      <c r="AE454" s="201"/>
      <c r="AF454" s="201"/>
      <c r="AG454" s="201"/>
      <c r="AH454" s="201"/>
      <c r="AI454" s="201"/>
    </row>
    <row r="455">
      <c r="H455" s="205"/>
      <c r="I455" s="206"/>
      <c r="J455" s="203"/>
      <c r="K455" s="207"/>
      <c r="L455" s="199"/>
      <c r="M455" s="130"/>
      <c r="N455" s="199"/>
      <c r="O455" s="200"/>
      <c r="P455" s="200"/>
      <c r="Q455" s="130"/>
      <c r="R455" s="199"/>
      <c r="S455" s="200"/>
      <c r="T455" s="132"/>
      <c r="AB455" s="201" t="str">
        <f>IFERROR(__xludf.DUMMYFUNCTION("FILTER('설정시트'!$D$7:$K$20,'설정시트'!$C$7:$C$20=I455)"),"#N/A")</f>
        <v>#N/A</v>
      </c>
      <c r="AC455" s="201"/>
      <c r="AD455" s="201"/>
      <c r="AE455" s="201"/>
      <c r="AF455" s="201"/>
      <c r="AG455" s="201"/>
      <c r="AH455" s="201"/>
      <c r="AI455" s="201"/>
    </row>
    <row r="456">
      <c r="H456" s="205"/>
      <c r="I456" s="206"/>
      <c r="J456" s="203"/>
      <c r="K456" s="207"/>
      <c r="L456" s="199"/>
      <c r="M456" s="130"/>
      <c r="N456" s="199"/>
      <c r="O456" s="200"/>
      <c r="P456" s="200"/>
      <c r="Q456" s="130"/>
      <c r="R456" s="199"/>
      <c r="S456" s="200"/>
      <c r="T456" s="132"/>
      <c r="AB456" s="201" t="str">
        <f>IFERROR(__xludf.DUMMYFUNCTION("FILTER('설정시트'!$D$7:$K$20,'설정시트'!$C$7:$C$20=I456)"),"#N/A")</f>
        <v>#N/A</v>
      </c>
      <c r="AC456" s="201"/>
      <c r="AD456" s="201"/>
      <c r="AE456" s="201"/>
      <c r="AF456" s="201"/>
      <c r="AG456" s="201"/>
      <c r="AH456" s="201"/>
      <c r="AI456" s="201"/>
    </row>
    <row r="457">
      <c r="H457" s="205"/>
      <c r="I457" s="206"/>
      <c r="J457" s="203"/>
      <c r="K457" s="207"/>
      <c r="L457" s="199"/>
      <c r="M457" s="130"/>
      <c r="N457" s="199"/>
      <c r="O457" s="200"/>
      <c r="P457" s="200"/>
      <c r="Q457" s="130"/>
      <c r="R457" s="199"/>
      <c r="S457" s="200"/>
      <c r="T457" s="132"/>
      <c r="AB457" s="201" t="str">
        <f>IFERROR(__xludf.DUMMYFUNCTION("FILTER('설정시트'!$D$7:$K$20,'설정시트'!$C$7:$C$20=I457)"),"#N/A")</f>
        <v>#N/A</v>
      </c>
      <c r="AC457" s="201"/>
      <c r="AD457" s="201"/>
      <c r="AE457" s="201"/>
      <c r="AF457" s="201"/>
      <c r="AG457" s="201"/>
      <c r="AH457" s="201"/>
      <c r="AI457" s="201"/>
    </row>
    <row r="458">
      <c r="H458" s="205"/>
      <c r="I458" s="206"/>
      <c r="J458" s="203"/>
      <c r="K458" s="207"/>
      <c r="L458" s="199"/>
      <c r="M458" s="130"/>
      <c r="N458" s="199"/>
      <c r="O458" s="200"/>
      <c r="P458" s="200"/>
      <c r="Q458" s="130"/>
      <c r="R458" s="199"/>
      <c r="S458" s="200"/>
      <c r="T458" s="132"/>
      <c r="AB458" s="201" t="str">
        <f>IFERROR(__xludf.DUMMYFUNCTION("FILTER('설정시트'!$D$7:$K$20,'설정시트'!$C$7:$C$20=I458)"),"#N/A")</f>
        <v>#N/A</v>
      </c>
      <c r="AC458" s="201"/>
      <c r="AD458" s="201"/>
      <c r="AE458" s="201"/>
      <c r="AF458" s="201"/>
      <c r="AG458" s="201"/>
      <c r="AH458" s="201"/>
      <c r="AI458" s="201"/>
    </row>
    <row r="459">
      <c r="H459" s="205"/>
      <c r="I459" s="206"/>
      <c r="J459" s="203"/>
      <c r="K459" s="207"/>
      <c r="L459" s="199"/>
      <c r="M459" s="130"/>
      <c r="N459" s="199"/>
      <c r="O459" s="200"/>
      <c r="P459" s="200"/>
      <c r="Q459" s="130"/>
      <c r="R459" s="199"/>
      <c r="S459" s="200"/>
      <c r="T459" s="132"/>
      <c r="AB459" s="201" t="str">
        <f>IFERROR(__xludf.DUMMYFUNCTION("FILTER('설정시트'!$D$7:$K$20,'설정시트'!$C$7:$C$20=I459)"),"#N/A")</f>
        <v>#N/A</v>
      </c>
      <c r="AC459" s="201"/>
      <c r="AD459" s="201"/>
      <c r="AE459" s="201"/>
      <c r="AF459" s="201"/>
      <c r="AG459" s="201"/>
      <c r="AH459" s="201"/>
      <c r="AI459" s="201"/>
    </row>
    <row r="460">
      <c r="H460" s="205"/>
      <c r="I460" s="206"/>
      <c r="J460" s="203"/>
      <c r="K460" s="207"/>
      <c r="L460" s="199"/>
      <c r="M460" s="130"/>
      <c r="N460" s="199"/>
      <c r="O460" s="200"/>
      <c r="P460" s="200"/>
      <c r="Q460" s="130"/>
      <c r="R460" s="199"/>
      <c r="S460" s="200"/>
      <c r="T460" s="132"/>
      <c r="AB460" s="201" t="str">
        <f>IFERROR(__xludf.DUMMYFUNCTION("FILTER('설정시트'!$D$7:$K$20,'설정시트'!$C$7:$C$20=I460)"),"#N/A")</f>
        <v>#N/A</v>
      </c>
      <c r="AC460" s="201"/>
      <c r="AD460" s="201"/>
      <c r="AE460" s="201"/>
      <c r="AF460" s="201"/>
      <c r="AG460" s="201"/>
      <c r="AH460" s="201"/>
      <c r="AI460" s="201"/>
    </row>
    <row r="461">
      <c r="H461" s="205"/>
      <c r="I461" s="206"/>
      <c r="J461" s="203"/>
      <c r="K461" s="207"/>
      <c r="L461" s="199"/>
      <c r="M461" s="130"/>
      <c r="N461" s="199"/>
      <c r="O461" s="200"/>
      <c r="P461" s="200"/>
      <c r="Q461" s="130"/>
      <c r="R461" s="199"/>
      <c r="S461" s="200"/>
      <c r="T461" s="132"/>
      <c r="AB461" s="201" t="str">
        <f>IFERROR(__xludf.DUMMYFUNCTION("FILTER('설정시트'!$D$7:$K$20,'설정시트'!$C$7:$C$20=I461)"),"#N/A")</f>
        <v>#N/A</v>
      </c>
      <c r="AC461" s="201"/>
      <c r="AD461" s="201"/>
      <c r="AE461" s="201"/>
      <c r="AF461" s="201"/>
      <c r="AG461" s="201"/>
      <c r="AH461" s="201"/>
      <c r="AI461" s="201"/>
    </row>
    <row r="462">
      <c r="H462" s="205"/>
      <c r="I462" s="206"/>
      <c r="J462" s="203"/>
      <c r="K462" s="207"/>
      <c r="L462" s="199"/>
      <c r="M462" s="130"/>
      <c r="N462" s="199"/>
      <c r="O462" s="200"/>
      <c r="P462" s="200"/>
      <c r="Q462" s="130"/>
      <c r="R462" s="199"/>
      <c r="S462" s="200"/>
      <c r="T462" s="132"/>
      <c r="AB462" s="201" t="str">
        <f>IFERROR(__xludf.DUMMYFUNCTION("FILTER('설정시트'!$D$7:$K$20,'설정시트'!$C$7:$C$20=I462)"),"#N/A")</f>
        <v>#N/A</v>
      </c>
      <c r="AC462" s="201"/>
      <c r="AD462" s="201"/>
      <c r="AE462" s="201"/>
      <c r="AF462" s="201"/>
      <c r="AG462" s="201"/>
      <c r="AH462" s="201"/>
      <c r="AI462" s="201"/>
    </row>
    <row r="463">
      <c r="H463" s="205"/>
      <c r="I463" s="206"/>
      <c r="J463" s="203"/>
      <c r="K463" s="207"/>
      <c r="L463" s="199"/>
      <c r="M463" s="130"/>
      <c r="N463" s="199"/>
      <c r="O463" s="200"/>
      <c r="P463" s="200"/>
      <c r="Q463" s="130"/>
      <c r="R463" s="199"/>
      <c r="S463" s="200"/>
      <c r="T463" s="132"/>
      <c r="AB463" s="201" t="str">
        <f>IFERROR(__xludf.DUMMYFUNCTION("FILTER('설정시트'!$D$7:$K$20,'설정시트'!$C$7:$C$20=I463)"),"#N/A")</f>
        <v>#N/A</v>
      </c>
      <c r="AC463" s="201"/>
      <c r="AD463" s="201"/>
      <c r="AE463" s="201"/>
      <c r="AF463" s="201"/>
      <c r="AG463" s="201"/>
      <c r="AH463" s="201"/>
      <c r="AI463" s="201"/>
    </row>
    <row r="464">
      <c r="H464" s="205"/>
      <c r="I464" s="206"/>
      <c r="J464" s="203"/>
      <c r="K464" s="207"/>
      <c r="L464" s="199"/>
      <c r="M464" s="130"/>
      <c r="N464" s="199"/>
      <c r="O464" s="200"/>
      <c r="P464" s="200"/>
      <c r="Q464" s="130"/>
      <c r="R464" s="199"/>
      <c r="S464" s="200"/>
      <c r="T464" s="132"/>
      <c r="AB464" s="201" t="str">
        <f>IFERROR(__xludf.DUMMYFUNCTION("FILTER('설정시트'!$D$7:$K$20,'설정시트'!$C$7:$C$20=I464)"),"#N/A")</f>
        <v>#N/A</v>
      </c>
      <c r="AC464" s="201"/>
      <c r="AD464" s="201"/>
      <c r="AE464" s="201"/>
      <c r="AF464" s="201"/>
      <c r="AG464" s="201"/>
      <c r="AH464" s="201"/>
      <c r="AI464" s="201"/>
    </row>
    <row r="465">
      <c r="H465" s="205"/>
      <c r="I465" s="206"/>
      <c r="J465" s="203"/>
      <c r="K465" s="207"/>
      <c r="L465" s="199"/>
      <c r="M465" s="130"/>
      <c r="N465" s="199"/>
      <c r="O465" s="200"/>
      <c r="P465" s="200"/>
      <c r="Q465" s="130"/>
      <c r="R465" s="199"/>
      <c r="S465" s="200"/>
      <c r="T465" s="132"/>
      <c r="AB465" s="201" t="str">
        <f>IFERROR(__xludf.DUMMYFUNCTION("FILTER('설정시트'!$D$7:$K$20,'설정시트'!$C$7:$C$20=I465)"),"#N/A")</f>
        <v>#N/A</v>
      </c>
      <c r="AC465" s="201"/>
      <c r="AD465" s="201"/>
      <c r="AE465" s="201"/>
      <c r="AF465" s="201"/>
      <c r="AG465" s="201"/>
      <c r="AH465" s="201"/>
      <c r="AI465" s="201"/>
    </row>
    <row r="466">
      <c r="H466" s="205"/>
      <c r="I466" s="206"/>
      <c r="J466" s="203"/>
      <c r="K466" s="207"/>
      <c r="L466" s="199"/>
      <c r="M466" s="130"/>
      <c r="N466" s="199"/>
      <c r="O466" s="200"/>
      <c r="P466" s="200"/>
      <c r="Q466" s="130"/>
      <c r="R466" s="199"/>
      <c r="S466" s="200"/>
      <c r="T466" s="132"/>
      <c r="AB466" s="201" t="str">
        <f>IFERROR(__xludf.DUMMYFUNCTION("FILTER('설정시트'!$D$7:$K$20,'설정시트'!$C$7:$C$20=I466)"),"#N/A")</f>
        <v>#N/A</v>
      </c>
      <c r="AC466" s="201"/>
      <c r="AD466" s="201"/>
      <c r="AE466" s="201"/>
      <c r="AF466" s="201"/>
      <c r="AG466" s="201"/>
      <c r="AH466" s="201"/>
      <c r="AI466" s="201"/>
    </row>
    <row r="467">
      <c r="H467" s="205"/>
      <c r="I467" s="206"/>
      <c r="J467" s="203"/>
      <c r="K467" s="207"/>
      <c r="L467" s="199"/>
      <c r="M467" s="130"/>
      <c r="N467" s="199"/>
      <c r="O467" s="200"/>
      <c r="P467" s="200"/>
      <c r="Q467" s="130"/>
      <c r="R467" s="199"/>
      <c r="S467" s="200"/>
      <c r="T467" s="132"/>
      <c r="AB467" s="201" t="str">
        <f>IFERROR(__xludf.DUMMYFUNCTION("FILTER('설정시트'!$D$7:$K$20,'설정시트'!$C$7:$C$20=I467)"),"#N/A")</f>
        <v>#N/A</v>
      </c>
      <c r="AC467" s="201"/>
      <c r="AD467" s="201"/>
      <c r="AE467" s="201"/>
      <c r="AF467" s="201"/>
      <c r="AG467" s="201"/>
      <c r="AH467" s="201"/>
      <c r="AI467" s="201"/>
    </row>
    <row r="468">
      <c r="H468" s="205"/>
      <c r="I468" s="206"/>
      <c r="J468" s="203"/>
      <c r="K468" s="207"/>
      <c r="L468" s="199"/>
      <c r="M468" s="130"/>
      <c r="N468" s="199"/>
      <c r="O468" s="200"/>
      <c r="P468" s="200"/>
      <c r="Q468" s="130"/>
      <c r="R468" s="199"/>
      <c r="S468" s="200"/>
      <c r="T468" s="132"/>
      <c r="AB468" s="201" t="str">
        <f>IFERROR(__xludf.DUMMYFUNCTION("FILTER('설정시트'!$D$7:$K$20,'설정시트'!$C$7:$C$20=I468)"),"#N/A")</f>
        <v>#N/A</v>
      </c>
      <c r="AC468" s="201"/>
      <c r="AD468" s="201"/>
      <c r="AE468" s="201"/>
      <c r="AF468" s="201"/>
      <c r="AG468" s="201"/>
      <c r="AH468" s="201"/>
      <c r="AI468" s="201"/>
    </row>
    <row r="469">
      <c r="H469" s="205"/>
      <c r="I469" s="206"/>
      <c r="J469" s="203"/>
      <c r="K469" s="207"/>
      <c r="L469" s="199"/>
      <c r="M469" s="130"/>
      <c r="N469" s="199"/>
      <c r="O469" s="200"/>
      <c r="P469" s="200"/>
      <c r="Q469" s="130"/>
      <c r="R469" s="199"/>
      <c r="S469" s="200"/>
      <c r="T469" s="132"/>
      <c r="AB469" s="201" t="str">
        <f>IFERROR(__xludf.DUMMYFUNCTION("FILTER('설정시트'!$D$7:$K$20,'설정시트'!$C$7:$C$20=I469)"),"#N/A")</f>
        <v>#N/A</v>
      </c>
      <c r="AC469" s="201"/>
      <c r="AD469" s="201"/>
      <c r="AE469" s="201"/>
      <c r="AF469" s="201"/>
      <c r="AG469" s="201"/>
      <c r="AH469" s="201"/>
      <c r="AI469" s="201"/>
    </row>
    <row r="470">
      <c r="H470" s="205"/>
      <c r="I470" s="206"/>
      <c r="J470" s="203"/>
      <c r="K470" s="207"/>
      <c r="L470" s="199"/>
      <c r="M470" s="130"/>
      <c r="N470" s="199"/>
      <c r="O470" s="200"/>
      <c r="P470" s="200"/>
      <c r="Q470" s="130"/>
      <c r="R470" s="199"/>
      <c r="S470" s="200"/>
      <c r="T470" s="132"/>
      <c r="AB470" s="201" t="str">
        <f>IFERROR(__xludf.DUMMYFUNCTION("FILTER('설정시트'!$D$7:$K$20,'설정시트'!$C$7:$C$20=I470)"),"#N/A")</f>
        <v>#N/A</v>
      </c>
      <c r="AC470" s="201"/>
      <c r="AD470" s="201"/>
      <c r="AE470" s="201"/>
      <c r="AF470" s="201"/>
      <c r="AG470" s="201"/>
      <c r="AH470" s="201"/>
      <c r="AI470" s="201"/>
    </row>
    <row r="471">
      <c r="H471" s="205"/>
      <c r="I471" s="206"/>
      <c r="J471" s="203"/>
      <c r="K471" s="207"/>
      <c r="L471" s="199"/>
      <c r="M471" s="130"/>
      <c r="N471" s="199"/>
      <c r="O471" s="200"/>
      <c r="P471" s="200"/>
      <c r="Q471" s="130"/>
      <c r="R471" s="199"/>
      <c r="S471" s="200"/>
      <c r="T471" s="132"/>
      <c r="AB471" s="201" t="str">
        <f>IFERROR(__xludf.DUMMYFUNCTION("FILTER('설정시트'!$D$7:$K$20,'설정시트'!$C$7:$C$20=I471)"),"#N/A")</f>
        <v>#N/A</v>
      </c>
      <c r="AC471" s="201"/>
      <c r="AD471" s="201"/>
      <c r="AE471" s="201"/>
      <c r="AF471" s="201"/>
      <c r="AG471" s="201"/>
      <c r="AH471" s="201"/>
      <c r="AI471" s="201"/>
    </row>
    <row r="472">
      <c r="H472" s="205"/>
      <c r="I472" s="206"/>
      <c r="J472" s="203"/>
      <c r="K472" s="207"/>
      <c r="L472" s="199"/>
      <c r="M472" s="130"/>
      <c r="N472" s="199"/>
      <c r="O472" s="200"/>
      <c r="P472" s="200"/>
      <c r="Q472" s="130"/>
      <c r="R472" s="199"/>
      <c r="S472" s="200"/>
      <c r="T472" s="132"/>
      <c r="AB472" s="201" t="str">
        <f>IFERROR(__xludf.DUMMYFUNCTION("FILTER('설정시트'!$D$7:$K$20,'설정시트'!$C$7:$C$20=I472)"),"#N/A")</f>
        <v>#N/A</v>
      </c>
      <c r="AC472" s="201"/>
      <c r="AD472" s="201"/>
      <c r="AE472" s="201"/>
      <c r="AF472" s="201"/>
      <c r="AG472" s="201"/>
      <c r="AH472" s="201"/>
      <c r="AI472" s="201"/>
    </row>
    <row r="473">
      <c r="H473" s="205"/>
      <c r="I473" s="206"/>
      <c r="J473" s="203"/>
      <c r="K473" s="207"/>
      <c r="L473" s="199"/>
      <c r="M473" s="130"/>
      <c r="N473" s="199"/>
      <c r="O473" s="200"/>
      <c r="P473" s="200"/>
      <c r="Q473" s="130"/>
      <c r="R473" s="199"/>
      <c r="S473" s="200"/>
      <c r="T473" s="132"/>
      <c r="AB473" s="201" t="str">
        <f>IFERROR(__xludf.DUMMYFUNCTION("FILTER('설정시트'!$D$7:$K$20,'설정시트'!$C$7:$C$20=I473)"),"#N/A")</f>
        <v>#N/A</v>
      </c>
      <c r="AC473" s="201"/>
      <c r="AD473" s="201"/>
      <c r="AE473" s="201"/>
      <c r="AF473" s="201"/>
      <c r="AG473" s="201"/>
      <c r="AH473" s="201"/>
      <c r="AI473" s="201"/>
    </row>
    <row r="474">
      <c r="H474" s="205"/>
      <c r="I474" s="206"/>
      <c r="J474" s="203"/>
      <c r="K474" s="207"/>
      <c r="L474" s="199"/>
      <c r="M474" s="130"/>
      <c r="N474" s="199"/>
      <c r="O474" s="200"/>
      <c r="P474" s="200"/>
      <c r="Q474" s="130"/>
      <c r="R474" s="199"/>
      <c r="S474" s="200"/>
      <c r="T474" s="132"/>
      <c r="AB474" s="201" t="str">
        <f>IFERROR(__xludf.DUMMYFUNCTION("FILTER('설정시트'!$D$7:$K$20,'설정시트'!$C$7:$C$20=I474)"),"#N/A")</f>
        <v>#N/A</v>
      </c>
      <c r="AC474" s="201"/>
      <c r="AD474" s="201"/>
      <c r="AE474" s="201"/>
      <c r="AF474" s="201"/>
      <c r="AG474" s="201"/>
      <c r="AH474" s="201"/>
      <c r="AI474" s="201"/>
    </row>
    <row r="475">
      <c r="H475" s="205"/>
      <c r="I475" s="206"/>
      <c r="J475" s="203"/>
      <c r="K475" s="207"/>
      <c r="L475" s="199"/>
      <c r="M475" s="130"/>
      <c r="N475" s="199"/>
      <c r="O475" s="200"/>
      <c r="P475" s="200"/>
      <c r="Q475" s="130"/>
      <c r="R475" s="199"/>
      <c r="S475" s="200"/>
      <c r="T475" s="132"/>
      <c r="AB475" s="201" t="str">
        <f>IFERROR(__xludf.DUMMYFUNCTION("FILTER('설정시트'!$D$7:$K$20,'설정시트'!$C$7:$C$20=I475)"),"#N/A")</f>
        <v>#N/A</v>
      </c>
      <c r="AC475" s="201"/>
      <c r="AD475" s="201"/>
      <c r="AE475" s="201"/>
      <c r="AF475" s="201"/>
      <c r="AG475" s="201"/>
      <c r="AH475" s="201"/>
      <c r="AI475" s="201"/>
    </row>
    <row r="476">
      <c r="H476" s="205"/>
      <c r="I476" s="206"/>
      <c r="J476" s="203"/>
      <c r="K476" s="207"/>
      <c r="L476" s="199"/>
      <c r="M476" s="130"/>
      <c r="N476" s="199"/>
      <c r="O476" s="200"/>
      <c r="P476" s="200"/>
      <c r="Q476" s="130"/>
      <c r="R476" s="199"/>
      <c r="S476" s="200"/>
      <c r="T476" s="132"/>
      <c r="AB476" s="201" t="str">
        <f>IFERROR(__xludf.DUMMYFUNCTION("FILTER('설정시트'!$D$7:$K$20,'설정시트'!$C$7:$C$20=I476)"),"#N/A")</f>
        <v>#N/A</v>
      </c>
      <c r="AC476" s="201"/>
      <c r="AD476" s="201"/>
      <c r="AE476" s="201"/>
      <c r="AF476" s="201"/>
      <c r="AG476" s="201"/>
      <c r="AH476" s="201"/>
      <c r="AI476" s="201"/>
    </row>
    <row r="477">
      <c r="H477" s="205"/>
      <c r="I477" s="206"/>
      <c r="J477" s="203"/>
      <c r="K477" s="207"/>
      <c r="L477" s="199"/>
      <c r="M477" s="130"/>
      <c r="N477" s="199"/>
      <c r="O477" s="200"/>
      <c r="P477" s="200"/>
      <c r="Q477" s="130"/>
      <c r="R477" s="199"/>
      <c r="S477" s="200"/>
      <c r="T477" s="132"/>
      <c r="AB477" s="201" t="str">
        <f>IFERROR(__xludf.DUMMYFUNCTION("FILTER('설정시트'!$D$7:$K$20,'설정시트'!$C$7:$C$20=I477)"),"#N/A")</f>
        <v>#N/A</v>
      </c>
      <c r="AC477" s="201"/>
      <c r="AD477" s="201"/>
      <c r="AE477" s="201"/>
      <c r="AF477" s="201"/>
      <c r="AG477" s="201"/>
      <c r="AH477" s="201"/>
      <c r="AI477" s="201"/>
    </row>
    <row r="478">
      <c r="H478" s="205"/>
      <c r="I478" s="206"/>
      <c r="J478" s="203"/>
      <c r="K478" s="207"/>
      <c r="L478" s="199"/>
      <c r="M478" s="130"/>
      <c r="N478" s="199"/>
      <c r="O478" s="200"/>
      <c r="P478" s="200"/>
      <c r="Q478" s="130"/>
      <c r="R478" s="199"/>
      <c r="S478" s="200"/>
      <c r="T478" s="132"/>
      <c r="AB478" s="201" t="str">
        <f>IFERROR(__xludf.DUMMYFUNCTION("FILTER('설정시트'!$D$7:$K$20,'설정시트'!$C$7:$C$20=I478)"),"#N/A")</f>
        <v>#N/A</v>
      </c>
      <c r="AC478" s="201"/>
      <c r="AD478" s="201"/>
      <c r="AE478" s="201"/>
      <c r="AF478" s="201"/>
      <c r="AG478" s="201"/>
      <c r="AH478" s="201"/>
      <c r="AI478" s="201"/>
    </row>
    <row r="479">
      <c r="H479" s="205"/>
      <c r="I479" s="206"/>
      <c r="J479" s="203"/>
      <c r="K479" s="207"/>
      <c r="L479" s="199"/>
      <c r="M479" s="130"/>
      <c r="N479" s="199"/>
      <c r="O479" s="200"/>
      <c r="P479" s="200"/>
      <c r="Q479" s="130"/>
      <c r="R479" s="199"/>
      <c r="S479" s="200"/>
      <c r="T479" s="132"/>
      <c r="AB479" s="201" t="str">
        <f>IFERROR(__xludf.DUMMYFUNCTION("FILTER('설정시트'!$D$7:$K$20,'설정시트'!$C$7:$C$20=I479)"),"#N/A")</f>
        <v>#N/A</v>
      </c>
      <c r="AC479" s="201"/>
      <c r="AD479" s="201"/>
      <c r="AE479" s="201"/>
      <c r="AF479" s="201"/>
      <c r="AG479" s="201"/>
      <c r="AH479" s="201"/>
      <c r="AI479" s="201"/>
    </row>
    <row r="480">
      <c r="H480" s="205"/>
      <c r="I480" s="206"/>
      <c r="J480" s="203"/>
      <c r="K480" s="207"/>
      <c r="L480" s="199"/>
      <c r="M480" s="130"/>
      <c r="N480" s="199"/>
      <c r="O480" s="200"/>
      <c r="P480" s="200"/>
      <c r="Q480" s="130"/>
      <c r="R480" s="199"/>
      <c r="S480" s="200"/>
      <c r="T480" s="132"/>
      <c r="AB480" s="201" t="str">
        <f>IFERROR(__xludf.DUMMYFUNCTION("FILTER('설정시트'!$D$7:$K$20,'설정시트'!$C$7:$C$20=I480)"),"#N/A")</f>
        <v>#N/A</v>
      </c>
      <c r="AC480" s="201"/>
      <c r="AD480" s="201"/>
      <c r="AE480" s="201"/>
      <c r="AF480" s="201"/>
      <c r="AG480" s="201"/>
      <c r="AH480" s="201"/>
      <c r="AI480" s="201"/>
    </row>
    <row r="481">
      <c r="H481" s="205"/>
      <c r="I481" s="206"/>
      <c r="J481" s="203"/>
      <c r="K481" s="207"/>
      <c r="L481" s="199"/>
      <c r="M481" s="130"/>
      <c r="N481" s="199"/>
      <c r="O481" s="200"/>
      <c r="P481" s="200"/>
      <c r="Q481" s="130"/>
      <c r="R481" s="199"/>
      <c r="S481" s="200"/>
      <c r="T481" s="132"/>
      <c r="AB481" s="201" t="str">
        <f>IFERROR(__xludf.DUMMYFUNCTION("FILTER('설정시트'!$D$7:$K$20,'설정시트'!$C$7:$C$20=I481)"),"#N/A")</f>
        <v>#N/A</v>
      </c>
      <c r="AC481" s="201"/>
      <c r="AD481" s="201"/>
      <c r="AE481" s="201"/>
      <c r="AF481" s="201"/>
      <c r="AG481" s="201"/>
      <c r="AH481" s="201"/>
      <c r="AI481" s="201"/>
    </row>
    <row r="482">
      <c r="H482" s="205"/>
      <c r="I482" s="206"/>
      <c r="J482" s="203"/>
      <c r="K482" s="207"/>
      <c r="L482" s="199"/>
      <c r="M482" s="130"/>
      <c r="N482" s="199"/>
      <c r="O482" s="200"/>
      <c r="P482" s="200"/>
      <c r="Q482" s="130"/>
      <c r="R482" s="199"/>
      <c r="S482" s="200"/>
      <c r="T482" s="132"/>
      <c r="AB482" s="201" t="str">
        <f>IFERROR(__xludf.DUMMYFUNCTION("FILTER('설정시트'!$D$7:$K$20,'설정시트'!$C$7:$C$20=I482)"),"#N/A")</f>
        <v>#N/A</v>
      </c>
      <c r="AC482" s="201"/>
      <c r="AD482" s="201"/>
      <c r="AE482" s="201"/>
      <c r="AF482" s="201"/>
      <c r="AG482" s="201"/>
      <c r="AH482" s="201"/>
      <c r="AI482" s="201"/>
    </row>
    <row r="483">
      <c r="H483" s="205"/>
      <c r="I483" s="206"/>
      <c r="J483" s="203"/>
      <c r="K483" s="207"/>
      <c r="L483" s="199"/>
      <c r="M483" s="130"/>
      <c r="N483" s="199"/>
      <c r="O483" s="200"/>
      <c r="P483" s="200"/>
      <c r="Q483" s="130"/>
      <c r="R483" s="199"/>
      <c r="S483" s="200"/>
      <c r="T483" s="132"/>
      <c r="AB483" s="201" t="str">
        <f>IFERROR(__xludf.DUMMYFUNCTION("FILTER('설정시트'!$D$7:$K$20,'설정시트'!$C$7:$C$20=I483)"),"#N/A")</f>
        <v>#N/A</v>
      </c>
      <c r="AC483" s="201"/>
      <c r="AD483" s="201"/>
      <c r="AE483" s="201"/>
      <c r="AF483" s="201"/>
      <c r="AG483" s="201"/>
      <c r="AH483" s="201"/>
      <c r="AI483" s="201"/>
    </row>
    <row r="484">
      <c r="H484" s="205"/>
      <c r="I484" s="206"/>
      <c r="J484" s="203"/>
      <c r="K484" s="207"/>
      <c r="L484" s="199"/>
      <c r="M484" s="130"/>
      <c r="N484" s="199"/>
      <c r="O484" s="200"/>
      <c r="P484" s="200"/>
      <c r="Q484" s="130"/>
      <c r="R484" s="199"/>
      <c r="S484" s="200"/>
      <c r="T484" s="132"/>
      <c r="AB484" s="201" t="str">
        <f>IFERROR(__xludf.DUMMYFUNCTION("FILTER('설정시트'!$D$7:$K$20,'설정시트'!$C$7:$C$20=I484)"),"#N/A")</f>
        <v>#N/A</v>
      </c>
      <c r="AC484" s="201"/>
      <c r="AD484" s="201"/>
      <c r="AE484" s="201"/>
      <c r="AF484" s="201"/>
      <c r="AG484" s="201"/>
      <c r="AH484" s="201"/>
      <c r="AI484" s="201"/>
    </row>
    <row r="485">
      <c r="H485" s="205"/>
      <c r="I485" s="206"/>
      <c r="J485" s="203"/>
      <c r="K485" s="207"/>
      <c r="L485" s="199"/>
      <c r="M485" s="130"/>
      <c r="N485" s="199"/>
      <c r="O485" s="200"/>
      <c r="P485" s="200"/>
      <c r="Q485" s="130"/>
      <c r="R485" s="199"/>
      <c r="S485" s="200"/>
      <c r="T485" s="132"/>
      <c r="AB485" s="201" t="str">
        <f>IFERROR(__xludf.DUMMYFUNCTION("FILTER('설정시트'!$D$7:$K$20,'설정시트'!$C$7:$C$20=I485)"),"#N/A")</f>
        <v>#N/A</v>
      </c>
      <c r="AC485" s="201"/>
      <c r="AD485" s="201"/>
      <c r="AE485" s="201"/>
      <c r="AF485" s="201"/>
      <c r="AG485" s="201"/>
      <c r="AH485" s="201"/>
      <c r="AI485" s="201"/>
    </row>
    <row r="486">
      <c r="H486" s="205"/>
      <c r="I486" s="206"/>
      <c r="J486" s="203"/>
      <c r="K486" s="207"/>
      <c r="L486" s="199"/>
      <c r="M486" s="130"/>
      <c r="N486" s="199"/>
      <c r="O486" s="200"/>
      <c r="P486" s="200"/>
      <c r="Q486" s="130"/>
      <c r="R486" s="199"/>
      <c r="S486" s="200"/>
      <c r="T486" s="132"/>
      <c r="AB486" s="201" t="str">
        <f>IFERROR(__xludf.DUMMYFUNCTION("FILTER('설정시트'!$D$7:$K$20,'설정시트'!$C$7:$C$20=I486)"),"#N/A")</f>
        <v>#N/A</v>
      </c>
      <c r="AC486" s="201"/>
      <c r="AD486" s="201"/>
      <c r="AE486" s="201"/>
      <c r="AF486" s="201"/>
      <c r="AG486" s="201"/>
      <c r="AH486" s="201"/>
      <c r="AI486" s="201"/>
    </row>
    <row r="487">
      <c r="H487" s="205"/>
      <c r="I487" s="206"/>
      <c r="J487" s="203"/>
      <c r="K487" s="207"/>
      <c r="L487" s="199"/>
      <c r="M487" s="130"/>
      <c r="N487" s="199"/>
      <c r="O487" s="200"/>
      <c r="P487" s="200"/>
      <c r="Q487" s="130"/>
      <c r="R487" s="199"/>
      <c r="S487" s="200"/>
      <c r="T487" s="132"/>
      <c r="AB487" s="201" t="str">
        <f>IFERROR(__xludf.DUMMYFUNCTION("FILTER('설정시트'!$D$7:$K$20,'설정시트'!$C$7:$C$20=I487)"),"#N/A")</f>
        <v>#N/A</v>
      </c>
      <c r="AC487" s="201"/>
      <c r="AD487" s="201"/>
      <c r="AE487" s="201"/>
      <c r="AF487" s="201"/>
      <c r="AG487" s="201"/>
      <c r="AH487" s="201"/>
      <c r="AI487" s="201"/>
    </row>
    <row r="488">
      <c r="H488" s="205"/>
      <c r="I488" s="206"/>
      <c r="J488" s="203"/>
      <c r="K488" s="207"/>
      <c r="L488" s="199"/>
      <c r="M488" s="130"/>
      <c r="N488" s="199"/>
      <c r="O488" s="200"/>
      <c r="P488" s="200"/>
      <c r="Q488" s="130"/>
      <c r="R488" s="199"/>
      <c r="S488" s="200"/>
      <c r="T488" s="132"/>
      <c r="AB488" s="201" t="str">
        <f>IFERROR(__xludf.DUMMYFUNCTION("FILTER('설정시트'!$D$7:$K$20,'설정시트'!$C$7:$C$20=I488)"),"#N/A")</f>
        <v>#N/A</v>
      </c>
      <c r="AC488" s="201"/>
      <c r="AD488" s="201"/>
      <c r="AE488" s="201"/>
      <c r="AF488" s="201"/>
      <c r="AG488" s="201"/>
      <c r="AH488" s="201"/>
      <c r="AI488" s="201"/>
    </row>
    <row r="489">
      <c r="H489" s="205"/>
      <c r="I489" s="206"/>
      <c r="J489" s="203"/>
      <c r="K489" s="207"/>
      <c r="L489" s="199"/>
      <c r="M489" s="130"/>
      <c r="N489" s="199"/>
      <c r="O489" s="200"/>
      <c r="P489" s="200"/>
      <c r="Q489" s="130"/>
      <c r="R489" s="199"/>
      <c r="S489" s="200"/>
      <c r="T489" s="132"/>
      <c r="AB489" s="201" t="str">
        <f>IFERROR(__xludf.DUMMYFUNCTION("FILTER('설정시트'!$D$7:$K$20,'설정시트'!$C$7:$C$20=I489)"),"#N/A")</f>
        <v>#N/A</v>
      </c>
      <c r="AC489" s="201"/>
      <c r="AD489" s="201"/>
      <c r="AE489" s="201"/>
      <c r="AF489" s="201"/>
      <c r="AG489" s="201"/>
      <c r="AH489" s="201"/>
      <c r="AI489" s="201"/>
    </row>
    <row r="490">
      <c r="H490" s="205"/>
      <c r="I490" s="206"/>
      <c r="J490" s="203"/>
      <c r="K490" s="207"/>
      <c r="L490" s="199"/>
      <c r="M490" s="130"/>
      <c r="N490" s="199"/>
      <c r="O490" s="200"/>
      <c r="P490" s="200"/>
      <c r="Q490" s="130"/>
      <c r="R490" s="199"/>
      <c r="S490" s="200"/>
      <c r="T490" s="132"/>
      <c r="AB490" s="201" t="str">
        <f>IFERROR(__xludf.DUMMYFUNCTION("FILTER('설정시트'!$D$7:$K$20,'설정시트'!$C$7:$C$20=I490)"),"#N/A")</f>
        <v>#N/A</v>
      </c>
      <c r="AC490" s="201"/>
      <c r="AD490" s="201"/>
      <c r="AE490" s="201"/>
      <c r="AF490" s="201"/>
      <c r="AG490" s="201"/>
      <c r="AH490" s="201"/>
      <c r="AI490" s="201"/>
    </row>
    <row r="491">
      <c r="H491" s="205"/>
      <c r="I491" s="206"/>
      <c r="J491" s="203"/>
      <c r="K491" s="207"/>
      <c r="L491" s="199"/>
      <c r="M491" s="130"/>
      <c r="N491" s="199"/>
      <c r="O491" s="200"/>
      <c r="P491" s="200"/>
      <c r="Q491" s="130"/>
      <c r="R491" s="199"/>
      <c r="S491" s="200"/>
      <c r="T491" s="132"/>
      <c r="AB491" s="201" t="str">
        <f>IFERROR(__xludf.DUMMYFUNCTION("FILTER('설정시트'!$D$7:$K$20,'설정시트'!$C$7:$C$20=I491)"),"#N/A")</f>
        <v>#N/A</v>
      </c>
      <c r="AC491" s="201"/>
      <c r="AD491" s="201"/>
      <c r="AE491" s="201"/>
      <c r="AF491" s="201"/>
      <c r="AG491" s="201"/>
      <c r="AH491" s="201"/>
      <c r="AI491" s="201"/>
    </row>
    <row r="492">
      <c r="H492" s="205"/>
      <c r="I492" s="206"/>
      <c r="J492" s="203"/>
      <c r="K492" s="207"/>
      <c r="L492" s="199"/>
      <c r="M492" s="130"/>
      <c r="N492" s="199"/>
      <c r="O492" s="200"/>
      <c r="P492" s="200"/>
      <c r="Q492" s="130"/>
      <c r="R492" s="199"/>
      <c r="S492" s="200"/>
      <c r="T492" s="132"/>
      <c r="AB492" s="201" t="str">
        <f>IFERROR(__xludf.DUMMYFUNCTION("FILTER('설정시트'!$D$7:$K$20,'설정시트'!$C$7:$C$20=I492)"),"#N/A")</f>
        <v>#N/A</v>
      </c>
      <c r="AC492" s="201"/>
      <c r="AD492" s="201"/>
      <c r="AE492" s="201"/>
      <c r="AF492" s="201"/>
      <c r="AG492" s="201"/>
      <c r="AH492" s="201"/>
      <c r="AI492" s="201"/>
    </row>
    <row r="493">
      <c r="H493" s="205"/>
      <c r="I493" s="206"/>
      <c r="J493" s="203"/>
      <c r="K493" s="207"/>
      <c r="L493" s="199"/>
      <c r="M493" s="130"/>
      <c r="N493" s="199"/>
      <c r="O493" s="200"/>
      <c r="P493" s="200"/>
      <c r="Q493" s="130"/>
      <c r="R493" s="199"/>
      <c r="S493" s="200"/>
      <c r="T493" s="132"/>
      <c r="AB493" s="201" t="str">
        <f>IFERROR(__xludf.DUMMYFUNCTION("FILTER('설정시트'!$D$7:$K$20,'설정시트'!$C$7:$C$20=I493)"),"#N/A")</f>
        <v>#N/A</v>
      </c>
      <c r="AC493" s="201"/>
      <c r="AD493" s="201"/>
      <c r="AE493" s="201"/>
      <c r="AF493" s="201"/>
      <c r="AG493" s="201"/>
      <c r="AH493" s="201"/>
      <c r="AI493" s="201"/>
    </row>
    <row r="494">
      <c r="H494" s="205"/>
      <c r="I494" s="206"/>
      <c r="J494" s="203"/>
      <c r="K494" s="207"/>
      <c r="L494" s="199"/>
      <c r="M494" s="130"/>
      <c r="N494" s="199"/>
      <c r="O494" s="200"/>
      <c r="P494" s="200"/>
      <c r="Q494" s="130"/>
      <c r="R494" s="199"/>
      <c r="S494" s="200"/>
      <c r="T494" s="132"/>
      <c r="AB494" s="201" t="str">
        <f>IFERROR(__xludf.DUMMYFUNCTION("FILTER('설정시트'!$D$7:$K$20,'설정시트'!$C$7:$C$20=I494)"),"#N/A")</f>
        <v>#N/A</v>
      </c>
      <c r="AC494" s="201"/>
      <c r="AD494" s="201"/>
      <c r="AE494" s="201"/>
      <c r="AF494" s="201"/>
      <c r="AG494" s="201"/>
      <c r="AH494" s="201"/>
      <c r="AI494" s="201"/>
    </row>
    <row r="495">
      <c r="H495" s="205"/>
      <c r="I495" s="206"/>
      <c r="J495" s="203"/>
      <c r="K495" s="207"/>
      <c r="L495" s="199"/>
      <c r="M495" s="130"/>
      <c r="N495" s="199"/>
      <c r="O495" s="200"/>
      <c r="P495" s="200"/>
      <c r="Q495" s="130"/>
      <c r="R495" s="199"/>
      <c r="S495" s="200"/>
      <c r="T495" s="132"/>
      <c r="AB495" s="201" t="str">
        <f>IFERROR(__xludf.DUMMYFUNCTION("FILTER('설정시트'!$D$7:$K$20,'설정시트'!$C$7:$C$20=I495)"),"#N/A")</f>
        <v>#N/A</v>
      </c>
      <c r="AC495" s="201"/>
      <c r="AD495" s="201"/>
      <c r="AE495" s="201"/>
      <c r="AF495" s="201"/>
      <c r="AG495" s="201"/>
      <c r="AH495" s="201"/>
      <c r="AI495" s="201"/>
    </row>
    <row r="496">
      <c r="H496" s="205"/>
      <c r="I496" s="206"/>
      <c r="J496" s="203"/>
      <c r="K496" s="207"/>
      <c r="L496" s="199"/>
      <c r="M496" s="130"/>
      <c r="N496" s="199"/>
      <c r="O496" s="200"/>
      <c r="P496" s="200"/>
      <c r="Q496" s="130"/>
      <c r="R496" s="199"/>
      <c r="S496" s="200"/>
      <c r="T496" s="132"/>
      <c r="AB496" s="201" t="str">
        <f>IFERROR(__xludf.DUMMYFUNCTION("FILTER('설정시트'!$D$7:$K$20,'설정시트'!$C$7:$C$20=I496)"),"#N/A")</f>
        <v>#N/A</v>
      </c>
      <c r="AC496" s="201"/>
      <c r="AD496" s="201"/>
      <c r="AE496" s="201"/>
      <c r="AF496" s="201"/>
      <c r="AG496" s="201"/>
      <c r="AH496" s="201"/>
      <c r="AI496" s="201"/>
    </row>
    <row r="497">
      <c r="H497" s="205"/>
      <c r="I497" s="206"/>
      <c r="J497" s="203"/>
      <c r="K497" s="207"/>
      <c r="L497" s="199"/>
      <c r="M497" s="130"/>
      <c r="N497" s="199"/>
      <c r="O497" s="200"/>
      <c r="P497" s="200"/>
      <c r="Q497" s="130"/>
      <c r="R497" s="199"/>
      <c r="S497" s="200"/>
      <c r="T497" s="132"/>
      <c r="AB497" s="201" t="str">
        <f>IFERROR(__xludf.DUMMYFUNCTION("FILTER('설정시트'!$D$7:$K$20,'설정시트'!$C$7:$C$20=I497)"),"#N/A")</f>
        <v>#N/A</v>
      </c>
      <c r="AC497" s="201"/>
      <c r="AD497" s="201"/>
      <c r="AE497" s="201"/>
      <c r="AF497" s="201"/>
      <c r="AG497" s="201"/>
      <c r="AH497" s="201"/>
      <c r="AI497" s="201"/>
    </row>
    <row r="498">
      <c r="H498" s="205"/>
      <c r="I498" s="206"/>
      <c r="J498" s="203"/>
      <c r="K498" s="207"/>
      <c r="L498" s="199"/>
      <c r="M498" s="130"/>
      <c r="N498" s="199"/>
      <c r="O498" s="200"/>
      <c r="P498" s="200"/>
      <c r="Q498" s="130"/>
      <c r="R498" s="199"/>
      <c r="S498" s="200"/>
      <c r="T498" s="132"/>
      <c r="AB498" s="201" t="str">
        <f>IFERROR(__xludf.DUMMYFUNCTION("FILTER('설정시트'!$D$7:$K$20,'설정시트'!$C$7:$C$20=I498)"),"#N/A")</f>
        <v>#N/A</v>
      </c>
      <c r="AC498" s="201"/>
      <c r="AD498" s="201"/>
      <c r="AE498" s="201"/>
      <c r="AF498" s="201"/>
      <c r="AG498" s="201"/>
      <c r="AH498" s="201"/>
      <c r="AI498" s="201"/>
    </row>
    <row r="499">
      <c r="H499" s="205"/>
      <c r="I499" s="206"/>
      <c r="J499" s="203"/>
      <c r="K499" s="207"/>
      <c r="L499" s="199"/>
      <c r="M499" s="130"/>
      <c r="N499" s="199"/>
      <c r="O499" s="200"/>
      <c r="P499" s="200"/>
      <c r="Q499" s="130"/>
      <c r="R499" s="199"/>
      <c r="S499" s="200"/>
      <c r="T499" s="132"/>
      <c r="AB499" s="201" t="str">
        <f>IFERROR(__xludf.DUMMYFUNCTION("FILTER('설정시트'!$D$7:$K$20,'설정시트'!$C$7:$C$20=I499)"),"#N/A")</f>
        <v>#N/A</v>
      </c>
      <c r="AC499" s="201"/>
      <c r="AD499" s="201"/>
      <c r="AE499" s="201"/>
      <c r="AF499" s="201"/>
      <c r="AG499" s="201"/>
      <c r="AH499" s="201"/>
      <c r="AI499" s="201"/>
    </row>
    <row r="500">
      <c r="H500" s="208"/>
      <c r="I500" s="209"/>
      <c r="J500" s="210"/>
      <c r="K500" s="211"/>
      <c r="L500" s="212"/>
      <c r="M500" s="152"/>
      <c r="N500" s="212"/>
      <c r="O500" s="213"/>
      <c r="P500" s="213"/>
      <c r="Q500" s="152"/>
      <c r="R500" s="212"/>
      <c r="S500" s="213"/>
      <c r="T500" s="55"/>
      <c r="AB500" s="201" t="str">
        <f>IFERROR(__xludf.DUMMYFUNCTION("FILTER('설정시트'!$D$7:$K$20,'설정시트'!$C$7:$C$20=I500)"),"#N/A")</f>
        <v>#N/A</v>
      </c>
      <c r="AC500" s="201"/>
      <c r="AD500" s="201"/>
      <c r="AE500" s="201"/>
      <c r="AF500" s="201"/>
      <c r="AG500" s="201"/>
      <c r="AH500" s="201"/>
      <c r="AI500" s="201"/>
    </row>
  </sheetData>
  <customSheetViews>
    <customSheetView guid="{2938FD61-1C54-41F9-AD5C-522B0675D6B8}" filter="1" showAutoFilter="1">
      <autoFilter ref="$I$61:$L$500"/>
    </customSheetView>
    <customSheetView guid="{08E032E1-CBE8-4B83-9FAB-540FA7603A16}" filter="1" showAutoFilter="1">
      <autoFilter ref="$H$61:$J$15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0" priority="1" stopIfTrue="1">
      <formula>MONTH(R9)&lt;&gt;$D$3</formula>
    </cfRule>
  </conditionalFormatting>
  <conditionalFormatting sqref="R19:X19">
    <cfRule type="expression" dxfId="1" priority="2" stopIfTrue="1">
      <formula>MONTH(R19)&lt;&gt;$D$3</formula>
    </cfRule>
  </conditionalFormatting>
  <conditionalFormatting sqref="R17:X17">
    <cfRule type="expression" dxfId="1" priority="3" stopIfTrue="1">
      <formula>MONTH(R17)&lt;&gt;$D$3</formula>
    </cfRule>
  </conditionalFormatting>
  <conditionalFormatting sqref="R15:X15">
    <cfRule type="expression" dxfId="1" priority="4" stopIfTrue="1">
      <formula>MONTH(R15)&lt;&gt;$D$3</formula>
    </cfRule>
  </conditionalFormatting>
  <conditionalFormatting sqref="R13:X13">
    <cfRule type="expression" dxfId="1" priority="5" stopIfTrue="1">
      <formula>MONTH(R13)&lt;&gt;$D$3</formula>
    </cfRule>
  </conditionalFormatting>
  <conditionalFormatting sqref="R11:X11">
    <cfRule type="expression" dxfId="1" priority="6" stopIfTrue="1">
      <formula>MONTH(R11)&lt;&gt;$D$3</formula>
    </cfRule>
  </conditionalFormatting>
  <conditionalFormatting sqref="R20:X20">
    <cfRule type="expression" dxfId="1" priority="7" stopIfTrue="1">
      <formula>MONTH(R19)&lt;&gt;$D$3</formula>
    </cfRule>
  </conditionalFormatting>
  <conditionalFormatting sqref="R18:X18">
    <cfRule type="expression" dxfId="1" priority="8" stopIfTrue="1">
      <formula>MONTH(R17)&lt;&gt;$D$3</formula>
    </cfRule>
  </conditionalFormatting>
  <conditionalFormatting sqref="R16:X16">
    <cfRule type="expression" dxfId="1" priority="9" stopIfTrue="1">
      <formula>MONTH(R15)&lt;&gt;$D$3</formula>
    </cfRule>
  </conditionalFormatting>
  <conditionalFormatting sqref="R14:X14">
    <cfRule type="expression" dxfId="1" priority="10" stopIfTrue="1">
      <formula>MONTH(R13)&lt;&gt;$D$3</formula>
    </cfRule>
  </conditionalFormatting>
  <conditionalFormatting sqref="R12:X12">
    <cfRule type="expression" dxfId="1" priority="11" stopIfTrue="1">
      <formula>MONTH(R11)&lt;&gt;$D$3</formula>
    </cfRule>
  </conditionalFormatting>
  <conditionalFormatting sqref="R10:X10">
    <cfRule type="expression" dxfId="1" priority="12" stopIfTrue="1">
      <formula>MONTH(R9)&lt;&gt;$D$3</formula>
    </cfRule>
  </conditionalFormatting>
  <conditionalFormatting sqref="Y20">
    <cfRule type="expression" dxfId="1" priority="13" stopIfTrue="1">
      <formula>MONTH($R$19)&lt;&gt;$D$3</formula>
    </cfRule>
  </conditionalFormatting>
  <conditionalFormatting sqref="Y18">
    <cfRule type="expression" dxfId="1" priority="14" stopIfTrue="1">
      <formula>MONTH($R$17)&lt;&gt;$D$3</formula>
    </cfRule>
  </conditionalFormatting>
  <conditionalFormatting sqref="Y16">
    <cfRule type="expression" dxfId="1" priority="15" stopIfTrue="1">
      <formula>MONTH($R$15)&lt;&gt;$D$3</formula>
    </cfRule>
  </conditionalFormatting>
  <conditionalFormatting sqref="Y14">
    <cfRule type="expression" dxfId="1" priority="16" stopIfTrue="1">
      <formula>MONTH($R$13)&lt;&gt;$D$3</formula>
    </cfRule>
  </conditionalFormatting>
  <conditionalFormatting sqref="Y12">
    <cfRule type="expression" dxfId="1" priority="17" stopIfTrue="1">
      <formula>MONTH($R$11)&lt;&gt;$D$3</formula>
    </cfRule>
  </conditionalFormatting>
  <conditionalFormatting sqref="Y10">
    <cfRule type="expression" dxfId="1" priority="18" stopIfTrue="1">
      <formula>MONTH($X$9)&lt;&gt;$D$3</formula>
    </cfRule>
  </conditionalFormatting>
  <conditionalFormatting sqref="H62:H500">
    <cfRule type="expression" dxfId="2" priority="19" stopIfTrue="1">
      <formula>AND(H62="", I62&lt;&gt;"")</formula>
    </cfRule>
  </conditionalFormatting>
  <dataValidations>
    <dataValidation type="list" allowBlank="1" showErrorMessage="1" sqref="J344">
      <formula1>'3월'!$AB$344:$AI$344</formula1>
    </dataValidation>
    <dataValidation type="list" allowBlank="1" showErrorMessage="1" sqref="J349">
      <formula1>'3월'!$AB$349:$AI$349</formula1>
    </dataValidation>
    <dataValidation type="list" allowBlank="1" showErrorMessage="1" sqref="J255">
      <formula1>'3월'!$AB$255:$AI$255</formula1>
    </dataValidation>
    <dataValidation type="list" allowBlank="1" showErrorMessage="1" sqref="J250">
      <formula1>'3월'!$AB$250:$AI$250</formula1>
    </dataValidation>
    <dataValidation type="list" allowBlank="1" showErrorMessage="1" sqref="J329">
      <formula1>'3월'!$AB$329:$AI$329</formula1>
    </dataValidation>
    <dataValidation type="list" allowBlank="1" showErrorMessage="1" sqref="J235">
      <formula1>'3월'!$AB$235:$AI$235</formula1>
    </dataValidation>
    <dataValidation type="list" allowBlank="1" showErrorMessage="1" sqref="J438">
      <formula1>'3월'!$AB$438:$AI$438</formula1>
    </dataValidation>
    <dataValidation type="list" allowBlank="1" showErrorMessage="1" sqref="J161">
      <formula1>'3월'!$AB$161:$AI$161</formula1>
    </dataValidation>
    <dataValidation type="list" allowBlank="1" showErrorMessage="1" sqref="J364">
      <formula1>'3월'!$AB$364:$AI$364</formula1>
    </dataValidation>
    <dataValidation type="list" allowBlank="1" showErrorMessage="1" sqref="J126">
      <formula1>'3월'!$AB$126:$AI$126</formula1>
    </dataValidation>
    <dataValidation type="list" allowBlank="1" showErrorMessage="1" sqref="J473">
      <formula1>'3월'!$AB$473:$AI$473</formula1>
    </dataValidation>
    <dataValidation type="list" allowBlank="1" showErrorMessage="1" sqref="J166">
      <formula1>'3월'!$AB$166:$AI$166</formula1>
    </dataValidation>
    <dataValidation type="list" allowBlank="1" showErrorMessage="1" sqref="J433">
      <formula1>'3월'!$AB$433:$AI$433</formula1>
    </dataValidation>
    <dataValidation type="list" allowBlank="1" showErrorMessage="1" sqref="J418">
      <formula1>'3월'!$AB$418:$AI$418</formula1>
    </dataValidation>
    <dataValidation type="list" allowBlank="1" showErrorMessage="1" sqref="J181">
      <formula1>'3월'!$AB$181:$AI$181</formula1>
    </dataValidation>
    <dataValidation type="list" allowBlank="1" showErrorMessage="1" sqref="J215">
      <formula1>'3월'!$AB$215:$AI$215</formula1>
    </dataValidation>
    <dataValidation type="list" allowBlank="1" showErrorMessage="1" sqref="J324">
      <formula1>'3월'!$AB$324:$AI$324</formula1>
    </dataValidation>
    <dataValidation type="list" allowBlank="1" showErrorMessage="1" sqref="J270">
      <formula1>'3월'!$AB$270:$AI$270</formula1>
    </dataValidation>
    <dataValidation type="list" allowBlank="1" showErrorMessage="1" sqref="J275">
      <formula1>'3월'!$AB$275:$AI$275</formula1>
    </dataValidation>
    <dataValidation type="list" allowBlank="1" showErrorMessage="1" sqref="J309">
      <formula1>'3월'!$AB$309:$AI$309</formula1>
    </dataValidation>
    <dataValidation type="list" allowBlank="1" showErrorMessage="1" sqref="J493">
      <formula1>'3월'!$AB$493:$AI$493</formula1>
    </dataValidation>
    <dataValidation type="list" allowBlank="1" showErrorMessage="1" sqref="J110">
      <formula1>'3월'!$AB$110:$AI$110</formula1>
    </dataValidation>
    <dataValidation type="list" allowBlank="1" showErrorMessage="1" sqref="J384">
      <formula1>'3월'!$AB$384:$AI$384</formula1>
    </dataValidation>
    <dataValidation type="list" allowBlank="1" showErrorMessage="1" sqref="J489">
      <formula1>'3월'!$AB$489:$AI$489</formula1>
    </dataValidation>
    <dataValidation type="list" allowBlank="1" showErrorMessage="1" sqref="J413">
      <formula1>'3월'!$AB$413:$AI$413</formula1>
    </dataValidation>
    <dataValidation type="list" allowBlank="1" showErrorMessage="1" sqref="J106">
      <formula1>'3월'!$AB$106:$AI$106</formula1>
    </dataValidation>
    <dataValidation type="list" allowBlank="1" showErrorMessage="1" sqref="J90">
      <formula1>'3월'!$AB$90:$AI$90</formula1>
    </dataValidation>
    <dataValidation type="list" allowBlank="1" showErrorMessage="1" sqref="J209">
      <formula1>'3월'!$AB$209:$AI$209</formula1>
    </dataValidation>
    <dataValidation type="list" allowBlank="1" showErrorMessage="1" sqref="J390">
      <formula1>'3월'!$AB$390:$AI$390</formula1>
    </dataValidation>
    <dataValidation type="list" allowBlank="1" showErrorMessage="1" sqref="J281">
      <formula1>'3월'!$AB$281:$AI$281</formula1>
    </dataValidation>
    <dataValidation type="list" allowBlank="1" showErrorMessage="1" sqref="J318">
      <formula1>'3월'!$AB$318:$AI$318</formula1>
    </dataValidation>
    <dataValidation type="list" allowBlank="1" showErrorMessage="1" sqref="J172">
      <formula1>'3월'!$AB$172:$AI$172</formula1>
    </dataValidation>
    <dataValidation type="list" allowBlank="1" showErrorMessage="1" sqref="J73">
      <formula1>'3월'!$AB$73:$AI$73</formula1>
    </dataValidation>
    <dataValidation type="list" allowBlank="1" showErrorMessage="1" sqref="J427">
      <formula1>'3월'!$AB$427:$AI$427</formula1>
    </dataValidation>
    <dataValidation type="list" allowBlank="1" showErrorMessage="1" sqref="J157">
      <formula1>'3월'!$AB$157:$AI$157</formula1>
    </dataValidation>
    <dataValidation type="list" allowBlank="1" showErrorMessage="1" sqref="J290">
      <formula1>'3월'!$AB$290:$AI$290</formula1>
    </dataValidation>
    <dataValidation type="list" allowBlank="1" showErrorMessage="1" sqref="J442">
      <formula1>'3월'!$AB$442:$AI$442</formula1>
    </dataValidation>
    <dataValidation type="list" allowBlank="1" showErrorMessage="1" sqref="J355">
      <formula1>'3월'!$AB$355:$AI$355</formula1>
    </dataValidation>
    <dataValidation type="list" allowBlank="1" showErrorMessage="1" sqref="J244">
      <formula1>'3월'!$AB$244:$AI$244</formula1>
    </dataValidation>
    <dataValidation type="list" allowBlank="1" showErrorMessage="1" sqref="J246">
      <formula1>'3월'!$AB$246:$AI$246</formula1>
    </dataValidation>
    <dataValidation type="list" allowBlank="1" showErrorMessage="1" sqref="J99">
      <formula1>'3월'!$AB$99:$AI$99</formula1>
    </dataValidation>
    <dataValidation type="list" allowBlank="1" showErrorMessage="1" sqref="J137">
      <formula1>'3월'!$AB$137:$AI$137</formula1>
    </dataValidation>
    <dataValidation type="list" allowBlank="1" showErrorMessage="1" sqref="J353">
      <formula1>'3월'!$AB$353:$AI$353</formula1>
    </dataValidation>
    <dataValidation type="list" allowBlank="1" showErrorMessage="1" sqref="J75">
      <formula1>'3월'!$AB$75:$AI$75</formula1>
    </dataValidation>
    <dataValidation type="list" allowBlank="1" showErrorMessage="1" sqref="J407">
      <formula1>'3월'!$AB$407:$AI$407</formula1>
    </dataValidation>
    <dataValidation type="list" allowBlank="1" showErrorMessage="1" sqref="J192">
      <formula1>'3월'!$AB$192:$AI$192</formula1>
    </dataValidation>
    <dataValidation type="list" allowBlank="1" showErrorMessage="1" sqref="J444">
      <formula1>'3월'!$AB$444:$AI$444</formula1>
    </dataValidation>
    <dataValidation type="list" allowBlank="1" showErrorMessage="1" sqref="J462">
      <formula1>'3월'!$AB$462:$AI$462</formula1>
    </dataValidation>
    <dataValidation type="list" allowBlank="1" showErrorMessage="1" sqref="J335">
      <formula1>'3월'!$AB$335:$AI$335</formula1>
    </dataValidation>
    <dataValidation type="list" allowBlank="1" showErrorMessage="1" sqref="J146">
      <formula1>'3월'!$AB$146:$AI$146</formula1>
    </dataValidation>
    <dataValidation type="list" allowBlank="1" showErrorMessage="1" sqref="J155">
      <formula1>'3월'!$AB$155:$AI$155</formula1>
    </dataValidation>
    <dataValidation type="list" allowBlank="1" showErrorMessage="1" sqref="J453">
      <formula1>'3월'!$AB$453:$AI$453</formula1>
    </dataValidation>
    <dataValidation type="list" allowBlank="1" showErrorMessage="1" sqref="J226">
      <formula1>'3월'!$AB$226:$AI$226</formula1>
    </dataValidation>
    <dataValidation type="list" allowBlank="1" showErrorMessage="1" sqref="J117">
      <formula1>'3월'!$AB$117:$AI$117</formula1>
    </dataValidation>
    <dataValidation type="list" allowBlank="1" showErrorMessage="1" sqref="J132">
      <formula1>'3월'!$AB$132:$AI$132</formula1>
    </dataValidation>
    <dataValidation type="list" allowBlank="1" showErrorMessage="1" sqref="J424">
      <formula1>'3월'!$AB$424:$AI$424</formula1>
    </dataValidation>
    <dataValidation type="list" allowBlank="1" showErrorMessage="1" sqref="J315">
      <formula1>'3월'!$AB$315:$AI$315</formula1>
    </dataValidation>
    <dataValidation type="list" allowBlank="1" showErrorMessage="1" sqref="J241">
      <formula1>'3월'!$AB$241:$AI$241</formula1>
    </dataValidation>
    <dataValidation type="list" allowBlank="1" showErrorMessage="1" sqref="J350">
      <formula1>'3월'!$AB$350:$AI$350</formula1>
    </dataValidation>
    <dataValidation type="list" allowBlank="1" showErrorMessage="1" sqref="J170">
      <formula1>'3월'!$AB$170:$AI$170</formula1>
    </dataValidation>
    <dataValidation type="list" allowBlank="1" showErrorMessage="1" sqref="J71">
      <formula1>'3월'!$AB$71:$AI$71</formula1>
    </dataValidation>
    <dataValidation type="list" allowBlank="1" showErrorMessage="1" sqref="J135">
      <formula1>'3월'!$AB$135:$AI$135</formula1>
    </dataValidation>
    <dataValidation type="list" allowBlank="1" showErrorMessage="1" sqref="J168">
      <formula1>'3월'!$AB$168:$AI$168</formula1>
    </dataValidation>
    <dataValidation type="list" allowBlank="1" showErrorMessage="1" sqref="J261">
      <formula1>'3월'!$AB$261:$AI$261</formula1>
    </dataValidation>
    <dataValidation type="list" allowBlank="1" showErrorMessage="1" sqref="J206">
      <formula1>'3월'!$AB$206:$AI$206</formula1>
    </dataValidation>
    <dataValidation type="list" allowBlank="1" showErrorMessage="1" sqref="J201">
      <formula1>'3월'!$AB$201:$AI$201</formula1>
    </dataValidation>
    <dataValidation type="list" allowBlank="1" showErrorMessage="1" sqref="J152">
      <formula1>'3월'!$AB$152:$AI$152</formula1>
    </dataValidation>
    <dataValidation type="list" allowBlank="1" showErrorMessage="1" sqref="J333">
      <formula1>'3월'!$AB$333:$AI$333</formula1>
    </dataValidation>
    <dataValidation type="list" allowBlank="1" showErrorMessage="1" sqref="J366">
      <formula1>'3월'!$AB$366:$AI$366</formula1>
    </dataValidation>
    <dataValidation type="list" allowBlank="1" showErrorMessage="1" sqref="J370">
      <formula1>'3월'!$AB$370:$AI$370</formula1>
    </dataValidation>
    <dataValidation type="list" allowBlank="1" showErrorMessage="1" sqref="J404">
      <formula1>'3월'!$AB$404:$AI$404</formula1>
    </dataValidation>
    <dataValidation type="list" allowBlank="1" showErrorMessage="1" sqref="J190">
      <formula1>'3월'!$AB$190:$AI$190</formula1>
    </dataValidation>
    <dataValidation type="list" allowBlank="1" showErrorMessage="1" sqref="J224">
      <formula1>'3월'!$AB$224:$AI$224</formula1>
    </dataValidation>
    <dataValidation type="list" allowBlank="1" showErrorMessage="1" sqref="J498">
      <formula1>'3월'!$AB$498:$AI$498</formula1>
    </dataValidation>
    <dataValidation type="list" allowBlank="1" showErrorMessage="1" sqref="J257">
      <formula1>'3월'!$AB$257:$AI$257</formula1>
    </dataValidation>
    <dataValidation type="list" allowBlank="1" showErrorMessage="1" sqref="J295">
      <formula1>'3월'!$AB$295:$AI$295</formula1>
    </dataValidation>
    <dataValidation type="list" allowBlank="1" showErrorMessage="1" sqref="J186">
      <formula1>'3월'!$AB$186:$AI$186</formula1>
    </dataValidation>
    <dataValidation type="list" allowBlank="1" showErrorMessage="1" sqref="J115">
      <formula1>'3월'!$AB$115:$AI$115</formula1>
    </dataValidation>
    <dataValidation type="list" allowBlank="1" showErrorMessage="1" sqref="J389">
      <formula1>'3월'!$AB$389:$AI$389</formula1>
    </dataValidation>
    <dataValidation type="list" allowBlank="1" showErrorMessage="1" sqref="J422">
      <formula1>'3월'!$AB$422:$AI$422</formula1>
    </dataValidation>
    <dataValidation type="list" allowBlank="1" showErrorMessage="1" sqref="J475">
      <formula1>'3월'!$AB$475:$AI$475</formula1>
    </dataValidation>
    <dataValidation type="list" allowBlank="1" showErrorMessage="1" sqref="J313">
      <formula1>'3월'!$AB$313:$AI$313</formula1>
    </dataValidation>
    <dataValidation type="list" allowBlank="1" showErrorMessage="1" sqref="J478">
      <formula1>'3월'!$AB$478:$AI$478</formula1>
    </dataValidation>
    <dataValidation type="list" allowBlank="1" showErrorMessage="1" sqref="J65">
      <formula1>'3월'!$AB$65:$AI$65</formula1>
    </dataValidation>
    <dataValidation type="list" allowBlank="1" showErrorMessage="1" sqref="J310">
      <formula1>'3월'!$AB$310:$AI$310</formula1>
    </dataValidation>
    <dataValidation type="list" allowBlank="1" showErrorMessage="1" sqref="J130">
      <formula1>'3월'!$AB$130:$AI$130</formula1>
    </dataValidation>
    <dataValidation type="list" allowBlank="1" showErrorMessage="1" sqref="J204">
      <formula1>'3월'!$AB$204:$AI$204</formula1>
    </dataValidation>
    <dataValidation type="list" allowBlank="1" showErrorMessage="1" sqref="J277">
      <formula1>'3월'!$AB$277:$AI$277</formula1>
    </dataValidation>
    <dataValidation type="list" allowBlank="1" showErrorMessage="1" sqref="J369">
      <formula1>'3월'!$AB$369:$AI$369</formula1>
    </dataValidation>
    <dataValidation type="list" allowBlank="1" showErrorMessage="1" sqref="J112">
      <formula1>'3월'!$AB$112:$AI$112</formula1>
    </dataValidation>
    <dataValidation type="list" allowBlank="1" showErrorMessage="1" sqref="J386">
      <formula1>'3월'!$AB$386:$AI$386</formula1>
    </dataValidation>
    <dataValidation type="list" allowBlank="1" showErrorMessage="1" sqref="J402">
      <formula1>'3월'!$AB$402:$AI$402</formula1>
    </dataValidation>
    <dataValidation type="list" allowBlank="1" showErrorMessage="1" sqref="J63">
      <formula1>'3월'!$AB$63:$AI$63</formula1>
    </dataValidation>
    <dataValidation type="list" allowBlank="1" showErrorMessage="1" sqref="J221">
      <formula1>'3월'!$AB$221:$AI$221</formula1>
    </dataValidation>
    <dataValidation type="list" allowBlank="1" showErrorMessage="1" sqref="J458">
      <formula1>'3월'!$AB$458:$AI$458</formula1>
    </dataValidation>
    <dataValidation type="list" allowBlank="1" showErrorMessage="1" sqref="J495">
      <formula1>'3월'!$AB$495:$AI$495</formula1>
    </dataValidation>
    <dataValidation type="list" allowBlank="1" showErrorMessage="1" sqref="J297">
      <formula1>'3월'!$AB$297:$AI$297</formula1>
    </dataValidation>
    <dataValidation type="list" allowBlank="1" showErrorMessage="1" sqref="J188">
      <formula1>'3월'!$AB$188:$AI$188</formula1>
    </dataValidation>
    <dataValidation type="list" allowBlank="1" showErrorMessage="1" sqref="J330">
      <formula1>'3월'!$AB$330:$AI$330</formula1>
    </dataValidation>
    <dataValidation type="list" allowBlank="1" showErrorMessage="1" sqref="J420">
      <formula1>'3월'!$AB$420:$AI$420</formula1>
    </dataValidation>
    <dataValidation type="list" allowBlank="1" showErrorMessage="1" sqref="J150">
      <formula1>'3월'!$AB$150:$AI$150</formula1>
    </dataValidation>
    <dataValidation type="list" allowBlank="1" showErrorMessage="1" sqref="J184">
      <formula1>'3월'!$AB$184:$AI$184</formula1>
    </dataValidation>
    <dataValidation type="list" allowBlank="1" showErrorMessage="1" sqref="J415">
      <formula1>'3월'!$AB$415:$AI$415</formula1>
    </dataValidation>
    <dataValidation type="list" allowBlank="1" showErrorMessage="1" sqref="J278">
      <formula1>'3월'!$AB$278:$AI$278</formula1>
    </dataValidation>
    <dataValidation type="list" allowBlank="1" showErrorMessage="1" sqref="J321">
      <formula1>'3월'!$AB$321:$AI$321</formula1>
    </dataValidation>
    <dataValidation type="list" allowBlank="1" showErrorMessage="1" sqref="J387">
      <formula1>'3월'!$AB$387:$AI$387</formula1>
    </dataValidation>
    <dataValidation type="list" allowBlank="1" showErrorMessage="1" sqref="J283">
      <formula1>'3월'!$AB$283:$AI$283</formula1>
    </dataValidation>
    <dataValidation type="list" allowBlank="1" showErrorMessage="1" sqref="J311">
      <formula1>'3월'!$AB$311:$AI$311</formula1>
    </dataValidation>
    <dataValidation type="list" allowBlank="1" showErrorMessage="1" sqref="J103">
      <formula1>'3월'!$AB$103:$AI$103</formula1>
    </dataValidation>
    <dataValidation type="list" allowBlank="1" showErrorMessage="1" sqref="J288">
      <formula1>'3월'!$AB$288:$AI$288</formula1>
    </dataValidation>
    <dataValidation type="list" allowBlank="1" showErrorMessage="1" sqref="J377">
      <formula1>'3월'!$AB$377:$AI$377</formula1>
    </dataValidation>
    <dataValidation type="list" allowBlank="1" showErrorMessage="1" sqref="J207">
      <formula1>'3월'!$AB$207:$AI$207</formula1>
    </dataValidation>
    <dataValidation type="list" allowBlank="1" showErrorMessage="1" sqref="J108">
      <formula1>'3월'!$AB$108:$AI$108</formula1>
    </dataValidation>
    <dataValidation type="list" allowBlank="1" showErrorMessage="1" sqref="J491">
      <formula1>'3월'!$AB$491:$AI$491</formula1>
    </dataValidation>
    <dataValidation type="list" allowBlank="1" showErrorMessage="1" sqref="J410">
      <formula1>'3월'!$AB$410:$AI$410</formula1>
    </dataValidation>
    <dataValidation type="list" allowBlank="1" showErrorMessage="1" sqref="J194">
      <formula1>'3월'!$AB$194:$AI$194</formula1>
    </dataValidation>
    <dataValidation type="list" allowBlank="1" showErrorMessage="1" sqref="J331">
      <formula1>'3월'!$AB$331:$AI$331</formula1>
    </dataValidation>
    <dataValidation type="list" allowBlank="1" showErrorMessage="1" sqref="J298">
      <formula1>'3월'!$AB$298:$AI$298</formula1>
    </dataValidation>
    <dataValidation type="list" allowBlank="1" showErrorMessage="1" sqref="J367">
      <formula1>'3월'!$AB$367:$AI$367</formula1>
    </dataValidation>
    <dataValidation type="list" allowBlank="1" showErrorMessage="1" sqref="J159">
      <formula1>'3월'!$AB$159:$AI$159</formula1>
    </dataValidation>
    <dataValidation type="list" allowBlank="1" showErrorMessage="1" sqref="J95">
      <formula1>'3월'!$AB$95:$AI$95</formula1>
    </dataValidation>
    <dataValidation type="list" allowBlank="1" showErrorMessage="1" sqref="J232">
      <formula1>'3월'!$AB$232:$AI$232</formula1>
    </dataValidation>
    <dataValidation type="list" allowBlank="1" showErrorMessage="1" sqref="J199">
      <formula1>'3월'!$AB$199:$AI$199</formula1>
    </dataValidation>
    <dataValidation type="list" allowBlank="1" showErrorMessage="1" sqref="J400">
      <formula1>'3월'!$AB$400:$AI$400</formula1>
    </dataValidation>
    <dataValidation type="list" allowBlank="1" showErrorMessage="1" sqref="J466">
      <formula1>'3월'!$AB$466:$AI$466</formula1>
    </dataValidation>
    <dataValidation type="list" allowBlank="1" showErrorMessage="1" sqref="J450">
      <formula1>'3월'!$AB$450:$AI$450</formula1>
    </dataValidation>
    <dataValidation type="list" allowBlank="1" showErrorMessage="1" sqref="J149">
      <formula1>'3월'!$AB$149:$AI$149</formula1>
    </dataValidation>
    <dataValidation type="list" allowBlank="1" showErrorMessage="1" sqref="J242">
      <formula1>'3월'!$AB$242:$AI$242</formula1>
    </dataValidation>
    <dataValidation type="list" allowBlank="1" showErrorMessage="1" sqref="J96">
      <formula1>'3월'!$AB$96:$AI$96</formula1>
    </dataValidation>
    <dataValidation type="list" allowBlank="1" showErrorMessage="1" sqref="J460">
      <formula1>'3월'!$AB$460:$AI$460</formula1>
    </dataValidation>
    <dataValidation type="list" allowBlank="1" showErrorMessage="1" sqref="J456">
      <formula1>'3월'!$AB$456:$AI$456</formula1>
    </dataValidation>
    <dataValidation type="list" allowBlank="1" showErrorMessage="1" sqref="J143">
      <formula1>'3월'!$AB$143:$AI$143</formula1>
    </dataValidation>
    <dataValidation type="list" allowBlank="1" showErrorMessage="1" sqref="J248">
      <formula1>'3월'!$AB$248:$AI$248</formula1>
    </dataValidation>
    <dataValidation type="list" allowBlank="1" showErrorMessage="1" sqref="J238">
      <formula1>'3월'!$AB$238:$AI$238</formula1>
    </dataValidation>
    <dataValidation type="list" allowBlank="1" showErrorMessage="1" sqref="J79">
      <formula1>'3월'!$AB$79:$AI$79</formula1>
    </dataValidation>
    <dataValidation type="list" allowBlank="1" showErrorMessage="1" sqref="J97">
      <formula1>'3월'!$AB$97:$AI$97</formula1>
    </dataValidation>
    <dataValidation type="list" allowBlank="1" showErrorMessage="1" sqref="J451">
      <formula1>'3월'!$AB$451:$AI$451</formula1>
    </dataValidation>
    <dataValidation type="list" allowBlank="1" showErrorMessage="1" sqref="J243">
      <formula1>'3월'!$AB$243:$AI$243</formula1>
    </dataValidation>
    <dataValidation type="list" allowBlank="1" showErrorMessage="1" sqref="J153">
      <formula1>'3월'!$AB$153:$AI$153</formula1>
    </dataValidation>
    <dataValidation type="list" allowBlank="1" showErrorMessage="1" sqref="J148">
      <formula1>'3월'!$AB$148:$AI$148</formula1>
    </dataValidation>
    <dataValidation type="list" allowBlank="1" showErrorMessage="1" sqref="J361">
      <formula1>'3월'!$AB$361:$AI$361</formula1>
    </dataValidation>
    <dataValidation type="list" allowBlank="1" showErrorMessage="1" sqref="J144">
      <formula1>'3월'!$AB$144:$AI$144</formula1>
    </dataValidation>
    <dataValidation type="list" allowBlank="1" showErrorMessage="1" sqref="J455">
      <formula1>'3월'!$AB$455:$AI$455</formula1>
    </dataValidation>
    <dataValidation type="list" allowBlank="1" showErrorMessage="1" sqref="J247">
      <formula1>'3월'!$AB$247:$AI$247</formula1>
    </dataValidation>
    <dataValidation type="list" allowBlank="1" showErrorMessage="1" sqref="J337">
      <formula1>'3월'!$AB$337:$AI$337</formula1>
    </dataValidation>
    <dataValidation type="list" allowBlank="1" showErrorMessage="1" sqref="J461">
      <formula1>'3월'!$AB$461:$AI$461</formula1>
    </dataValidation>
    <dataValidation type="list" allowBlank="1" showErrorMessage="1" sqref="J272">
      <formula1>'3월'!$AB$272:$AI$272</formula1>
    </dataValidation>
    <dataValidation type="list" allowBlank="1" showErrorMessage="1" sqref="J426">
      <formula1>'3월'!$AB$426:$AI$426</formula1>
    </dataValidation>
    <dataValidation type="list" allowBlank="1" showErrorMessage="1" sqref="J154">
      <formula1>'3월'!$AB$154:$AI$154</formula1>
    </dataValidation>
    <dataValidation type="list" allowBlank="1" showErrorMessage="1" sqref="J119">
      <formula1>'3월'!$AB$119:$AI$119</formula1>
    </dataValidation>
    <dataValidation type="list" allowBlank="1" showErrorMessage="1" sqref="J362">
      <formula1>'3월'!$AB$362:$AI$362</formula1>
    </dataValidation>
    <dataValidation type="list" allowBlank="1" showErrorMessage="1" sqref="J371">
      <formula1>'3월'!$AB$371:$AI$371</formula1>
    </dataValidation>
    <dataValidation type="list" allowBlank="1" showErrorMessage="1" sqref="J237">
      <formula1>'3월'!$AB$237:$AI$237</formula1>
    </dataValidation>
    <dataValidation type="list" allowBlank="1" showErrorMessage="1" sqref="J327">
      <formula1>'3월'!$AB$327:$AI$327</formula1>
    </dataValidation>
    <dataValidation type="list" allowBlank="1" showErrorMessage="1" sqref="J416">
      <formula1>'3월'!$AB$416:$AI$416</formula1>
    </dataValidation>
    <dataValidation type="list" allowBlank="1" showErrorMessage="1" sqref="J183">
      <formula1>'3월'!$AB$183:$AI$183</formula1>
    </dataValidation>
    <dataValidation type="list" allowBlank="1" showErrorMessage="1" sqref="J208">
      <formula1>'3월'!$AB$208:$AI$208</formula1>
    </dataValidation>
    <dataValidation type="list" allowBlank="1" showErrorMessage="1" sqref="J336">
      <formula1>'3월'!$AB$336:$AI$336</formula1>
    </dataValidation>
    <dataValidation type="list" allowBlank="1" showErrorMessage="1" sqref="J282">
      <formula1>'3월'!$AB$282:$AI$282</formula1>
    </dataValidation>
    <dataValidation type="list" allowBlank="1" showErrorMessage="1" sqref="J372">
      <formula1>'3월'!$AB$372:$AI$372</formula1>
    </dataValidation>
    <dataValidation type="list" allowBlank="1" showErrorMessage="1" sqref="J490">
      <formula1>'3월'!$AB$490:$AI$490</formula1>
    </dataValidation>
    <dataValidation type="list" allowBlank="1" showErrorMessage="1" sqref="J109">
      <formula1>'3월'!$AB$109:$AI$109</formula1>
    </dataValidation>
    <dataValidation type="list" allowBlank="1" showErrorMessage="1" sqref="J193">
      <formula1>'3월'!$AB$193:$AI$193</formula1>
    </dataValidation>
    <dataValidation type="list" allowBlank="1" showErrorMessage="1" sqref="J425">
      <formula1>'3월'!$AB$425:$AI$425</formula1>
    </dataValidation>
    <dataValidation type="list" allowBlank="1" showErrorMessage="1" sqref="J326">
      <formula1>'3월'!$AB$326:$AI$326</formula1>
    </dataValidation>
    <dataValidation type="list" allowBlank="1" showErrorMessage="1" sqref="J118">
      <formula1>'3월'!$AB$118:$AI$118</formula1>
    </dataValidation>
    <dataValidation type="list" allowBlank="1" showErrorMessage="1" sqref="J273">
      <formula1>'3월'!$AB$273:$AI$273</formula1>
    </dataValidation>
    <dataValidation type="list" allowBlank="1" showErrorMessage="1" sqref="J373">
      <formula1>'3월'!$AB$373:$AI$373</formula1>
    </dataValidation>
    <dataValidation type="list" allowBlank="1" showErrorMessage="1" sqref="J198">
      <formula1>'3월'!$AB$198:$AI$198</formula1>
    </dataValidation>
    <dataValidation type="list" allowBlank="1" showErrorMessage="1" sqref="J467">
      <formula1>'3월'!$AB$467:$AI$467</formula1>
    </dataValidation>
    <dataValidation type="list" allowBlank="1" showErrorMessage="1" sqref="J231">
      <formula1>'3월'!$AB$231:$AI$231</formula1>
    </dataValidation>
    <dataValidation type="list" allowBlank="1" showErrorMessage="1" sqref="J500">
      <formula1>'3월'!$AB$500:$AI$500</formula1>
    </dataValidation>
    <dataValidation type="list" allowBlank="1" showErrorMessage="1" sqref="J325">
      <formula1>'3월'!$AB$325:$AI$325</formula1>
    </dataValidation>
    <dataValidation type="list" allowBlank="1" showErrorMessage="1" sqref="J180">
      <formula1>'3월'!$AB$180:$AI$180</formula1>
    </dataValidation>
    <dataValidation type="list" allowBlank="1" showErrorMessage="1" sqref="J107">
      <formula1>'3월'!$AB$107:$AI$107</formula1>
    </dataValidation>
    <dataValidation type="list" allowBlank="1" showErrorMessage="1" sqref="J77">
      <formula1>'3월'!$AB$77:$AI$77</formula1>
    </dataValidation>
    <dataValidation type="list" allowBlank="1" showErrorMessage="1" sqref="J98">
      <formula1>'3월'!$AB$98:$AI$98</formula1>
    </dataValidation>
    <dataValidation type="list" allowBlank="1" showErrorMessage="1" sqref="J284">
      <formula1>'3월'!$AB$284:$AI$284</formula1>
    </dataValidation>
    <dataValidation type="list" allowBlank="1" showErrorMessage="1" sqref="J429">
      <formula1>'3월'!$AB$429:$AI$429</formula1>
    </dataValidation>
    <dataValidation type="list" allowBlank="1" showErrorMessage="1" sqref="J249">
      <formula1>'3월'!$AB$249:$AI$249</formula1>
    </dataValidation>
    <dataValidation type="list" allowBlank="1" showErrorMessage="1" sqref="J142">
      <formula1>'3월'!$AB$142:$AI$142</formula1>
    </dataValidation>
    <dataValidation type="list" allowBlank="1" showErrorMessage="1" sqref="J338">
      <formula1>'3월'!$AB$338:$AI$338</formula1>
    </dataValidation>
    <dataValidation type="list" allowBlank="1" showErrorMessage="1" sqref="J102">
      <formula1>'3월'!$AB$102:$AI$102</formula1>
    </dataValidation>
    <dataValidation type="list" allowBlank="1" showErrorMessage="1" sqref="J464">
      <formula1>'3월'!$AB$464:$AI$464</formula1>
    </dataValidation>
    <dataValidation type="list" allowBlank="1" showErrorMessage="1" sqref="J78">
      <formula1>'3월'!$AB$78:$AI$78</formula1>
    </dataValidation>
    <dataValidation type="list" allowBlank="1" showErrorMessage="1" sqref="J414">
      <formula1>'3월'!$AB$414:$AI$414</formula1>
    </dataValidation>
    <dataValidation type="list" allowBlank="1" showErrorMessage="1" sqref="J234">
      <formula1>'3월'!$AB$234:$AI$234</formula1>
    </dataValidation>
    <dataValidation type="list" allowBlank="1" showErrorMessage="1" sqref="J360">
      <formula1>'3월'!$AB$360:$AI$360</formula1>
    </dataValidation>
    <dataValidation type="list" allowBlank="1" showErrorMessage="1" sqref="J271">
      <formula1>'3월'!$AB$271:$AI$271</formula1>
    </dataValidation>
    <dataValidation type="list" allowBlank="1" showErrorMessage="1" sqref="J158">
      <formula1>'3월'!$AB$158:$AI$158</formula1>
    </dataValidation>
    <dataValidation type="list" allowBlank="1" showErrorMessage="1" sqref="J233">
      <formula1>'3월'!$AB$233:$AI$233</formula1>
    </dataValidation>
    <dataValidation type="list" allowBlank="1" showErrorMessage="1" sqref="J375">
      <formula1>'3월'!$AB$375:$AI$375</formula1>
    </dataValidation>
    <dataValidation type="list" allowBlank="1" showErrorMessage="1" sqref="J465">
      <formula1>'3월'!$AB$465:$AI$465</formula1>
    </dataValidation>
    <dataValidation type="list" allowBlank="1" showErrorMessage="1" sqref="J195">
      <formula1>'3월'!$AB$195:$AI$195</formula1>
    </dataValidation>
    <dataValidation type="list" allowBlank="1" showErrorMessage="1" sqref="J101">
      <formula1>'3월'!$AB$101:$AI$101</formula1>
    </dataValidation>
    <dataValidation type="list" allowBlank="1" showErrorMessage="1" sqref="J323">
      <formula1>'3월'!$AB$323:$AI$323</formula1>
    </dataValidation>
    <dataValidation type="list" allowBlank="1" showErrorMessage="1" sqref="J469">
      <formula1>'3월'!$AB$469:$AI$469</formula1>
    </dataValidation>
    <dataValidation type="list" allowBlank="1" showErrorMessage="1" sqref="J94">
      <formula1>'3월'!$AB$94:$AI$94</formula1>
    </dataValidation>
    <dataValidation type="list" allowBlank="1" showErrorMessage="1" sqref="J91">
      <formula1>'3월'!$AB$91:$AI$91</formula1>
    </dataValidation>
    <dataValidation type="list" allowBlank="1" showErrorMessage="1" sqref="J286">
      <formula1>'3월'!$AB$286:$AI$286</formula1>
    </dataValidation>
    <dataValidation type="list" allowBlank="1" showErrorMessage="1" sqref="J379">
      <formula1>'3월'!$AB$379:$AI$379</formula1>
    </dataValidation>
    <dataValidation type="list" allowBlank="1" showErrorMessage="1" sqref="J105">
      <formula1>'3월'!$AB$105:$AI$105</formula1>
    </dataValidation>
    <dataValidation type="list" allowBlank="1" showErrorMessage="1" sqref="J289">
      <formula1>'3월'!$AB$289:$AI$289</formula1>
    </dataValidation>
    <dataValidation type="list" allowBlank="1" showErrorMessage="1" sqref="J376">
      <formula1>'3월'!$AB$376:$AI$376</formula1>
    </dataValidation>
    <dataValidation type="list" allowBlank="1" showErrorMessage="1" sqref="J196">
      <formula1>'3월'!$AB$196:$AI$196</formula1>
    </dataValidation>
    <dataValidation type="list" allowBlank="1" showErrorMessage="1" sqref="J322">
      <formula1>'3월'!$AB$322:$AI$322</formula1>
    </dataValidation>
    <dataValidation type="list" allowBlank="1" showErrorMessage="1" sqref="J412">
      <formula1>'3월'!$AB$412:$AI$412</formula1>
    </dataValidation>
    <dataValidation type="list" allowBlank="1" showErrorMessage="1" sqref="J92">
      <formula1>'3월'!$AB$92:$AI$92</formula1>
    </dataValidation>
    <dataValidation type="list" allowBlank="1" showErrorMessage="1" sqref="J230">
      <formula1>'3월'!$AB$230:$AI$230</formula1>
    </dataValidation>
    <dataValidation type="list" allowBlank="1" showErrorMessage="1" sqref="J104">
      <formula1>'3월'!$AB$104:$AI$104</formula1>
    </dataValidation>
    <dataValidation type="list" allowBlank="1" showErrorMessage="1" sqref="J320">
      <formula1>'3월'!$AB$320:$AI$320</formula1>
    </dataValidation>
    <dataValidation type="list" allowBlank="1" showErrorMessage="1" sqref="J140">
      <formula1>'3월'!$AB$140:$AI$140</formula1>
    </dataValidation>
    <dataValidation type="list" allowBlank="1" showErrorMessage="1" sqref="J197">
      <formula1>'3월'!$AB$197:$AI$197</formula1>
    </dataValidation>
    <dataValidation type="list" allowBlank="1" showErrorMessage="1" sqref="J378">
      <formula1>'3월'!$AB$378:$AI$378</formula1>
    </dataValidation>
    <dataValidation type="list" allowBlank="1" showErrorMessage="1" sqref="J468">
      <formula1>'3월'!$AB$468:$AI$468</formula1>
    </dataValidation>
    <dataValidation type="list" allowBlank="1" showErrorMessage="1" sqref="J287">
      <formula1>'3월'!$AB$287:$AI$287</formula1>
    </dataValidation>
    <dataValidation type="list" allowBlank="1" showErrorMessage="1" sqref="J93">
      <formula1>'3월'!$AB$93:$AI$93</formula1>
    </dataValidation>
    <dataValidation type="list" allowBlank="1" showErrorMessage="1" sqref="J141">
      <formula1>'3월'!$AB$141:$AI$141</formula1>
    </dataValidation>
    <dataValidation type="list" allowBlank="1" showErrorMessage="1" sqref="J411">
      <formula1>'3월'!$AB$411:$AI$411</formula1>
    </dataValidation>
    <dataValidation type="list" allowBlank="1" showErrorMessage="1" sqref="J151">
      <formula1>'3월'!$AB$151:$AI$151</formula1>
    </dataValidation>
    <dataValidation type="list" allowBlank="1" showErrorMessage="1" sqref="J245">
      <formula1>'3월'!$AB$245:$AI$245</formula1>
    </dataValidation>
    <dataValidation type="list" allowBlank="1" showErrorMessage="1" sqref="J88">
      <formula1>'3월'!$AB$88:$AI$88</formula1>
    </dataValidation>
    <dataValidation type="list" allowBlank="1" showErrorMessage="1" sqref="J448">
      <formula1>'3월'!$AB$448:$AI$448</formula1>
    </dataValidation>
    <dataValidation type="list" allowBlank="1" showErrorMessage="1" sqref="J354">
      <formula1>'3월'!$AB$354:$AI$354</formula1>
    </dataValidation>
    <dataValidation type="list" allowBlank="1" showErrorMessage="1" sqref="J136">
      <formula1>'3월'!$AB$136:$AI$136</formula1>
    </dataValidation>
    <dataValidation type="list" allowBlank="1" showErrorMessage="1" sqref="J463">
      <formula1>'3월'!$AB$463:$AI$463</formula1>
    </dataValidation>
    <dataValidation type="list" allowBlank="1" showErrorMessage="1" sqref="J443">
      <formula1>'3월'!$AB$443:$AI$443</formula1>
    </dataValidation>
    <dataValidation type="list" allowBlank="1" showErrorMessage="1" sqref="J156">
      <formula1>'3월'!$AB$156:$AI$156</formula1>
    </dataValidation>
    <dataValidation type="list" allowBlank="1" showErrorMessage="1" sqref="J265">
      <formula1>'3월'!$AB$265:$AI$265</formula1>
    </dataValidation>
    <dataValidation type="list" allowBlank="1" showErrorMessage="1" sqref="J334">
      <formula1>'3월'!$AB$334:$AI$334</formula1>
    </dataValidation>
    <dataValidation type="list" allowBlank="1" showErrorMessage="1" sqref="J339">
      <formula1>'3월'!$AB$339:$AI$339</formula1>
    </dataValidation>
    <dataValidation type="list" allowBlank="1" showErrorMessage="1" sqref="J260">
      <formula1>'3월'!$AB$260:$AI$260</formula1>
    </dataValidation>
    <dataValidation type="list" allowBlank="1" showErrorMessage="1" sqref="J74">
      <formula1>'3월'!$AB$74:$AI$74</formula1>
    </dataValidation>
    <dataValidation type="list" allowBlank="1" showErrorMessage="1" sqref="J280">
      <formula1>'3월'!$AB$280:$AI$280</formula1>
    </dataValidation>
    <dataValidation type="list" allowBlank="1" showErrorMessage="1" sqref="J499">
      <formula1>'3월'!$AB$499:$AI$499</formula1>
    </dataValidation>
    <dataValidation type="list" allowBlank="1" showErrorMessage="1" sqref="J116">
      <formula1>'3월'!$AB$116:$AI$116</formula1>
    </dataValidation>
    <dataValidation type="list" allowBlank="1" showErrorMessage="1" sqref="J225">
      <formula1>'3월'!$AB$225:$AI$225</formula1>
    </dataValidation>
    <dataValidation type="list" allowBlank="1" showErrorMessage="1" sqref="J171">
      <formula1>'3월'!$AB$171:$AI$171</formula1>
    </dataValidation>
    <dataValidation type="list" allowBlank="1" showErrorMessage="1" sqref="J100">
      <formula1>'3월'!$AB$100:$AI$100</formula1>
    </dataValidation>
    <dataValidation type="list" allowBlank="1" showErrorMessage="1" sqref="J374">
      <formula1>'3월'!$AB$374:$AI$374</formula1>
    </dataValidation>
    <dataValidation type="list" allowBlank="1" showErrorMessage="1" sqref="J428">
      <formula1>'3월'!$AB$428:$AI$428</formula1>
    </dataValidation>
    <dataValidation type="list" allowBlank="1" showErrorMessage="1" sqref="J483">
      <formula1>'3월'!$AB$483:$AI$483</formula1>
    </dataValidation>
    <dataValidation type="list" allowBlank="1" showErrorMessage="1" sqref="J314">
      <formula1>'3월'!$AB$314:$AI$314</formula1>
    </dataValidation>
    <dataValidation type="list" allowBlank="1" showErrorMessage="1" sqref="J423">
      <formula1>'3월'!$AB$423:$AI$423</formula1>
    </dataValidation>
    <dataValidation type="list" allowBlank="1" showErrorMessage="1" sqref="J205">
      <formula1>'3월'!$AB$205:$AI$205</formula1>
    </dataValidation>
    <dataValidation type="list" allowBlank="1" showErrorMessage="1" sqref="J176">
      <formula1>'3월'!$AB$176:$AI$176</formula1>
    </dataValidation>
    <dataValidation type="list" allowBlank="1" showErrorMessage="1" sqref="J285">
      <formula1>'3월'!$AB$285:$AI$285</formula1>
    </dataValidation>
    <dataValidation type="list" allowBlank="1" showErrorMessage="1" sqref="J319">
      <formula1>'3월'!$AB$319:$AI$319</formula1>
    </dataValidation>
    <dataValidation type="list" allowBlank="1" showErrorMessage="1" sqref="J76">
      <formula1>'3월'!$AB$76:$AI$76</formula1>
    </dataValidation>
    <dataValidation type="list" allowBlank="1" showErrorMessage="1" sqref="J308">
      <formula1>'3월'!$AB$308:$AI$308</formula1>
    </dataValidation>
    <dataValidation type="list" allowBlank="1" showErrorMessage="1" sqref="J291">
      <formula1>'3월'!$AB$291:$AI$291</formula1>
    </dataValidation>
    <dataValidation type="list" allowBlank="1" showErrorMessage="1" sqref="J380">
      <formula1>'3월'!$AB$380:$AI$380</formula1>
    </dataValidation>
    <dataValidation type="list" allowBlank="1" showErrorMessage="1" sqref="J219">
      <formula1>'3월'!$AB$219:$AI$219</formula1>
    </dataValidation>
    <dataValidation type="list" allowBlank="1" showErrorMessage="1" sqref="J256">
      <formula1>'3월'!$AB$256:$AI$256</formula1>
    </dataValidation>
    <dataValidation type="list" allowBlank="1" showErrorMessage="1" sqref="J408">
      <formula1>'3월'!$AB$408:$AI$408</formula1>
    </dataValidation>
    <dataValidation type="list" allowBlank="1" showErrorMessage="1" sqref="J182">
      <formula1>'3월'!$AB$182:$AI$182</formula1>
    </dataValidation>
    <dataValidation type="list" allowBlank="1" showErrorMessage="1" sqref="J191">
      <formula1>'3월'!$AB$191:$AI$191</formula1>
    </dataValidation>
    <dataValidation type="list" allowBlank="1" showErrorMessage="1" sqref="J343">
      <formula1>'3월'!$AB$343:$AI$343</formula1>
    </dataValidation>
    <dataValidation type="list" allowBlank="1" showErrorMessage="1" sqref="J147">
      <formula1>'3월'!$AB$147:$AI$147</formula1>
    </dataValidation>
    <dataValidation type="list" allowBlank="1" showErrorMessage="1" sqref="J417">
      <formula1>'3월'!$AB$417:$AI$417</formula1>
    </dataValidation>
    <dataValidation type="list" allowBlank="1" showErrorMessage="1" sqref="J452">
      <formula1>'3월'!$AB$452:$AI$452</formula1>
    </dataValidation>
    <dataValidation type="list" allowBlank="1" showErrorMessage="1" sqref="J454">
      <formula1>'3월'!$AB$454:$AI$454</formula1>
    </dataValidation>
    <dataValidation type="list" allowBlank="1" showErrorMessage="1" sqref="J145">
      <formula1>'3월'!$AB$145:$AI$145</formula1>
    </dataValidation>
    <dataValidation type="list" allowBlank="1" showErrorMessage="1" sqref="J345">
      <formula1>'3월'!$AB$345:$AI$345</formula1>
    </dataValidation>
    <dataValidation type="list" allowBlank="1" showErrorMessage="1" sqref="J236">
      <formula1>'3월'!$AB$236:$AI$236</formula1>
    </dataValidation>
    <dataValidation type="list" allowBlank="1" showErrorMessage="1" sqref="J254">
      <formula1>'3월'!$AB$254:$AI$254</formula1>
    </dataValidation>
    <dataValidation type="list" allowBlank="1" showErrorMessage="1" sqref="J472">
      <formula1>'3월'!$AB$472:$AI$472</formula1>
    </dataValidation>
    <dataValidation type="list" allowBlank="1" showErrorMessage="1" sqref="J127">
      <formula1>'3월'!$AB$127:$AI$127</formula1>
    </dataValidation>
    <dataValidation type="list" allowBlank="1" showErrorMessage="1" sqref="J363">
      <formula1>'3월'!$AB$363:$AI$363</formula1>
    </dataValidation>
    <dataValidation type="list" allowBlank="1" showErrorMessage="1" sqref="J401">
      <formula1>'3월'!$AB$401:$AI$401</formula1>
    </dataValidation>
    <dataValidation type="list" allowBlank="1" showErrorMessage="1" sqref="J259">
      <formula1>'3월'!$AB$259:$AI$259</formula1>
    </dataValidation>
    <dataValidation type="list" allowBlank="1" showErrorMessage="1" sqref="J64">
      <formula1>'3월'!$AB$64:$AI$64</formula1>
    </dataValidation>
    <dataValidation type="list" allowBlank="1" showErrorMessage="1" sqref="J274">
      <formula1>'3월'!$AB$274:$AI$274</formula1>
    </dataValidation>
    <dataValidation type="list" allowBlank="1" showErrorMessage="1" sqref="J419">
      <formula1>'3월'!$AB$419:$AI$419</formula1>
    </dataValidation>
    <dataValidation type="list" allowBlank="1" showErrorMessage="1" sqref="J165">
      <formula1>'3월'!$AB$165:$AI$165</formula1>
    </dataValidation>
    <dataValidation type="list" allowBlank="1" showErrorMessage="1" sqref="J457">
      <formula1>'3월'!$AB$457:$AI$457</formula1>
    </dataValidation>
    <dataValidation type="list" allowBlank="1" showErrorMessage="1" sqref="J348">
      <formula1>'3월'!$AB$348:$AI$348</formula1>
    </dataValidation>
    <dataValidation type="list" allowBlank="1" showErrorMessage="1" sqref="J492">
      <formula1>'3월'!$AB$492:$AI$492</formula1>
    </dataValidation>
    <dataValidation type="list" allowBlank="1" showErrorMessage="1" sqref="J383">
      <formula1>'3월'!$AB$383:$AI$383</formula1>
    </dataValidation>
    <dataValidation type="list" allowBlank="1" showErrorMessage="1" sqref="J294">
      <formula1>'3월'!$AB$294:$AI$294</formula1>
    </dataValidation>
    <dataValidation type="list" allowBlank="1" showErrorMessage="1" sqref="J497">
      <formula1>'3월'!$AB$497:$AI$497</formula1>
    </dataValidation>
    <dataValidation type="list" allowBlank="1" showErrorMessage="1" sqref="J239">
      <formula1>'3월'!$AB$239:$AI$239</formula1>
    </dataValidation>
    <dataValidation type="list" allowBlank="1" showErrorMessage="1" sqref="J365">
      <formula1>'3월'!$AB$365:$AI$365</formula1>
    </dataValidation>
    <dataValidation type="list" allowBlank="1" showErrorMessage="1" sqref="J185">
      <formula1>'3월'!$AB$185:$AI$185</formula1>
    </dataValidation>
    <dataValidation type="list" allowBlank="1" showErrorMessage="1" sqref="J332">
      <formula1>'3월'!$AB$332:$AI$332</formula1>
    </dataValidation>
    <dataValidation type="list" allowBlank="1" showErrorMessage="1" sqref="J441">
      <formula1>'3월'!$AB$441:$AI$441</formula1>
    </dataValidation>
    <dataValidation type="list" allowBlank="1" showErrorMessage="1" sqref="J474">
      <formula1>'3월'!$AB$474:$AI$474</formula1>
    </dataValidation>
    <dataValidation type="list" allowBlank="1" showErrorMessage="1" sqref="J72">
      <formula1>'3월'!$AB$72:$AI$72</formula1>
    </dataValidation>
    <dataValidation type="list" allowBlank="1" showErrorMessage="1" sqref="J299">
      <formula1>'3월'!$AB$299:$AI$299</formula1>
    </dataValidation>
    <dataValidation type="list" allowBlank="1" showErrorMessage="1" sqref="J328">
      <formula1>'3월'!$AB$328:$AI$328</formula1>
    </dataValidation>
    <dataValidation type="list" allowBlank="1" showErrorMessage="1" sqref="J200">
      <formula1>'3월'!$AB$200:$AI$200</formula1>
    </dataValidation>
    <dataValidation type="list" allowBlank="1" showErrorMessage="1" sqref="J437">
      <formula1>'3월'!$AB$437:$AI$437</formula1>
    </dataValidation>
    <dataValidation type="list" allowBlank="1" showErrorMessage="1" sqref="J134">
      <formula1>'3월'!$AB$134:$AI$134</formula1>
    </dataValidation>
    <dataValidation type="list" allowBlank="1" showErrorMessage="1" sqref="J167">
      <formula1>'3월'!$AB$167:$AI$167</formula1>
    </dataValidation>
    <dataValidation type="list" allowBlank="1" showErrorMessage="1" sqref="J276">
      <formula1>'3월'!$AB$276:$AI$276</formula1>
    </dataValidation>
    <dataValidation type="list" allowBlank="1" showErrorMessage="1" sqref="J403">
      <formula1>'3월'!$AB$403:$AI$403</formula1>
    </dataValidation>
    <dataValidation type="list" allowBlank="1" showErrorMessage="1" sqref="J479">
      <formula1>'3월'!$AB$479:$AI$479</formula1>
    </dataValidation>
    <dataValidation type="list" allowBlank="1" showErrorMessage="1" sqref="J385">
      <formula1>'3월'!$AB$385:$AI$385</formula1>
    </dataValidation>
    <dataValidation type="list" allowBlank="1" showErrorMessage="1" sqref="J70">
      <formula1>'3월'!$AB$70:$AI$70</formula1>
    </dataValidation>
    <dataValidation type="list" allowBlank="1" showErrorMessage="1" sqref="J111">
      <formula1>'3월'!$AB$111:$AI$111</formula1>
    </dataValidation>
    <dataValidation type="list" allowBlank="1" showErrorMessage="1" sqref="J220">
      <formula1>'3월'!$AB$220:$AI$220</formula1>
    </dataValidation>
    <dataValidation type="list" allowBlank="1" showErrorMessage="1" sqref="J494">
      <formula1>'3월'!$AB$494:$AI$494</formula1>
    </dataValidation>
    <dataValidation type="list" allowBlank="1" showErrorMessage="1" sqref="J459">
      <formula1>'3월'!$AB$459:$AI$459</formula1>
    </dataValidation>
    <dataValidation type="list" allowBlank="1" showErrorMessage="1" sqref="J223">
      <formula1>'3월'!$AB$223:$AI$223</formula1>
    </dataValidation>
    <dataValidation type="list" allowBlank="1" showErrorMessage="1" sqref="J187">
      <formula1>'3월'!$AB$187:$AI$187</formula1>
    </dataValidation>
    <dataValidation type="list" allowBlank="1" showErrorMessage="1" sqref="J62">
      <formula1>'3월'!$AB$62:$AI$62</formula1>
    </dataValidation>
    <dataValidation type="list" allowBlank="1" showErrorMessage="1" sqref="J114">
      <formula1>'3월'!$AB$114:$AI$114</formula1>
    </dataValidation>
    <dataValidation type="list" allowBlank="1" showErrorMessage="1" sqref="J388">
      <formula1>'3월'!$AB$388:$AI$388</formula1>
    </dataValidation>
    <dataValidation type="list" allowBlank="1" showErrorMessage="1" sqref="J296">
      <formula1>'3월'!$AB$296:$AI$296</formula1>
    </dataValidation>
    <dataValidation type="list" allowBlank="1" showErrorMessage="1" sqref="J279">
      <formula1>'3월'!$AB$279:$AI$279</formula1>
    </dataValidation>
    <dataValidation type="list" allowBlank="1" showErrorMessage="1" sqref="J421">
      <formula1>'3월'!$AB$421:$AI$421</formula1>
    </dataValidation>
    <dataValidation type="list" allowBlank="1" showErrorMessage="1" sqref="J131">
      <formula1>'3월'!$AB$131:$AI$131</formula1>
    </dataValidation>
    <dataValidation type="list" allowBlank="1" showErrorMessage="1" sqref="J312">
      <formula1>'3월'!$AB$312:$AI$312</formula1>
    </dataValidation>
    <dataValidation type="list" allowBlank="1" showErrorMessage="1" sqref="J203">
      <formula1>'3월'!$AB$203:$AI$203</formula1>
    </dataValidation>
    <dataValidation type="list" allowBlank="1" showErrorMessage="1" sqref="J439">
      <formula1>'3월'!$AB$439:$AI$439</formula1>
    </dataValidation>
    <dataValidation type="list" allowBlank="1" showErrorMessage="1" sqref="J477">
      <formula1>'3월'!$AB$477:$AI$477</formula1>
    </dataValidation>
    <dataValidation type="list" allowBlank="1" showErrorMessage="1" sqref="J113">
      <formula1>'3월'!$AB$113:$AI$113</formula1>
    </dataValidation>
    <dataValidation type="list" allowBlank="1" showErrorMessage="1" sqref="J368">
      <formula1>'3월'!$AB$368:$AI$368</formula1>
    </dataValidation>
    <dataValidation type="list" allowBlank="1" showErrorMessage="1" sqref="J240">
      <formula1>'3월'!$AB$240:$AI$240</formula1>
    </dataValidation>
    <dataValidation type="list" allowBlank="1" showErrorMessage="1" sqref="L62:L500">
      <formula1>'설정시트'!$D$23:$I$23</formula1>
    </dataValidation>
    <dataValidation type="list" allowBlank="1" showErrorMessage="1" sqref="J212">
      <formula1>'3월'!$AB$212:$AI$212</formula1>
    </dataValidation>
    <dataValidation type="list" allowBlank="1" showErrorMessage="1" sqref="J306">
      <formula1>'3월'!$AB$306:$AI$306</formula1>
    </dataValidation>
    <dataValidation type="list" allowBlank="1" showErrorMessage="1" sqref="J392">
      <formula1>'3월'!$AB$392:$AI$392</formula1>
    </dataValidation>
    <dataValidation type="list" allowBlank="1" showErrorMessage="1" sqref="J169">
      <formula1>'3월'!$AB$169:$AI$169</formula1>
    </dataValidation>
    <dataValidation type="list" allowBlank="1" showErrorMessage="1" sqref="J496">
      <formula1>'3월'!$AB$496:$AI$496</formula1>
    </dataValidation>
    <dataValidation type="list" allowBlank="1" showErrorMessage="1" sqref="J316">
      <formula1>'3월'!$AB$316:$AI$316</formula1>
    </dataValidation>
    <dataValidation type="list" allowBlank="1" showErrorMessage="1" sqref="J222">
      <formula1>'3월'!$AB$222:$AI$222</formula1>
    </dataValidation>
    <dataValidation type="list" allowBlank="1" showErrorMessage="1" sqref="J82">
      <formula1>'3월'!$AB$82:$AI$82</formula1>
    </dataValidation>
    <dataValidation type="list" allowBlank="1" showErrorMessage="1" sqref="J430">
      <formula1>'3월'!$AB$430:$AI$430</formula1>
    </dataValidation>
    <dataValidation type="list" allowBlank="1" showErrorMessage="1" sqref="J268">
      <formula1>'3월'!$AB$268:$AI$268</formula1>
    </dataValidation>
    <dataValidation type="list" allowBlank="1" showErrorMessage="1" sqref="J397">
      <formula1>'3월'!$AB$397:$AI$397</formula1>
    </dataValidation>
    <dataValidation type="list" allowBlank="1" showErrorMessage="1" sqref="J189">
      <formula1>'3월'!$AB$189:$AI$189</formula1>
    </dataValidation>
    <dataValidation type="list" allowBlank="1" showErrorMessage="1" sqref="J202">
      <formula1>'3월'!$AB$202:$AI$202</formula1>
    </dataValidation>
    <dataValidation type="list" allowBlank="1" showErrorMessage="1" sqref="J476">
      <formula1>'3월'!$AB$476:$AI$476</formula1>
    </dataValidation>
    <dataValidation type="list" allowBlank="1" showErrorMessage="1" sqref="J123">
      <formula1>'3월'!$AB$123:$AI$123</formula1>
    </dataValidation>
    <dataValidation type="list" allowBlank="1" showErrorMessage="1" sqref="J440">
      <formula1>'3월'!$AB$440:$AI$440</formula1>
    </dataValidation>
    <dataValidation type="list" allowBlank="1" showErrorMessage="1" sqref="J301">
      <formula1>'3월'!$AB$301:$AI$301</formula1>
    </dataValidation>
    <dataValidation type="list" allowBlank="1" showErrorMessage="1" sqref="J405">
      <formula1>'3월'!$AB$405:$AI$405</formula1>
    </dataValidation>
    <dataValidation type="list" allowBlank="1" showErrorMessage="1" sqref="J293">
      <formula1>'3월'!$AB$293:$AI$293</formula1>
    </dataValidation>
    <dataValidation type="list" allowBlank="1" showErrorMessage="1" sqref="J258">
      <formula1>'3월'!$AB$258:$AI$258</formula1>
    </dataValidation>
    <dataValidation type="list" allowBlank="1" showErrorMessage="1" sqref="J341">
      <formula1>'3월'!$AB$341:$AI$341</formula1>
    </dataValidation>
    <dataValidation type="list" allowBlank="1" showErrorMessage="1" sqref="J133">
      <formula1>'3월'!$AB$133:$AI$133</formula1>
    </dataValidation>
    <dataValidation type="list" allowBlank="1" showErrorMessage="1" sqref="J357">
      <formula1>'3월'!$AB$357:$AI$357</formula1>
    </dataValidation>
    <dataValidation type="list" allowBlank="1" showErrorMessage="1" sqref="J66">
      <formula1>'3월'!$AB$66:$AI$66</formula1>
    </dataValidation>
    <dataValidation type="list" allowBlank="1" showErrorMessage="1" sqref="J351">
      <formula1>'3월'!$AB$351:$AI$351</formula1>
    </dataValidation>
    <dataValidation type="list" allowBlank="1" showErrorMessage="1" sqref="J67">
      <formula1>'3월'!$AB$67:$AI$67</formula1>
    </dataValidation>
    <dataValidation type="list" allowBlank="1" showErrorMessage="1" sqref="J252">
      <formula1>'3월'!$AB$252:$AI$252</formula1>
    </dataValidation>
    <dataValidation type="list" allowBlank="1" showErrorMessage="1" sqref="J347">
      <formula1>'3월'!$AB$347:$AI$347</formula1>
    </dataValidation>
    <dataValidation type="list" allowBlank="1" showErrorMessage="1" sqref="J139">
      <formula1>'3월'!$AB$139:$AI$139</formula1>
    </dataValidation>
    <dataValidation type="list" allowBlank="1" showErrorMessage="1" sqref="J262">
      <formula1>'3월'!$AB$262:$AI$262</formula1>
    </dataValidation>
    <dataValidation type="list" allowBlank="1" showErrorMessage="1" sqref="J470">
      <formula1>'3월'!$AB$470:$AI$470</formula1>
    </dataValidation>
    <dataValidation type="list" allowBlank="1" showErrorMessage="1" sqref="J228">
      <formula1>'3월'!$AB$228:$AI$228</formula1>
    </dataValidation>
    <dataValidation type="list" allowBlank="1" showErrorMessage="1" sqref="J356">
      <formula1>'3월'!$AB$356:$AI$356</formula1>
    </dataValidation>
    <dataValidation type="list" allowBlank="1" showErrorMessage="1" sqref="J446">
      <formula1>'3월'!$AB$446:$AI$446</formula1>
    </dataValidation>
    <dataValidation type="list" allowBlank="1" showErrorMessage="1" sqref="J436">
      <formula1>'3월'!$AB$436:$AI$436</formula1>
    </dataValidation>
    <dataValidation type="list" allowBlank="1" showErrorMessage="1" sqref="J352">
      <formula1>'3월'!$AB$352:$AI$352</formula1>
    </dataValidation>
    <dataValidation type="list" allowBlank="1" showErrorMessage="1" sqref="J129">
      <formula1>'3월'!$AB$129:$AI$129</formula1>
    </dataValidation>
    <dataValidation type="list" allowBlank="1" showErrorMessage="1" sqref="J68">
      <formula1>'3월'!$AB$68:$AI$68</formula1>
    </dataValidation>
    <dataValidation type="list" allowBlank="1" showErrorMessage="1" sqref="J218">
      <formula1>'3월'!$AB$218:$AI$218</formula1>
    </dataValidation>
    <dataValidation type="list" allowBlank="1" showErrorMessage="1" sqref="J253">
      <formula1>'3월'!$AB$253:$AI$253</formula1>
    </dataValidation>
    <dataValidation type="list" allowBlank="1" showErrorMessage="1" sqref="J138">
      <formula1>'3월'!$AB$138:$AI$138</formula1>
    </dataValidation>
    <dataValidation type="list" allowBlank="1" showErrorMessage="1" sqref="J480">
      <formula1>'3월'!$AB$480:$AI$480</formula1>
    </dataValidation>
    <dataValidation type="list" allowBlank="1" showErrorMessage="1" sqref="J346">
      <formula1>'3월'!$AB$346:$AI$346</formula1>
    </dataValidation>
    <dataValidation type="list" allowBlank="1" showErrorMessage="1" sqref="J163">
      <formula1>'3월'!$AB$163:$AI$163</formula1>
    </dataValidation>
    <dataValidation type="list" allowBlank="1" showErrorMessage="1" sqref="J83">
      <formula1>'3월'!$AB$83:$AI$83</formula1>
    </dataValidation>
    <dataValidation type="list" allowBlank="1" showErrorMessage="1" sqref="J445">
      <formula1>'3월'!$AB$445:$AI$445</formula1>
    </dataValidation>
    <dataValidation type="list" allowBlank="1" showErrorMessage="1" sqref="J391">
      <formula1>'3월'!$AB$391:$AI$391</formula1>
    </dataValidation>
    <dataValidation type="list" allowBlank="1" showErrorMessage="1" sqref="J227">
      <formula1>'3월'!$AB$227:$AI$227</formula1>
    </dataValidation>
    <dataValidation type="list" allowBlank="1" showErrorMessage="1" sqref="J263">
      <formula1>'3월'!$AB$263:$AI$263</formula1>
    </dataValidation>
    <dataValidation type="list" allowBlank="1" showErrorMessage="1" sqref="J69">
      <formula1>'3월'!$AB$69:$AI$69</formula1>
    </dataValidation>
    <dataValidation type="list" allowBlank="1" showErrorMessage="1" sqref="J80">
      <formula1>'3월'!$AB$80:$AI$80</formula1>
    </dataValidation>
    <dataValidation type="list" allowBlank="1" showErrorMessage="1" sqref="J128">
      <formula1>'3월'!$AB$128:$AI$128</formula1>
    </dataValidation>
    <dataValidation type="list" allowBlank="1" showErrorMessage="1" sqref="J317">
      <formula1>'3월'!$AB$317:$AI$317</formula1>
    </dataValidation>
    <dataValidation type="list" allowBlank="1" showErrorMessage="1" sqref="J164">
      <formula1>'3월'!$AB$164:$AI$164</formula1>
    </dataValidation>
    <dataValidation type="list" allowBlank="1" showErrorMessage="1" sqref="J173">
      <formula1>'3월'!$AB$173:$AI$173</formula1>
    </dataValidation>
    <dataValidation type="list" allowBlank="1" showErrorMessage="1" sqref="J435">
      <formula1>'3월'!$AB$435:$AI$435</formula1>
    </dataValidation>
    <dataValidation type="list" allowBlank="1" showErrorMessage="1" sqref="J381">
      <formula1>'3월'!$AB$381:$AI$381</formula1>
    </dataValidation>
    <dataValidation type="list" allowBlank="1" showErrorMessage="1" sqref="J471">
      <formula1>'3월'!$AB$471:$AI$471</formula1>
    </dataValidation>
    <dataValidation type="list" allowBlank="1" showErrorMessage="1" sqref="J382">
      <formula1>'3월'!$AB$382:$AI$382</formula1>
    </dataValidation>
    <dataValidation type="list" allowBlank="1" showErrorMessage="1" sqref="J217">
      <formula1>'3월'!$AB$217:$AI$217</formula1>
    </dataValidation>
    <dataValidation type="list" allowBlank="1" showErrorMessage="1" sqref="J406">
      <formula1>'3월'!$AB$406:$AI$406</formula1>
    </dataValidation>
    <dataValidation type="list" allowBlank="1" showErrorMessage="1" sqref="J174">
      <formula1>'3월'!$AB$174:$AI$174</formula1>
    </dataValidation>
    <dataValidation type="list" allowBlank="1" showErrorMessage="1" sqref="J292">
      <formula1>'3월'!$AB$292:$AI$292</formula1>
    </dataValidation>
    <dataValidation type="list" allowBlank="1" showErrorMessage="1" sqref="J481">
      <formula1>'3월'!$AB$481:$AI$481</formula1>
    </dataValidation>
    <dataValidation type="list" allowBlank="1" showErrorMessage="1" sqref="J81">
      <formula1>'3월'!$AB$81:$AI$81</formula1>
    </dataValidation>
    <dataValidation type="list" allowBlank="1" showErrorMessage="1" sqref="J307">
      <formula1>'3월'!$AB$307:$AI$307</formula1>
    </dataValidation>
    <dataValidation type="list" allowBlank="1" showErrorMessage="1" sqref="J434">
      <formula1>'3월'!$AB$434:$AI$434</formula1>
    </dataValidation>
    <dataValidation type="list" allowBlank="1" showErrorMessage="1" sqref="J85">
      <formula1>'3월'!$AB$85:$AI$85</formula1>
    </dataValidation>
    <dataValidation type="list" allowBlank="1" showErrorMessage="1" sqref="J264">
      <formula1>'3월'!$AB$264:$AI$264</formula1>
    </dataValidation>
    <dataValidation type="list" allowBlank="1" showErrorMessage="1" sqref="J482">
      <formula1>'3월'!$AB$482:$AI$482</formula1>
    </dataValidation>
    <dataValidation type="list" allowBlank="1" showErrorMessage="1" sqref="J358">
      <formula1>'3월'!$AB$358:$AI$358</formula1>
    </dataValidation>
    <dataValidation type="list" allowBlank="1" showErrorMessage="1" sqref="J340">
      <formula1>'3월'!$AB$340:$AI$340</formula1>
    </dataValidation>
    <dataValidation type="list" allowBlank="1" showErrorMessage="1" sqref="J175">
      <formula1>'3월'!$AB$175:$AI$175</formula1>
    </dataValidation>
    <dataValidation type="list" allowBlank="1" showErrorMessage="1" sqref="J251">
      <formula1>'3월'!$AB$251:$AI$251</formula1>
    </dataValidation>
    <dataValidation type="list" allowBlank="1" showErrorMessage="1" sqref="J216">
      <formula1>'3월'!$AB$216:$AI$216</formula1>
    </dataValidation>
    <dataValidation type="list" allowBlank="1" showErrorMessage="1" sqref="J305">
      <formula1>'3월'!$AB$305:$AI$305</formula1>
    </dataValidation>
    <dataValidation type="list" allowBlank="1" showErrorMessage="1" sqref="J431">
      <formula1>'3월'!$AB$431:$AI$431</formula1>
    </dataValidation>
    <dataValidation type="list" allowBlank="1" showErrorMessage="1" sqref="J447">
      <formula1>'3월'!$AB$447:$AI$447</formula1>
    </dataValidation>
    <dataValidation type="list" allowBlank="1" showErrorMessage="1" sqref="J267">
      <formula1>'3월'!$AB$267:$AI$267</formula1>
    </dataValidation>
    <dataValidation type="list" allowBlank="1" showErrorMessage="1" sqref="J393">
      <formula1>'3월'!$AB$393:$AI$393</formula1>
    </dataValidation>
    <dataValidation type="list" allowBlank="1" showErrorMessage="1" sqref="J398">
      <formula1>'3월'!$AB$398:$AI$398</formula1>
    </dataValidation>
    <dataValidation type="list" allowBlank="1" showErrorMessage="1" sqref="J84">
      <formula1>'3월'!$AB$84:$AI$84</formula1>
    </dataValidation>
    <dataValidation type="list" allowBlank="1" showErrorMessage="1" sqref="J125">
      <formula1>'3월'!$AB$125:$AI$125</formula1>
    </dataValidation>
    <dataValidation type="list" allowBlank="1" showErrorMessage="1" sqref="J300">
      <formula1>'3월'!$AB$300:$AI$300</formula1>
    </dataValidation>
    <dataValidation type="list" allowBlank="1" showErrorMessage="1" sqref="J266">
      <formula1>'3월'!$AB$266:$AI$266</formula1>
    </dataValidation>
    <dataValidation type="list" allowBlank="1" showErrorMessage="1" sqref="J399">
      <formula1>'3월'!$AB$399:$AI$399</formula1>
    </dataValidation>
    <dataValidation type="list" allowBlank="1" showErrorMessage="1" sqref="J342">
      <formula1>'3월'!$AB$342:$AI$342</formula1>
    </dataValidation>
    <dataValidation type="list" allowBlank="1" showErrorMessage="1" sqref="J432">
      <formula1>'3월'!$AB$432:$AI$432</formula1>
    </dataValidation>
    <dataValidation type="list" allowBlank="1" showErrorMessage="1" sqref="J162">
      <formula1>'3월'!$AB$162:$AI$162</formula1>
    </dataValidation>
    <dataValidation type="list" allowBlank="1" showErrorMessage="1" sqref="J409">
      <formula1>'3월'!$AB$409:$AI$409</formula1>
    </dataValidation>
    <dataValidation type="list" allowBlank="1" showErrorMessage="1" sqref="J229">
      <formula1>'3월'!$AB$229:$AI$229</formula1>
    </dataValidation>
    <dataValidation type="list" allowBlank="1" showErrorMessage="1" sqref="J484">
      <formula1>'3월'!$AB$484:$AI$484</formula1>
    </dataValidation>
    <dataValidation type="list" allowBlank="1" showErrorMessage="1" sqref="J120">
      <formula1>'3월'!$AB$120:$AI$120</formula1>
    </dataValidation>
    <dataValidation type="list" allowBlank="1" showErrorMessage="1" sqref="J210">
      <formula1>'3월'!$AB$210:$AI$210</formula1>
    </dataValidation>
    <dataValidation type="list" allowBlank="1" showErrorMessage="1" sqref="J394">
      <formula1>'3월'!$AB$394:$AI$394</formula1>
    </dataValidation>
    <dataValidation type="list" allowBlank="1" showErrorMessage="1" sqref="J177">
      <formula1>'3월'!$AB$177:$AI$177</formula1>
    </dataValidation>
    <dataValidation type="list" allowBlank="1" showErrorMessage="1" sqref="J214">
      <formula1>'3월'!$AB$214:$AI$214</formula1>
    </dataValidation>
    <dataValidation type="list" allowBlank="1" showErrorMessage="1" sqref="J304">
      <formula1>'3월'!$AB$304:$AI$304</formula1>
    </dataValidation>
    <dataValidation type="list" allowBlank="1" showErrorMessage="1" sqref="J124">
      <formula1>'3월'!$AB$124:$AI$124</formula1>
    </dataValidation>
    <dataValidation type="list" allowBlank="1" showErrorMessage="1" sqref="J488">
      <formula1>'3월'!$AB$488:$AI$488</formula1>
    </dataValidation>
    <dataValidation type="list" allowBlank="1" showErrorMessage="1" sqref="J89">
      <formula1>'3월'!$AB$89:$AI$89</formula1>
    </dataValidation>
    <dataValidation type="list" allowBlank="1" showErrorMessage="1" sqref="J86">
      <formula1>'3월'!$AB$86:$AI$86</formula1>
    </dataValidation>
    <dataValidation type="list" allowBlank="1" showErrorMessage="1" sqref="J121">
      <formula1>'3월'!$AB$121:$AI$121</formula1>
    </dataValidation>
    <dataValidation type="list" allowBlank="1" showErrorMessage="1" sqref="J395">
      <formula1>'3월'!$AB$395:$AI$395</formula1>
    </dataValidation>
    <dataValidation type="list" allowBlank="1" showErrorMessage="1" sqref="J211">
      <formula1>'3월'!$AB$211:$AI$211</formula1>
    </dataValidation>
    <dataValidation type="list" allowBlank="1" showErrorMessage="1" sqref="J449">
      <formula1>'3월'!$AB$449:$AI$449</formula1>
    </dataValidation>
    <dataValidation type="list" allowBlank="1" showErrorMessage="1" sqref="J485">
      <formula1>'3월'!$AB$485:$AI$485</formula1>
    </dataValidation>
    <dataValidation type="list" allowBlank="1" showErrorMessage="1" sqref="J213">
      <formula1>'3월'!$AB$213:$AI$213</formula1>
    </dataValidation>
    <dataValidation type="list" allowBlank="1" showErrorMessage="1" sqref="J303">
      <formula1>'3월'!$AB$303:$AI$303</formula1>
    </dataValidation>
    <dataValidation type="list" allowBlank="1" showErrorMessage="1" sqref="J178">
      <formula1>'3월'!$AB$178:$AI$178</formula1>
    </dataValidation>
    <dataValidation type="list" allowBlank="1" showErrorMessage="1" sqref="J487">
      <formula1>'3월'!$AB$487:$AI$487</formula1>
    </dataValidation>
    <dataValidation type="list" allowBlank="1" showErrorMessage="1" sqref="J87">
      <formula1>'3월'!$AB$87:$AI$87</formula1>
    </dataValidation>
    <dataValidation type="list" allowBlank="1" showErrorMessage="1" sqref="J160">
      <formula1>'3월'!$AB$160:$AI$160</formula1>
    </dataValidation>
    <dataValidation type="list" allowBlank="1" showErrorMessage="1" sqref="J269">
      <formula1>'3월'!$AB$269:$AI$269</formula1>
    </dataValidation>
    <dataValidation type="list" allowBlank="1" showErrorMessage="1" sqref="J396">
      <formula1>'3월'!$AB$396:$AI$396</formula1>
    </dataValidation>
    <dataValidation type="list" allowBlank="1" showErrorMessage="1" sqref="J122">
      <formula1>'3월'!$AB$122:$AI$122</formula1>
    </dataValidation>
    <dataValidation type="list" allowBlank="1" showErrorMessage="1" sqref="J302">
      <formula1>'3월'!$AB$302:$AI$302</formula1>
    </dataValidation>
    <dataValidation type="list" allowBlank="1" showErrorMessage="1" sqref="J359">
      <formula1>'3월'!$AB$359:$AI$359</formula1>
    </dataValidation>
    <dataValidation type="list" allowBlank="1" showErrorMessage="1" sqref="J179">
      <formula1>'3월'!$AB$179:$AI$179</formula1>
    </dataValidation>
    <dataValidation type="list" allowBlank="1" showErrorMessage="1" sqref="I62:I500">
      <formula1>'설정시트'!$C$7:$C$20</formula1>
    </dataValidation>
    <dataValidation type="list" allowBlank="1" showErrorMessage="1" sqref="J486">
      <formula1>'3월'!$AB$486:$AI$486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89">
        <v>2024.0</v>
      </c>
      <c r="D3" s="90">
        <v>4.0</v>
      </c>
    </row>
    <row r="8">
      <c r="R8" s="91" t="s">
        <v>107</v>
      </c>
      <c r="S8" s="92" t="s">
        <v>108</v>
      </c>
      <c r="T8" s="92" t="s">
        <v>109</v>
      </c>
      <c r="U8" s="92" t="s">
        <v>110</v>
      </c>
      <c r="V8" s="92" t="s">
        <v>109</v>
      </c>
      <c r="W8" s="92" t="s">
        <v>111</v>
      </c>
      <c r="X8" s="93" t="s">
        <v>107</v>
      </c>
      <c r="Y8" s="94" t="s">
        <v>112</v>
      </c>
      <c r="AB8" s="95" t="s">
        <v>1</v>
      </c>
      <c r="AC8" s="96" t="s">
        <v>61</v>
      </c>
      <c r="AD8" s="97"/>
      <c r="AE8" s="97"/>
      <c r="AF8" s="97"/>
      <c r="AG8" s="97"/>
    </row>
    <row r="9">
      <c r="R9" s="98">
        <f>DATE($C$3,$D$3,1)-WEEKDAY(DATE($C$3,$D$3,1))+1</f>
        <v>45382</v>
      </c>
      <c r="S9" s="99">
        <f t="shared" ref="S9:X9" si="1">R9 + 1</f>
        <v>45383</v>
      </c>
      <c r="T9" s="100">
        <f t="shared" si="1"/>
        <v>45384</v>
      </c>
      <c r="U9" s="100">
        <f t="shared" si="1"/>
        <v>45385</v>
      </c>
      <c r="V9" s="100">
        <f t="shared" si="1"/>
        <v>45386</v>
      </c>
      <c r="W9" s="100">
        <f t="shared" si="1"/>
        <v>45387</v>
      </c>
      <c r="X9" s="101">
        <f t="shared" si="1"/>
        <v>45388</v>
      </c>
      <c r="Y9" s="102"/>
      <c r="AB9" s="103" t="str">
        <f>$H$25</f>
        <v>🍪고정비</v>
      </c>
      <c r="AC9" s="104">
        <f>$K$31</f>
        <v>0</v>
      </c>
      <c r="AD9" s="105">
        <f t="shared" ref="AD9:AD20" si="3">_xlfn.RANK.EQ(AC9,$AB$9:$AC$20,0) + ROW(AB1)/10000</f>
        <v>1.0001</v>
      </c>
      <c r="AE9" s="105">
        <f t="shared" ref="AE9:AE20" si="4">SMALL($AD$9:$AD$20, ROW(AB1))</f>
        <v>1.0001</v>
      </c>
      <c r="AF9" s="105" t="str">
        <f t="shared" ref="AF9:AF20" si="5">INDEX($AB$9:$AB$20,MATCH(AE9,$AD$9:$AD$20,0))</f>
        <v>🍪고정비</v>
      </c>
      <c r="AG9" s="104">
        <f t="shared" ref="AG9:AG20" si="6">INDEX($AC$9:$AC$20,MATCH(AE9,$AD$9:$AD$20,0))</f>
        <v>0</v>
      </c>
    </row>
    <row r="10">
      <c r="R10" s="106">
        <f t="shared" ref="R10:X10" si="2">SUMIFS($K$62:$K$500,$H$62:$H$500,R9,$I$62:$I$500,"&lt;&gt;수입",$I$62:$I$500,"&lt;&gt;저축")</f>
        <v>0</v>
      </c>
      <c r="S10" s="107">
        <f t="shared" si="2"/>
        <v>0</v>
      </c>
      <c r="T10" s="108">
        <f t="shared" si="2"/>
        <v>0</v>
      </c>
      <c r="U10" s="108">
        <f t="shared" si="2"/>
        <v>0</v>
      </c>
      <c r="V10" s="108">
        <f t="shared" si="2"/>
        <v>0</v>
      </c>
      <c r="W10" s="108">
        <f t="shared" si="2"/>
        <v>0</v>
      </c>
      <c r="X10" s="108">
        <f t="shared" si="2"/>
        <v>0</v>
      </c>
      <c r="Y10" s="108">
        <f>SUM(R10:X10)</f>
        <v>0</v>
      </c>
      <c r="AB10" s="103" t="str">
        <f>$H$33</f>
        <v>🐻고정비</v>
      </c>
      <c r="AC10" s="104">
        <f>$K$39</f>
        <v>0</v>
      </c>
      <c r="AD10" s="105">
        <f t="shared" si="3"/>
        <v>1.0002</v>
      </c>
      <c r="AE10" s="105">
        <f t="shared" si="4"/>
        <v>1.0002</v>
      </c>
      <c r="AF10" s="105" t="str">
        <f t="shared" si="5"/>
        <v>🐻고정비</v>
      </c>
      <c r="AG10" s="104">
        <f t="shared" si="6"/>
        <v>0</v>
      </c>
    </row>
    <row r="11">
      <c r="C11" s="109" t="s">
        <v>113</v>
      </c>
      <c r="D11" s="110" t="s">
        <v>114</v>
      </c>
      <c r="R11" s="111">
        <f t="shared" ref="R11:X11" si="7">R9 + 7</f>
        <v>45389</v>
      </c>
      <c r="S11" s="112">
        <f t="shared" si="7"/>
        <v>45390</v>
      </c>
      <c r="T11" s="99">
        <f t="shared" si="7"/>
        <v>45391</v>
      </c>
      <c r="U11" s="99">
        <f t="shared" si="7"/>
        <v>45392</v>
      </c>
      <c r="V11" s="100">
        <f t="shared" si="7"/>
        <v>45393</v>
      </c>
      <c r="W11" s="113">
        <f t="shared" si="7"/>
        <v>45394</v>
      </c>
      <c r="X11" s="114">
        <f t="shared" si="7"/>
        <v>45395</v>
      </c>
      <c r="Y11" s="115"/>
      <c r="AB11" s="103" t="str">
        <f>$H$41</f>
        <v>🍪생필품</v>
      </c>
      <c r="AC11" s="104">
        <f>$K$47</f>
        <v>0</v>
      </c>
      <c r="AD11" s="105">
        <f t="shared" si="3"/>
        <v>1.0003</v>
      </c>
      <c r="AE11" s="105">
        <f t="shared" si="4"/>
        <v>1.0003</v>
      </c>
      <c r="AF11" s="105" t="str">
        <f t="shared" si="5"/>
        <v>🍪생필품</v>
      </c>
      <c r="AG11" s="104">
        <f t="shared" si="6"/>
        <v>0</v>
      </c>
    </row>
    <row r="12">
      <c r="C12" s="116" t="s">
        <v>115</v>
      </c>
      <c r="D12" s="117">
        <f>F33</f>
        <v>0</v>
      </c>
      <c r="R12" s="118">
        <f t="shared" ref="R12:X12" si="8">SUMIFS($K$62:$K$500,$H$62:$H$500,R11,$I$62:$I$500,"&lt;&gt;수입",$I$62:$I$500,"&lt;&gt;저축")</f>
        <v>0</v>
      </c>
      <c r="S12" s="119">
        <f t="shared" si="8"/>
        <v>0</v>
      </c>
      <c r="T12" s="120">
        <f t="shared" si="8"/>
        <v>0</v>
      </c>
      <c r="U12" s="120">
        <f t="shared" si="8"/>
        <v>0</v>
      </c>
      <c r="V12" s="118">
        <f t="shared" si="8"/>
        <v>0</v>
      </c>
      <c r="W12" s="121">
        <f t="shared" si="8"/>
        <v>0</v>
      </c>
      <c r="X12" s="121">
        <f t="shared" si="8"/>
        <v>0</v>
      </c>
      <c r="Y12" s="121">
        <f>SUM(R12:X12)</f>
        <v>0</v>
      </c>
      <c r="AB12" s="103" t="str">
        <f>$H$49</f>
        <v>🐻생필품</v>
      </c>
      <c r="AC12" s="104">
        <f>$K$55</f>
        <v>0</v>
      </c>
      <c r="AD12" s="105">
        <f t="shared" si="3"/>
        <v>1.0004</v>
      </c>
      <c r="AE12" s="105">
        <f t="shared" si="4"/>
        <v>1.0004</v>
      </c>
      <c r="AF12" s="105" t="str">
        <f t="shared" si="5"/>
        <v>🐻생필품</v>
      </c>
      <c r="AG12" s="104">
        <f t="shared" si="6"/>
        <v>0</v>
      </c>
    </row>
    <row r="13">
      <c r="C13" s="46"/>
      <c r="D13" s="122"/>
      <c r="E13" s="109" t="s">
        <v>52</v>
      </c>
      <c r="F13" s="110" t="s">
        <v>114</v>
      </c>
      <c r="I13" s="123"/>
      <c r="J13" s="123"/>
      <c r="R13" s="111">
        <f t="shared" ref="R13:X13" si="9">R11+7</f>
        <v>45396</v>
      </c>
      <c r="S13" s="112">
        <f t="shared" si="9"/>
        <v>45397</v>
      </c>
      <c r="T13" s="99">
        <f t="shared" si="9"/>
        <v>45398</v>
      </c>
      <c r="U13" s="99">
        <f t="shared" si="9"/>
        <v>45399</v>
      </c>
      <c r="V13" s="100">
        <f t="shared" si="9"/>
        <v>45400</v>
      </c>
      <c r="W13" s="113">
        <f t="shared" si="9"/>
        <v>45401</v>
      </c>
      <c r="X13" s="114">
        <f t="shared" si="9"/>
        <v>45402</v>
      </c>
      <c r="Y13" s="115"/>
      <c r="AB13" s="103" t="str">
        <f>$M$25</f>
        <v>🍪식비</v>
      </c>
      <c r="AC13" s="104">
        <f>$P$31</f>
        <v>0</v>
      </c>
      <c r="AD13" s="105">
        <f t="shared" si="3"/>
        <v>1.0005</v>
      </c>
      <c r="AE13" s="105">
        <f t="shared" si="4"/>
        <v>1.0005</v>
      </c>
      <c r="AF13" s="105" t="str">
        <f t="shared" si="5"/>
        <v>🍪식비</v>
      </c>
      <c r="AG13" s="104">
        <f t="shared" si="6"/>
        <v>0</v>
      </c>
    </row>
    <row r="14">
      <c r="C14" s="116" t="s">
        <v>116</v>
      </c>
      <c r="D14" s="117">
        <f>SUM($K$31+$K$39+$K$47+$K$55+$P$31+$P$39+$P$47+$P$55+X31+X39+X47+X55)</f>
        <v>0</v>
      </c>
      <c r="E14" s="124" t="s">
        <v>53</v>
      </c>
      <c r="F14" s="125">
        <f t="shared" ref="F14:F19" si="11">SUMIFS($K$62:$K$500,$L$62:$L$500,E14,$I$62:$I$500,"&lt;&gt;수입",$I$62:$I$500,"&lt;&gt;저축")</f>
        <v>0</v>
      </c>
      <c r="I14" s="126"/>
      <c r="J14" s="123"/>
      <c r="R14" s="118">
        <f t="shared" ref="R14:X14" si="10">SUMIFS($K$62:$K$500,$H$62:$H$500,R13,$I$62:$I$500,"&lt;&gt;수입",$I$62:$I$500,"&lt;&gt;저축")</f>
        <v>0</v>
      </c>
      <c r="S14" s="119">
        <f t="shared" si="10"/>
        <v>0</v>
      </c>
      <c r="T14" s="120">
        <f t="shared" si="10"/>
        <v>0</v>
      </c>
      <c r="U14" s="120">
        <f t="shared" si="10"/>
        <v>0</v>
      </c>
      <c r="V14" s="118">
        <f t="shared" si="10"/>
        <v>0</v>
      </c>
      <c r="W14" s="121">
        <f t="shared" si="10"/>
        <v>0</v>
      </c>
      <c r="X14" s="121">
        <f t="shared" si="10"/>
        <v>0</v>
      </c>
      <c r="Y14" s="121">
        <f>SUM(R14:X14)</f>
        <v>0</v>
      </c>
      <c r="AB14" s="103" t="str">
        <f>$M$33</f>
        <v>🐻식비</v>
      </c>
      <c r="AC14" s="104">
        <f>$P$39</f>
        <v>0</v>
      </c>
      <c r="AD14" s="105">
        <f t="shared" si="3"/>
        <v>1.0006</v>
      </c>
      <c r="AE14" s="105">
        <f t="shared" si="4"/>
        <v>1.0006</v>
      </c>
      <c r="AF14" s="105" t="str">
        <f t="shared" si="5"/>
        <v>🐻식비</v>
      </c>
      <c r="AG14" s="104">
        <f t="shared" si="6"/>
        <v>0</v>
      </c>
    </row>
    <row r="15">
      <c r="C15" s="46"/>
      <c r="D15" s="122"/>
      <c r="E15" s="124" t="s">
        <v>54</v>
      </c>
      <c r="F15" s="125">
        <f t="shared" si="11"/>
        <v>0</v>
      </c>
      <c r="I15" s="126"/>
      <c r="J15" s="123"/>
      <c r="R15" s="111">
        <f t="shared" ref="R15:X15" si="12">R13+7</f>
        <v>45403</v>
      </c>
      <c r="S15" s="112">
        <f t="shared" si="12"/>
        <v>45404</v>
      </c>
      <c r="T15" s="99">
        <f t="shared" si="12"/>
        <v>45405</v>
      </c>
      <c r="U15" s="99">
        <f t="shared" si="12"/>
        <v>45406</v>
      </c>
      <c r="V15" s="100">
        <f t="shared" si="12"/>
        <v>45407</v>
      </c>
      <c r="W15" s="113">
        <f t="shared" si="12"/>
        <v>45408</v>
      </c>
      <c r="X15" s="114">
        <f t="shared" si="12"/>
        <v>45409</v>
      </c>
      <c r="Y15" s="115"/>
      <c r="AB15" s="103" t="str">
        <f>$M$41</f>
        <v>🍪여가비</v>
      </c>
      <c r="AC15" s="104">
        <f>$P$47</f>
        <v>0</v>
      </c>
      <c r="AD15" s="105">
        <f t="shared" si="3"/>
        <v>1.0007</v>
      </c>
      <c r="AE15" s="105">
        <f t="shared" si="4"/>
        <v>1.0007</v>
      </c>
      <c r="AF15" s="105" t="str">
        <f t="shared" si="5"/>
        <v>🍪여가비</v>
      </c>
      <c r="AG15" s="104">
        <f t="shared" si="6"/>
        <v>0</v>
      </c>
    </row>
    <row r="16">
      <c r="C16" s="116" t="s">
        <v>117</v>
      </c>
      <c r="D16" s="117">
        <f>F43</f>
        <v>0</v>
      </c>
      <c r="E16" s="124" t="s">
        <v>55</v>
      </c>
      <c r="F16" s="125">
        <f t="shared" si="11"/>
        <v>0</v>
      </c>
      <c r="H16" s="127" t="s">
        <v>118</v>
      </c>
      <c r="I16" s="128"/>
      <c r="J16" s="128"/>
      <c r="K16" s="53"/>
      <c r="R16" s="118">
        <f t="shared" ref="R16:X16" si="13">SUMIFS($K$62:$K$500,$H$62:$H$500,R15,$I$62:$I$500,"&lt;&gt;수입",$I$62:$I$500,"&lt;&gt;저축")</f>
        <v>0</v>
      </c>
      <c r="S16" s="119">
        <f t="shared" si="13"/>
        <v>0</v>
      </c>
      <c r="T16" s="120">
        <f t="shared" si="13"/>
        <v>0</v>
      </c>
      <c r="U16" s="120">
        <f t="shared" si="13"/>
        <v>0</v>
      </c>
      <c r="V16" s="118">
        <f t="shared" si="13"/>
        <v>0</v>
      </c>
      <c r="W16" s="121">
        <f t="shared" si="13"/>
        <v>0</v>
      </c>
      <c r="X16" s="121">
        <f t="shared" si="13"/>
        <v>0</v>
      </c>
      <c r="Y16" s="121">
        <f>SUM(R16:X16)</f>
        <v>0</v>
      </c>
      <c r="AB16" s="103" t="str">
        <f>$M$49</f>
        <v>🐻여가비</v>
      </c>
      <c r="AC16" s="104">
        <f>$P$55</f>
        <v>0</v>
      </c>
      <c r="AD16" s="105">
        <f t="shared" si="3"/>
        <v>1.0008</v>
      </c>
      <c r="AE16" s="105">
        <f t="shared" si="4"/>
        <v>1.0008</v>
      </c>
      <c r="AF16" s="105" t="str">
        <f t="shared" si="5"/>
        <v>🐻여가비</v>
      </c>
      <c r="AG16" s="104">
        <f t="shared" si="6"/>
        <v>0</v>
      </c>
    </row>
    <row r="17">
      <c r="C17" s="46"/>
      <c r="D17" s="122"/>
      <c r="E17" s="124" t="s">
        <v>56</v>
      </c>
      <c r="F17" s="125">
        <f t="shared" si="11"/>
        <v>0</v>
      </c>
      <c r="H17" s="129"/>
      <c r="I17" s="130"/>
      <c r="J17" s="131"/>
      <c r="K17" s="132"/>
      <c r="R17" s="111">
        <f t="shared" ref="R17:X17" si="14">R15+7</f>
        <v>45410</v>
      </c>
      <c r="S17" s="112">
        <f t="shared" si="14"/>
        <v>45411</v>
      </c>
      <c r="T17" s="99">
        <f t="shared" si="14"/>
        <v>45412</v>
      </c>
      <c r="U17" s="99">
        <f t="shared" si="14"/>
        <v>45413</v>
      </c>
      <c r="V17" s="100">
        <f t="shared" si="14"/>
        <v>45414</v>
      </c>
      <c r="W17" s="113">
        <f t="shared" si="14"/>
        <v>45415</v>
      </c>
      <c r="X17" s="114">
        <f t="shared" si="14"/>
        <v>45416</v>
      </c>
      <c r="Y17" s="115"/>
      <c r="AB17" s="103" t="str">
        <f>$R$25</f>
        <v>🍪기타</v>
      </c>
      <c r="AC17" s="104">
        <f>$X$31</f>
        <v>0</v>
      </c>
      <c r="AD17" s="105">
        <f t="shared" si="3"/>
        <v>1.0009</v>
      </c>
      <c r="AE17" s="105">
        <f t="shared" si="4"/>
        <v>1.0009</v>
      </c>
      <c r="AF17" s="105" t="str">
        <f t="shared" si="5"/>
        <v>🍪기타</v>
      </c>
      <c r="AG17" s="104">
        <f t="shared" si="6"/>
        <v>0</v>
      </c>
    </row>
    <row r="18">
      <c r="C18" s="133" t="s">
        <v>119</v>
      </c>
      <c r="D18" s="134">
        <f>D12-D14-D16</f>
        <v>0</v>
      </c>
      <c r="E18" s="124" t="s">
        <v>57</v>
      </c>
      <c r="F18" s="125">
        <f t="shared" si="11"/>
        <v>0</v>
      </c>
      <c r="H18" s="129"/>
      <c r="I18" s="130"/>
      <c r="J18" s="131"/>
      <c r="K18" s="132"/>
      <c r="R18" s="108">
        <f t="shared" ref="R18:X18" si="15">SUMIFS($K$62:$K$500,$H$62:$H$500,R17,$I$62:$I$500,"&lt;&gt;수입",$I$62:$I$500,"&lt;&gt;저축")</f>
        <v>0</v>
      </c>
      <c r="S18" s="135">
        <f t="shared" si="15"/>
        <v>0</v>
      </c>
      <c r="T18" s="136">
        <f t="shared" si="15"/>
        <v>0</v>
      </c>
      <c r="U18" s="136">
        <f t="shared" si="15"/>
        <v>0</v>
      </c>
      <c r="V18" s="108">
        <f t="shared" si="15"/>
        <v>0</v>
      </c>
      <c r="W18" s="137">
        <f t="shared" si="15"/>
        <v>0</v>
      </c>
      <c r="X18" s="137">
        <f t="shared" si="15"/>
        <v>0</v>
      </c>
      <c r="Y18" s="137">
        <f>SUM(R18:X18)</f>
        <v>0</v>
      </c>
      <c r="AB18" s="103" t="str">
        <f>$R$33</f>
        <v>🐻기타</v>
      </c>
      <c r="AC18" s="104">
        <f>$X$39</f>
        <v>0</v>
      </c>
      <c r="AD18" s="105">
        <f t="shared" si="3"/>
        <v>1.001</v>
      </c>
      <c r="AE18" s="105">
        <f t="shared" si="4"/>
        <v>1.001</v>
      </c>
      <c r="AF18" s="105" t="str">
        <f t="shared" si="5"/>
        <v>🐻기타</v>
      </c>
      <c r="AG18" s="104">
        <f t="shared" si="6"/>
        <v>0</v>
      </c>
    </row>
    <row r="19">
      <c r="C19" s="138" t="s">
        <v>120</v>
      </c>
      <c r="D19" s="139" t="str">
        <f>(D16+D18)/D12</f>
        <v>#DIV/0!</v>
      </c>
      <c r="E19" s="124" t="s">
        <v>58</v>
      </c>
      <c r="F19" s="125">
        <f t="shared" si="11"/>
        <v>0</v>
      </c>
      <c r="H19" s="129"/>
      <c r="I19" s="130"/>
      <c r="J19" s="131"/>
      <c r="K19" s="132"/>
      <c r="R19" s="140">
        <f t="shared" ref="R19:X19" si="16">R17+7</f>
        <v>45417</v>
      </c>
      <c r="S19" s="141">
        <f t="shared" si="16"/>
        <v>45418</v>
      </c>
      <c r="T19" s="142">
        <f t="shared" si="16"/>
        <v>45419</v>
      </c>
      <c r="U19" s="142">
        <f t="shared" si="16"/>
        <v>45420</v>
      </c>
      <c r="V19" s="143">
        <f t="shared" si="16"/>
        <v>45421</v>
      </c>
      <c r="W19" s="144">
        <f t="shared" si="16"/>
        <v>45422</v>
      </c>
      <c r="X19" s="145">
        <f t="shared" si="16"/>
        <v>45423</v>
      </c>
      <c r="Y19" s="146"/>
      <c r="AB19" s="103" t="str">
        <f>$R$41</f>
        <v>🍪이벤트성</v>
      </c>
      <c r="AC19" s="104">
        <f>$X$47</f>
        <v>0</v>
      </c>
      <c r="AD19" s="105">
        <f t="shared" si="3"/>
        <v>1.0011</v>
      </c>
      <c r="AE19" s="105">
        <f t="shared" si="4"/>
        <v>1.0011</v>
      </c>
      <c r="AF19" s="105" t="str">
        <f t="shared" si="5"/>
        <v>🍪이벤트성</v>
      </c>
      <c r="AG19" s="104">
        <f t="shared" si="6"/>
        <v>0</v>
      </c>
    </row>
    <row r="20">
      <c r="C20" s="147" t="s">
        <v>121</v>
      </c>
      <c r="D20" s="148" t="str">
        <f>D18/D12</f>
        <v>#DIV/0!</v>
      </c>
      <c r="E20" s="149" t="s">
        <v>116</v>
      </c>
      <c r="F20" s="150">
        <f>SUM($F$14:$F$19)</f>
        <v>0</v>
      </c>
      <c r="H20" s="151"/>
      <c r="I20" s="152"/>
      <c r="J20" s="153"/>
      <c r="K20" s="55"/>
      <c r="R20" s="108">
        <f t="shared" ref="R20:X20" si="17">SUMIFS($K$62:$K$500,$H$62:$H$500,R19,$I$62:$I$500,"&lt;&gt;수입",$I$62:$I$500,"&lt;&gt;저축")</f>
        <v>0</v>
      </c>
      <c r="S20" s="135">
        <f t="shared" si="17"/>
        <v>0</v>
      </c>
      <c r="T20" s="136">
        <f t="shared" si="17"/>
        <v>0</v>
      </c>
      <c r="U20" s="136">
        <f t="shared" si="17"/>
        <v>0</v>
      </c>
      <c r="V20" s="108">
        <f t="shared" si="17"/>
        <v>0</v>
      </c>
      <c r="W20" s="137">
        <f t="shared" si="17"/>
        <v>0</v>
      </c>
      <c r="X20" s="137">
        <f t="shared" si="17"/>
        <v>0</v>
      </c>
      <c r="Y20" s="137">
        <f>SUM(R20:X20)</f>
        <v>0</v>
      </c>
      <c r="AB20" s="103" t="str">
        <f>$R$49</f>
        <v>🐻 이벤트성</v>
      </c>
      <c r="AC20" s="104">
        <f>$X$55</f>
        <v>0</v>
      </c>
      <c r="AD20" s="105">
        <f t="shared" si="3"/>
        <v>1.0012</v>
      </c>
      <c r="AE20" s="105">
        <f t="shared" si="4"/>
        <v>1.0012</v>
      </c>
      <c r="AF20" s="105" t="str">
        <f t="shared" si="5"/>
        <v>🐻 이벤트성</v>
      </c>
      <c r="AG20" s="104">
        <f t="shared" si="6"/>
        <v>0</v>
      </c>
    </row>
    <row r="21">
      <c r="I21" s="126"/>
      <c r="J21" s="123"/>
    </row>
    <row r="24">
      <c r="C24" s="109" t="s">
        <v>1</v>
      </c>
      <c r="D24" s="154" t="s">
        <v>2</v>
      </c>
      <c r="E24" s="154" t="s">
        <v>122</v>
      </c>
      <c r="F24" s="110" t="s">
        <v>61</v>
      </c>
      <c r="H24" s="109" t="s">
        <v>1</v>
      </c>
      <c r="I24" s="154" t="s">
        <v>2</v>
      </c>
      <c r="J24" s="154" t="s">
        <v>123</v>
      </c>
      <c r="K24" s="110" t="s">
        <v>61</v>
      </c>
      <c r="M24" s="109" t="s">
        <v>1</v>
      </c>
      <c r="N24" s="154" t="s">
        <v>2</v>
      </c>
      <c r="O24" s="154" t="s">
        <v>123</v>
      </c>
      <c r="P24" s="110" t="s">
        <v>61</v>
      </c>
      <c r="R24" s="155" t="s">
        <v>1</v>
      </c>
      <c r="S24" s="156"/>
      <c r="T24" s="157" t="s">
        <v>2</v>
      </c>
      <c r="U24" s="156"/>
      <c r="V24" s="157" t="s">
        <v>123</v>
      </c>
      <c r="W24" s="156"/>
      <c r="X24" s="157" t="s">
        <v>61</v>
      </c>
      <c r="Y24" s="53"/>
    </row>
    <row r="25">
      <c r="C25" s="158" t="s">
        <v>3</v>
      </c>
      <c r="D25" s="41" t="s">
        <v>4</v>
      </c>
      <c r="E25" s="159"/>
      <c r="F25" s="125">
        <f t="shared" ref="F25:F32" si="18">SUMIFS($K$62:$K$500,$I$62:$I$500,$C$25,$J$62:$J$500,D25)</f>
        <v>0</v>
      </c>
      <c r="H25" s="160" t="s">
        <v>14</v>
      </c>
      <c r="I25" s="41" t="s">
        <v>15</v>
      </c>
      <c r="J25" s="159"/>
      <c r="K25" s="125">
        <f t="shared" ref="K25:K30" si="19">SUMIFS($K$62:$K$500,$I$62:$I$500,$H$25,$J$62:$J$500,I25)</f>
        <v>0</v>
      </c>
      <c r="M25" s="160" t="s">
        <v>26</v>
      </c>
      <c r="N25" s="41" t="s">
        <v>27</v>
      </c>
      <c r="O25" s="159"/>
      <c r="P25" s="125">
        <f t="shared" ref="P25:P30" si="20">SUMIFS($K$62:$K$500,$I$62:$I$500,$M$25,$J$62:$J$500,N25)</f>
        <v>0</v>
      </c>
      <c r="R25" s="161" t="s">
        <v>39</v>
      </c>
      <c r="S25" s="162"/>
      <c r="T25" s="163" t="s">
        <v>40</v>
      </c>
      <c r="U25" s="130"/>
      <c r="V25" s="164"/>
      <c r="W25" s="162"/>
      <c r="X25" s="165">
        <f t="shared" ref="X25:X30" si="21">SUMIFS($K$62:$K$500,$I$62:$I$500,$R$25,$J$62:$J$500,T25)</f>
        <v>0</v>
      </c>
      <c r="Y25" s="132"/>
    </row>
    <row r="26">
      <c r="C26" s="45"/>
      <c r="D26" s="41" t="s">
        <v>5</v>
      </c>
      <c r="E26" s="166"/>
      <c r="F26" s="125">
        <f t="shared" si="18"/>
        <v>0</v>
      </c>
      <c r="H26" s="45"/>
      <c r="I26" s="41" t="s">
        <v>16</v>
      </c>
      <c r="J26" s="166"/>
      <c r="K26" s="125">
        <f t="shared" si="19"/>
        <v>0</v>
      </c>
      <c r="M26" s="45"/>
      <c r="N26" s="41" t="s">
        <v>28</v>
      </c>
      <c r="O26" s="166"/>
      <c r="P26" s="125">
        <f t="shared" si="20"/>
        <v>0</v>
      </c>
      <c r="R26" s="167"/>
      <c r="S26" s="168"/>
      <c r="T26" s="163" t="s">
        <v>41</v>
      </c>
      <c r="U26" s="130"/>
      <c r="V26" s="169"/>
      <c r="W26" s="168"/>
      <c r="X26" s="165">
        <f t="shared" si="21"/>
        <v>0</v>
      </c>
      <c r="Y26" s="132"/>
    </row>
    <row r="27">
      <c r="C27" s="45"/>
      <c r="D27" s="41" t="s">
        <v>6</v>
      </c>
      <c r="E27" s="166"/>
      <c r="F27" s="125">
        <f t="shared" si="18"/>
        <v>0</v>
      </c>
      <c r="H27" s="45"/>
      <c r="I27" s="41" t="s">
        <v>17</v>
      </c>
      <c r="J27" s="166"/>
      <c r="K27" s="125">
        <f t="shared" si="19"/>
        <v>0</v>
      </c>
      <c r="M27" s="45"/>
      <c r="N27" s="41" t="s">
        <v>29</v>
      </c>
      <c r="O27" s="166"/>
      <c r="P27" s="125">
        <f t="shared" si="20"/>
        <v>0</v>
      </c>
      <c r="R27" s="167"/>
      <c r="S27" s="168"/>
      <c r="T27" s="163" t="s">
        <v>42</v>
      </c>
      <c r="U27" s="130"/>
      <c r="V27" s="169"/>
      <c r="W27" s="168"/>
      <c r="X27" s="165">
        <f t="shared" si="21"/>
        <v>0</v>
      </c>
      <c r="Y27" s="132"/>
    </row>
    <row r="28">
      <c r="C28" s="45"/>
      <c r="D28" s="41" t="s">
        <v>7</v>
      </c>
      <c r="E28" s="166"/>
      <c r="F28" s="125">
        <f t="shared" si="18"/>
        <v>0</v>
      </c>
      <c r="H28" s="45"/>
      <c r="I28" s="41" t="s">
        <v>18</v>
      </c>
      <c r="J28" s="166"/>
      <c r="K28" s="125">
        <f t="shared" si="19"/>
        <v>0</v>
      </c>
      <c r="M28" s="45"/>
      <c r="N28" s="41" t="s">
        <v>30</v>
      </c>
      <c r="O28" s="166"/>
      <c r="P28" s="125">
        <f t="shared" si="20"/>
        <v>0</v>
      </c>
      <c r="R28" s="167"/>
      <c r="S28" s="168"/>
      <c r="T28" s="163" t="s">
        <v>43</v>
      </c>
      <c r="U28" s="130"/>
      <c r="V28" s="169"/>
      <c r="W28" s="168"/>
      <c r="X28" s="165">
        <f t="shared" si="21"/>
        <v>0</v>
      </c>
      <c r="Y28" s="132"/>
    </row>
    <row r="29">
      <c r="C29" s="45"/>
      <c r="D29" s="41" t="s">
        <v>8</v>
      </c>
      <c r="E29" s="166"/>
      <c r="F29" s="125">
        <f t="shared" si="18"/>
        <v>0</v>
      </c>
      <c r="H29" s="45"/>
      <c r="I29" s="41" t="s">
        <v>19</v>
      </c>
      <c r="J29" s="166"/>
      <c r="K29" s="125">
        <f t="shared" si="19"/>
        <v>0</v>
      </c>
      <c r="M29" s="45"/>
      <c r="N29" s="41" t="s">
        <v>8</v>
      </c>
      <c r="O29" s="166"/>
      <c r="P29" s="125">
        <f t="shared" si="20"/>
        <v>0</v>
      </c>
      <c r="R29" s="167"/>
      <c r="S29" s="168"/>
      <c r="T29" s="163" t="s">
        <v>44</v>
      </c>
      <c r="U29" s="130"/>
      <c r="V29" s="169"/>
      <c r="W29" s="168"/>
      <c r="X29" s="165">
        <f t="shared" si="21"/>
        <v>0</v>
      </c>
      <c r="Y29" s="132"/>
    </row>
    <row r="30">
      <c r="C30" s="45"/>
      <c r="D30" s="41"/>
      <c r="E30" s="166"/>
      <c r="F30" s="125">
        <f t="shared" si="18"/>
        <v>0</v>
      </c>
      <c r="H30" s="46"/>
      <c r="I30" s="41" t="s">
        <v>20</v>
      </c>
      <c r="J30" s="170"/>
      <c r="K30" s="125">
        <f t="shared" si="19"/>
        <v>0</v>
      </c>
      <c r="M30" s="46"/>
      <c r="N30" s="41"/>
      <c r="O30" s="170"/>
      <c r="P30" s="125">
        <f t="shared" si="20"/>
        <v>0</v>
      </c>
      <c r="R30" s="171"/>
      <c r="S30" s="172"/>
      <c r="T30" s="163" t="s">
        <v>8</v>
      </c>
      <c r="U30" s="130"/>
      <c r="V30" s="173"/>
      <c r="W30" s="172"/>
      <c r="X30" s="165">
        <f t="shared" si="21"/>
        <v>0</v>
      </c>
      <c r="Y30" s="132"/>
    </row>
    <row r="31">
      <c r="C31" s="45"/>
      <c r="D31" s="41"/>
      <c r="E31" s="166"/>
      <c r="F31" s="125">
        <f t="shared" si="18"/>
        <v>0</v>
      </c>
      <c r="H31" s="174" t="str">
        <f>IF(H25=0,"","총"&amp;H25)</f>
        <v>총🍪고정비</v>
      </c>
      <c r="I31" s="175"/>
      <c r="J31" s="162"/>
      <c r="K31" s="176">
        <f>SUM(K25:K30)</f>
        <v>0</v>
      </c>
      <c r="M31" s="174" t="str">
        <f>IF(M25=0,"","총"&amp;M25)</f>
        <v>총🍪식비</v>
      </c>
      <c r="N31" s="175"/>
      <c r="O31" s="162"/>
      <c r="P31" s="176">
        <f>SUM(P25:P30)</f>
        <v>0</v>
      </c>
      <c r="R31" s="174" t="str">
        <f>IF(R25=0,"","총"&amp;R25)</f>
        <v>총🍪기타</v>
      </c>
      <c r="S31" s="175"/>
      <c r="T31" s="175"/>
      <c r="U31" s="175"/>
      <c r="V31" s="175"/>
      <c r="W31" s="162"/>
      <c r="X31" s="177">
        <f>SUM(X25:X30)</f>
        <v>0</v>
      </c>
      <c r="Y31" s="132"/>
    </row>
    <row r="32">
      <c r="C32" s="46"/>
      <c r="D32" s="41"/>
      <c r="E32" s="170"/>
      <c r="F32" s="125">
        <f t="shared" si="18"/>
        <v>0</v>
      </c>
      <c r="H32" s="171"/>
      <c r="I32" s="178"/>
      <c r="J32" s="172"/>
      <c r="K32" s="179">
        <f>K31-J25</f>
        <v>0</v>
      </c>
      <c r="M32" s="171"/>
      <c r="N32" s="178"/>
      <c r="O32" s="172"/>
      <c r="P32" s="180">
        <f>P31-O25</f>
        <v>0</v>
      </c>
      <c r="R32" s="171"/>
      <c r="S32" s="178"/>
      <c r="T32" s="178"/>
      <c r="U32" s="178"/>
      <c r="V32" s="178"/>
      <c r="W32" s="172"/>
      <c r="X32" s="181">
        <f>X31-V25</f>
        <v>0</v>
      </c>
      <c r="Y32" s="132"/>
    </row>
    <row r="33">
      <c r="C33" s="174" t="str">
        <f>IF(C25=0,"","총"&amp;C25)</f>
        <v>총수입</v>
      </c>
      <c r="D33" s="175"/>
      <c r="E33" s="162"/>
      <c r="F33" s="176">
        <f>SUM(F25:F32)</f>
        <v>0</v>
      </c>
      <c r="H33" s="160" t="s">
        <v>21</v>
      </c>
      <c r="I33" s="41" t="s">
        <v>15</v>
      </c>
      <c r="J33" s="159"/>
      <c r="K33" s="125">
        <f t="shared" ref="K33:K38" si="22">SUMIFS($K$62:$K$500,$I$62:$I$500,$H$33,$J$62:$J$500,I33)</f>
        <v>0</v>
      </c>
      <c r="M33" s="160" t="s">
        <v>31</v>
      </c>
      <c r="N33" s="41" t="s">
        <v>27</v>
      </c>
      <c r="O33" s="159"/>
      <c r="P33" s="125">
        <f t="shared" ref="P33:P38" si="23">SUMIFS($K$62:$K$500,$I$62:$I$500,$M$33,$J$62:$J$500,N33)</f>
        <v>0</v>
      </c>
      <c r="R33" s="161" t="s">
        <v>45</v>
      </c>
      <c r="S33" s="162"/>
      <c r="T33" s="163" t="s">
        <v>40</v>
      </c>
      <c r="U33" s="130"/>
      <c r="V33" s="164"/>
      <c r="W33" s="162"/>
      <c r="X33" s="165">
        <f t="shared" ref="X33:X38" si="24">SUMIFS($K$62:$K$500,$I$62:$I$500,$R$33,$J$62:$J$500,T33)</f>
        <v>0</v>
      </c>
      <c r="Y33" s="132"/>
    </row>
    <row r="34">
      <c r="C34" s="171"/>
      <c r="D34" s="178"/>
      <c r="E34" s="172"/>
      <c r="F34" s="182">
        <f>F33-E25</f>
        <v>0</v>
      </c>
      <c r="H34" s="45"/>
      <c r="I34" s="41" t="s">
        <v>17</v>
      </c>
      <c r="J34" s="166"/>
      <c r="K34" s="125">
        <f t="shared" si="22"/>
        <v>0</v>
      </c>
      <c r="M34" s="45"/>
      <c r="N34" s="41" t="s">
        <v>28</v>
      </c>
      <c r="O34" s="166"/>
      <c r="P34" s="125">
        <f t="shared" si="23"/>
        <v>0</v>
      </c>
      <c r="R34" s="167"/>
      <c r="S34" s="168"/>
      <c r="T34" s="163" t="s">
        <v>41</v>
      </c>
      <c r="U34" s="130"/>
      <c r="V34" s="169"/>
      <c r="W34" s="168"/>
      <c r="X34" s="165">
        <f t="shared" si="24"/>
        <v>0</v>
      </c>
      <c r="Y34" s="132"/>
    </row>
    <row r="35">
      <c r="C35" s="158" t="s">
        <v>9</v>
      </c>
      <c r="D35" s="41" t="s">
        <v>10</v>
      </c>
      <c r="E35" s="159"/>
      <c r="F35" s="125">
        <f t="shared" ref="F35:F42" si="25">SUMIFS($K$62:$K$500,$I$62:$I$500,$C$35,$J$62:$J$500,D35)</f>
        <v>0</v>
      </c>
      <c r="H35" s="45"/>
      <c r="I35" s="41" t="s">
        <v>18</v>
      </c>
      <c r="J35" s="166"/>
      <c r="K35" s="125">
        <f t="shared" si="22"/>
        <v>0</v>
      </c>
      <c r="M35" s="45"/>
      <c r="N35" s="41" t="s">
        <v>29</v>
      </c>
      <c r="O35" s="166"/>
      <c r="P35" s="125">
        <f t="shared" si="23"/>
        <v>0</v>
      </c>
      <c r="R35" s="167"/>
      <c r="S35" s="168"/>
      <c r="T35" s="163" t="s">
        <v>42</v>
      </c>
      <c r="U35" s="130"/>
      <c r="V35" s="169"/>
      <c r="W35" s="168"/>
      <c r="X35" s="165">
        <f t="shared" si="24"/>
        <v>0</v>
      </c>
      <c r="Y35" s="132"/>
    </row>
    <row r="36">
      <c r="C36" s="45"/>
      <c r="D36" s="41" t="s">
        <v>11</v>
      </c>
      <c r="E36" s="166"/>
      <c r="F36" s="125">
        <f t="shared" si="25"/>
        <v>0</v>
      </c>
      <c r="H36" s="45"/>
      <c r="I36" s="41" t="s">
        <v>19</v>
      </c>
      <c r="J36" s="166"/>
      <c r="K36" s="125">
        <f t="shared" si="22"/>
        <v>0</v>
      </c>
      <c r="M36" s="45"/>
      <c r="N36" s="41" t="s">
        <v>30</v>
      </c>
      <c r="O36" s="166"/>
      <c r="P36" s="125">
        <f t="shared" si="23"/>
        <v>0</v>
      </c>
      <c r="R36" s="167"/>
      <c r="S36" s="168"/>
      <c r="T36" s="163" t="s">
        <v>43</v>
      </c>
      <c r="U36" s="130"/>
      <c r="V36" s="169"/>
      <c r="W36" s="168"/>
      <c r="X36" s="165">
        <f t="shared" si="24"/>
        <v>0</v>
      </c>
      <c r="Y36" s="132"/>
    </row>
    <row r="37">
      <c r="C37" s="45"/>
      <c r="D37" s="41" t="s">
        <v>12</v>
      </c>
      <c r="E37" s="166"/>
      <c r="F37" s="125">
        <f t="shared" si="25"/>
        <v>0</v>
      </c>
      <c r="H37" s="45"/>
      <c r="I37" s="41" t="s">
        <v>20</v>
      </c>
      <c r="J37" s="166"/>
      <c r="K37" s="125">
        <f t="shared" si="22"/>
        <v>0</v>
      </c>
      <c r="M37" s="45"/>
      <c r="N37" s="41" t="s">
        <v>8</v>
      </c>
      <c r="O37" s="166"/>
      <c r="P37" s="125">
        <f t="shared" si="23"/>
        <v>0</v>
      </c>
      <c r="R37" s="167"/>
      <c r="S37" s="168"/>
      <c r="T37" s="163" t="s">
        <v>44</v>
      </c>
      <c r="U37" s="130"/>
      <c r="V37" s="169"/>
      <c r="W37" s="168"/>
      <c r="X37" s="165">
        <f t="shared" si="24"/>
        <v>0</v>
      </c>
      <c r="Y37" s="132"/>
    </row>
    <row r="38">
      <c r="C38" s="45"/>
      <c r="D38" s="41" t="s">
        <v>13</v>
      </c>
      <c r="E38" s="166"/>
      <c r="F38" s="125">
        <f t="shared" si="25"/>
        <v>0</v>
      </c>
      <c r="H38" s="46"/>
      <c r="I38" s="41"/>
      <c r="J38" s="170"/>
      <c r="K38" s="125">
        <f t="shared" si="22"/>
        <v>0</v>
      </c>
      <c r="M38" s="46"/>
      <c r="N38" s="41"/>
      <c r="O38" s="170"/>
      <c r="P38" s="125">
        <f t="shared" si="23"/>
        <v>0</v>
      </c>
      <c r="R38" s="171"/>
      <c r="S38" s="172"/>
      <c r="T38" s="163" t="s">
        <v>8</v>
      </c>
      <c r="U38" s="130"/>
      <c r="V38" s="173"/>
      <c r="W38" s="172"/>
      <c r="X38" s="165">
        <f t="shared" si="24"/>
        <v>0</v>
      </c>
      <c r="Y38" s="132"/>
    </row>
    <row r="39">
      <c r="C39" s="45"/>
      <c r="D39" s="41"/>
      <c r="E39" s="166"/>
      <c r="F39" s="125">
        <f t="shared" si="25"/>
        <v>0</v>
      </c>
      <c r="H39" s="174" t="str">
        <f>IF(H33=0,"","총"&amp;H33)</f>
        <v>총🐻고정비</v>
      </c>
      <c r="I39" s="175"/>
      <c r="J39" s="162"/>
      <c r="K39" s="176">
        <f>SUM(K33:K38)</f>
        <v>0</v>
      </c>
      <c r="M39" s="174" t="str">
        <f>IF(M33=0,"","총"&amp;M33)</f>
        <v>총🐻식비</v>
      </c>
      <c r="N39" s="175"/>
      <c r="O39" s="162"/>
      <c r="P39" s="176">
        <f>SUM(P33:P38)</f>
        <v>0</v>
      </c>
      <c r="R39" s="174" t="str">
        <f>IF(R33=0,"","총"&amp;R33)</f>
        <v>총🐻기타</v>
      </c>
      <c r="S39" s="175"/>
      <c r="T39" s="175"/>
      <c r="U39" s="175"/>
      <c r="V39" s="175"/>
      <c r="W39" s="162"/>
      <c r="X39" s="177">
        <f>SUM(X33:X38)</f>
        <v>0</v>
      </c>
      <c r="Y39" s="132"/>
    </row>
    <row r="40">
      <c r="C40" s="45"/>
      <c r="D40" s="41"/>
      <c r="E40" s="166"/>
      <c r="F40" s="125">
        <f t="shared" si="25"/>
        <v>0</v>
      </c>
      <c r="H40" s="171"/>
      <c r="I40" s="178"/>
      <c r="J40" s="172"/>
      <c r="K40" s="180">
        <f>K39-J33</f>
        <v>0</v>
      </c>
      <c r="M40" s="171"/>
      <c r="N40" s="178"/>
      <c r="O40" s="172"/>
      <c r="P40" s="180">
        <f>P39-O33</f>
        <v>0</v>
      </c>
      <c r="R40" s="171"/>
      <c r="S40" s="178"/>
      <c r="T40" s="178"/>
      <c r="U40" s="178"/>
      <c r="V40" s="178"/>
      <c r="W40" s="172"/>
      <c r="X40" s="181">
        <f>X39-V33</f>
        <v>0</v>
      </c>
      <c r="Y40" s="132"/>
    </row>
    <row r="41">
      <c r="C41" s="45"/>
      <c r="D41" s="41"/>
      <c r="E41" s="166"/>
      <c r="F41" s="125">
        <f t="shared" si="25"/>
        <v>0</v>
      </c>
      <c r="H41" s="160" t="s">
        <v>22</v>
      </c>
      <c r="I41" s="41" t="s">
        <v>23</v>
      </c>
      <c r="J41" s="159"/>
      <c r="K41" s="125">
        <f t="shared" ref="K41:K46" si="26">SUMIFS($K$62:$K$500,$I$62:$I$500,$H$41,$J$62:$J$500,I41)</f>
        <v>0</v>
      </c>
      <c r="M41" s="160" t="s">
        <v>32</v>
      </c>
      <c r="N41" s="41" t="s">
        <v>33</v>
      </c>
      <c r="O41" s="159"/>
      <c r="P41" s="125">
        <f t="shared" ref="P41:P46" si="27">SUMIFS($K$62:$K$500,$I$62:$I$500,$M$41,$J$62:$J$500,N41)</f>
        <v>0</v>
      </c>
      <c r="R41" s="161" t="s">
        <v>46</v>
      </c>
      <c r="S41" s="162"/>
      <c r="T41" s="163" t="s">
        <v>47</v>
      </c>
      <c r="U41" s="130"/>
      <c r="V41" s="164"/>
      <c r="W41" s="162"/>
      <c r="X41" s="165">
        <f t="shared" ref="X41:X46" si="28">SUMIFS($K$62:$K$500,$I$62:$I$500,$R$41,$J$62:$J$500,T41)</f>
        <v>0</v>
      </c>
      <c r="Y41" s="132"/>
    </row>
    <row r="42">
      <c r="C42" s="46"/>
      <c r="D42" s="41"/>
      <c r="E42" s="170"/>
      <c r="F42" s="125">
        <f t="shared" si="25"/>
        <v>0</v>
      </c>
      <c r="H42" s="45"/>
      <c r="I42" s="41" t="s">
        <v>24</v>
      </c>
      <c r="J42" s="166"/>
      <c r="K42" s="125">
        <f t="shared" si="26"/>
        <v>0</v>
      </c>
      <c r="M42" s="45"/>
      <c r="N42" s="41" t="s">
        <v>34</v>
      </c>
      <c r="O42" s="166"/>
      <c r="P42" s="125">
        <f t="shared" si="27"/>
        <v>0</v>
      </c>
      <c r="R42" s="167"/>
      <c r="S42" s="168"/>
      <c r="T42" s="163" t="s">
        <v>48</v>
      </c>
      <c r="U42" s="130"/>
      <c r="V42" s="169"/>
      <c r="W42" s="168"/>
      <c r="X42" s="165">
        <f t="shared" si="28"/>
        <v>0</v>
      </c>
      <c r="Y42" s="132"/>
    </row>
    <row r="43">
      <c r="C43" s="174" t="str">
        <f>IF(C35=0,"","총"&amp;C35)</f>
        <v>총저축</v>
      </c>
      <c r="D43" s="175"/>
      <c r="E43" s="162"/>
      <c r="F43" s="176">
        <f>SUM(F35:F42)</f>
        <v>0</v>
      </c>
      <c r="H43" s="45"/>
      <c r="I43" s="41" t="s">
        <v>8</v>
      </c>
      <c r="J43" s="166"/>
      <c r="K43" s="125">
        <f t="shared" si="26"/>
        <v>0</v>
      </c>
      <c r="M43" s="45"/>
      <c r="N43" s="41" t="s">
        <v>35</v>
      </c>
      <c r="O43" s="166"/>
      <c r="P43" s="125">
        <f t="shared" si="27"/>
        <v>0</v>
      </c>
      <c r="R43" s="167"/>
      <c r="S43" s="168"/>
      <c r="T43" s="163" t="s">
        <v>49</v>
      </c>
      <c r="U43" s="130"/>
      <c r="V43" s="169"/>
      <c r="W43" s="168"/>
      <c r="X43" s="165">
        <f t="shared" si="28"/>
        <v>0</v>
      </c>
      <c r="Y43" s="132"/>
    </row>
    <row r="44">
      <c r="C44" s="183"/>
      <c r="D44" s="184"/>
      <c r="E44" s="185"/>
      <c r="F44" s="186">
        <f>F43-E35</f>
        <v>0</v>
      </c>
      <c r="H44" s="45"/>
      <c r="I44" s="41"/>
      <c r="J44" s="166"/>
      <c r="K44" s="125">
        <f t="shared" si="26"/>
        <v>0</v>
      </c>
      <c r="M44" s="45"/>
      <c r="N44" s="41" t="s">
        <v>36</v>
      </c>
      <c r="O44" s="166"/>
      <c r="P44" s="125">
        <f t="shared" si="27"/>
        <v>0</v>
      </c>
      <c r="R44" s="167"/>
      <c r="S44" s="168"/>
      <c r="T44" s="163" t="s">
        <v>50</v>
      </c>
      <c r="U44" s="130"/>
      <c r="V44" s="169"/>
      <c r="W44" s="168"/>
      <c r="X44" s="165">
        <f t="shared" si="28"/>
        <v>0</v>
      </c>
      <c r="Y44" s="132"/>
    </row>
    <row r="45">
      <c r="H45" s="45"/>
      <c r="I45" s="41"/>
      <c r="J45" s="166"/>
      <c r="K45" s="125">
        <f t="shared" si="26"/>
        <v>0</v>
      </c>
      <c r="M45" s="45"/>
      <c r="N45" s="41" t="s">
        <v>37</v>
      </c>
      <c r="O45" s="166"/>
      <c r="P45" s="125">
        <f t="shared" si="27"/>
        <v>0</v>
      </c>
      <c r="R45" s="167"/>
      <c r="S45" s="168"/>
      <c r="T45" s="163" t="s">
        <v>8</v>
      </c>
      <c r="U45" s="130"/>
      <c r="V45" s="169"/>
      <c r="W45" s="168"/>
      <c r="X45" s="165">
        <f t="shared" si="28"/>
        <v>0</v>
      </c>
      <c r="Y45" s="132"/>
    </row>
    <row r="46">
      <c r="H46" s="46"/>
      <c r="I46" s="41"/>
      <c r="J46" s="170"/>
      <c r="K46" s="125">
        <f t="shared" si="26"/>
        <v>0</v>
      </c>
      <c r="M46" s="46"/>
      <c r="N46" s="41" t="s">
        <v>8</v>
      </c>
      <c r="O46" s="170"/>
      <c r="P46" s="125">
        <f t="shared" si="27"/>
        <v>0</v>
      </c>
      <c r="R46" s="171"/>
      <c r="S46" s="172"/>
      <c r="T46" s="163"/>
      <c r="U46" s="130"/>
      <c r="V46" s="173"/>
      <c r="W46" s="172"/>
      <c r="X46" s="165">
        <f t="shared" si="28"/>
        <v>0</v>
      </c>
      <c r="Y46" s="132"/>
    </row>
    <row r="47">
      <c r="H47" s="174" t="str">
        <f>IF(H41=0,"","총"&amp;H41)</f>
        <v>총🍪생필품</v>
      </c>
      <c r="I47" s="175"/>
      <c r="J47" s="162"/>
      <c r="K47" s="176">
        <f>SUM(K41:K46)</f>
        <v>0</v>
      </c>
      <c r="M47" s="174" t="str">
        <f>IF(M41=0,"","총"&amp;M41)</f>
        <v>총🍪여가비</v>
      </c>
      <c r="N47" s="175"/>
      <c r="O47" s="162"/>
      <c r="P47" s="176">
        <f>SUM(P41:P46)</f>
        <v>0</v>
      </c>
      <c r="R47" s="174" t="str">
        <f>IF(R41=0,"","총"&amp;R41)</f>
        <v>총🍪이벤트성</v>
      </c>
      <c r="S47" s="175"/>
      <c r="T47" s="175"/>
      <c r="U47" s="175"/>
      <c r="V47" s="175"/>
      <c r="W47" s="162"/>
      <c r="X47" s="177">
        <f>SUM(X41:X46)</f>
        <v>0</v>
      </c>
      <c r="Y47" s="132"/>
    </row>
    <row r="48">
      <c r="H48" s="171"/>
      <c r="I48" s="178"/>
      <c r="J48" s="172"/>
      <c r="K48" s="180">
        <f>K47-J41</f>
        <v>0</v>
      </c>
      <c r="M48" s="171"/>
      <c r="N48" s="178"/>
      <c r="O48" s="172"/>
      <c r="P48" s="180">
        <f>P47-O41</f>
        <v>0</v>
      </c>
      <c r="R48" s="171"/>
      <c r="S48" s="178"/>
      <c r="T48" s="178"/>
      <c r="U48" s="178"/>
      <c r="V48" s="178"/>
      <c r="W48" s="172"/>
      <c r="X48" s="181">
        <f>X47-V41</f>
        <v>0</v>
      </c>
      <c r="Y48" s="132"/>
    </row>
    <row r="49">
      <c r="H49" s="160" t="s">
        <v>25</v>
      </c>
      <c r="I49" s="41" t="s">
        <v>23</v>
      </c>
      <c r="J49" s="159"/>
      <c r="K49" s="125">
        <f t="shared" ref="K49:K54" si="29">SUMIFS($K$62:$K$500,$I$62:$I$500,$H$49,$J$62:$J$500,I49)</f>
        <v>0</v>
      </c>
      <c r="M49" s="160" t="s">
        <v>38</v>
      </c>
      <c r="N49" s="41" t="s">
        <v>33</v>
      </c>
      <c r="O49" s="159"/>
      <c r="P49" s="125">
        <f t="shared" ref="P49:P54" si="30">SUMIFS($K$62:$K$500,$I$62:$I$500,$M$49,$J$62:$J$500,N49)</f>
        <v>0</v>
      </c>
      <c r="R49" s="161" t="s">
        <v>51</v>
      </c>
      <c r="S49" s="162"/>
      <c r="T49" s="163" t="s">
        <v>47</v>
      </c>
      <c r="U49" s="130"/>
      <c r="V49" s="164"/>
      <c r="W49" s="162"/>
      <c r="X49" s="165">
        <f t="shared" ref="X49:X54" si="31">SUMIFS($K$62:$K$500,$I$62:$I$500,$R$49,$J$62:$J$500,T49)</f>
        <v>0</v>
      </c>
      <c r="Y49" s="132"/>
    </row>
    <row r="50">
      <c r="H50" s="45"/>
      <c r="I50" s="41" t="s">
        <v>24</v>
      </c>
      <c r="J50" s="166"/>
      <c r="K50" s="125">
        <f t="shared" si="29"/>
        <v>0</v>
      </c>
      <c r="M50" s="45"/>
      <c r="N50" s="41" t="s">
        <v>34</v>
      </c>
      <c r="O50" s="166"/>
      <c r="P50" s="125">
        <f t="shared" si="30"/>
        <v>0</v>
      </c>
      <c r="R50" s="167"/>
      <c r="S50" s="168"/>
      <c r="T50" s="163" t="s">
        <v>48</v>
      </c>
      <c r="U50" s="130"/>
      <c r="V50" s="169"/>
      <c r="W50" s="168"/>
      <c r="X50" s="165">
        <f t="shared" si="31"/>
        <v>0</v>
      </c>
      <c r="Y50" s="132"/>
    </row>
    <row r="51">
      <c r="H51" s="45"/>
      <c r="I51" s="41" t="s">
        <v>8</v>
      </c>
      <c r="J51" s="166"/>
      <c r="K51" s="125">
        <f t="shared" si="29"/>
        <v>0</v>
      </c>
      <c r="M51" s="45"/>
      <c r="N51" s="41" t="s">
        <v>35</v>
      </c>
      <c r="O51" s="166"/>
      <c r="P51" s="125">
        <f t="shared" si="30"/>
        <v>0</v>
      </c>
      <c r="R51" s="167"/>
      <c r="S51" s="168"/>
      <c r="T51" s="163" t="s">
        <v>49</v>
      </c>
      <c r="U51" s="130"/>
      <c r="V51" s="169"/>
      <c r="W51" s="168"/>
      <c r="X51" s="165">
        <f t="shared" si="31"/>
        <v>0</v>
      </c>
      <c r="Y51" s="132"/>
    </row>
    <row r="52">
      <c r="H52" s="45"/>
      <c r="I52" s="41"/>
      <c r="J52" s="166"/>
      <c r="K52" s="125">
        <f t="shared" si="29"/>
        <v>0</v>
      </c>
      <c r="M52" s="45"/>
      <c r="N52" s="41" t="s">
        <v>36</v>
      </c>
      <c r="O52" s="166"/>
      <c r="P52" s="125">
        <f t="shared" si="30"/>
        <v>0</v>
      </c>
      <c r="R52" s="167"/>
      <c r="S52" s="168"/>
      <c r="T52" s="163" t="s">
        <v>50</v>
      </c>
      <c r="U52" s="130"/>
      <c r="V52" s="169"/>
      <c r="W52" s="168"/>
      <c r="X52" s="165">
        <f t="shared" si="31"/>
        <v>0</v>
      </c>
      <c r="Y52" s="132"/>
    </row>
    <row r="53">
      <c r="H53" s="45"/>
      <c r="I53" s="41"/>
      <c r="J53" s="166"/>
      <c r="K53" s="125">
        <f t="shared" si="29"/>
        <v>0</v>
      </c>
      <c r="M53" s="45"/>
      <c r="N53" s="41" t="s">
        <v>37</v>
      </c>
      <c r="O53" s="166"/>
      <c r="P53" s="125">
        <f t="shared" si="30"/>
        <v>0</v>
      </c>
      <c r="R53" s="167"/>
      <c r="S53" s="168"/>
      <c r="T53" s="163" t="s">
        <v>8</v>
      </c>
      <c r="U53" s="130"/>
      <c r="V53" s="169"/>
      <c r="W53" s="168"/>
      <c r="X53" s="165">
        <f t="shared" si="31"/>
        <v>0</v>
      </c>
      <c r="Y53" s="132"/>
    </row>
    <row r="54">
      <c r="H54" s="46"/>
      <c r="I54" s="41"/>
      <c r="J54" s="170"/>
      <c r="K54" s="125">
        <f t="shared" si="29"/>
        <v>0</v>
      </c>
      <c r="M54" s="46"/>
      <c r="N54" s="41" t="s">
        <v>8</v>
      </c>
      <c r="O54" s="170"/>
      <c r="P54" s="125">
        <f t="shared" si="30"/>
        <v>0</v>
      </c>
      <c r="R54" s="171"/>
      <c r="S54" s="172"/>
      <c r="T54" s="163"/>
      <c r="U54" s="130"/>
      <c r="V54" s="173"/>
      <c r="W54" s="172"/>
      <c r="X54" s="165">
        <f t="shared" si="31"/>
        <v>0</v>
      </c>
      <c r="Y54" s="132"/>
    </row>
    <row r="55">
      <c r="H55" s="174" t="str">
        <f>IF(H49=0,"","총"&amp;H49)</f>
        <v>총🐻생필품</v>
      </c>
      <c r="I55" s="175"/>
      <c r="J55" s="162"/>
      <c r="K55" s="176">
        <f>SUM(K49:K54)</f>
        <v>0</v>
      </c>
      <c r="M55" s="174" t="str">
        <f>IF(M49=0,"","총"&amp;M49)</f>
        <v>총🐻여가비</v>
      </c>
      <c r="N55" s="175"/>
      <c r="O55" s="162"/>
      <c r="P55" s="176">
        <f>SUM(P49:P54)</f>
        <v>0</v>
      </c>
      <c r="R55" s="174" t="str">
        <f>IF(R49=0,"","총"&amp;R49)</f>
        <v>총🐻 이벤트성</v>
      </c>
      <c r="S55" s="175"/>
      <c r="T55" s="175"/>
      <c r="U55" s="175"/>
      <c r="V55" s="175"/>
      <c r="W55" s="162"/>
      <c r="X55" s="177">
        <f>SUM(X49:X54)</f>
        <v>0</v>
      </c>
      <c r="Y55" s="132"/>
    </row>
    <row r="56">
      <c r="H56" s="183"/>
      <c r="I56" s="184"/>
      <c r="J56" s="185"/>
      <c r="K56" s="187">
        <f>K55-J49</f>
        <v>0</v>
      </c>
      <c r="M56" s="183"/>
      <c r="N56" s="184"/>
      <c r="O56" s="185"/>
      <c r="P56" s="187">
        <f>P55-O49</f>
        <v>0</v>
      </c>
      <c r="R56" s="183"/>
      <c r="S56" s="184"/>
      <c r="T56" s="184"/>
      <c r="U56" s="184"/>
      <c r="V56" s="184"/>
      <c r="W56" s="185"/>
      <c r="X56" s="188">
        <f>X55-V49</f>
        <v>0</v>
      </c>
      <c r="Y56" s="55"/>
    </row>
    <row r="60">
      <c r="V60" s="189" t="s">
        <v>124</v>
      </c>
      <c r="W60" s="8"/>
      <c r="X60" s="190">
        <f>SUM(J49,J41,J33,J25,O25,O33,O41,O49,V49,V41,V33,V25)</f>
        <v>0</v>
      </c>
      <c r="Y60" s="8"/>
    </row>
    <row r="61">
      <c r="H61" s="191" t="s">
        <v>125</v>
      </c>
      <c r="I61" s="192" t="s">
        <v>1</v>
      </c>
      <c r="J61" s="192" t="s">
        <v>2</v>
      </c>
      <c r="K61" s="192" t="s">
        <v>114</v>
      </c>
      <c r="L61" s="193" t="s">
        <v>52</v>
      </c>
      <c r="M61" s="156"/>
      <c r="N61" s="193" t="s">
        <v>126</v>
      </c>
      <c r="O61" s="128"/>
      <c r="P61" s="128"/>
      <c r="Q61" s="156"/>
      <c r="R61" s="193" t="s">
        <v>127</v>
      </c>
      <c r="S61" s="128"/>
      <c r="T61" s="53"/>
      <c r="V61" s="189" t="s">
        <v>128</v>
      </c>
      <c r="W61" s="8"/>
      <c r="X61" s="194">
        <f>X60-SUM($K$31+$K$39+$K$47+$K$55+$P$31+$P$39+$P$47+$P$55+$X$31+$X$39+$X$47+$X$55)</f>
        <v>0</v>
      </c>
      <c r="Y61" s="8"/>
    </row>
    <row r="62">
      <c r="H62" s="195"/>
      <c r="I62" s="196"/>
      <c r="J62" s="196"/>
      <c r="K62" s="197"/>
      <c r="L62" s="198"/>
      <c r="M62" s="130"/>
      <c r="N62" s="199"/>
      <c r="O62" s="200"/>
      <c r="P62" s="200"/>
      <c r="Q62" s="130"/>
      <c r="R62" s="198"/>
      <c r="S62" s="200"/>
      <c r="T62" s="132"/>
      <c r="AB62" s="201" t="str">
        <f>IFERROR(__xludf.DUMMYFUNCTION("FILTER('설정시트'!$D$7:$K$20,'설정시트'!$C$7:$C$20=I62)"),"#N/A")</f>
        <v>#N/A</v>
      </c>
      <c r="AC62" s="201"/>
      <c r="AD62" s="201"/>
      <c r="AE62" s="201"/>
      <c r="AF62" s="201"/>
      <c r="AG62" s="201"/>
      <c r="AH62" s="201"/>
      <c r="AI62" s="201"/>
    </row>
    <row r="63">
      <c r="H63" s="195"/>
      <c r="I63" s="196"/>
      <c r="J63" s="196"/>
      <c r="K63" s="197"/>
      <c r="L63" s="198"/>
      <c r="M63" s="130"/>
      <c r="N63" s="199"/>
      <c r="O63" s="200"/>
      <c r="P63" s="200"/>
      <c r="Q63" s="130"/>
      <c r="R63" s="199"/>
      <c r="S63" s="200"/>
      <c r="T63" s="132"/>
      <c r="AB63" s="201" t="str">
        <f>IFERROR(__xludf.DUMMYFUNCTION("FILTER('설정시트'!$D$7:$K$20,'설정시트'!$C$7:$C$20=I63)"),"#N/A")</f>
        <v>#N/A</v>
      </c>
      <c r="AC63" s="201"/>
      <c r="AD63" s="201"/>
      <c r="AE63" s="201"/>
      <c r="AF63" s="201"/>
      <c r="AG63" s="201"/>
      <c r="AH63" s="201"/>
      <c r="AI63" s="201"/>
    </row>
    <row r="64">
      <c r="H64" s="195"/>
      <c r="I64" s="196"/>
      <c r="J64" s="196"/>
      <c r="K64" s="197"/>
      <c r="L64" s="198"/>
      <c r="M64" s="130"/>
      <c r="N64" s="199"/>
      <c r="O64" s="200"/>
      <c r="P64" s="200"/>
      <c r="Q64" s="130"/>
      <c r="R64" s="199"/>
      <c r="S64" s="200"/>
      <c r="T64" s="132"/>
      <c r="AB64" s="201" t="str">
        <f>IFERROR(__xludf.DUMMYFUNCTION("FILTER('설정시트'!$D$7:$K$20,'설정시트'!$C$7:$C$20=I64)"),"#N/A")</f>
        <v>#N/A</v>
      </c>
      <c r="AC64" s="201"/>
      <c r="AD64" s="201"/>
      <c r="AE64" s="201"/>
      <c r="AF64" s="201"/>
      <c r="AG64" s="201"/>
      <c r="AH64" s="201"/>
      <c r="AI64" s="201"/>
    </row>
    <row r="65">
      <c r="H65" s="195"/>
      <c r="I65" s="196"/>
      <c r="J65" s="196"/>
      <c r="K65" s="197"/>
      <c r="L65" s="198"/>
      <c r="M65" s="130"/>
      <c r="N65" s="199"/>
      <c r="O65" s="200"/>
      <c r="P65" s="200"/>
      <c r="Q65" s="130"/>
      <c r="R65" s="199"/>
      <c r="S65" s="200"/>
      <c r="T65" s="132"/>
      <c r="AB65" s="201" t="str">
        <f>IFERROR(__xludf.DUMMYFUNCTION("FILTER('설정시트'!$D$7:$K$20,'설정시트'!$C$7:$C$20=I65)"),"#N/A")</f>
        <v>#N/A</v>
      </c>
      <c r="AC65" s="201"/>
      <c r="AD65" s="201"/>
      <c r="AE65" s="201"/>
      <c r="AF65" s="201"/>
      <c r="AG65" s="201"/>
      <c r="AH65" s="201"/>
      <c r="AI65" s="201"/>
    </row>
    <row r="66">
      <c r="H66" s="195"/>
      <c r="I66" s="196"/>
      <c r="J66" s="196"/>
      <c r="K66" s="197"/>
      <c r="L66" s="198"/>
      <c r="M66" s="130"/>
      <c r="N66" s="199"/>
      <c r="O66" s="200"/>
      <c r="P66" s="200"/>
      <c r="Q66" s="130"/>
      <c r="R66" s="199"/>
      <c r="S66" s="200"/>
      <c r="T66" s="132"/>
      <c r="AB66" s="201" t="str">
        <f>IFERROR(__xludf.DUMMYFUNCTION("FILTER('설정시트'!$D$7:$K$20,'설정시트'!$C$7:$C$20=I66)"),"#N/A")</f>
        <v>#N/A</v>
      </c>
      <c r="AC66" s="201"/>
      <c r="AD66" s="201"/>
      <c r="AE66" s="201"/>
      <c r="AF66" s="201"/>
      <c r="AG66" s="201"/>
      <c r="AH66" s="201"/>
      <c r="AI66" s="201"/>
    </row>
    <row r="67">
      <c r="H67" s="195"/>
      <c r="I67" s="196"/>
      <c r="J67" s="196"/>
      <c r="K67" s="197"/>
      <c r="L67" s="198"/>
      <c r="M67" s="130"/>
      <c r="N67" s="199"/>
      <c r="O67" s="200"/>
      <c r="P67" s="200"/>
      <c r="Q67" s="130"/>
      <c r="R67" s="199"/>
      <c r="S67" s="200"/>
      <c r="T67" s="132"/>
      <c r="AB67" s="201" t="str">
        <f>IFERROR(__xludf.DUMMYFUNCTION("FILTER('설정시트'!$D$7:$K$20,'설정시트'!$C$7:$C$20=I67)"),"#N/A")</f>
        <v>#N/A</v>
      </c>
      <c r="AC67" s="201"/>
      <c r="AD67" s="201"/>
      <c r="AE67" s="201"/>
      <c r="AF67" s="201"/>
      <c r="AG67" s="201"/>
      <c r="AH67" s="201"/>
      <c r="AI67" s="201"/>
    </row>
    <row r="68">
      <c r="H68" s="195"/>
      <c r="I68" s="196"/>
      <c r="J68" s="196"/>
      <c r="K68" s="197"/>
      <c r="L68" s="198"/>
      <c r="M68" s="130"/>
      <c r="N68" s="199"/>
      <c r="O68" s="200"/>
      <c r="P68" s="200"/>
      <c r="Q68" s="130"/>
      <c r="R68" s="199"/>
      <c r="S68" s="200"/>
      <c r="T68" s="132"/>
      <c r="AB68" s="201" t="str">
        <f>IFERROR(__xludf.DUMMYFUNCTION("FILTER('설정시트'!$D$7:$K$20,'설정시트'!$C$7:$C$20=I68)"),"#N/A")</f>
        <v>#N/A</v>
      </c>
      <c r="AC68" s="201"/>
      <c r="AD68" s="201"/>
      <c r="AE68" s="201"/>
      <c r="AF68" s="201"/>
      <c r="AG68" s="201"/>
      <c r="AH68" s="201"/>
      <c r="AI68" s="201"/>
    </row>
    <row r="69">
      <c r="H69" s="195"/>
      <c r="I69" s="196"/>
      <c r="J69" s="196"/>
      <c r="K69" s="197"/>
      <c r="L69" s="198"/>
      <c r="M69" s="130"/>
      <c r="N69" s="199"/>
      <c r="O69" s="200"/>
      <c r="P69" s="200"/>
      <c r="Q69" s="130"/>
      <c r="R69" s="199"/>
      <c r="S69" s="200"/>
      <c r="T69" s="132"/>
      <c r="AB69" s="201" t="str">
        <f>IFERROR(__xludf.DUMMYFUNCTION("FILTER('설정시트'!$D$7:$K$20,'설정시트'!$C$7:$C$20=I69)"),"#N/A")</f>
        <v>#N/A</v>
      </c>
      <c r="AC69" s="201"/>
      <c r="AD69" s="201"/>
      <c r="AE69" s="201"/>
      <c r="AF69" s="201"/>
      <c r="AG69" s="201"/>
      <c r="AH69" s="201"/>
      <c r="AI69" s="201"/>
    </row>
    <row r="70">
      <c r="H70" s="195"/>
      <c r="I70" s="196"/>
      <c r="J70" s="196"/>
      <c r="K70" s="197"/>
      <c r="L70" s="198"/>
      <c r="M70" s="130"/>
      <c r="N70" s="199"/>
      <c r="O70" s="200"/>
      <c r="P70" s="200"/>
      <c r="Q70" s="130"/>
      <c r="R70" s="199"/>
      <c r="S70" s="200"/>
      <c r="T70" s="132"/>
      <c r="AB70" s="201" t="str">
        <f>IFERROR(__xludf.DUMMYFUNCTION("FILTER('설정시트'!$D$7:$K$20,'설정시트'!$C$7:$C$20=I70)"),"#N/A")</f>
        <v>#N/A</v>
      </c>
      <c r="AC70" s="201"/>
      <c r="AD70" s="201"/>
      <c r="AE70" s="201"/>
      <c r="AF70" s="201"/>
      <c r="AG70" s="201"/>
      <c r="AH70" s="201"/>
      <c r="AI70" s="201"/>
    </row>
    <row r="71">
      <c r="H71" s="195"/>
      <c r="I71" s="196"/>
      <c r="J71" s="196"/>
      <c r="K71" s="197"/>
      <c r="L71" s="198"/>
      <c r="M71" s="130"/>
      <c r="N71" s="199"/>
      <c r="O71" s="200"/>
      <c r="P71" s="200"/>
      <c r="Q71" s="130"/>
      <c r="R71" s="199"/>
      <c r="S71" s="200"/>
      <c r="T71" s="132"/>
      <c r="AB71" s="201" t="str">
        <f>IFERROR(__xludf.DUMMYFUNCTION("FILTER('설정시트'!$D$7:$K$20,'설정시트'!$C$7:$C$20=I71)"),"#N/A")</f>
        <v>#N/A</v>
      </c>
      <c r="AC71" s="201"/>
      <c r="AD71" s="201"/>
      <c r="AE71" s="201"/>
      <c r="AF71" s="201"/>
      <c r="AG71" s="201"/>
      <c r="AH71" s="201"/>
      <c r="AI71" s="201"/>
    </row>
    <row r="72">
      <c r="H72" s="195"/>
      <c r="I72" s="196"/>
      <c r="J72" s="196"/>
      <c r="K72" s="197"/>
      <c r="L72" s="198"/>
      <c r="M72" s="130"/>
      <c r="N72" s="199"/>
      <c r="O72" s="200"/>
      <c r="P72" s="200"/>
      <c r="Q72" s="130"/>
      <c r="R72" s="199"/>
      <c r="S72" s="200"/>
      <c r="T72" s="132"/>
      <c r="AB72" s="201" t="str">
        <f>IFERROR(__xludf.DUMMYFUNCTION("FILTER('설정시트'!$D$7:$K$20,'설정시트'!$C$7:$C$20=I72)"),"#N/A")</f>
        <v>#N/A</v>
      </c>
      <c r="AC72" s="201"/>
      <c r="AD72" s="201"/>
      <c r="AE72" s="201"/>
      <c r="AF72" s="201"/>
      <c r="AG72" s="201"/>
      <c r="AH72" s="201"/>
      <c r="AI72" s="201"/>
    </row>
    <row r="73">
      <c r="H73" s="195"/>
      <c r="I73" s="196"/>
      <c r="J73" s="196"/>
      <c r="K73" s="197"/>
      <c r="L73" s="198"/>
      <c r="M73" s="130"/>
      <c r="N73" s="199"/>
      <c r="O73" s="200"/>
      <c r="P73" s="200"/>
      <c r="Q73" s="130"/>
      <c r="R73" s="199"/>
      <c r="S73" s="200"/>
      <c r="T73" s="132"/>
      <c r="AB73" s="201" t="str">
        <f>IFERROR(__xludf.DUMMYFUNCTION("FILTER('설정시트'!$D$7:$K$20,'설정시트'!$C$7:$C$20=I73)"),"#N/A")</f>
        <v>#N/A</v>
      </c>
      <c r="AC73" s="201"/>
      <c r="AD73" s="201"/>
      <c r="AE73" s="201"/>
      <c r="AF73" s="201"/>
      <c r="AG73" s="201"/>
      <c r="AH73" s="201"/>
      <c r="AI73" s="201"/>
    </row>
    <row r="74">
      <c r="H74" s="195"/>
      <c r="I74" s="196"/>
      <c r="J74" s="196"/>
      <c r="K74" s="197"/>
      <c r="L74" s="198"/>
      <c r="M74" s="130"/>
      <c r="N74" s="199"/>
      <c r="O74" s="200"/>
      <c r="P74" s="200"/>
      <c r="Q74" s="130"/>
      <c r="R74" s="199"/>
      <c r="S74" s="200"/>
      <c r="T74" s="132"/>
      <c r="AB74" s="201" t="str">
        <f>IFERROR(__xludf.DUMMYFUNCTION("FILTER('설정시트'!$D$7:$K$20,'설정시트'!$C$7:$C$20=I74)"),"#N/A")</f>
        <v>#N/A</v>
      </c>
      <c r="AC74" s="201"/>
      <c r="AD74" s="201"/>
      <c r="AE74" s="201"/>
      <c r="AF74" s="201"/>
      <c r="AG74" s="201"/>
      <c r="AH74" s="201"/>
      <c r="AI74" s="201"/>
    </row>
    <row r="75">
      <c r="H75" s="195"/>
      <c r="I75" s="196"/>
      <c r="J75" s="196"/>
      <c r="K75" s="197"/>
      <c r="L75" s="198"/>
      <c r="M75" s="130"/>
      <c r="N75" s="199"/>
      <c r="O75" s="200"/>
      <c r="P75" s="200"/>
      <c r="Q75" s="130"/>
      <c r="R75" s="199"/>
      <c r="S75" s="200"/>
      <c r="T75" s="132"/>
      <c r="AB75" s="201" t="str">
        <f>IFERROR(__xludf.DUMMYFUNCTION("FILTER('설정시트'!$D$7:$K$20,'설정시트'!$C$7:$C$20=I75)"),"#N/A")</f>
        <v>#N/A</v>
      </c>
      <c r="AC75" s="201"/>
      <c r="AD75" s="201"/>
      <c r="AE75" s="201"/>
      <c r="AF75" s="201"/>
      <c r="AG75" s="201"/>
      <c r="AH75" s="201"/>
      <c r="AI75" s="201"/>
    </row>
    <row r="76">
      <c r="H76" s="195"/>
      <c r="I76" s="196"/>
      <c r="J76" s="196"/>
      <c r="K76" s="197"/>
      <c r="L76" s="198"/>
      <c r="M76" s="130"/>
      <c r="N76" s="199"/>
      <c r="O76" s="200"/>
      <c r="P76" s="200"/>
      <c r="Q76" s="130"/>
      <c r="R76" s="199"/>
      <c r="S76" s="200"/>
      <c r="T76" s="132"/>
      <c r="AB76" s="201" t="str">
        <f>IFERROR(__xludf.DUMMYFUNCTION("FILTER('설정시트'!$D$7:$K$20,'설정시트'!$C$7:$C$20=I76)"),"#N/A")</f>
        <v>#N/A</v>
      </c>
      <c r="AC76" s="201"/>
      <c r="AD76" s="201"/>
      <c r="AE76" s="201"/>
      <c r="AF76" s="201"/>
      <c r="AG76" s="201"/>
      <c r="AH76" s="201"/>
      <c r="AI76" s="201"/>
    </row>
    <row r="77">
      <c r="H77" s="195"/>
      <c r="I77" s="196"/>
      <c r="J77" s="196"/>
      <c r="K77" s="197"/>
      <c r="L77" s="198"/>
      <c r="M77" s="130"/>
      <c r="N77" s="199"/>
      <c r="O77" s="200"/>
      <c r="P77" s="200"/>
      <c r="Q77" s="130"/>
      <c r="R77" s="199"/>
      <c r="S77" s="200"/>
      <c r="T77" s="132"/>
      <c r="AB77" s="201" t="str">
        <f>IFERROR(__xludf.DUMMYFUNCTION("FILTER('설정시트'!$D$7:$K$20,'설정시트'!$C$7:$C$20=I77)"),"#N/A")</f>
        <v>#N/A</v>
      </c>
      <c r="AC77" s="201"/>
      <c r="AD77" s="201"/>
      <c r="AE77" s="201"/>
      <c r="AF77" s="201"/>
      <c r="AG77" s="201"/>
      <c r="AH77" s="201"/>
      <c r="AI77" s="201"/>
    </row>
    <row r="78">
      <c r="H78" s="195"/>
      <c r="I78" s="196"/>
      <c r="J78" s="196"/>
      <c r="K78" s="197"/>
      <c r="L78" s="198"/>
      <c r="M78" s="130"/>
      <c r="N78" s="199"/>
      <c r="O78" s="200"/>
      <c r="P78" s="200"/>
      <c r="Q78" s="130"/>
      <c r="R78" s="199"/>
      <c r="S78" s="200"/>
      <c r="T78" s="132"/>
      <c r="AB78" s="201" t="str">
        <f>IFERROR(__xludf.DUMMYFUNCTION("FILTER('설정시트'!$D$7:$K$20,'설정시트'!$C$7:$C$20=I78)"),"#N/A")</f>
        <v>#N/A</v>
      </c>
      <c r="AC78" s="201"/>
      <c r="AD78" s="201"/>
      <c r="AE78" s="201"/>
      <c r="AF78" s="201"/>
      <c r="AG78" s="201"/>
      <c r="AH78" s="201"/>
      <c r="AI78" s="201"/>
    </row>
    <row r="79">
      <c r="H79" s="195"/>
      <c r="I79" s="196"/>
      <c r="J79" s="196"/>
      <c r="K79" s="197"/>
      <c r="L79" s="198"/>
      <c r="M79" s="130"/>
      <c r="N79" s="199"/>
      <c r="O79" s="200"/>
      <c r="P79" s="200"/>
      <c r="Q79" s="130"/>
      <c r="R79" s="199"/>
      <c r="S79" s="200"/>
      <c r="T79" s="132"/>
      <c r="AB79" s="201" t="str">
        <f>IFERROR(__xludf.DUMMYFUNCTION("FILTER('설정시트'!$D$7:$K$20,'설정시트'!$C$7:$C$20=I79)"),"#N/A")</f>
        <v>#N/A</v>
      </c>
      <c r="AC79" s="201"/>
      <c r="AD79" s="201"/>
      <c r="AE79" s="201"/>
      <c r="AF79" s="201"/>
      <c r="AG79" s="201"/>
      <c r="AH79" s="201"/>
      <c r="AI79" s="201"/>
    </row>
    <row r="80">
      <c r="H80" s="195"/>
      <c r="I80" s="196"/>
      <c r="J80" s="196"/>
      <c r="K80" s="197"/>
      <c r="L80" s="198"/>
      <c r="M80" s="130"/>
      <c r="N80" s="199"/>
      <c r="O80" s="200"/>
      <c r="P80" s="200"/>
      <c r="Q80" s="130"/>
      <c r="R80" s="199"/>
      <c r="S80" s="200"/>
      <c r="T80" s="132"/>
      <c r="AB80" s="201" t="str">
        <f>IFERROR(__xludf.DUMMYFUNCTION("FILTER('설정시트'!$D$7:$K$20,'설정시트'!$C$7:$C$20=I80)"),"#N/A")</f>
        <v>#N/A</v>
      </c>
      <c r="AC80" s="201"/>
      <c r="AD80" s="201"/>
      <c r="AE80" s="201"/>
      <c r="AF80" s="201"/>
      <c r="AG80" s="201"/>
      <c r="AH80" s="201"/>
      <c r="AI80" s="201"/>
    </row>
    <row r="81">
      <c r="H81" s="195"/>
      <c r="I81" s="196"/>
      <c r="J81" s="196"/>
      <c r="K81" s="197"/>
      <c r="L81" s="198"/>
      <c r="M81" s="130"/>
      <c r="N81" s="199"/>
      <c r="O81" s="200"/>
      <c r="P81" s="200"/>
      <c r="Q81" s="130"/>
      <c r="R81" s="199"/>
      <c r="S81" s="200"/>
      <c r="T81" s="132"/>
      <c r="AB81" s="201" t="str">
        <f>IFERROR(__xludf.DUMMYFUNCTION("FILTER('설정시트'!$D$7:$K$20,'설정시트'!$C$7:$C$20=I81)"),"#N/A")</f>
        <v>#N/A</v>
      </c>
      <c r="AC81" s="201"/>
      <c r="AD81" s="201"/>
      <c r="AE81" s="201"/>
      <c r="AF81" s="201"/>
      <c r="AG81" s="201"/>
      <c r="AH81" s="201"/>
      <c r="AI81" s="201"/>
    </row>
    <row r="82">
      <c r="H82" s="195"/>
      <c r="I82" s="196"/>
      <c r="J82" s="196"/>
      <c r="K82" s="197"/>
      <c r="L82" s="198"/>
      <c r="M82" s="130"/>
      <c r="N82" s="199"/>
      <c r="O82" s="200"/>
      <c r="P82" s="200"/>
      <c r="Q82" s="130"/>
      <c r="R82" s="199"/>
      <c r="S82" s="200"/>
      <c r="T82" s="132"/>
      <c r="AB82" s="201" t="str">
        <f>IFERROR(__xludf.DUMMYFUNCTION("FILTER('설정시트'!$D$7:$K$20,'설정시트'!$C$7:$C$20=I82)"),"#N/A")</f>
        <v>#N/A</v>
      </c>
      <c r="AC82" s="201"/>
      <c r="AD82" s="201"/>
      <c r="AE82" s="201"/>
      <c r="AF82" s="201"/>
      <c r="AG82" s="201"/>
      <c r="AH82" s="201"/>
      <c r="AI82" s="201"/>
    </row>
    <row r="83">
      <c r="H83" s="195"/>
      <c r="I83" s="196"/>
      <c r="J83" s="196"/>
      <c r="K83" s="197"/>
      <c r="L83" s="198"/>
      <c r="M83" s="130"/>
      <c r="N83" s="199"/>
      <c r="O83" s="200"/>
      <c r="P83" s="200"/>
      <c r="Q83" s="130"/>
      <c r="R83" s="199"/>
      <c r="S83" s="200"/>
      <c r="T83" s="132"/>
      <c r="AB83" s="201" t="str">
        <f>IFERROR(__xludf.DUMMYFUNCTION("FILTER('설정시트'!$D$7:$K$20,'설정시트'!$C$7:$C$20=I83)"),"#N/A")</f>
        <v>#N/A</v>
      </c>
      <c r="AC83" s="201"/>
      <c r="AD83" s="201"/>
      <c r="AE83" s="201"/>
      <c r="AF83" s="201"/>
      <c r="AG83" s="201"/>
      <c r="AH83" s="201"/>
      <c r="AI83" s="201"/>
    </row>
    <row r="84">
      <c r="H84" s="195"/>
      <c r="I84" s="196"/>
      <c r="J84" s="196"/>
      <c r="K84" s="197"/>
      <c r="L84" s="198"/>
      <c r="M84" s="130"/>
      <c r="N84" s="199"/>
      <c r="O84" s="200"/>
      <c r="P84" s="200"/>
      <c r="Q84" s="130"/>
      <c r="R84" s="199"/>
      <c r="S84" s="200"/>
      <c r="T84" s="132"/>
      <c r="AB84" s="201" t="str">
        <f>IFERROR(__xludf.DUMMYFUNCTION("FILTER('설정시트'!$D$7:$K$20,'설정시트'!$C$7:$C$20=I84)"),"#N/A")</f>
        <v>#N/A</v>
      </c>
      <c r="AC84" s="201"/>
      <c r="AD84" s="201"/>
      <c r="AE84" s="201"/>
      <c r="AF84" s="201"/>
      <c r="AG84" s="201"/>
      <c r="AH84" s="201"/>
      <c r="AI84" s="201"/>
    </row>
    <row r="85">
      <c r="H85" s="195"/>
      <c r="I85" s="196"/>
      <c r="J85" s="196"/>
      <c r="K85" s="197"/>
      <c r="L85" s="198"/>
      <c r="M85" s="130"/>
      <c r="N85" s="199"/>
      <c r="O85" s="200"/>
      <c r="P85" s="200"/>
      <c r="Q85" s="130"/>
      <c r="R85" s="199"/>
      <c r="S85" s="200"/>
      <c r="T85" s="132"/>
      <c r="AB85" s="201" t="str">
        <f>IFERROR(__xludf.DUMMYFUNCTION("FILTER('설정시트'!$D$7:$K$20,'설정시트'!$C$7:$C$20=I85)"),"#N/A")</f>
        <v>#N/A</v>
      </c>
      <c r="AC85" s="201"/>
      <c r="AD85" s="201"/>
      <c r="AE85" s="201"/>
      <c r="AF85" s="201"/>
      <c r="AG85" s="201"/>
      <c r="AH85" s="201"/>
      <c r="AI85" s="201"/>
    </row>
    <row r="86">
      <c r="H86" s="195"/>
      <c r="I86" s="196"/>
      <c r="J86" s="196"/>
      <c r="K86" s="197"/>
      <c r="L86" s="198"/>
      <c r="M86" s="130"/>
      <c r="N86" s="199"/>
      <c r="O86" s="200"/>
      <c r="P86" s="200"/>
      <c r="Q86" s="130"/>
      <c r="R86" s="199"/>
      <c r="S86" s="200"/>
      <c r="T86" s="132"/>
      <c r="AB86" s="201" t="str">
        <f>IFERROR(__xludf.DUMMYFUNCTION("FILTER('설정시트'!$D$7:$K$20,'설정시트'!$C$7:$C$20=I86)"),"#N/A")</f>
        <v>#N/A</v>
      </c>
      <c r="AC86" s="201"/>
      <c r="AD86" s="201"/>
      <c r="AE86" s="201"/>
      <c r="AF86" s="201"/>
      <c r="AG86" s="201"/>
      <c r="AH86" s="201"/>
      <c r="AI86" s="201"/>
    </row>
    <row r="87">
      <c r="H87" s="195"/>
      <c r="I87" s="196"/>
      <c r="J87" s="196"/>
      <c r="K87" s="197"/>
      <c r="L87" s="198"/>
      <c r="M87" s="130"/>
      <c r="N87" s="199"/>
      <c r="O87" s="200"/>
      <c r="P87" s="200"/>
      <c r="Q87" s="130"/>
      <c r="R87" s="199"/>
      <c r="S87" s="200"/>
      <c r="T87" s="132"/>
      <c r="AB87" s="201" t="str">
        <f>IFERROR(__xludf.DUMMYFUNCTION("FILTER('설정시트'!$D$7:$K$20,'설정시트'!$C$7:$C$20=I87)"),"#N/A")</f>
        <v>#N/A</v>
      </c>
      <c r="AC87" s="201"/>
      <c r="AD87" s="201"/>
      <c r="AE87" s="201"/>
      <c r="AF87" s="201"/>
      <c r="AG87" s="201"/>
      <c r="AH87" s="201"/>
      <c r="AI87" s="201"/>
    </row>
    <row r="88">
      <c r="H88" s="195"/>
      <c r="I88" s="196"/>
      <c r="J88" s="196"/>
      <c r="K88" s="197"/>
      <c r="L88" s="198"/>
      <c r="M88" s="130"/>
      <c r="N88" s="199"/>
      <c r="O88" s="200"/>
      <c r="P88" s="200"/>
      <c r="Q88" s="130"/>
      <c r="R88" s="199"/>
      <c r="S88" s="200"/>
      <c r="T88" s="132"/>
      <c r="AB88" s="201" t="str">
        <f>IFERROR(__xludf.DUMMYFUNCTION("FILTER('설정시트'!$D$7:$K$20,'설정시트'!$C$7:$C$20=I88)"),"#N/A")</f>
        <v>#N/A</v>
      </c>
      <c r="AC88" s="201"/>
      <c r="AD88" s="201"/>
      <c r="AE88" s="201"/>
      <c r="AF88" s="201"/>
      <c r="AG88" s="201"/>
      <c r="AH88" s="201"/>
      <c r="AI88" s="201"/>
    </row>
    <row r="89">
      <c r="H89" s="195"/>
      <c r="I89" s="196"/>
      <c r="J89" s="196"/>
      <c r="K89" s="197"/>
      <c r="L89" s="198"/>
      <c r="M89" s="130"/>
      <c r="N89" s="199"/>
      <c r="O89" s="200"/>
      <c r="P89" s="200"/>
      <c r="Q89" s="130"/>
      <c r="R89" s="199"/>
      <c r="S89" s="200"/>
      <c r="T89" s="132"/>
      <c r="AB89" s="201" t="str">
        <f>IFERROR(__xludf.DUMMYFUNCTION("FILTER('설정시트'!$D$7:$K$20,'설정시트'!$C$7:$C$20=I89)"),"#N/A")</f>
        <v>#N/A</v>
      </c>
      <c r="AC89" s="201"/>
      <c r="AD89" s="201"/>
      <c r="AE89" s="201"/>
      <c r="AF89" s="201"/>
      <c r="AG89" s="201"/>
      <c r="AH89" s="201"/>
      <c r="AI89" s="201"/>
    </row>
    <row r="90">
      <c r="H90" s="195"/>
      <c r="I90" s="196"/>
      <c r="J90" s="196"/>
      <c r="K90" s="197"/>
      <c r="L90" s="198"/>
      <c r="M90" s="130"/>
      <c r="N90" s="199"/>
      <c r="O90" s="200"/>
      <c r="P90" s="200"/>
      <c r="Q90" s="130"/>
      <c r="R90" s="199"/>
      <c r="S90" s="200"/>
      <c r="T90" s="132"/>
      <c r="AB90" s="201" t="str">
        <f>IFERROR(__xludf.DUMMYFUNCTION("FILTER('설정시트'!$D$7:$K$20,'설정시트'!$C$7:$C$20=I90)"),"#N/A")</f>
        <v>#N/A</v>
      </c>
      <c r="AC90" s="201"/>
      <c r="AD90" s="201"/>
      <c r="AE90" s="201"/>
      <c r="AF90" s="201"/>
      <c r="AG90" s="201"/>
      <c r="AH90" s="201"/>
      <c r="AI90" s="201"/>
    </row>
    <row r="91">
      <c r="H91" s="195"/>
      <c r="I91" s="196"/>
      <c r="J91" s="196"/>
      <c r="K91" s="197"/>
      <c r="L91" s="198"/>
      <c r="M91" s="130"/>
      <c r="N91" s="199"/>
      <c r="O91" s="200"/>
      <c r="P91" s="200"/>
      <c r="Q91" s="130"/>
      <c r="R91" s="199"/>
      <c r="S91" s="200"/>
      <c r="T91" s="132"/>
      <c r="AB91" s="201" t="str">
        <f>IFERROR(__xludf.DUMMYFUNCTION("FILTER('설정시트'!$D$7:$K$20,'설정시트'!$C$7:$C$20=I91)"),"#N/A")</f>
        <v>#N/A</v>
      </c>
      <c r="AC91" s="201"/>
      <c r="AD91" s="201"/>
      <c r="AE91" s="201"/>
      <c r="AF91" s="201"/>
      <c r="AG91" s="201"/>
      <c r="AH91" s="201"/>
      <c r="AI91" s="201"/>
    </row>
    <row r="92">
      <c r="H92" s="195"/>
      <c r="I92" s="196"/>
      <c r="J92" s="196"/>
      <c r="K92" s="197"/>
      <c r="L92" s="198"/>
      <c r="M92" s="130"/>
      <c r="N92" s="199"/>
      <c r="O92" s="200"/>
      <c r="P92" s="200"/>
      <c r="Q92" s="130"/>
      <c r="R92" s="199"/>
      <c r="S92" s="200"/>
      <c r="T92" s="132"/>
      <c r="AB92" s="201" t="str">
        <f>IFERROR(__xludf.DUMMYFUNCTION("FILTER('설정시트'!$D$7:$K$20,'설정시트'!$C$7:$C$20=I92)"),"#N/A")</f>
        <v>#N/A</v>
      </c>
      <c r="AC92" s="201"/>
      <c r="AD92" s="201"/>
      <c r="AE92" s="201"/>
      <c r="AF92" s="201"/>
      <c r="AG92" s="201"/>
      <c r="AH92" s="201"/>
      <c r="AI92" s="201"/>
    </row>
    <row r="93">
      <c r="H93" s="195"/>
      <c r="I93" s="196"/>
      <c r="J93" s="196"/>
      <c r="K93" s="197"/>
      <c r="L93" s="198"/>
      <c r="M93" s="130"/>
      <c r="N93" s="199"/>
      <c r="O93" s="200"/>
      <c r="P93" s="200"/>
      <c r="Q93" s="130"/>
      <c r="R93" s="199"/>
      <c r="S93" s="200"/>
      <c r="T93" s="132"/>
      <c r="AB93" s="201" t="str">
        <f>IFERROR(__xludf.DUMMYFUNCTION("FILTER('설정시트'!$D$7:$K$20,'설정시트'!$C$7:$C$20=I93)"),"#N/A")</f>
        <v>#N/A</v>
      </c>
      <c r="AC93" s="201"/>
      <c r="AD93" s="201"/>
      <c r="AE93" s="201"/>
      <c r="AF93" s="201"/>
      <c r="AG93" s="201"/>
      <c r="AH93" s="201"/>
      <c r="AI93" s="201"/>
    </row>
    <row r="94">
      <c r="H94" s="195"/>
      <c r="I94" s="196"/>
      <c r="J94" s="196"/>
      <c r="K94" s="197"/>
      <c r="L94" s="198"/>
      <c r="M94" s="130"/>
      <c r="N94" s="199"/>
      <c r="O94" s="200"/>
      <c r="P94" s="200"/>
      <c r="Q94" s="130"/>
      <c r="R94" s="199"/>
      <c r="S94" s="200"/>
      <c r="T94" s="132"/>
      <c r="AB94" s="201" t="str">
        <f>IFERROR(__xludf.DUMMYFUNCTION("FILTER('설정시트'!$D$7:$K$20,'설정시트'!$C$7:$C$20=I94)"),"#N/A")</f>
        <v>#N/A</v>
      </c>
      <c r="AC94" s="201"/>
      <c r="AD94" s="201"/>
      <c r="AE94" s="201"/>
      <c r="AF94" s="201"/>
      <c r="AG94" s="201"/>
      <c r="AH94" s="201"/>
      <c r="AI94" s="201"/>
    </row>
    <row r="95">
      <c r="H95" s="195"/>
      <c r="I95" s="196"/>
      <c r="J95" s="196"/>
      <c r="K95" s="197"/>
      <c r="L95" s="198"/>
      <c r="M95" s="130"/>
      <c r="N95" s="199"/>
      <c r="O95" s="200"/>
      <c r="P95" s="200"/>
      <c r="Q95" s="130"/>
      <c r="R95" s="199"/>
      <c r="S95" s="200"/>
      <c r="T95" s="132"/>
      <c r="AB95" s="201" t="str">
        <f>IFERROR(__xludf.DUMMYFUNCTION("FILTER('설정시트'!$D$7:$K$20,'설정시트'!$C$7:$C$20=I95)"),"#N/A")</f>
        <v>#N/A</v>
      </c>
      <c r="AC95" s="201"/>
      <c r="AD95" s="201"/>
      <c r="AE95" s="201"/>
      <c r="AF95" s="201"/>
      <c r="AG95" s="201"/>
      <c r="AH95" s="201"/>
      <c r="AI95" s="201"/>
    </row>
    <row r="96">
      <c r="H96" s="195"/>
      <c r="I96" s="196"/>
      <c r="J96" s="196"/>
      <c r="K96" s="197"/>
      <c r="L96" s="198"/>
      <c r="M96" s="130"/>
      <c r="N96" s="199"/>
      <c r="O96" s="200"/>
      <c r="P96" s="200"/>
      <c r="Q96" s="130"/>
      <c r="R96" s="199"/>
      <c r="S96" s="200"/>
      <c r="T96" s="132"/>
      <c r="AB96" s="201" t="str">
        <f>IFERROR(__xludf.DUMMYFUNCTION("FILTER('설정시트'!$D$7:$K$20,'설정시트'!$C$7:$C$20=I96)"),"#N/A")</f>
        <v>#N/A</v>
      </c>
      <c r="AC96" s="201"/>
      <c r="AD96" s="201"/>
      <c r="AE96" s="201"/>
      <c r="AF96" s="201"/>
      <c r="AG96" s="201"/>
      <c r="AH96" s="201"/>
      <c r="AI96" s="201"/>
    </row>
    <row r="97">
      <c r="H97" s="195"/>
      <c r="I97" s="196"/>
      <c r="J97" s="196"/>
      <c r="K97" s="197"/>
      <c r="L97" s="198"/>
      <c r="M97" s="130"/>
      <c r="N97" s="199"/>
      <c r="O97" s="200"/>
      <c r="P97" s="200"/>
      <c r="Q97" s="130"/>
      <c r="R97" s="199"/>
      <c r="S97" s="200"/>
      <c r="T97" s="132"/>
      <c r="AB97" s="201" t="str">
        <f>IFERROR(__xludf.DUMMYFUNCTION("FILTER('설정시트'!$D$7:$K$20,'설정시트'!$C$7:$C$20=I97)"),"#N/A")</f>
        <v>#N/A</v>
      </c>
      <c r="AC97" s="201"/>
      <c r="AD97" s="201"/>
      <c r="AE97" s="201"/>
      <c r="AF97" s="201"/>
      <c r="AG97" s="201"/>
      <c r="AH97" s="201"/>
      <c r="AI97" s="201"/>
    </row>
    <row r="98">
      <c r="H98" s="195"/>
      <c r="I98" s="196"/>
      <c r="J98" s="196"/>
      <c r="K98" s="197"/>
      <c r="L98" s="198"/>
      <c r="M98" s="130"/>
      <c r="N98" s="199"/>
      <c r="O98" s="200"/>
      <c r="P98" s="200"/>
      <c r="Q98" s="130"/>
      <c r="R98" s="199"/>
      <c r="S98" s="200"/>
      <c r="T98" s="132"/>
      <c r="AB98" s="201" t="str">
        <f>IFERROR(__xludf.DUMMYFUNCTION("FILTER('설정시트'!$D$7:$K$20,'설정시트'!$C$7:$C$20=I98)"),"#N/A")</f>
        <v>#N/A</v>
      </c>
      <c r="AC98" s="201"/>
      <c r="AD98" s="201"/>
      <c r="AE98" s="201"/>
      <c r="AF98" s="201"/>
      <c r="AG98" s="201"/>
      <c r="AH98" s="201"/>
      <c r="AI98" s="201"/>
    </row>
    <row r="99">
      <c r="H99" s="195"/>
      <c r="I99" s="196"/>
      <c r="J99" s="196"/>
      <c r="K99" s="197"/>
      <c r="L99" s="198"/>
      <c r="M99" s="130"/>
      <c r="N99" s="199"/>
      <c r="O99" s="200"/>
      <c r="P99" s="200"/>
      <c r="Q99" s="130"/>
      <c r="R99" s="199"/>
      <c r="S99" s="200"/>
      <c r="T99" s="132"/>
      <c r="AB99" s="201" t="str">
        <f>IFERROR(__xludf.DUMMYFUNCTION("FILTER('설정시트'!$D$7:$K$20,'설정시트'!$C$7:$C$20=I99)"),"#N/A")</f>
        <v>#N/A</v>
      </c>
      <c r="AC99" s="201"/>
      <c r="AD99" s="201"/>
      <c r="AE99" s="201"/>
      <c r="AF99" s="201"/>
      <c r="AG99" s="201"/>
      <c r="AH99" s="201"/>
      <c r="AI99" s="201"/>
    </row>
    <row r="100">
      <c r="H100" s="195"/>
      <c r="I100" s="196"/>
      <c r="J100" s="196"/>
      <c r="K100" s="197"/>
      <c r="L100" s="198"/>
      <c r="M100" s="130"/>
      <c r="N100" s="199"/>
      <c r="O100" s="200"/>
      <c r="P100" s="200"/>
      <c r="Q100" s="130"/>
      <c r="R100" s="199"/>
      <c r="S100" s="200"/>
      <c r="T100" s="132"/>
      <c r="AB100" s="201" t="str">
        <f>IFERROR(__xludf.DUMMYFUNCTION("FILTER('설정시트'!$D$7:$K$20,'설정시트'!$C$7:$C$20=I100)"),"#N/A")</f>
        <v>#N/A</v>
      </c>
      <c r="AC100" s="201"/>
      <c r="AD100" s="201"/>
      <c r="AE100" s="201"/>
      <c r="AF100" s="201"/>
      <c r="AG100" s="201"/>
      <c r="AH100" s="201"/>
      <c r="AI100" s="201"/>
    </row>
    <row r="101">
      <c r="H101" s="195"/>
      <c r="I101" s="196"/>
      <c r="J101" s="196"/>
      <c r="K101" s="197"/>
      <c r="L101" s="198"/>
      <c r="M101" s="130"/>
      <c r="N101" s="199"/>
      <c r="O101" s="200"/>
      <c r="P101" s="200"/>
      <c r="Q101" s="130"/>
      <c r="R101" s="199"/>
      <c r="S101" s="200"/>
      <c r="T101" s="132"/>
      <c r="AB101" s="201" t="str">
        <f>IFERROR(__xludf.DUMMYFUNCTION("FILTER('설정시트'!$D$7:$K$20,'설정시트'!$C$7:$C$20=I101)"),"#N/A")</f>
        <v>#N/A</v>
      </c>
      <c r="AC101" s="201"/>
      <c r="AD101" s="201"/>
      <c r="AE101" s="201"/>
      <c r="AF101" s="201"/>
      <c r="AG101" s="201"/>
      <c r="AH101" s="201"/>
      <c r="AI101" s="201"/>
    </row>
    <row r="102">
      <c r="H102" s="195"/>
      <c r="I102" s="196"/>
      <c r="J102" s="196"/>
      <c r="K102" s="202"/>
      <c r="L102" s="198"/>
      <c r="M102" s="130"/>
      <c r="N102" s="199"/>
      <c r="O102" s="200"/>
      <c r="P102" s="200"/>
      <c r="Q102" s="130"/>
      <c r="R102" s="199"/>
      <c r="S102" s="200"/>
      <c r="T102" s="132"/>
      <c r="AB102" s="201" t="str">
        <f>IFERROR(__xludf.DUMMYFUNCTION("FILTER('설정시트'!$D$7:$K$20,'설정시트'!$C$7:$C$20=I102)"),"#N/A")</f>
        <v>#N/A</v>
      </c>
      <c r="AC102" s="201"/>
      <c r="AD102" s="201"/>
      <c r="AE102" s="201"/>
      <c r="AF102" s="201"/>
      <c r="AG102" s="201"/>
      <c r="AH102" s="201"/>
      <c r="AI102" s="201"/>
    </row>
    <row r="103">
      <c r="H103" s="195"/>
      <c r="I103" s="196"/>
      <c r="J103" s="196"/>
      <c r="K103" s="197"/>
      <c r="L103" s="198"/>
      <c r="M103" s="130"/>
      <c r="N103" s="199"/>
      <c r="O103" s="200"/>
      <c r="P103" s="200"/>
      <c r="Q103" s="130"/>
      <c r="R103" s="199"/>
      <c r="S103" s="200"/>
      <c r="T103" s="132"/>
      <c r="AB103" s="201" t="str">
        <f>IFERROR(__xludf.DUMMYFUNCTION("FILTER('설정시트'!$D$7:$K$20,'설정시트'!$C$7:$C$20=I103)"),"#N/A")</f>
        <v>#N/A</v>
      </c>
      <c r="AC103" s="201"/>
      <c r="AD103" s="201"/>
      <c r="AE103" s="201"/>
      <c r="AF103" s="201"/>
      <c r="AG103" s="201"/>
      <c r="AH103" s="201"/>
      <c r="AI103" s="201"/>
    </row>
    <row r="104">
      <c r="H104" s="195"/>
      <c r="I104" s="196"/>
      <c r="J104" s="196"/>
      <c r="K104" s="197"/>
      <c r="L104" s="198"/>
      <c r="M104" s="130"/>
      <c r="N104" s="199"/>
      <c r="O104" s="200"/>
      <c r="P104" s="200"/>
      <c r="Q104" s="130"/>
      <c r="R104" s="199"/>
      <c r="S104" s="200"/>
      <c r="T104" s="132"/>
      <c r="AB104" s="201" t="str">
        <f>IFERROR(__xludf.DUMMYFUNCTION("FILTER('설정시트'!$D$7:$K$20,'설정시트'!$C$7:$C$20=I104)"),"#N/A")</f>
        <v>#N/A</v>
      </c>
      <c r="AC104" s="201"/>
      <c r="AD104" s="201"/>
      <c r="AE104" s="201"/>
      <c r="AF104" s="201"/>
      <c r="AG104" s="201"/>
      <c r="AH104" s="201"/>
      <c r="AI104" s="201"/>
    </row>
    <row r="105">
      <c r="H105" s="195"/>
      <c r="I105" s="196"/>
      <c r="J105" s="196"/>
      <c r="K105" s="197"/>
      <c r="L105" s="198"/>
      <c r="M105" s="130"/>
      <c r="N105" s="199"/>
      <c r="O105" s="200"/>
      <c r="P105" s="200"/>
      <c r="Q105" s="130"/>
      <c r="R105" s="199"/>
      <c r="S105" s="200"/>
      <c r="T105" s="132"/>
      <c r="AB105" s="201" t="str">
        <f>IFERROR(__xludf.DUMMYFUNCTION("FILTER('설정시트'!$D$7:$K$20,'설정시트'!$C$7:$C$20=I105)"),"#N/A")</f>
        <v>#N/A</v>
      </c>
      <c r="AC105" s="201"/>
      <c r="AD105" s="201"/>
      <c r="AE105" s="201"/>
      <c r="AF105" s="201"/>
      <c r="AG105" s="201"/>
      <c r="AH105" s="201"/>
      <c r="AI105" s="201"/>
    </row>
    <row r="106">
      <c r="H106" s="195"/>
      <c r="I106" s="196"/>
      <c r="J106" s="196"/>
      <c r="K106" s="202"/>
      <c r="L106" s="198"/>
      <c r="M106" s="130"/>
      <c r="N106" s="199"/>
      <c r="O106" s="200"/>
      <c r="P106" s="200"/>
      <c r="Q106" s="130"/>
      <c r="R106" s="199"/>
      <c r="S106" s="200"/>
      <c r="T106" s="132"/>
      <c r="AB106" s="201" t="str">
        <f>IFERROR(__xludf.DUMMYFUNCTION("FILTER('설정시트'!$D$7:$K$20,'설정시트'!$C$7:$C$20=I106)"),"#N/A")</f>
        <v>#N/A</v>
      </c>
      <c r="AC106" s="201"/>
      <c r="AD106" s="201"/>
      <c r="AE106" s="201"/>
      <c r="AF106" s="201"/>
      <c r="AG106" s="201"/>
      <c r="AH106" s="201"/>
      <c r="AI106" s="201"/>
    </row>
    <row r="107">
      <c r="H107" s="195"/>
      <c r="I107" s="196"/>
      <c r="J107" s="196"/>
      <c r="K107" s="202"/>
      <c r="L107" s="198"/>
      <c r="M107" s="130"/>
      <c r="N107" s="199"/>
      <c r="O107" s="200"/>
      <c r="P107" s="200"/>
      <c r="Q107" s="130"/>
      <c r="R107" s="199"/>
      <c r="S107" s="200"/>
      <c r="T107" s="132"/>
      <c r="AB107" s="201" t="str">
        <f>IFERROR(__xludf.DUMMYFUNCTION("FILTER('설정시트'!$D$7:$K$20,'설정시트'!$C$7:$C$20=I107)"),"#N/A")</f>
        <v>#N/A</v>
      </c>
      <c r="AC107" s="201"/>
      <c r="AD107" s="201"/>
      <c r="AE107" s="201"/>
      <c r="AF107" s="201"/>
      <c r="AG107" s="201"/>
      <c r="AH107" s="201"/>
      <c r="AI107" s="201"/>
    </row>
    <row r="108">
      <c r="H108" s="195"/>
      <c r="I108" s="196"/>
      <c r="J108" s="196"/>
      <c r="K108" s="202"/>
      <c r="L108" s="198"/>
      <c r="M108" s="130"/>
      <c r="N108" s="199"/>
      <c r="O108" s="200"/>
      <c r="P108" s="200"/>
      <c r="Q108" s="130"/>
      <c r="R108" s="199"/>
      <c r="S108" s="200"/>
      <c r="T108" s="132"/>
      <c r="AB108" s="201" t="str">
        <f>IFERROR(__xludf.DUMMYFUNCTION("FILTER('설정시트'!$D$7:$K$20,'설정시트'!$C$7:$C$20=I108)"),"#N/A")</f>
        <v>#N/A</v>
      </c>
      <c r="AC108" s="201"/>
      <c r="AD108" s="201"/>
      <c r="AE108" s="201"/>
      <c r="AF108" s="201"/>
      <c r="AG108" s="201"/>
      <c r="AH108" s="201"/>
      <c r="AI108" s="201"/>
    </row>
    <row r="109">
      <c r="H109" s="195"/>
      <c r="I109" s="196"/>
      <c r="J109" s="196"/>
      <c r="K109" s="202"/>
      <c r="L109" s="198"/>
      <c r="M109" s="130"/>
      <c r="N109" s="199"/>
      <c r="O109" s="200"/>
      <c r="P109" s="200"/>
      <c r="Q109" s="130"/>
      <c r="R109" s="199"/>
      <c r="S109" s="200"/>
      <c r="T109" s="132"/>
      <c r="AB109" s="201" t="str">
        <f>IFERROR(__xludf.DUMMYFUNCTION("FILTER('설정시트'!$D$7:$K$20,'설정시트'!$C$7:$C$20=I109)"),"#N/A")</f>
        <v>#N/A</v>
      </c>
      <c r="AC109" s="201"/>
      <c r="AD109" s="201"/>
      <c r="AE109" s="201"/>
      <c r="AF109" s="201"/>
      <c r="AG109" s="201"/>
      <c r="AH109" s="201"/>
      <c r="AI109" s="201"/>
    </row>
    <row r="110">
      <c r="H110" s="195"/>
      <c r="I110" s="196"/>
      <c r="J110" s="196"/>
      <c r="K110" s="202"/>
      <c r="L110" s="198"/>
      <c r="M110" s="130"/>
      <c r="N110" s="199"/>
      <c r="O110" s="200"/>
      <c r="P110" s="200"/>
      <c r="Q110" s="130"/>
      <c r="R110" s="199"/>
      <c r="S110" s="200"/>
      <c r="T110" s="132"/>
      <c r="AB110" s="201" t="str">
        <f>IFERROR(__xludf.DUMMYFUNCTION("FILTER('설정시트'!$D$7:$K$20,'설정시트'!$C$7:$C$20=I110)"),"#N/A")</f>
        <v>#N/A</v>
      </c>
      <c r="AC110" s="201"/>
      <c r="AD110" s="201"/>
      <c r="AE110" s="201"/>
      <c r="AF110" s="201"/>
      <c r="AG110" s="201"/>
      <c r="AH110" s="201"/>
      <c r="AI110" s="201"/>
    </row>
    <row r="111">
      <c r="H111" s="195"/>
      <c r="I111" s="196"/>
      <c r="J111" s="196"/>
      <c r="K111" s="202"/>
      <c r="L111" s="198"/>
      <c r="M111" s="130"/>
      <c r="N111" s="199"/>
      <c r="O111" s="200"/>
      <c r="P111" s="200"/>
      <c r="Q111" s="130"/>
      <c r="R111" s="199"/>
      <c r="S111" s="200"/>
      <c r="T111" s="132"/>
      <c r="AB111" s="201" t="str">
        <f>IFERROR(__xludf.DUMMYFUNCTION("FILTER('설정시트'!$D$7:$K$20,'설정시트'!$C$7:$C$20=I111)"),"#N/A")</f>
        <v>#N/A</v>
      </c>
      <c r="AC111" s="201"/>
      <c r="AD111" s="201"/>
      <c r="AE111" s="201"/>
      <c r="AF111" s="201"/>
      <c r="AG111" s="201"/>
      <c r="AH111" s="201"/>
      <c r="AI111" s="201"/>
    </row>
    <row r="112">
      <c r="H112" s="195"/>
      <c r="I112" s="196"/>
      <c r="J112" s="196"/>
      <c r="K112" s="202"/>
      <c r="L112" s="198"/>
      <c r="M112" s="130"/>
      <c r="N112" s="199"/>
      <c r="O112" s="200"/>
      <c r="P112" s="200"/>
      <c r="Q112" s="130"/>
      <c r="R112" s="199"/>
      <c r="S112" s="200"/>
      <c r="T112" s="132"/>
      <c r="AB112" s="201" t="str">
        <f>IFERROR(__xludf.DUMMYFUNCTION("FILTER('설정시트'!$D$7:$K$20,'설정시트'!$C$7:$C$20=I112)"),"#N/A")</f>
        <v>#N/A</v>
      </c>
      <c r="AC112" s="201"/>
      <c r="AD112" s="201"/>
      <c r="AE112" s="201"/>
      <c r="AF112" s="201"/>
      <c r="AG112" s="201"/>
      <c r="AH112" s="201"/>
      <c r="AI112" s="201"/>
    </row>
    <row r="113">
      <c r="H113" s="195"/>
      <c r="I113" s="196"/>
      <c r="J113" s="196"/>
      <c r="K113" s="202"/>
      <c r="L113" s="198"/>
      <c r="M113" s="130"/>
      <c r="N113" s="199"/>
      <c r="O113" s="200"/>
      <c r="P113" s="200"/>
      <c r="Q113" s="130"/>
      <c r="R113" s="199"/>
      <c r="S113" s="200"/>
      <c r="T113" s="132"/>
      <c r="AB113" s="201" t="str">
        <f>IFERROR(__xludf.DUMMYFUNCTION("FILTER('설정시트'!$D$7:$K$20,'설정시트'!$C$7:$C$20=I113)"),"#N/A")</f>
        <v>#N/A</v>
      </c>
      <c r="AC113" s="201"/>
      <c r="AD113" s="201"/>
      <c r="AE113" s="201"/>
      <c r="AF113" s="201"/>
      <c r="AG113" s="201"/>
      <c r="AH113" s="201"/>
      <c r="AI113" s="201"/>
    </row>
    <row r="114">
      <c r="H114" s="195"/>
      <c r="I114" s="196"/>
      <c r="J114" s="196"/>
      <c r="K114" s="202"/>
      <c r="L114" s="198"/>
      <c r="M114" s="130"/>
      <c r="N114" s="199"/>
      <c r="O114" s="200"/>
      <c r="P114" s="200"/>
      <c r="Q114" s="130"/>
      <c r="R114" s="199"/>
      <c r="S114" s="200"/>
      <c r="T114" s="132"/>
      <c r="AB114" s="201" t="str">
        <f>IFERROR(__xludf.DUMMYFUNCTION("FILTER('설정시트'!$D$7:$K$20,'설정시트'!$C$7:$C$20=I114)"),"#N/A")</f>
        <v>#N/A</v>
      </c>
      <c r="AC114" s="201"/>
      <c r="AD114" s="201"/>
      <c r="AE114" s="201"/>
      <c r="AF114" s="201"/>
      <c r="AG114" s="201"/>
      <c r="AH114" s="201"/>
      <c r="AI114" s="201"/>
    </row>
    <row r="115">
      <c r="H115" s="195"/>
      <c r="I115" s="196"/>
      <c r="J115" s="196"/>
      <c r="K115" s="202"/>
      <c r="L115" s="198"/>
      <c r="M115" s="130"/>
      <c r="N115" s="199"/>
      <c r="O115" s="200"/>
      <c r="P115" s="200"/>
      <c r="Q115" s="130"/>
      <c r="R115" s="199"/>
      <c r="S115" s="200"/>
      <c r="T115" s="132"/>
      <c r="AB115" s="201" t="str">
        <f>IFERROR(__xludf.DUMMYFUNCTION("FILTER('설정시트'!$D$7:$K$20,'설정시트'!$C$7:$C$20=I115)"),"#N/A")</f>
        <v>#N/A</v>
      </c>
      <c r="AC115" s="201"/>
      <c r="AD115" s="201"/>
      <c r="AE115" s="201"/>
      <c r="AF115" s="201"/>
      <c r="AG115" s="201"/>
      <c r="AH115" s="201"/>
      <c r="AI115" s="201"/>
    </row>
    <row r="116">
      <c r="H116" s="195"/>
      <c r="I116" s="196"/>
      <c r="J116" s="196"/>
      <c r="K116" s="202"/>
      <c r="L116" s="198"/>
      <c r="M116" s="130"/>
      <c r="N116" s="199"/>
      <c r="O116" s="200"/>
      <c r="P116" s="200"/>
      <c r="Q116" s="130"/>
      <c r="R116" s="199"/>
      <c r="S116" s="200"/>
      <c r="T116" s="132"/>
      <c r="AB116" s="201" t="str">
        <f>IFERROR(__xludf.DUMMYFUNCTION("FILTER('설정시트'!$D$7:$K$20,'설정시트'!$C$7:$C$20=I116)"),"#N/A")</f>
        <v>#N/A</v>
      </c>
      <c r="AC116" s="201"/>
      <c r="AD116" s="201"/>
      <c r="AE116" s="201"/>
      <c r="AF116" s="201"/>
      <c r="AG116" s="201"/>
      <c r="AH116" s="201"/>
      <c r="AI116" s="201"/>
    </row>
    <row r="117">
      <c r="H117" s="195"/>
      <c r="I117" s="203"/>
      <c r="J117" s="203"/>
      <c r="K117" s="204"/>
      <c r="L117" s="198"/>
      <c r="M117" s="130"/>
      <c r="N117" s="199"/>
      <c r="O117" s="200"/>
      <c r="P117" s="200"/>
      <c r="Q117" s="130"/>
      <c r="R117" s="199"/>
      <c r="S117" s="200"/>
      <c r="T117" s="132"/>
      <c r="AB117" s="201" t="str">
        <f>IFERROR(__xludf.DUMMYFUNCTION("FILTER('설정시트'!$D$7:$K$20,'설정시트'!$C$7:$C$20=I117)"),"#N/A")</f>
        <v>#N/A</v>
      </c>
      <c r="AC117" s="201"/>
      <c r="AD117" s="201"/>
      <c r="AE117" s="201"/>
      <c r="AF117" s="201"/>
      <c r="AG117" s="201"/>
      <c r="AH117" s="201"/>
      <c r="AI117" s="201"/>
    </row>
    <row r="118">
      <c r="H118" s="195"/>
      <c r="I118" s="203"/>
      <c r="J118" s="203"/>
      <c r="K118" s="204"/>
      <c r="L118" s="198"/>
      <c r="M118" s="130"/>
      <c r="N118" s="199"/>
      <c r="O118" s="200"/>
      <c r="P118" s="200"/>
      <c r="Q118" s="130"/>
      <c r="R118" s="199"/>
      <c r="S118" s="200"/>
      <c r="T118" s="132"/>
      <c r="AB118" s="201" t="str">
        <f>IFERROR(__xludf.DUMMYFUNCTION("FILTER('설정시트'!$D$7:$K$20,'설정시트'!$C$7:$C$20=I118)"),"#N/A")</f>
        <v>#N/A</v>
      </c>
      <c r="AC118" s="201"/>
      <c r="AD118" s="201"/>
      <c r="AE118" s="201"/>
      <c r="AF118" s="201"/>
      <c r="AG118" s="201"/>
      <c r="AH118" s="201"/>
      <c r="AI118" s="201"/>
    </row>
    <row r="119">
      <c r="H119" s="195"/>
      <c r="I119" s="203"/>
      <c r="J119" s="203"/>
      <c r="K119" s="204"/>
      <c r="L119" s="198"/>
      <c r="M119" s="130"/>
      <c r="N119" s="199"/>
      <c r="O119" s="200"/>
      <c r="P119" s="200"/>
      <c r="Q119" s="130"/>
      <c r="R119" s="199"/>
      <c r="S119" s="200"/>
      <c r="T119" s="132"/>
      <c r="AB119" s="201" t="str">
        <f>IFERROR(__xludf.DUMMYFUNCTION("FILTER('설정시트'!$D$7:$K$20,'설정시트'!$C$7:$C$20=I119)"),"#N/A")</f>
        <v>#N/A</v>
      </c>
      <c r="AC119" s="201"/>
      <c r="AD119" s="201"/>
      <c r="AE119" s="201"/>
      <c r="AF119" s="201"/>
      <c r="AG119" s="201"/>
      <c r="AH119" s="201"/>
      <c r="AI119" s="201"/>
    </row>
    <row r="120">
      <c r="H120" s="195"/>
      <c r="I120" s="203"/>
      <c r="J120" s="203"/>
      <c r="K120" s="204"/>
      <c r="L120" s="198"/>
      <c r="M120" s="130"/>
      <c r="N120" s="199"/>
      <c r="O120" s="200"/>
      <c r="P120" s="200"/>
      <c r="Q120" s="130"/>
      <c r="R120" s="199"/>
      <c r="S120" s="200"/>
      <c r="T120" s="132"/>
      <c r="AB120" s="201" t="str">
        <f>IFERROR(__xludf.DUMMYFUNCTION("FILTER('설정시트'!$D$7:$K$20,'설정시트'!$C$7:$C$20=I120)"),"#N/A")</f>
        <v>#N/A</v>
      </c>
      <c r="AC120" s="201"/>
      <c r="AD120" s="201"/>
      <c r="AE120" s="201"/>
      <c r="AF120" s="201"/>
      <c r="AG120" s="201"/>
      <c r="AH120" s="201"/>
      <c r="AI120" s="201"/>
    </row>
    <row r="121">
      <c r="H121" s="195"/>
      <c r="I121" s="203"/>
      <c r="J121" s="203"/>
      <c r="K121" s="204"/>
      <c r="L121" s="198"/>
      <c r="M121" s="130"/>
      <c r="N121" s="199"/>
      <c r="O121" s="200"/>
      <c r="P121" s="200"/>
      <c r="Q121" s="130"/>
      <c r="R121" s="199"/>
      <c r="S121" s="200"/>
      <c r="T121" s="132"/>
      <c r="AB121" s="201" t="str">
        <f>IFERROR(__xludf.DUMMYFUNCTION("FILTER('설정시트'!$D$7:$K$20,'설정시트'!$C$7:$C$20=I121)"),"#N/A")</f>
        <v>#N/A</v>
      </c>
      <c r="AC121" s="201"/>
      <c r="AD121" s="201"/>
      <c r="AE121" s="201"/>
      <c r="AF121" s="201"/>
      <c r="AG121" s="201"/>
      <c r="AH121" s="201"/>
      <c r="AI121" s="201"/>
    </row>
    <row r="122">
      <c r="H122" s="195"/>
      <c r="I122" s="203"/>
      <c r="J122" s="203"/>
      <c r="K122" s="204"/>
      <c r="L122" s="198"/>
      <c r="M122" s="130"/>
      <c r="N122" s="199"/>
      <c r="O122" s="200"/>
      <c r="P122" s="200"/>
      <c r="Q122" s="130"/>
      <c r="R122" s="199"/>
      <c r="S122" s="200"/>
      <c r="T122" s="132"/>
      <c r="AB122" s="201" t="str">
        <f>IFERROR(__xludf.DUMMYFUNCTION("FILTER('설정시트'!$D$7:$K$20,'설정시트'!$C$7:$C$20=I122)"),"#N/A")</f>
        <v>#N/A</v>
      </c>
      <c r="AC122" s="201"/>
      <c r="AD122" s="201"/>
      <c r="AE122" s="201"/>
      <c r="AF122" s="201"/>
      <c r="AG122" s="201"/>
      <c r="AH122" s="201"/>
      <c r="AI122" s="201"/>
    </row>
    <row r="123">
      <c r="H123" s="195"/>
      <c r="I123" s="203"/>
      <c r="J123" s="203"/>
      <c r="K123" s="204"/>
      <c r="L123" s="198"/>
      <c r="M123" s="130"/>
      <c r="N123" s="199"/>
      <c r="O123" s="200"/>
      <c r="P123" s="200"/>
      <c r="Q123" s="130"/>
      <c r="R123" s="199"/>
      <c r="S123" s="200"/>
      <c r="T123" s="132"/>
      <c r="AB123" s="201" t="str">
        <f>IFERROR(__xludf.DUMMYFUNCTION("FILTER('설정시트'!$D$7:$K$20,'설정시트'!$C$7:$C$20=I123)"),"#N/A")</f>
        <v>#N/A</v>
      </c>
      <c r="AC123" s="201"/>
      <c r="AD123" s="201"/>
      <c r="AE123" s="201"/>
      <c r="AF123" s="201"/>
      <c r="AG123" s="201"/>
      <c r="AH123" s="201"/>
      <c r="AI123" s="201"/>
    </row>
    <row r="124">
      <c r="H124" s="195"/>
      <c r="I124" s="203"/>
      <c r="J124" s="203"/>
      <c r="K124" s="204"/>
      <c r="L124" s="198"/>
      <c r="M124" s="130"/>
      <c r="N124" s="199"/>
      <c r="O124" s="200"/>
      <c r="P124" s="200"/>
      <c r="Q124" s="130"/>
      <c r="R124" s="199"/>
      <c r="S124" s="200"/>
      <c r="T124" s="132"/>
      <c r="AB124" s="201" t="str">
        <f>IFERROR(__xludf.DUMMYFUNCTION("FILTER('설정시트'!$D$7:$K$20,'설정시트'!$C$7:$C$20=I124)"),"#N/A")</f>
        <v>#N/A</v>
      </c>
      <c r="AC124" s="201"/>
      <c r="AD124" s="201"/>
      <c r="AE124" s="201"/>
      <c r="AF124" s="201"/>
      <c r="AG124" s="201"/>
      <c r="AH124" s="201"/>
      <c r="AI124" s="201"/>
    </row>
    <row r="125">
      <c r="H125" s="195"/>
      <c r="I125" s="203"/>
      <c r="J125" s="203"/>
      <c r="K125" s="204"/>
      <c r="L125" s="198"/>
      <c r="M125" s="130"/>
      <c r="N125" s="199"/>
      <c r="O125" s="200"/>
      <c r="P125" s="200"/>
      <c r="Q125" s="130"/>
      <c r="R125" s="199"/>
      <c r="S125" s="200"/>
      <c r="T125" s="132"/>
      <c r="AB125" s="201" t="str">
        <f>IFERROR(__xludf.DUMMYFUNCTION("FILTER('설정시트'!$D$7:$K$20,'설정시트'!$C$7:$C$20=I125)"),"#N/A")</f>
        <v>#N/A</v>
      </c>
      <c r="AC125" s="201"/>
      <c r="AD125" s="201"/>
      <c r="AE125" s="201"/>
      <c r="AF125" s="201"/>
      <c r="AG125" s="201"/>
      <c r="AH125" s="201"/>
      <c r="AI125" s="201"/>
    </row>
    <row r="126">
      <c r="H126" s="195"/>
      <c r="I126" s="203"/>
      <c r="J126" s="203"/>
      <c r="K126" s="204"/>
      <c r="L126" s="198"/>
      <c r="M126" s="130"/>
      <c r="N126" s="199"/>
      <c r="O126" s="200"/>
      <c r="P126" s="200"/>
      <c r="Q126" s="130"/>
      <c r="R126" s="199"/>
      <c r="S126" s="200"/>
      <c r="T126" s="132"/>
      <c r="AB126" s="201" t="str">
        <f>IFERROR(__xludf.DUMMYFUNCTION("FILTER('설정시트'!$D$7:$K$20,'설정시트'!$C$7:$C$20=I126)"),"#N/A")</f>
        <v>#N/A</v>
      </c>
      <c r="AC126" s="201"/>
      <c r="AD126" s="201"/>
      <c r="AE126" s="201"/>
      <c r="AF126" s="201"/>
      <c r="AG126" s="201"/>
      <c r="AH126" s="201"/>
      <c r="AI126" s="201"/>
    </row>
    <row r="127">
      <c r="H127" s="195"/>
      <c r="I127" s="203"/>
      <c r="J127" s="203"/>
      <c r="K127" s="204"/>
      <c r="L127" s="198"/>
      <c r="M127" s="130"/>
      <c r="N127" s="199"/>
      <c r="O127" s="200"/>
      <c r="P127" s="200"/>
      <c r="Q127" s="130"/>
      <c r="R127" s="199"/>
      <c r="S127" s="200"/>
      <c r="T127" s="132"/>
      <c r="AB127" s="201" t="str">
        <f>IFERROR(__xludf.DUMMYFUNCTION("FILTER('설정시트'!$D$7:$K$20,'설정시트'!$C$7:$C$20=I127)"),"#N/A")</f>
        <v>#N/A</v>
      </c>
      <c r="AC127" s="201"/>
      <c r="AD127" s="201"/>
      <c r="AE127" s="201"/>
      <c r="AF127" s="201"/>
      <c r="AG127" s="201"/>
      <c r="AH127" s="201"/>
      <c r="AI127" s="201"/>
    </row>
    <row r="128">
      <c r="H128" s="195"/>
      <c r="I128" s="203"/>
      <c r="J128" s="203"/>
      <c r="K128" s="204"/>
      <c r="L128" s="198"/>
      <c r="M128" s="130"/>
      <c r="N128" s="199"/>
      <c r="O128" s="200"/>
      <c r="P128" s="200"/>
      <c r="Q128" s="130"/>
      <c r="R128" s="199"/>
      <c r="S128" s="200"/>
      <c r="T128" s="132"/>
      <c r="AB128" s="201" t="str">
        <f>IFERROR(__xludf.DUMMYFUNCTION("FILTER('설정시트'!$D$7:$K$20,'설정시트'!$C$7:$C$20=I128)"),"#N/A")</f>
        <v>#N/A</v>
      </c>
      <c r="AC128" s="201"/>
      <c r="AD128" s="201"/>
      <c r="AE128" s="201"/>
      <c r="AF128" s="201"/>
      <c r="AG128" s="201"/>
      <c r="AH128" s="201"/>
      <c r="AI128" s="201"/>
    </row>
    <row r="129">
      <c r="H129" s="195"/>
      <c r="I129" s="203"/>
      <c r="J129" s="203"/>
      <c r="K129" s="204"/>
      <c r="L129" s="198"/>
      <c r="M129" s="130"/>
      <c r="N129" s="199"/>
      <c r="O129" s="200"/>
      <c r="P129" s="200"/>
      <c r="Q129" s="130"/>
      <c r="R129" s="199"/>
      <c r="S129" s="200"/>
      <c r="T129" s="132"/>
      <c r="AB129" s="201" t="str">
        <f>IFERROR(__xludf.DUMMYFUNCTION("FILTER('설정시트'!$D$7:$K$20,'설정시트'!$C$7:$C$20=I129)"),"#N/A")</f>
        <v>#N/A</v>
      </c>
      <c r="AC129" s="201"/>
      <c r="AD129" s="201"/>
      <c r="AE129" s="201"/>
      <c r="AF129" s="201"/>
      <c r="AG129" s="201"/>
      <c r="AH129" s="201"/>
      <c r="AI129" s="201"/>
    </row>
    <row r="130">
      <c r="H130" s="195"/>
      <c r="I130" s="203"/>
      <c r="J130" s="203"/>
      <c r="K130" s="204"/>
      <c r="L130" s="198"/>
      <c r="M130" s="130"/>
      <c r="N130" s="199"/>
      <c r="O130" s="200"/>
      <c r="P130" s="200"/>
      <c r="Q130" s="130"/>
      <c r="R130" s="199"/>
      <c r="S130" s="200"/>
      <c r="T130" s="132"/>
      <c r="AB130" s="201" t="str">
        <f>IFERROR(__xludf.DUMMYFUNCTION("FILTER('설정시트'!$D$7:$K$20,'설정시트'!$C$7:$C$20=I130)"),"#N/A")</f>
        <v>#N/A</v>
      </c>
      <c r="AC130" s="201"/>
      <c r="AD130" s="201"/>
      <c r="AE130" s="201"/>
      <c r="AF130" s="201"/>
      <c r="AG130" s="201"/>
      <c r="AH130" s="201"/>
      <c r="AI130" s="201"/>
    </row>
    <row r="131">
      <c r="H131" s="195"/>
      <c r="I131" s="203"/>
      <c r="J131" s="203"/>
      <c r="K131" s="204"/>
      <c r="L131" s="198"/>
      <c r="M131" s="130"/>
      <c r="N131" s="199"/>
      <c r="O131" s="200"/>
      <c r="P131" s="200"/>
      <c r="Q131" s="130"/>
      <c r="R131" s="199"/>
      <c r="S131" s="200"/>
      <c r="T131" s="132"/>
      <c r="AB131" s="201" t="str">
        <f>IFERROR(__xludf.DUMMYFUNCTION("FILTER('설정시트'!$D$7:$K$20,'설정시트'!$C$7:$C$20=I131)"),"#N/A")</f>
        <v>#N/A</v>
      </c>
      <c r="AC131" s="201"/>
      <c r="AD131" s="201"/>
      <c r="AE131" s="201"/>
      <c r="AF131" s="201"/>
      <c r="AG131" s="201"/>
      <c r="AH131" s="201"/>
      <c r="AI131" s="201"/>
    </row>
    <row r="132">
      <c r="H132" s="195"/>
      <c r="I132" s="203"/>
      <c r="J132" s="203"/>
      <c r="K132" s="204"/>
      <c r="L132" s="198"/>
      <c r="M132" s="130"/>
      <c r="N132" s="199"/>
      <c r="O132" s="200"/>
      <c r="P132" s="200"/>
      <c r="Q132" s="130"/>
      <c r="R132" s="199"/>
      <c r="S132" s="200"/>
      <c r="T132" s="132"/>
      <c r="AB132" s="201" t="str">
        <f>IFERROR(__xludf.DUMMYFUNCTION("FILTER('설정시트'!$D$7:$K$20,'설정시트'!$C$7:$C$20=I132)"),"#N/A")</f>
        <v>#N/A</v>
      </c>
      <c r="AC132" s="201"/>
      <c r="AD132" s="201"/>
      <c r="AE132" s="201"/>
      <c r="AF132" s="201"/>
      <c r="AG132" s="201"/>
      <c r="AH132" s="201"/>
      <c r="AI132" s="201"/>
    </row>
    <row r="133">
      <c r="H133" s="195"/>
      <c r="I133" s="203"/>
      <c r="J133" s="203"/>
      <c r="K133" s="204"/>
      <c r="L133" s="198"/>
      <c r="M133" s="130"/>
      <c r="N133" s="199"/>
      <c r="O133" s="200"/>
      <c r="P133" s="200"/>
      <c r="Q133" s="130"/>
      <c r="R133" s="199"/>
      <c r="S133" s="200"/>
      <c r="T133" s="132"/>
      <c r="AB133" s="201" t="str">
        <f>IFERROR(__xludf.DUMMYFUNCTION("FILTER('설정시트'!$D$7:$K$20,'설정시트'!$C$7:$C$20=I133)"),"#N/A")</f>
        <v>#N/A</v>
      </c>
      <c r="AC133" s="201"/>
      <c r="AD133" s="201"/>
      <c r="AE133" s="201"/>
      <c r="AF133" s="201"/>
      <c r="AG133" s="201"/>
      <c r="AH133" s="201"/>
      <c r="AI133" s="201"/>
    </row>
    <row r="134">
      <c r="H134" s="195"/>
      <c r="I134" s="203"/>
      <c r="J134" s="203"/>
      <c r="K134" s="204"/>
      <c r="L134" s="198"/>
      <c r="M134" s="130"/>
      <c r="N134" s="199"/>
      <c r="O134" s="200"/>
      <c r="P134" s="200"/>
      <c r="Q134" s="130"/>
      <c r="R134" s="199"/>
      <c r="S134" s="200"/>
      <c r="T134" s="132"/>
      <c r="AB134" s="201" t="str">
        <f>IFERROR(__xludf.DUMMYFUNCTION("FILTER('설정시트'!$D$7:$K$20,'설정시트'!$C$7:$C$20=I134)"),"#N/A")</f>
        <v>#N/A</v>
      </c>
      <c r="AC134" s="201"/>
      <c r="AD134" s="201"/>
      <c r="AE134" s="201"/>
      <c r="AF134" s="201"/>
      <c r="AG134" s="201"/>
      <c r="AH134" s="201"/>
      <c r="AI134" s="201"/>
    </row>
    <row r="135">
      <c r="H135" s="195"/>
      <c r="I135" s="203"/>
      <c r="J135" s="203"/>
      <c r="K135" s="204"/>
      <c r="L135" s="198"/>
      <c r="M135" s="130"/>
      <c r="N135" s="199"/>
      <c r="O135" s="200"/>
      <c r="P135" s="200"/>
      <c r="Q135" s="130"/>
      <c r="R135" s="199"/>
      <c r="S135" s="200"/>
      <c r="T135" s="132"/>
      <c r="AB135" s="201" t="str">
        <f>IFERROR(__xludf.DUMMYFUNCTION("FILTER('설정시트'!$D$7:$K$20,'설정시트'!$C$7:$C$20=I135)"),"#N/A")</f>
        <v>#N/A</v>
      </c>
      <c r="AC135" s="201"/>
      <c r="AD135" s="201"/>
      <c r="AE135" s="201"/>
      <c r="AF135" s="201"/>
      <c r="AG135" s="201"/>
      <c r="AH135" s="201"/>
      <c r="AI135" s="201"/>
    </row>
    <row r="136">
      <c r="H136" s="195"/>
      <c r="I136" s="203"/>
      <c r="J136" s="203"/>
      <c r="K136" s="204"/>
      <c r="L136" s="198"/>
      <c r="M136" s="130"/>
      <c r="N136" s="199"/>
      <c r="O136" s="200"/>
      <c r="P136" s="200"/>
      <c r="Q136" s="130"/>
      <c r="R136" s="199"/>
      <c r="S136" s="200"/>
      <c r="T136" s="132"/>
      <c r="AB136" s="201" t="str">
        <f>IFERROR(__xludf.DUMMYFUNCTION("FILTER('설정시트'!$D$7:$K$20,'설정시트'!$C$7:$C$20=I136)"),"#N/A")</f>
        <v>#N/A</v>
      </c>
      <c r="AC136" s="201"/>
      <c r="AD136" s="201"/>
      <c r="AE136" s="201"/>
      <c r="AF136" s="201"/>
      <c r="AG136" s="201"/>
      <c r="AH136" s="201"/>
      <c r="AI136" s="201"/>
    </row>
    <row r="137">
      <c r="H137" s="195"/>
      <c r="I137" s="203"/>
      <c r="J137" s="203"/>
      <c r="K137" s="204"/>
      <c r="L137" s="198"/>
      <c r="M137" s="130"/>
      <c r="N137" s="199"/>
      <c r="O137" s="200"/>
      <c r="P137" s="200"/>
      <c r="Q137" s="130"/>
      <c r="R137" s="199"/>
      <c r="S137" s="200"/>
      <c r="T137" s="132"/>
      <c r="AB137" s="201" t="str">
        <f>IFERROR(__xludf.DUMMYFUNCTION("FILTER('설정시트'!$D$7:$K$20,'설정시트'!$C$7:$C$20=I137)"),"#N/A")</f>
        <v>#N/A</v>
      </c>
      <c r="AC137" s="201"/>
      <c r="AD137" s="201"/>
      <c r="AE137" s="201"/>
      <c r="AF137" s="201"/>
      <c r="AG137" s="201"/>
      <c r="AH137" s="201"/>
      <c r="AI137" s="201"/>
    </row>
    <row r="138">
      <c r="H138" s="195"/>
      <c r="I138" s="203"/>
      <c r="J138" s="203"/>
      <c r="K138" s="204"/>
      <c r="L138" s="198"/>
      <c r="M138" s="130"/>
      <c r="N138" s="199"/>
      <c r="O138" s="200"/>
      <c r="P138" s="200"/>
      <c r="Q138" s="130"/>
      <c r="R138" s="199"/>
      <c r="S138" s="200"/>
      <c r="T138" s="132"/>
      <c r="AB138" s="201" t="str">
        <f>IFERROR(__xludf.DUMMYFUNCTION("FILTER('설정시트'!$D$7:$K$20,'설정시트'!$C$7:$C$20=I138)"),"#N/A")</f>
        <v>#N/A</v>
      </c>
      <c r="AC138" s="201"/>
      <c r="AD138" s="201"/>
      <c r="AE138" s="201"/>
      <c r="AF138" s="201"/>
      <c r="AG138" s="201"/>
      <c r="AH138" s="201"/>
      <c r="AI138" s="201"/>
    </row>
    <row r="139">
      <c r="H139" s="195"/>
      <c r="I139" s="203"/>
      <c r="J139" s="203"/>
      <c r="K139" s="204"/>
      <c r="L139" s="198"/>
      <c r="M139" s="130"/>
      <c r="N139" s="199"/>
      <c r="O139" s="200"/>
      <c r="P139" s="200"/>
      <c r="Q139" s="130"/>
      <c r="R139" s="199"/>
      <c r="S139" s="200"/>
      <c r="T139" s="132"/>
      <c r="AB139" s="201" t="str">
        <f>IFERROR(__xludf.DUMMYFUNCTION("FILTER('설정시트'!$D$7:$K$20,'설정시트'!$C$7:$C$20=I139)"),"#N/A")</f>
        <v>#N/A</v>
      </c>
      <c r="AC139" s="201"/>
      <c r="AD139" s="201"/>
      <c r="AE139" s="201"/>
      <c r="AF139" s="201"/>
      <c r="AG139" s="201"/>
      <c r="AH139" s="201"/>
      <c r="AI139" s="201"/>
    </row>
    <row r="140">
      <c r="H140" s="195"/>
      <c r="I140" s="203"/>
      <c r="J140" s="203"/>
      <c r="K140" s="204"/>
      <c r="L140" s="198"/>
      <c r="M140" s="130"/>
      <c r="N140" s="199"/>
      <c r="O140" s="200"/>
      <c r="P140" s="200"/>
      <c r="Q140" s="130"/>
      <c r="R140" s="199"/>
      <c r="S140" s="200"/>
      <c r="T140" s="132"/>
      <c r="AB140" s="201" t="str">
        <f>IFERROR(__xludf.DUMMYFUNCTION("FILTER('설정시트'!$D$7:$K$20,'설정시트'!$C$7:$C$20=I140)"),"#N/A")</f>
        <v>#N/A</v>
      </c>
      <c r="AC140" s="201"/>
      <c r="AD140" s="201"/>
      <c r="AE140" s="201"/>
      <c r="AF140" s="201"/>
      <c r="AG140" s="201"/>
      <c r="AH140" s="201"/>
      <c r="AI140" s="201"/>
    </row>
    <row r="141">
      <c r="H141" s="195"/>
      <c r="I141" s="203"/>
      <c r="J141" s="203"/>
      <c r="K141" s="204"/>
      <c r="L141" s="198"/>
      <c r="M141" s="130"/>
      <c r="N141" s="199"/>
      <c r="O141" s="200"/>
      <c r="P141" s="200"/>
      <c r="Q141" s="130"/>
      <c r="R141" s="199"/>
      <c r="S141" s="200"/>
      <c r="T141" s="132"/>
      <c r="AB141" s="201" t="str">
        <f>IFERROR(__xludf.DUMMYFUNCTION("FILTER('설정시트'!$D$7:$K$20,'설정시트'!$C$7:$C$20=I141)"),"#N/A")</f>
        <v>#N/A</v>
      </c>
      <c r="AC141" s="201"/>
      <c r="AD141" s="201"/>
      <c r="AE141" s="201"/>
      <c r="AF141" s="201"/>
      <c r="AG141" s="201"/>
      <c r="AH141" s="201"/>
      <c r="AI141" s="201"/>
    </row>
    <row r="142">
      <c r="H142" s="195"/>
      <c r="I142" s="203"/>
      <c r="J142" s="203"/>
      <c r="K142" s="204"/>
      <c r="L142" s="198"/>
      <c r="M142" s="130"/>
      <c r="N142" s="199"/>
      <c r="O142" s="200"/>
      <c r="P142" s="200"/>
      <c r="Q142" s="130"/>
      <c r="R142" s="199"/>
      <c r="S142" s="200"/>
      <c r="T142" s="132"/>
      <c r="AB142" s="201" t="str">
        <f>IFERROR(__xludf.DUMMYFUNCTION("FILTER('설정시트'!$D$7:$K$20,'설정시트'!$C$7:$C$20=I142)"),"#N/A")</f>
        <v>#N/A</v>
      </c>
      <c r="AC142" s="201"/>
      <c r="AD142" s="201"/>
      <c r="AE142" s="201"/>
      <c r="AF142" s="201"/>
      <c r="AG142" s="201"/>
      <c r="AH142" s="201"/>
      <c r="AI142" s="201"/>
    </row>
    <row r="143">
      <c r="H143" s="195"/>
      <c r="I143" s="203"/>
      <c r="J143" s="203"/>
      <c r="K143" s="204"/>
      <c r="L143" s="198"/>
      <c r="M143" s="130"/>
      <c r="N143" s="199"/>
      <c r="O143" s="200"/>
      <c r="P143" s="200"/>
      <c r="Q143" s="130"/>
      <c r="R143" s="199"/>
      <c r="S143" s="200"/>
      <c r="T143" s="132"/>
      <c r="AB143" s="201" t="str">
        <f>IFERROR(__xludf.DUMMYFUNCTION("FILTER('설정시트'!$D$7:$K$20,'설정시트'!$C$7:$C$20=I143)"),"#N/A")</f>
        <v>#N/A</v>
      </c>
      <c r="AC143" s="201"/>
      <c r="AD143" s="201"/>
      <c r="AE143" s="201"/>
      <c r="AF143" s="201"/>
      <c r="AG143" s="201"/>
      <c r="AH143" s="201"/>
      <c r="AI143" s="201"/>
    </row>
    <row r="144">
      <c r="H144" s="195"/>
      <c r="I144" s="203"/>
      <c r="J144" s="203"/>
      <c r="K144" s="204"/>
      <c r="L144" s="198"/>
      <c r="M144" s="130"/>
      <c r="N144" s="199"/>
      <c r="O144" s="200"/>
      <c r="P144" s="200"/>
      <c r="Q144" s="130"/>
      <c r="R144" s="199"/>
      <c r="S144" s="200"/>
      <c r="T144" s="132"/>
      <c r="AB144" s="201" t="str">
        <f>IFERROR(__xludf.DUMMYFUNCTION("FILTER('설정시트'!$D$7:$K$20,'설정시트'!$C$7:$C$20=I144)"),"#N/A")</f>
        <v>#N/A</v>
      </c>
      <c r="AC144" s="201"/>
      <c r="AD144" s="201"/>
      <c r="AE144" s="201"/>
      <c r="AF144" s="201"/>
      <c r="AG144" s="201"/>
      <c r="AH144" s="201"/>
      <c r="AI144" s="201"/>
    </row>
    <row r="145">
      <c r="H145" s="195"/>
      <c r="I145" s="203"/>
      <c r="J145" s="203"/>
      <c r="K145" s="204"/>
      <c r="L145" s="198"/>
      <c r="M145" s="130"/>
      <c r="N145" s="199"/>
      <c r="O145" s="200"/>
      <c r="P145" s="200"/>
      <c r="Q145" s="130"/>
      <c r="R145" s="199"/>
      <c r="S145" s="200"/>
      <c r="T145" s="132"/>
      <c r="AB145" s="201" t="str">
        <f>IFERROR(__xludf.DUMMYFUNCTION("FILTER('설정시트'!$D$7:$K$20,'설정시트'!$C$7:$C$20=I145)"),"#N/A")</f>
        <v>#N/A</v>
      </c>
      <c r="AC145" s="201"/>
      <c r="AD145" s="201"/>
      <c r="AE145" s="201"/>
      <c r="AF145" s="201"/>
      <c r="AG145" s="201"/>
      <c r="AH145" s="201"/>
      <c r="AI145" s="201"/>
    </row>
    <row r="146">
      <c r="H146" s="195"/>
      <c r="I146" s="203"/>
      <c r="J146" s="203"/>
      <c r="K146" s="204"/>
      <c r="L146" s="198"/>
      <c r="M146" s="130"/>
      <c r="N146" s="199"/>
      <c r="O146" s="200"/>
      <c r="P146" s="200"/>
      <c r="Q146" s="130"/>
      <c r="R146" s="199"/>
      <c r="S146" s="200"/>
      <c r="T146" s="132"/>
      <c r="AB146" s="201" t="str">
        <f>IFERROR(__xludf.DUMMYFUNCTION("FILTER('설정시트'!$D$7:$K$20,'설정시트'!$C$7:$C$20=I146)"),"#N/A")</f>
        <v>#N/A</v>
      </c>
      <c r="AC146" s="201"/>
      <c r="AD146" s="201"/>
      <c r="AE146" s="201"/>
      <c r="AF146" s="201"/>
      <c r="AG146" s="201"/>
      <c r="AH146" s="201"/>
      <c r="AI146" s="201"/>
    </row>
    <row r="147">
      <c r="H147" s="195"/>
      <c r="I147" s="203"/>
      <c r="J147" s="203"/>
      <c r="K147" s="204"/>
      <c r="L147" s="198"/>
      <c r="M147" s="130"/>
      <c r="N147" s="199"/>
      <c r="O147" s="200"/>
      <c r="P147" s="200"/>
      <c r="Q147" s="130"/>
      <c r="R147" s="199"/>
      <c r="S147" s="200"/>
      <c r="T147" s="132"/>
      <c r="AB147" s="201" t="str">
        <f>IFERROR(__xludf.DUMMYFUNCTION("FILTER('설정시트'!$D$7:$K$20,'설정시트'!$C$7:$C$20=I147)"),"#N/A")</f>
        <v>#N/A</v>
      </c>
      <c r="AC147" s="201"/>
      <c r="AD147" s="201"/>
      <c r="AE147" s="201"/>
      <c r="AF147" s="201"/>
      <c r="AG147" s="201"/>
      <c r="AH147" s="201"/>
      <c r="AI147" s="201"/>
    </row>
    <row r="148">
      <c r="H148" s="195"/>
      <c r="I148" s="203"/>
      <c r="J148" s="203"/>
      <c r="K148" s="204"/>
      <c r="L148" s="198"/>
      <c r="M148" s="130"/>
      <c r="N148" s="199"/>
      <c r="O148" s="200"/>
      <c r="P148" s="200"/>
      <c r="Q148" s="130"/>
      <c r="R148" s="199"/>
      <c r="S148" s="200"/>
      <c r="T148" s="132"/>
      <c r="AB148" s="201" t="str">
        <f>IFERROR(__xludf.DUMMYFUNCTION("FILTER('설정시트'!$D$7:$K$20,'설정시트'!$C$7:$C$20=I148)"),"#N/A")</f>
        <v>#N/A</v>
      </c>
      <c r="AC148" s="201"/>
      <c r="AD148" s="201"/>
      <c r="AE148" s="201"/>
      <c r="AF148" s="201"/>
      <c r="AG148" s="201"/>
      <c r="AH148" s="201"/>
      <c r="AI148" s="201"/>
    </row>
    <row r="149">
      <c r="H149" s="195"/>
      <c r="I149" s="203"/>
      <c r="J149" s="203"/>
      <c r="K149" s="204"/>
      <c r="L149" s="198"/>
      <c r="M149" s="130"/>
      <c r="N149" s="199"/>
      <c r="O149" s="200"/>
      <c r="P149" s="200"/>
      <c r="Q149" s="130"/>
      <c r="R149" s="199"/>
      <c r="S149" s="200"/>
      <c r="T149" s="132"/>
      <c r="AB149" s="201" t="str">
        <f>IFERROR(__xludf.DUMMYFUNCTION("FILTER('설정시트'!$D$7:$K$20,'설정시트'!$C$7:$C$20=I149)"),"#N/A")</f>
        <v>#N/A</v>
      </c>
      <c r="AC149" s="201"/>
      <c r="AD149" s="201"/>
      <c r="AE149" s="201"/>
      <c r="AF149" s="201"/>
      <c r="AG149" s="201"/>
      <c r="AH149" s="201"/>
      <c r="AI149" s="201"/>
    </row>
    <row r="150">
      <c r="H150" s="205"/>
      <c r="I150" s="203"/>
      <c r="J150" s="203"/>
      <c r="K150" s="204"/>
      <c r="L150" s="198"/>
      <c r="M150" s="130"/>
      <c r="N150" s="199"/>
      <c r="O150" s="200"/>
      <c r="P150" s="200"/>
      <c r="Q150" s="130"/>
      <c r="R150" s="199"/>
      <c r="S150" s="200"/>
      <c r="T150" s="132"/>
      <c r="AB150" s="201" t="str">
        <f>IFERROR(__xludf.DUMMYFUNCTION("FILTER('설정시트'!$D$7:$K$20,'설정시트'!$C$7:$C$20=I150)"),"#N/A")</f>
        <v>#N/A</v>
      </c>
      <c r="AC150" s="201"/>
      <c r="AD150" s="201"/>
      <c r="AE150" s="201"/>
      <c r="AF150" s="201"/>
      <c r="AG150" s="201"/>
      <c r="AH150" s="201"/>
      <c r="AI150" s="201"/>
    </row>
    <row r="151">
      <c r="H151" s="205"/>
      <c r="I151" s="206"/>
      <c r="J151" s="203"/>
      <c r="K151" s="207"/>
      <c r="L151" s="199"/>
      <c r="M151" s="130"/>
      <c r="N151" s="199"/>
      <c r="O151" s="200"/>
      <c r="P151" s="200"/>
      <c r="Q151" s="130"/>
      <c r="R151" s="199"/>
      <c r="S151" s="200"/>
      <c r="T151" s="132"/>
      <c r="AB151" s="201" t="str">
        <f>IFERROR(__xludf.DUMMYFUNCTION("FILTER('설정시트'!$D$7:$K$20,'설정시트'!$C$7:$C$20=I151)"),"#N/A")</f>
        <v>#N/A</v>
      </c>
      <c r="AC151" s="201"/>
      <c r="AD151" s="201"/>
      <c r="AE151" s="201"/>
      <c r="AF151" s="201"/>
      <c r="AG151" s="201"/>
      <c r="AH151" s="201"/>
      <c r="AI151" s="201"/>
    </row>
    <row r="152">
      <c r="H152" s="205"/>
      <c r="I152" s="206"/>
      <c r="J152" s="203"/>
      <c r="K152" s="207"/>
      <c r="L152" s="199"/>
      <c r="M152" s="130"/>
      <c r="N152" s="199"/>
      <c r="O152" s="200"/>
      <c r="P152" s="200"/>
      <c r="Q152" s="130"/>
      <c r="R152" s="199"/>
      <c r="S152" s="200"/>
      <c r="T152" s="132"/>
      <c r="AB152" s="201" t="str">
        <f>IFERROR(__xludf.DUMMYFUNCTION("FILTER('설정시트'!$D$7:$K$20,'설정시트'!$C$7:$C$20=I152)"),"#N/A")</f>
        <v>#N/A</v>
      </c>
      <c r="AC152" s="201"/>
      <c r="AD152" s="201"/>
      <c r="AE152" s="201"/>
      <c r="AF152" s="201"/>
      <c r="AG152" s="201"/>
      <c r="AH152" s="201"/>
      <c r="AI152" s="201"/>
    </row>
    <row r="153">
      <c r="H153" s="205"/>
      <c r="I153" s="206"/>
      <c r="J153" s="203"/>
      <c r="K153" s="207"/>
      <c r="L153" s="199"/>
      <c r="M153" s="130"/>
      <c r="N153" s="199"/>
      <c r="O153" s="200"/>
      <c r="P153" s="200"/>
      <c r="Q153" s="130"/>
      <c r="R153" s="199"/>
      <c r="S153" s="200"/>
      <c r="T153" s="132"/>
      <c r="AB153" s="201" t="str">
        <f>IFERROR(__xludf.DUMMYFUNCTION("FILTER('설정시트'!$D$7:$K$20,'설정시트'!$C$7:$C$20=I153)"),"#N/A")</f>
        <v>#N/A</v>
      </c>
      <c r="AC153" s="201"/>
      <c r="AD153" s="201"/>
      <c r="AE153" s="201"/>
      <c r="AF153" s="201"/>
      <c r="AG153" s="201"/>
      <c r="AH153" s="201"/>
      <c r="AI153" s="201"/>
    </row>
    <row r="154">
      <c r="H154" s="205"/>
      <c r="I154" s="206"/>
      <c r="J154" s="203"/>
      <c r="K154" s="207"/>
      <c r="L154" s="199"/>
      <c r="M154" s="130"/>
      <c r="N154" s="199"/>
      <c r="O154" s="200"/>
      <c r="P154" s="200"/>
      <c r="Q154" s="130"/>
      <c r="R154" s="199"/>
      <c r="S154" s="200"/>
      <c r="T154" s="132"/>
      <c r="AB154" s="201" t="str">
        <f>IFERROR(__xludf.DUMMYFUNCTION("FILTER('설정시트'!$D$7:$K$20,'설정시트'!$C$7:$C$20=I154)"),"#N/A")</f>
        <v>#N/A</v>
      </c>
      <c r="AC154" s="201"/>
      <c r="AD154" s="201"/>
      <c r="AE154" s="201"/>
      <c r="AF154" s="201"/>
      <c r="AG154" s="201"/>
      <c r="AH154" s="201"/>
      <c r="AI154" s="201"/>
    </row>
    <row r="155">
      <c r="H155" s="205"/>
      <c r="I155" s="206"/>
      <c r="J155" s="203"/>
      <c r="K155" s="207"/>
      <c r="L155" s="199"/>
      <c r="M155" s="130"/>
      <c r="N155" s="199"/>
      <c r="O155" s="200"/>
      <c r="P155" s="200"/>
      <c r="Q155" s="130"/>
      <c r="R155" s="199"/>
      <c r="S155" s="200"/>
      <c r="T155" s="132"/>
      <c r="AB155" s="201" t="str">
        <f>IFERROR(__xludf.DUMMYFUNCTION("FILTER('설정시트'!$D$7:$K$20,'설정시트'!$C$7:$C$20=I155)"),"#N/A")</f>
        <v>#N/A</v>
      </c>
      <c r="AC155" s="201"/>
      <c r="AD155" s="201"/>
      <c r="AE155" s="201"/>
      <c r="AF155" s="201"/>
      <c r="AG155" s="201"/>
      <c r="AH155" s="201"/>
      <c r="AI155" s="201"/>
    </row>
    <row r="156">
      <c r="H156" s="205"/>
      <c r="I156" s="206"/>
      <c r="J156" s="203"/>
      <c r="K156" s="207"/>
      <c r="L156" s="199"/>
      <c r="M156" s="130"/>
      <c r="N156" s="199"/>
      <c r="O156" s="200"/>
      <c r="P156" s="200"/>
      <c r="Q156" s="130"/>
      <c r="R156" s="199"/>
      <c r="S156" s="200"/>
      <c r="T156" s="132"/>
      <c r="AB156" s="201" t="str">
        <f>IFERROR(__xludf.DUMMYFUNCTION("FILTER('설정시트'!$D$7:$K$20,'설정시트'!$C$7:$C$20=I156)"),"#N/A")</f>
        <v>#N/A</v>
      </c>
      <c r="AC156" s="201"/>
      <c r="AD156" s="201"/>
      <c r="AE156" s="201"/>
      <c r="AF156" s="201"/>
      <c r="AG156" s="201"/>
      <c r="AH156" s="201"/>
      <c r="AI156" s="201"/>
    </row>
    <row r="157">
      <c r="H157" s="205"/>
      <c r="I157" s="206"/>
      <c r="J157" s="203"/>
      <c r="K157" s="207"/>
      <c r="L157" s="199"/>
      <c r="M157" s="130"/>
      <c r="N157" s="199"/>
      <c r="O157" s="200"/>
      <c r="P157" s="200"/>
      <c r="Q157" s="130"/>
      <c r="R157" s="199"/>
      <c r="S157" s="200"/>
      <c r="T157" s="132"/>
      <c r="AB157" s="201" t="str">
        <f>IFERROR(__xludf.DUMMYFUNCTION("FILTER('설정시트'!$D$7:$K$20,'설정시트'!$C$7:$C$20=I157)"),"#N/A")</f>
        <v>#N/A</v>
      </c>
      <c r="AC157" s="201"/>
      <c r="AD157" s="201"/>
      <c r="AE157" s="201"/>
      <c r="AF157" s="201"/>
      <c r="AG157" s="201"/>
      <c r="AH157" s="201"/>
      <c r="AI157" s="201"/>
    </row>
    <row r="158">
      <c r="H158" s="205"/>
      <c r="I158" s="206"/>
      <c r="J158" s="203"/>
      <c r="K158" s="207"/>
      <c r="L158" s="199"/>
      <c r="M158" s="130"/>
      <c r="N158" s="199"/>
      <c r="O158" s="200"/>
      <c r="P158" s="200"/>
      <c r="Q158" s="130"/>
      <c r="R158" s="199"/>
      <c r="S158" s="200"/>
      <c r="T158" s="132"/>
      <c r="AB158" s="201" t="str">
        <f>IFERROR(__xludf.DUMMYFUNCTION("FILTER('설정시트'!$D$7:$K$20,'설정시트'!$C$7:$C$20=I158)"),"#N/A")</f>
        <v>#N/A</v>
      </c>
      <c r="AC158" s="201"/>
      <c r="AD158" s="201"/>
      <c r="AE158" s="201"/>
      <c r="AF158" s="201"/>
      <c r="AG158" s="201"/>
      <c r="AH158" s="201"/>
      <c r="AI158" s="201"/>
    </row>
    <row r="159">
      <c r="H159" s="205"/>
      <c r="I159" s="206"/>
      <c r="J159" s="203"/>
      <c r="K159" s="207"/>
      <c r="L159" s="199"/>
      <c r="M159" s="130"/>
      <c r="N159" s="199"/>
      <c r="O159" s="200"/>
      <c r="P159" s="200"/>
      <c r="Q159" s="130"/>
      <c r="R159" s="199"/>
      <c r="S159" s="200"/>
      <c r="T159" s="132"/>
      <c r="AB159" s="201" t="str">
        <f>IFERROR(__xludf.DUMMYFUNCTION("FILTER('설정시트'!$D$7:$K$20,'설정시트'!$C$7:$C$20=I159)"),"#N/A")</f>
        <v>#N/A</v>
      </c>
      <c r="AC159" s="201"/>
      <c r="AD159" s="201"/>
      <c r="AE159" s="201"/>
      <c r="AF159" s="201"/>
      <c r="AG159" s="201"/>
      <c r="AH159" s="201"/>
      <c r="AI159" s="201"/>
    </row>
    <row r="160">
      <c r="H160" s="205"/>
      <c r="I160" s="206"/>
      <c r="J160" s="203"/>
      <c r="K160" s="207"/>
      <c r="L160" s="199"/>
      <c r="M160" s="130"/>
      <c r="N160" s="199"/>
      <c r="O160" s="200"/>
      <c r="P160" s="200"/>
      <c r="Q160" s="130"/>
      <c r="R160" s="199"/>
      <c r="S160" s="200"/>
      <c r="T160" s="132"/>
      <c r="AB160" s="201" t="str">
        <f>IFERROR(__xludf.DUMMYFUNCTION("FILTER('설정시트'!$D$7:$K$20,'설정시트'!$C$7:$C$20=I160)"),"#N/A")</f>
        <v>#N/A</v>
      </c>
      <c r="AC160" s="201"/>
      <c r="AD160" s="201"/>
      <c r="AE160" s="201"/>
      <c r="AF160" s="201"/>
      <c r="AG160" s="201"/>
      <c r="AH160" s="201"/>
      <c r="AI160" s="201"/>
    </row>
    <row r="161">
      <c r="H161" s="205"/>
      <c r="I161" s="206"/>
      <c r="J161" s="203"/>
      <c r="K161" s="207"/>
      <c r="L161" s="199"/>
      <c r="M161" s="130"/>
      <c r="N161" s="199"/>
      <c r="O161" s="200"/>
      <c r="P161" s="200"/>
      <c r="Q161" s="130"/>
      <c r="R161" s="199"/>
      <c r="S161" s="200"/>
      <c r="T161" s="132"/>
      <c r="AB161" s="201" t="str">
        <f>IFERROR(__xludf.DUMMYFUNCTION("FILTER('설정시트'!$D$7:$K$20,'설정시트'!$C$7:$C$20=I161)"),"#N/A")</f>
        <v>#N/A</v>
      </c>
      <c r="AC161" s="201"/>
      <c r="AD161" s="201"/>
      <c r="AE161" s="201"/>
      <c r="AF161" s="201"/>
      <c r="AG161" s="201"/>
      <c r="AH161" s="201"/>
      <c r="AI161" s="201"/>
    </row>
    <row r="162">
      <c r="H162" s="205"/>
      <c r="I162" s="206"/>
      <c r="J162" s="203"/>
      <c r="K162" s="207"/>
      <c r="L162" s="199"/>
      <c r="M162" s="130"/>
      <c r="N162" s="199"/>
      <c r="O162" s="200"/>
      <c r="P162" s="200"/>
      <c r="Q162" s="130"/>
      <c r="R162" s="199"/>
      <c r="S162" s="200"/>
      <c r="T162" s="132"/>
      <c r="AB162" s="201" t="str">
        <f>IFERROR(__xludf.DUMMYFUNCTION("FILTER('설정시트'!$D$7:$K$20,'설정시트'!$C$7:$C$20=I162)"),"#N/A")</f>
        <v>#N/A</v>
      </c>
      <c r="AC162" s="201"/>
      <c r="AD162" s="201"/>
      <c r="AE162" s="201"/>
      <c r="AF162" s="201"/>
      <c r="AG162" s="201"/>
      <c r="AH162" s="201"/>
      <c r="AI162" s="201"/>
    </row>
    <row r="163">
      <c r="H163" s="205"/>
      <c r="I163" s="206"/>
      <c r="J163" s="203"/>
      <c r="K163" s="207"/>
      <c r="L163" s="199"/>
      <c r="M163" s="130"/>
      <c r="N163" s="199"/>
      <c r="O163" s="200"/>
      <c r="P163" s="200"/>
      <c r="Q163" s="130"/>
      <c r="R163" s="199"/>
      <c r="S163" s="200"/>
      <c r="T163" s="132"/>
      <c r="AB163" s="201" t="str">
        <f>IFERROR(__xludf.DUMMYFUNCTION("FILTER('설정시트'!$D$7:$K$20,'설정시트'!$C$7:$C$20=I163)"),"#N/A")</f>
        <v>#N/A</v>
      </c>
      <c r="AC163" s="201"/>
      <c r="AD163" s="201"/>
      <c r="AE163" s="201"/>
      <c r="AF163" s="201"/>
      <c r="AG163" s="201"/>
      <c r="AH163" s="201"/>
      <c r="AI163" s="201"/>
    </row>
    <row r="164">
      <c r="H164" s="205"/>
      <c r="I164" s="206"/>
      <c r="J164" s="203"/>
      <c r="K164" s="207"/>
      <c r="L164" s="199"/>
      <c r="M164" s="130"/>
      <c r="N164" s="199"/>
      <c r="O164" s="200"/>
      <c r="P164" s="200"/>
      <c r="Q164" s="130"/>
      <c r="R164" s="199"/>
      <c r="S164" s="200"/>
      <c r="T164" s="132"/>
      <c r="AB164" s="201" t="str">
        <f>IFERROR(__xludf.DUMMYFUNCTION("FILTER('설정시트'!$D$7:$K$20,'설정시트'!$C$7:$C$20=I164)"),"#N/A")</f>
        <v>#N/A</v>
      </c>
      <c r="AC164" s="201"/>
      <c r="AD164" s="201"/>
      <c r="AE164" s="201"/>
      <c r="AF164" s="201"/>
      <c r="AG164" s="201"/>
      <c r="AH164" s="201"/>
      <c r="AI164" s="201"/>
    </row>
    <row r="165">
      <c r="H165" s="205"/>
      <c r="I165" s="206"/>
      <c r="J165" s="203"/>
      <c r="K165" s="207"/>
      <c r="L165" s="199"/>
      <c r="M165" s="130"/>
      <c r="N165" s="199"/>
      <c r="O165" s="200"/>
      <c r="P165" s="200"/>
      <c r="Q165" s="130"/>
      <c r="R165" s="199"/>
      <c r="S165" s="200"/>
      <c r="T165" s="132"/>
      <c r="AB165" s="201" t="str">
        <f>IFERROR(__xludf.DUMMYFUNCTION("FILTER('설정시트'!$D$7:$K$20,'설정시트'!$C$7:$C$20=I165)"),"#N/A")</f>
        <v>#N/A</v>
      </c>
      <c r="AC165" s="201"/>
      <c r="AD165" s="201"/>
      <c r="AE165" s="201"/>
      <c r="AF165" s="201"/>
      <c r="AG165" s="201"/>
      <c r="AH165" s="201"/>
      <c r="AI165" s="201"/>
    </row>
    <row r="166">
      <c r="H166" s="205"/>
      <c r="I166" s="206"/>
      <c r="J166" s="203"/>
      <c r="K166" s="207"/>
      <c r="L166" s="199"/>
      <c r="M166" s="130"/>
      <c r="N166" s="199"/>
      <c r="O166" s="200"/>
      <c r="P166" s="200"/>
      <c r="Q166" s="130"/>
      <c r="R166" s="199"/>
      <c r="S166" s="200"/>
      <c r="T166" s="132"/>
      <c r="AB166" s="201" t="str">
        <f>IFERROR(__xludf.DUMMYFUNCTION("FILTER('설정시트'!$D$7:$K$20,'설정시트'!$C$7:$C$20=I166)"),"#N/A")</f>
        <v>#N/A</v>
      </c>
      <c r="AC166" s="201"/>
      <c r="AD166" s="201"/>
      <c r="AE166" s="201"/>
      <c r="AF166" s="201"/>
      <c r="AG166" s="201"/>
      <c r="AH166" s="201"/>
      <c r="AI166" s="201"/>
    </row>
    <row r="167">
      <c r="H167" s="205"/>
      <c r="I167" s="206"/>
      <c r="J167" s="203"/>
      <c r="K167" s="207"/>
      <c r="L167" s="199"/>
      <c r="M167" s="130"/>
      <c r="N167" s="199"/>
      <c r="O167" s="200"/>
      <c r="P167" s="200"/>
      <c r="Q167" s="130"/>
      <c r="R167" s="199"/>
      <c r="S167" s="200"/>
      <c r="T167" s="132"/>
      <c r="AB167" s="201" t="str">
        <f>IFERROR(__xludf.DUMMYFUNCTION("FILTER('설정시트'!$D$7:$K$20,'설정시트'!$C$7:$C$20=I167)"),"#N/A")</f>
        <v>#N/A</v>
      </c>
      <c r="AC167" s="201"/>
      <c r="AD167" s="201"/>
      <c r="AE167" s="201"/>
      <c r="AF167" s="201"/>
      <c r="AG167" s="201"/>
      <c r="AH167" s="201"/>
      <c r="AI167" s="201"/>
    </row>
    <row r="168">
      <c r="H168" s="205"/>
      <c r="I168" s="206"/>
      <c r="J168" s="203"/>
      <c r="K168" s="207"/>
      <c r="L168" s="199"/>
      <c r="M168" s="130"/>
      <c r="N168" s="199"/>
      <c r="O168" s="200"/>
      <c r="P168" s="200"/>
      <c r="Q168" s="130"/>
      <c r="R168" s="199"/>
      <c r="S168" s="200"/>
      <c r="T168" s="132"/>
      <c r="AB168" s="201" t="str">
        <f>IFERROR(__xludf.DUMMYFUNCTION("FILTER('설정시트'!$D$7:$K$20,'설정시트'!$C$7:$C$20=I168)"),"#N/A")</f>
        <v>#N/A</v>
      </c>
      <c r="AC168" s="201"/>
      <c r="AD168" s="201"/>
      <c r="AE168" s="201"/>
      <c r="AF168" s="201"/>
      <c r="AG168" s="201"/>
      <c r="AH168" s="201"/>
      <c r="AI168" s="201"/>
    </row>
    <row r="169">
      <c r="H169" s="205"/>
      <c r="I169" s="206"/>
      <c r="J169" s="203"/>
      <c r="K169" s="207"/>
      <c r="L169" s="199"/>
      <c r="M169" s="130"/>
      <c r="N169" s="199"/>
      <c r="O169" s="200"/>
      <c r="P169" s="200"/>
      <c r="Q169" s="130"/>
      <c r="R169" s="199"/>
      <c r="S169" s="200"/>
      <c r="T169" s="132"/>
      <c r="AB169" s="201" t="str">
        <f>IFERROR(__xludf.DUMMYFUNCTION("FILTER('설정시트'!$D$7:$K$20,'설정시트'!$C$7:$C$20=I169)"),"#N/A")</f>
        <v>#N/A</v>
      </c>
      <c r="AC169" s="201"/>
      <c r="AD169" s="201"/>
      <c r="AE169" s="201"/>
      <c r="AF169" s="201"/>
      <c r="AG169" s="201"/>
      <c r="AH169" s="201"/>
      <c r="AI169" s="201"/>
    </row>
    <row r="170">
      <c r="H170" s="205"/>
      <c r="I170" s="206"/>
      <c r="J170" s="203"/>
      <c r="K170" s="207"/>
      <c r="L170" s="199"/>
      <c r="M170" s="130"/>
      <c r="N170" s="199"/>
      <c r="O170" s="200"/>
      <c r="P170" s="200"/>
      <c r="Q170" s="130"/>
      <c r="R170" s="199"/>
      <c r="S170" s="200"/>
      <c r="T170" s="132"/>
      <c r="AB170" s="201" t="str">
        <f>IFERROR(__xludf.DUMMYFUNCTION("FILTER('설정시트'!$D$7:$K$20,'설정시트'!$C$7:$C$20=I170)"),"#N/A")</f>
        <v>#N/A</v>
      </c>
      <c r="AC170" s="201"/>
      <c r="AD170" s="201"/>
      <c r="AE170" s="201"/>
      <c r="AF170" s="201"/>
      <c r="AG170" s="201"/>
      <c r="AH170" s="201"/>
      <c r="AI170" s="201"/>
    </row>
    <row r="171">
      <c r="H171" s="205"/>
      <c r="I171" s="206"/>
      <c r="J171" s="203"/>
      <c r="K171" s="207"/>
      <c r="L171" s="199"/>
      <c r="M171" s="130"/>
      <c r="N171" s="199"/>
      <c r="O171" s="200"/>
      <c r="P171" s="200"/>
      <c r="Q171" s="130"/>
      <c r="R171" s="199"/>
      <c r="S171" s="200"/>
      <c r="T171" s="132"/>
      <c r="AB171" s="201" t="str">
        <f>IFERROR(__xludf.DUMMYFUNCTION("FILTER('설정시트'!$D$7:$K$20,'설정시트'!$C$7:$C$20=I171)"),"#N/A")</f>
        <v>#N/A</v>
      </c>
      <c r="AC171" s="201"/>
      <c r="AD171" s="201"/>
      <c r="AE171" s="201"/>
      <c r="AF171" s="201"/>
      <c r="AG171" s="201"/>
      <c r="AH171" s="201"/>
      <c r="AI171" s="201"/>
    </row>
    <row r="172">
      <c r="H172" s="205"/>
      <c r="I172" s="206"/>
      <c r="J172" s="203"/>
      <c r="K172" s="207"/>
      <c r="L172" s="199"/>
      <c r="M172" s="130"/>
      <c r="N172" s="199"/>
      <c r="O172" s="200"/>
      <c r="P172" s="200"/>
      <c r="Q172" s="130"/>
      <c r="R172" s="199"/>
      <c r="S172" s="200"/>
      <c r="T172" s="132"/>
      <c r="AB172" s="201" t="str">
        <f>IFERROR(__xludf.DUMMYFUNCTION("FILTER('설정시트'!$D$7:$K$20,'설정시트'!$C$7:$C$20=I172)"),"#N/A")</f>
        <v>#N/A</v>
      </c>
      <c r="AC172" s="201"/>
      <c r="AD172" s="201"/>
      <c r="AE172" s="201"/>
      <c r="AF172" s="201"/>
      <c r="AG172" s="201"/>
      <c r="AH172" s="201"/>
      <c r="AI172" s="201"/>
    </row>
    <row r="173">
      <c r="H173" s="205"/>
      <c r="I173" s="206"/>
      <c r="J173" s="203"/>
      <c r="K173" s="207"/>
      <c r="L173" s="199"/>
      <c r="M173" s="130"/>
      <c r="N173" s="199"/>
      <c r="O173" s="200"/>
      <c r="P173" s="200"/>
      <c r="Q173" s="130"/>
      <c r="R173" s="199"/>
      <c r="S173" s="200"/>
      <c r="T173" s="132"/>
      <c r="AB173" s="201" t="str">
        <f>IFERROR(__xludf.DUMMYFUNCTION("FILTER('설정시트'!$D$7:$K$20,'설정시트'!$C$7:$C$20=I173)"),"#N/A")</f>
        <v>#N/A</v>
      </c>
      <c r="AC173" s="201"/>
      <c r="AD173" s="201"/>
      <c r="AE173" s="201"/>
      <c r="AF173" s="201"/>
      <c r="AG173" s="201"/>
      <c r="AH173" s="201"/>
      <c r="AI173" s="201"/>
    </row>
    <row r="174">
      <c r="H174" s="205"/>
      <c r="I174" s="206"/>
      <c r="J174" s="203"/>
      <c r="K174" s="207"/>
      <c r="L174" s="199"/>
      <c r="M174" s="130"/>
      <c r="N174" s="199"/>
      <c r="O174" s="200"/>
      <c r="P174" s="200"/>
      <c r="Q174" s="130"/>
      <c r="R174" s="199"/>
      <c r="S174" s="200"/>
      <c r="T174" s="132"/>
      <c r="AB174" s="201" t="str">
        <f>IFERROR(__xludf.DUMMYFUNCTION("FILTER('설정시트'!$D$7:$K$20,'설정시트'!$C$7:$C$20=I174)"),"#N/A")</f>
        <v>#N/A</v>
      </c>
      <c r="AC174" s="201"/>
      <c r="AD174" s="201"/>
      <c r="AE174" s="201"/>
      <c r="AF174" s="201"/>
      <c r="AG174" s="201"/>
      <c r="AH174" s="201"/>
      <c r="AI174" s="201"/>
    </row>
    <row r="175">
      <c r="H175" s="205"/>
      <c r="I175" s="206"/>
      <c r="J175" s="203"/>
      <c r="K175" s="207"/>
      <c r="L175" s="199"/>
      <c r="M175" s="130"/>
      <c r="N175" s="199"/>
      <c r="O175" s="200"/>
      <c r="P175" s="200"/>
      <c r="Q175" s="130"/>
      <c r="R175" s="199"/>
      <c r="S175" s="200"/>
      <c r="T175" s="132"/>
      <c r="AB175" s="201" t="str">
        <f>IFERROR(__xludf.DUMMYFUNCTION("FILTER('설정시트'!$D$7:$K$20,'설정시트'!$C$7:$C$20=I175)"),"#N/A")</f>
        <v>#N/A</v>
      </c>
      <c r="AC175" s="201"/>
      <c r="AD175" s="201"/>
      <c r="AE175" s="201"/>
      <c r="AF175" s="201"/>
      <c r="AG175" s="201"/>
      <c r="AH175" s="201"/>
      <c r="AI175" s="201"/>
    </row>
    <row r="176">
      <c r="H176" s="205"/>
      <c r="I176" s="206"/>
      <c r="J176" s="203"/>
      <c r="K176" s="207"/>
      <c r="L176" s="199"/>
      <c r="M176" s="130"/>
      <c r="N176" s="199"/>
      <c r="O176" s="200"/>
      <c r="P176" s="200"/>
      <c r="Q176" s="130"/>
      <c r="R176" s="199"/>
      <c r="S176" s="200"/>
      <c r="T176" s="132"/>
      <c r="AB176" s="201" t="str">
        <f>IFERROR(__xludf.DUMMYFUNCTION("FILTER('설정시트'!$D$7:$K$20,'설정시트'!$C$7:$C$20=I176)"),"#N/A")</f>
        <v>#N/A</v>
      </c>
      <c r="AC176" s="201"/>
      <c r="AD176" s="201"/>
      <c r="AE176" s="201"/>
      <c r="AF176" s="201"/>
      <c r="AG176" s="201"/>
      <c r="AH176" s="201"/>
      <c r="AI176" s="201"/>
    </row>
    <row r="177">
      <c r="H177" s="205"/>
      <c r="I177" s="206"/>
      <c r="J177" s="203"/>
      <c r="K177" s="207"/>
      <c r="L177" s="199"/>
      <c r="M177" s="130"/>
      <c r="N177" s="199"/>
      <c r="O177" s="200"/>
      <c r="P177" s="200"/>
      <c r="Q177" s="130"/>
      <c r="R177" s="199"/>
      <c r="S177" s="200"/>
      <c r="T177" s="132"/>
      <c r="AB177" s="201" t="str">
        <f>IFERROR(__xludf.DUMMYFUNCTION("FILTER('설정시트'!$D$7:$K$20,'설정시트'!$C$7:$C$20=I177)"),"#N/A")</f>
        <v>#N/A</v>
      </c>
      <c r="AC177" s="201"/>
      <c r="AD177" s="201"/>
      <c r="AE177" s="201"/>
      <c r="AF177" s="201"/>
      <c r="AG177" s="201"/>
      <c r="AH177" s="201"/>
      <c r="AI177" s="201"/>
    </row>
    <row r="178">
      <c r="H178" s="205"/>
      <c r="I178" s="206"/>
      <c r="J178" s="203"/>
      <c r="K178" s="207"/>
      <c r="L178" s="199"/>
      <c r="M178" s="130"/>
      <c r="N178" s="199"/>
      <c r="O178" s="200"/>
      <c r="P178" s="200"/>
      <c r="Q178" s="130"/>
      <c r="R178" s="199"/>
      <c r="S178" s="200"/>
      <c r="T178" s="132"/>
      <c r="AB178" s="201" t="str">
        <f>IFERROR(__xludf.DUMMYFUNCTION("FILTER('설정시트'!$D$7:$K$20,'설정시트'!$C$7:$C$20=I178)"),"#N/A")</f>
        <v>#N/A</v>
      </c>
      <c r="AC178" s="201"/>
      <c r="AD178" s="201"/>
      <c r="AE178" s="201"/>
      <c r="AF178" s="201"/>
      <c r="AG178" s="201"/>
      <c r="AH178" s="201"/>
      <c r="AI178" s="201"/>
    </row>
    <row r="179">
      <c r="H179" s="205"/>
      <c r="I179" s="206"/>
      <c r="J179" s="203"/>
      <c r="K179" s="207"/>
      <c r="L179" s="199"/>
      <c r="M179" s="130"/>
      <c r="N179" s="199"/>
      <c r="O179" s="200"/>
      <c r="P179" s="200"/>
      <c r="Q179" s="130"/>
      <c r="R179" s="199"/>
      <c r="S179" s="200"/>
      <c r="T179" s="132"/>
      <c r="AB179" s="201" t="str">
        <f>IFERROR(__xludf.DUMMYFUNCTION("FILTER('설정시트'!$D$7:$K$20,'설정시트'!$C$7:$C$20=I179)"),"#N/A")</f>
        <v>#N/A</v>
      </c>
      <c r="AC179" s="201"/>
      <c r="AD179" s="201"/>
      <c r="AE179" s="201"/>
      <c r="AF179" s="201"/>
      <c r="AG179" s="201"/>
      <c r="AH179" s="201"/>
      <c r="AI179" s="201"/>
    </row>
    <row r="180">
      <c r="H180" s="205"/>
      <c r="I180" s="206"/>
      <c r="J180" s="203"/>
      <c r="K180" s="207"/>
      <c r="L180" s="199"/>
      <c r="M180" s="130"/>
      <c r="N180" s="199"/>
      <c r="O180" s="200"/>
      <c r="P180" s="200"/>
      <c r="Q180" s="130"/>
      <c r="R180" s="199"/>
      <c r="S180" s="200"/>
      <c r="T180" s="132"/>
      <c r="AB180" s="201" t="str">
        <f>IFERROR(__xludf.DUMMYFUNCTION("FILTER('설정시트'!$D$7:$K$20,'설정시트'!$C$7:$C$20=I180)"),"#N/A")</f>
        <v>#N/A</v>
      </c>
      <c r="AC180" s="201"/>
      <c r="AD180" s="201"/>
      <c r="AE180" s="201"/>
      <c r="AF180" s="201"/>
      <c r="AG180" s="201"/>
      <c r="AH180" s="201"/>
      <c r="AI180" s="201"/>
    </row>
    <row r="181">
      <c r="H181" s="205"/>
      <c r="I181" s="206"/>
      <c r="J181" s="203"/>
      <c r="K181" s="207"/>
      <c r="L181" s="199"/>
      <c r="M181" s="130"/>
      <c r="N181" s="199"/>
      <c r="O181" s="200"/>
      <c r="P181" s="200"/>
      <c r="Q181" s="130"/>
      <c r="R181" s="199"/>
      <c r="S181" s="200"/>
      <c r="T181" s="132"/>
      <c r="AB181" s="201" t="str">
        <f>IFERROR(__xludf.DUMMYFUNCTION("FILTER('설정시트'!$D$7:$K$20,'설정시트'!$C$7:$C$20=I181)"),"#N/A")</f>
        <v>#N/A</v>
      </c>
      <c r="AC181" s="201"/>
      <c r="AD181" s="201"/>
      <c r="AE181" s="201"/>
      <c r="AF181" s="201"/>
      <c r="AG181" s="201"/>
      <c r="AH181" s="201"/>
      <c r="AI181" s="201"/>
    </row>
    <row r="182">
      <c r="H182" s="205"/>
      <c r="I182" s="206"/>
      <c r="J182" s="203"/>
      <c r="K182" s="207"/>
      <c r="L182" s="199"/>
      <c r="M182" s="130"/>
      <c r="N182" s="199"/>
      <c r="O182" s="200"/>
      <c r="P182" s="200"/>
      <c r="Q182" s="130"/>
      <c r="R182" s="199"/>
      <c r="S182" s="200"/>
      <c r="T182" s="132"/>
      <c r="AB182" s="201" t="str">
        <f>IFERROR(__xludf.DUMMYFUNCTION("FILTER('설정시트'!$D$7:$K$20,'설정시트'!$C$7:$C$20=I182)"),"#N/A")</f>
        <v>#N/A</v>
      </c>
      <c r="AC182" s="201"/>
      <c r="AD182" s="201"/>
      <c r="AE182" s="201"/>
      <c r="AF182" s="201"/>
      <c r="AG182" s="201"/>
      <c r="AH182" s="201"/>
      <c r="AI182" s="201"/>
    </row>
    <row r="183">
      <c r="H183" s="205"/>
      <c r="I183" s="206"/>
      <c r="J183" s="203"/>
      <c r="K183" s="207"/>
      <c r="L183" s="199"/>
      <c r="M183" s="130"/>
      <c r="N183" s="199"/>
      <c r="O183" s="200"/>
      <c r="P183" s="200"/>
      <c r="Q183" s="130"/>
      <c r="R183" s="199"/>
      <c r="S183" s="200"/>
      <c r="T183" s="132"/>
      <c r="AB183" s="201" t="str">
        <f>IFERROR(__xludf.DUMMYFUNCTION("FILTER('설정시트'!$D$7:$K$20,'설정시트'!$C$7:$C$20=I183)"),"#N/A")</f>
        <v>#N/A</v>
      </c>
      <c r="AC183" s="201"/>
      <c r="AD183" s="201"/>
      <c r="AE183" s="201"/>
      <c r="AF183" s="201"/>
      <c r="AG183" s="201"/>
      <c r="AH183" s="201"/>
      <c r="AI183" s="201"/>
    </row>
    <row r="184">
      <c r="H184" s="205"/>
      <c r="I184" s="206"/>
      <c r="J184" s="203"/>
      <c r="K184" s="207"/>
      <c r="L184" s="199"/>
      <c r="M184" s="130"/>
      <c r="N184" s="199"/>
      <c r="O184" s="200"/>
      <c r="P184" s="200"/>
      <c r="Q184" s="130"/>
      <c r="R184" s="199"/>
      <c r="S184" s="200"/>
      <c r="T184" s="132"/>
      <c r="AB184" s="201" t="str">
        <f>IFERROR(__xludf.DUMMYFUNCTION("FILTER('설정시트'!$D$7:$K$20,'설정시트'!$C$7:$C$20=I184)"),"#N/A")</f>
        <v>#N/A</v>
      </c>
      <c r="AC184" s="201"/>
      <c r="AD184" s="201"/>
      <c r="AE184" s="201"/>
      <c r="AF184" s="201"/>
      <c r="AG184" s="201"/>
      <c r="AH184" s="201"/>
      <c r="AI184" s="201"/>
    </row>
    <row r="185">
      <c r="H185" s="205"/>
      <c r="I185" s="206"/>
      <c r="J185" s="203"/>
      <c r="K185" s="207"/>
      <c r="L185" s="199"/>
      <c r="M185" s="130"/>
      <c r="N185" s="199"/>
      <c r="O185" s="200"/>
      <c r="P185" s="200"/>
      <c r="Q185" s="130"/>
      <c r="R185" s="199"/>
      <c r="S185" s="200"/>
      <c r="T185" s="132"/>
      <c r="AB185" s="201" t="str">
        <f>IFERROR(__xludf.DUMMYFUNCTION("FILTER('설정시트'!$D$7:$K$20,'설정시트'!$C$7:$C$20=I185)"),"#N/A")</f>
        <v>#N/A</v>
      </c>
      <c r="AC185" s="201"/>
      <c r="AD185" s="201"/>
      <c r="AE185" s="201"/>
      <c r="AF185" s="201"/>
      <c r="AG185" s="201"/>
      <c r="AH185" s="201"/>
      <c r="AI185" s="201"/>
    </row>
    <row r="186">
      <c r="H186" s="205"/>
      <c r="I186" s="206"/>
      <c r="J186" s="203"/>
      <c r="K186" s="207"/>
      <c r="L186" s="199"/>
      <c r="M186" s="130"/>
      <c r="N186" s="199"/>
      <c r="O186" s="200"/>
      <c r="P186" s="200"/>
      <c r="Q186" s="130"/>
      <c r="R186" s="199"/>
      <c r="S186" s="200"/>
      <c r="T186" s="132"/>
      <c r="AB186" s="201" t="str">
        <f>IFERROR(__xludf.DUMMYFUNCTION("FILTER('설정시트'!$D$7:$K$20,'설정시트'!$C$7:$C$20=I186)"),"#N/A")</f>
        <v>#N/A</v>
      </c>
      <c r="AC186" s="201"/>
      <c r="AD186" s="201"/>
      <c r="AE186" s="201"/>
      <c r="AF186" s="201"/>
      <c r="AG186" s="201"/>
      <c r="AH186" s="201"/>
      <c r="AI186" s="201"/>
    </row>
    <row r="187">
      <c r="H187" s="205"/>
      <c r="I187" s="206"/>
      <c r="J187" s="203"/>
      <c r="K187" s="207"/>
      <c r="L187" s="199"/>
      <c r="M187" s="130"/>
      <c r="N187" s="199"/>
      <c r="O187" s="200"/>
      <c r="P187" s="200"/>
      <c r="Q187" s="130"/>
      <c r="R187" s="199"/>
      <c r="S187" s="200"/>
      <c r="T187" s="132"/>
      <c r="AB187" s="201" t="str">
        <f>IFERROR(__xludf.DUMMYFUNCTION("FILTER('설정시트'!$D$7:$K$20,'설정시트'!$C$7:$C$20=I187)"),"#N/A")</f>
        <v>#N/A</v>
      </c>
      <c r="AC187" s="201"/>
      <c r="AD187" s="201"/>
      <c r="AE187" s="201"/>
      <c r="AF187" s="201"/>
      <c r="AG187" s="201"/>
      <c r="AH187" s="201"/>
      <c r="AI187" s="201"/>
    </row>
    <row r="188">
      <c r="H188" s="205"/>
      <c r="I188" s="206"/>
      <c r="J188" s="203"/>
      <c r="K188" s="207"/>
      <c r="L188" s="199"/>
      <c r="M188" s="130"/>
      <c r="N188" s="199"/>
      <c r="O188" s="200"/>
      <c r="P188" s="200"/>
      <c r="Q188" s="130"/>
      <c r="R188" s="199"/>
      <c r="S188" s="200"/>
      <c r="T188" s="132"/>
      <c r="AB188" s="201" t="str">
        <f>IFERROR(__xludf.DUMMYFUNCTION("FILTER('설정시트'!$D$7:$K$20,'설정시트'!$C$7:$C$20=I188)"),"#N/A")</f>
        <v>#N/A</v>
      </c>
      <c r="AC188" s="201"/>
      <c r="AD188" s="201"/>
      <c r="AE188" s="201"/>
      <c r="AF188" s="201"/>
      <c r="AG188" s="201"/>
      <c r="AH188" s="201"/>
      <c r="AI188" s="201"/>
    </row>
    <row r="189">
      <c r="H189" s="205"/>
      <c r="I189" s="206"/>
      <c r="J189" s="203"/>
      <c r="K189" s="207"/>
      <c r="L189" s="199"/>
      <c r="M189" s="130"/>
      <c r="N189" s="199"/>
      <c r="O189" s="200"/>
      <c r="P189" s="200"/>
      <c r="Q189" s="130"/>
      <c r="R189" s="199"/>
      <c r="S189" s="200"/>
      <c r="T189" s="132"/>
      <c r="AB189" s="201" t="str">
        <f>IFERROR(__xludf.DUMMYFUNCTION("FILTER('설정시트'!$D$7:$K$20,'설정시트'!$C$7:$C$20=I189)"),"#N/A")</f>
        <v>#N/A</v>
      </c>
      <c r="AC189" s="201"/>
      <c r="AD189" s="201"/>
      <c r="AE189" s="201"/>
      <c r="AF189" s="201"/>
      <c r="AG189" s="201"/>
      <c r="AH189" s="201"/>
      <c r="AI189" s="201"/>
    </row>
    <row r="190">
      <c r="H190" s="205"/>
      <c r="I190" s="206"/>
      <c r="J190" s="203"/>
      <c r="K190" s="207"/>
      <c r="L190" s="199"/>
      <c r="M190" s="130"/>
      <c r="N190" s="199"/>
      <c r="O190" s="200"/>
      <c r="P190" s="200"/>
      <c r="Q190" s="130"/>
      <c r="R190" s="199"/>
      <c r="S190" s="200"/>
      <c r="T190" s="132"/>
      <c r="AB190" s="201" t="str">
        <f>IFERROR(__xludf.DUMMYFUNCTION("FILTER('설정시트'!$D$7:$K$20,'설정시트'!$C$7:$C$20=I190)"),"#N/A")</f>
        <v>#N/A</v>
      </c>
      <c r="AC190" s="201"/>
      <c r="AD190" s="201"/>
      <c r="AE190" s="201"/>
      <c r="AF190" s="201"/>
      <c r="AG190" s="201"/>
      <c r="AH190" s="201"/>
      <c r="AI190" s="201"/>
    </row>
    <row r="191">
      <c r="H191" s="205"/>
      <c r="I191" s="206"/>
      <c r="J191" s="203"/>
      <c r="K191" s="207"/>
      <c r="L191" s="199"/>
      <c r="M191" s="130"/>
      <c r="N191" s="199"/>
      <c r="O191" s="200"/>
      <c r="P191" s="200"/>
      <c r="Q191" s="130"/>
      <c r="R191" s="199"/>
      <c r="S191" s="200"/>
      <c r="T191" s="132"/>
      <c r="AB191" s="201" t="str">
        <f>IFERROR(__xludf.DUMMYFUNCTION("FILTER('설정시트'!$D$7:$K$20,'설정시트'!$C$7:$C$20=I191)"),"#N/A")</f>
        <v>#N/A</v>
      </c>
      <c r="AC191" s="201"/>
      <c r="AD191" s="201"/>
      <c r="AE191" s="201"/>
      <c r="AF191" s="201"/>
      <c r="AG191" s="201"/>
      <c r="AH191" s="201"/>
      <c r="AI191" s="201"/>
    </row>
    <row r="192">
      <c r="H192" s="205"/>
      <c r="I192" s="206"/>
      <c r="J192" s="203"/>
      <c r="K192" s="207"/>
      <c r="L192" s="199"/>
      <c r="M192" s="130"/>
      <c r="N192" s="199"/>
      <c r="O192" s="200"/>
      <c r="P192" s="200"/>
      <c r="Q192" s="130"/>
      <c r="R192" s="199"/>
      <c r="S192" s="200"/>
      <c r="T192" s="132"/>
      <c r="AB192" s="201" t="str">
        <f>IFERROR(__xludf.DUMMYFUNCTION("FILTER('설정시트'!$D$7:$K$20,'설정시트'!$C$7:$C$20=I192)"),"#N/A")</f>
        <v>#N/A</v>
      </c>
      <c r="AC192" s="201"/>
      <c r="AD192" s="201"/>
      <c r="AE192" s="201"/>
      <c r="AF192" s="201"/>
      <c r="AG192" s="201"/>
      <c r="AH192" s="201"/>
      <c r="AI192" s="201"/>
    </row>
    <row r="193">
      <c r="H193" s="205"/>
      <c r="I193" s="206"/>
      <c r="J193" s="203"/>
      <c r="K193" s="207"/>
      <c r="L193" s="199"/>
      <c r="M193" s="130"/>
      <c r="N193" s="199"/>
      <c r="O193" s="200"/>
      <c r="P193" s="200"/>
      <c r="Q193" s="130"/>
      <c r="R193" s="199"/>
      <c r="S193" s="200"/>
      <c r="T193" s="132"/>
      <c r="AB193" s="201" t="str">
        <f>IFERROR(__xludf.DUMMYFUNCTION("FILTER('설정시트'!$D$7:$K$20,'설정시트'!$C$7:$C$20=I193)"),"#N/A")</f>
        <v>#N/A</v>
      </c>
      <c r="AC193" s="201"/>
      <c r="AD193" s="201"/>
      <c r="AE193" s="201"/>
      <c r="AF193" s="201"/>
      <c r="AG193" s="201"/>
      <c r="AH193" s="201"/>
      <c r="AI193" s="201"/>
    </row>
    <row r="194">
      <c r="H194" s="205"/>
      <c r="I194" s="206"/>
      <c r="J194" s="203"/>
      <c r="K194" s="207"/>
      <c r="L194" s="199"/>
      <c r="M194" s="130"/>
      <c r="N194" s="199"/>
      <c r="O194" s="200"/>
      <c r="P194" s="200"/>
      <c r="Q194" s="130"/>
      <c r="R194" s="199"/>
      <c r="S194" s="200"/>
      <c r="T194" s="132"/>
      <c r="AB194" s="201" t="str">
        <f>IFERROR(__xludf.DUMMYFUNCTION("FILTER('설정시트'!$D$7:$K$20,'설정시트'!$C$7:$C$20=I194)"),"#N/A")</f>
        <v>#N/A</v>
      </c>
      <c r="AC194" s="201"/>
      <c r="AD194" s="201"/>
      <c r="AE194" s="201"/>
      <c r="AF194" s="201"/>
      <c r="AG194" s="201"/>
      <c r="AH194" s="201"/>
      <c r="AI194" s="201"/>
    </row>
    <row r="195">
      <c r="H195" s="205"/>
      <c r="I195" s="206"/>
      <c r="J195" s="203"/>
      <c r="K195" s="207"/>
      <c r="L195" s="199"/>
      <c r="M195" s="130"/>
      <c r="N195" s="199"/>
      <c r="O195" s="200"/>
      <c r="P195" s="200"/>
      <c r="Q195" s="130"/>
      <c r="R195" s="199"/>
      <c r="S195" s="200"/>
      <c r="T195" s="132"/>
      <c r="AB195" s="201" t="str">
        <f>IFERROR(__xludf.DUMMYFUNCTION("FILTER('설정시트'!$D$7:$K$20,'설정시트'!$C$7:$C$20=I195)"),"#N/A")</f>
        <v>#N/A</v>
      </c>
      <c r="AC195" s="201"/>
      <c r="AD195" s="201"/>
      <c r="AE195" s="201"/>
      <c r="AF195" s="201"/>
      <c r="AG195" s="201"/>
      <c r="AH195" s="201"/>
      <c r="AI195" s="201"/>
    </row>
    <row r="196">
      <c r="H196" s="205"/>
      <c r="I196" s="206"/>
      <c r="J196" s="203"/>
      <c r="K196" s="207"/>
      <c r="L196" s="199"/>
      <c r="M196" s="130"/>
      <c r="N196" s="199"/>
      <c r="O196" s="200"/>
      <c r="P196" s="200"/>
      <c r="Q196" s="130"/>
      <c r="R196" s="199"/>
      <c r="S196" s="200"/>
      <c r="T196" s="132"/>
      <c r="AB196" s="201" t="str">
        <f>IFERROR(__xludf.DUMMYFUNCTION("FILTER('설정시트'!$D$7:$K$20,'설정시트'!$C$7:$C$20=I196)"),"#N/A")</f>
        <v>#N/A</v>
      </c>
      <c r="AC196" s="201"/>
      <c r="AD196" s="201"/>
      <c r="AE196" s="201"/>
      <c r="AF196" s="201"/>
      <c r="AG196" s="201"/>
      <c r="AH196" s="201"/>
      <c r="AI196" s="201"/>
    </row>
    <row r="197">
      <c r="H197" s="205"/>
      <c r="I197" s="206"/>
      <c r="J197" s="203"/>
      <c r="K197" s="207"/>
      <c r="L197" s="199"/>
      <c r="M197" s="130"/>
      <c r="N197" s="199"/>
      <c r="O197" s="200"/>
      <c r="P197" s="200"/>
      <c r="Q197" s="130"/>
      <c r="R197" s="199"/>
      <c r="S197" s="200"/>
      <c r="T197" s="132"/>
      <c r="AB197" s="201" t="str">
        <f>IFERROR(__xludf.DUMMYFUNCTION("FILTER('설정시트'!$D$7:$K$20,'설정시트'!$C$7:$C$20=I197)"),"#N/A")</f>
        <v>#N/A</v>
      </c>
      <c r="AC197" s="201"/>
      <c r="AD197" s="201"/>
      <c r="AE197" s="201"/>
      <c r="AF197" s="201"/>
      <c r="AG197" s="201"/>
      <c r="AH197" s="201"/>
      <c r="AI197" s="201"/>
    </row>
    <row r="198">
      <c r="H198" s="205"/>
      <c r="I198" s="206"/>
      <c r="J198" s="203"/>
      <c r="K198" s="207"/>
      <c r="L198" s="199"/>
      <c r="M198" s="130"/>
      <c r="N198" s="199"/>
      <c r="O198" s="200"/>
      <c r="P198" s="200"/>
      <c r="Q198" s="130"/>
      <c r="R198" s="199"/>
      <c r="S198" s="200"/>
      <c r="T198" s="132"/>
      <c r="AB198" s="201" t="str">
        <f>IFERROR(__xludf.DUMMYFUNCTION("FILTER('설정시트'!$D$7:$K$20,'설정시트'!$C$7:$C$20=I198)"),"#N/A")</f>
        <v>#N/A</v>
      </c>
      <c r="AC198" s="201"/>
      <c r="AD198" s="201"/>
      <c r="AE198" s="201"/>
      <c r="AF198" s="201"/>
      <c r="AG198" s="201"/>
      <c r="AH198" s="201"/>
      <c r="AI198" s="201"/>
    </row>
    <row r="199">
      <c r="H199" s="205"/>
      <c r="I199" s="206"/>
      <c r="J199" s="203"/>
      <c r="K199" s="207"/>
      <c r="L199" s="199"/>
      <c r="M199" s="130"/>
      <c r="N199" s="199"/>
      <c r="O199" s="200"/>
      <c r="P199" s="200"/>
      <c r="Q199" s="130"/>
      <c r="R199" s="199"/>
      <c r="S199" s="200"/>
      <c r="T199" s="132"/>
      <c r="AB199" s="201" t="str">
        <f>IFERROR(__xludf.DUMMYFUNCTION("FILTER('설정시트'!$D$7:$K$20,'설정시트'!$C$7:$C$20=I199)"),"#N/A")</f>
        <v>#N/A</v>
      </c>
      <c r="AC199" s="201"/>
      <c r="AD199" s="201"/>
      <c r="AE199" s="201"/>
      <c r="AF199" s="201"/>
      <c r="AG199" s="201"/>
      <c r="AH199" s="201"/>
      <c r="AI199" s="201"/>
    </row>
    <row r="200">
      <c r="H200" s="205"/>
      <c r="I200" s="206"/>
      <c r="J200" s="203"/>
      <c r="K200" s="207"/>
      <c r="L200" s="199"/>
      <c r="M200" s="130"/>
      <c r="N200" s="199"/>
      <c r="O200" s="200"/>
      <c r="P200" s="200"/>
      <c r="Q200" s="130"/>
      <c r="R200" s="199"/>
      <c r="S200" s="200"/>
      <c r="T200" s="132"/>
      <c r="AB200" s="201" t="str">
        <f>IFERROR(__xludf.DUMMYFUNCTION("FILTER('설정시트'!$D$7:$K$20,'설정시트'!$C$7:$C$20=I200)"),"#N/A")</f>
        <v>#N/A</v>
      </c>
      <c r="AC200" s="201"/>
      <c r="AD200" s="201"/>
      <c r="AE200" s="201"/>
      <c r="AF200" s="201"/>
      <c r="AG200" s="201"/>
      <c r="AH200" s="201"/>
      <c r="AI200" s="201"/>
    </row>
    <row r="201">
      <c r="H201" s="205"/>
      <c r="I201" s="206"/>
      <c r="J201" s="203"/>
      <c r="K201" s="207"/>
      <c r="L201" s="199"/>
      <c r="M201" s="130"/>
      <c r="N201" s="199"/>
      <c r="O201" s="200"/>
      <c r="P201" s="200"/>
      <c r="Q201" s="130"/>
      <c r="R201" s="199"/>
      <c r="S201" s="200"/>
      <c r="T201" s="132"/>
      <c r="AB201" s="201" t="str">
        <f>IFERROR(__xludf.DUMMYFUNCTION("FILTER('설정시트'!$D$7:$K$20,'설정시트'!$C$7:$C$20=I201)"),"#N/A")</f>
        <v>#N/A</v>
      </c>
      <c r="AC201" s="201"/>
      <c r="AD201" s="201"/>
      <c r="AE201" s="201"/>
      <c r="AF201" s="201"/>
      <c r="AG201" s="201"/>
      <c r="AH201" s="201"/>
      <c r="AI201" s="201"/>
    </row>
    <row r="202">
      <c r="H202" s="205"/>
      <c r="I202" s="206"/>
      <c r="J202" s="203"/>
      <c r="K202" s="207"/>
      <c r="L202" s="199"/>
      <c r="M202" s="130"/>
      <c r="N202" s="199"/>
      <c r="O202" s="200"/>
      <c r="P202" s="200"/>
      <c r="Q202" s="130"/>
      <c r="R202" s="199"/>
      <c r="S202" s="200"/>
      <c r="T202" s="132"/>
      <c r="AB202" s="201" t="str">
        <f>IFERROR(__xludf.DUMMYFUNCTION("FILTER('설정시트'!$D$7:$K$20,'설정시트'!$C$7:$C$20=I202)"),"#N/A")</f>
        <v>#N/A</v>
      </c>
      <c r="AC202" s="201"/>
      <c r="AD202" s="201"/>
      <c r="AE202" s="201"/>
      <c r="AF202" s="201"/>
      <c r="AG202" s="201"/>
      <c r="AH202" s="201"/>
      <c r="AI202" s="201"/>
    </row>
    <row r="203">
      <c r="H203" s="205"/>
      <c r="I203" s="206"/>
      <c r="J203" s="203"/>
      <c r="K203" s="207"/>
      <c r="L203" s="199"/>
      <c r="M203" s="130"/>
      <c r="N203" s="199"/>
      <c r="O203" s="200"/>
      <c r="P203" s="200"/>
      <c r="Q203" s="130"/>
      <c r="R203" s="199"/>
      <c r="S203" s="200"/>
      <c r="T203" s="132"/>
      <c r="AB203" s="201" t="str">
        <f>IFERROR(__xludf.DUMMYFUNCTION("FILTER('설정시트'!$D$7:$K$20,'설정시트'!$C$7:$C$20=I203)"),"#N/A")</f>
        <v>#N/A</v>
      </c>
      <c r="AC203" s="201"/>
      <c r="AD203" s="201"/>
      <c r="AE203" s="201"/>
      <c r="AF203" s="201"/>
      <c r="AG203" s="201"/>
      <c r="AH203" s="201"/>
      <c r="AI203" s="201"/>
    </row>
    <row r="204">
      <c r="H204" s="205"/>
      <c r="I204" s="206"/>
      <c r="J204" s="203"/>
      <c r="K204" s="207"/>
      <c r="L204" s="199"/>
      <c r="M204" s="130"/>
      <c r="N204" s="199"/>
      <c r="O204" s="200"/>
      <c r="P204" s="200"/>
      <c r="Q204" s="130"/>
      <c r="R204" s="199"/>
      <c r="S204" s="200"/>
      <c r="T204" s="132"/>
      <c r="AB204" s="201" t="str">
        <f>IFERROR(__xludf.DUMMYFUNCTION("FILTER('설정시트'!$D$7:$K$20,'설정시트'!$C$7:$C$20=I204)"),"#N/A")</f>
        <v>#N/A</v>
      </c>
      <c r="AC204" s="201"/>
      <c r="AD204" s="201"/>
      <c r="AE204" s="201"/>
      <c r="AF204" s="201"/>
      <c r="AG204" s="201"/>
      <c r="AH204" s="201"/>
      <c r="AI204" s="201"/>
    </row>
    <row r="205">
      <c r="H205" s="205"/>
      <c r="I205" s="206"/>
      <c r="J205" s="203"/>
      <c r="K205" s="207"/>
      <c r="L205" s="199"/>
      <c r="M205" s="130"/>
      <c r="N205" s="199"/>
      <c r="O205" s="200"/>
      <c r="P205" s="200"/>
      <c r="Q205" s="130"/>
      <c r="R205" s="199"/>
      <c r="S205" s="200"/>
      <c r="T205" s="132"/>
      <c r="AB205" s="201" t="str">
        <f>IFERROR(__xludf.DUMMYFUNCTION("FILTER('설정시트'!$D$7:$K$20,'설정시트'!$C$7:$C$20=I205)"),"#N/A")</f>
        <v>#N/A</v>
      </c>
      <c r="AC205" s="201"/>
      <c r="AD205" s="201"/>
      <c r="AE205" s="201"/>
      <c r="AF205" s="201"/>
      <c r="AG205" s="201"/>
      <c r="AH205" s="201"/>
      <c r="AI205" s="201"/>
    </row>
    <row r="206">
      <c r="H206" s="205"/>
      <c r="I206" s="206"/>
      <c r="J206" s="203"/>
      <c r="K206" s="207"/>
      <c r="L206" s="199"/>
      <c r="M206" s="130"/>
      <c r="N206" s="199"/>
      <c r="O206" s="200"/>
      <c r="P206" s="200"/>
      <c r="Q206" s="130"/>
      <c r="R206" s="199"/>
      <c r="S206" s="200"/>
      <c r="T206" s="132"/>
      <c r="AB206" s="201" t="str">
        <f>IFERROR(__xludf.DUMMYFUNCTION("FILTER('설정시트'!$D$7:$K$20,'설정시트'!$C$7:$C$20=I206)"),"#N/A")</f>
        <v>#N/A</v>
      </c>
      <c r="AC206" s="201"/>
      <c r="AD206" s="201"/>
      <c r="AE206" s="201"/>
      <c r="AF206" s="201"/>
      <c r="AG206" s="201"/>
      <c r="AH206" s="201"/>
      <c r="AI206" s="201"/>
    </row>
    <row r="207">
      <c r="H207" s="205"/>
      <c r="I207" s="206"/>
      <c r="J207" s="203"/>
      <c r="K207" s="207"/>
      <c r="L207" s="199"/>
      <c r="M207" s="130"/>
      <c r="N207" s="199"/>
      <c r="O207" s="200"/>
      <c r="P207" s="200"/>
      <c r="Q207" s="130"/>
      <c r="R207" s="199"/>
      <c r="S207" s="200"/>
      <c r="T207" s="132"/>
      <c r="AB207" s="201" t="str">
        <f>IFERROR(__xludf.DUMMYFUNCTION("FILTER('설정시트'!$D$7:$K$20,'설정시트'!$C$7:$C$20=I207)"),"#N/A")</f>
        <v>#N/A</v>
      </c>
      <c r="AC207" s="201"/>
      <c r="AD207" s="201"/>
      <c r="AE207" s="201"/>
      <c r="AF207" s="201"/>
      <c r="AG207" s="201"/>
      <c r="AH207" s="201"/>
      <c r="AI207" s="201"/>
    </row>
    <row r="208">
      <c r="H208" s="205"/>
      <c r="I208" s="206"/>
      <c r="J208" s="203"/>
      <c r="K208" s="207"/>
      <c r="L208" s="199"/>
      <c r="M208" s="130"/>
      <c r="N208" s="199"/>
      <c r="O208" s="200"/>
      <c r="P208" s="200"/>
      <c r="Q208" s="130"/>
      <c r="R208" s="199"/>
      <c r="S208" s="200"/>
      <c r="T208" s="132"/>
      <c r="AB208" s="201" t="str">
        <f>IFERROR(__xludf.DUMMYFUNCTION("FILTER('설정시트'!$D$7:$K$20,'설정시트'!$C$7:$C$20=I208)"),"#N/A")</f>
        <v>#N/A</v>
      </c>
      <c r="AC208" s="201"/>
      <c r="AD208" s="201"/>
      <c r="AE208" s="201"/>
      <c r="AF208" s="201"/>
      <c r="AG208" s="201"/>
      <c r="AH208" s="201"/>
      <c r="AI208" s="201"/>
    </row>
    <row r="209">
      <c r="H209" s="205"/>
      <c r="I209" s="206"/>
      <c r="J209" s="203"/>
      <c r="K209" s="207"/>
      <c r="L209" s="199"/>
      <c r="M209" s="130"/>
      <c r="N209" s="199"/>
      <c r="O209" s="200"/>
      <c r="P209" s="200"/>
      <c r="Q209" s="130"/>
      <c r="R209" s="199"/>
      <c r="S209" s="200"/>
      <c r="T209" s="132"/>
      <c r="AB209" s="201" t="str">
        <f>IFERROR(__xludf.DUMMYFUNCTION("FILTER('설정시트'!$D$7:$K$20,'설정시트'!$C$7:$C$20=I209)"),"#N/A")</f>
        <v>#N/A</v>
      </c>
      <c r="AC209" s="201"/>
      <c r="AD209" s="201"/>
      <c r="AE209" s="201"/>
      <c r="AF209" s="201"/>
      <c r="AG209" s="201"/>
      <c r="AH209" s="201"/>
      <c r="AI209" s="201"/>
    </row>
    <row r="210">
      <c r="H210" s="205"/>
      <c r="I210" s="206"/>
      <c r="J210" s="203"/>
      <c r="K210" s="207"/>
      <c r="L210" s="199"/>
      <c r="M210" s="130"/>
      <c r="N210" s="199"/>
      <c r="O210" s="200"/>
      <c r="P210" s="200"/>
      <c r="Q210" s="130"/>
      <c r="R210" s="199"/>
      <c r="S210" s="200"/>
      <c r="T210" s="132"/>
      <c r="AB210" s="201" t="str">
        <f>IFERROR(__xludf.DUMMYFUNCTION("FILTER('설정시트'!$D$7:$K$20,'설정시트'!$C$7:$C$20=I210)"),"#N/A")</f>
        <v>#N/A</v>
      </c>
      <c r="AC210" s="201"/>
      <c r="AD210" s="201"/>
      <c r="AE210" s="201"/>
      <c r="AF210" s="201"/>
      <c r="AG210" s="201"/>
      <c r="AH210" s="201"/>
      <c r="AI210" s="201"/>
    </row>
    <row r="211">
      <c r="H211" s="205"/>
      <c r="I211" s="206"/>
      <c r="J211" s="203"/>
      <c r="K211" s="207"/>
      <c r="L211" s="199"/>
      <c r="M211" s="130"/>
      <c r="N211" s="199"/>
      <c r="O211" s="200"/>
      <c r="P211" s="200"/>
      <c r="Q211" s="130"/>
      <c r="R211" s="199"/>
      <c r="S211" s="200"/>
      <c r="T211" s="132"/>
      <c r="AB211" s="201" t="str">
        <f>IFERROR(__xludf.DUMMYFUNCTION("FILTER('설정시트'!$D$7:$K$20,'설정시트'!$C$7:$C$20=I211)"),"#N/A")</f>
        <v>#N/A</v>
      </c>
      <c r="AC211" s="201"/>
      <c r="AD211" s="201"/>
      <c r="AE211" s="201"/>
      <c r="AF211" s="201"/>
      <c r="AG211" s="201"/>
      <c r="AH211" s="201"/>
      <c r="AI211" s="201"/>
    </row>
    <row r="212">
      <c r="H212" s="205"/>
      <c r="I212" s="206"/>
      <c r="J212" s="203"/>
      <c r="K212" s="207"/>
      <c r="L212" s="199"/>
      <c r="M212" s="130"/>
      <c r="N212" s="199"/>
      <c r="O212" s="200"/>
      <c r="P212" s="200"/>
      <c r="Q212" s="130"/>
      <c r="R212" s="199"/>
      <c r="S212" s="200"/>
      <c r="T212" s="132"/>
      <c r="AB212" s="201" t="str">
        <f>IFERROR(__xludf.DUMMYFUNCTION("FILTER('설정시트'!$D$7:$K$20,'설정시트'!$C$7:$C$20=I212)"),"#N/A")</f>
        <v>#N/A</v>
      </c>
      <c r="AC212" s="201"/>
      <c r="AD212" s="201"/>
      <c r="AE212" s="201"/>
      <c r="AF212" s="201"/>
      <c r="AG212" s="201"/>
      <c r="AH212" s="201"/>
      <c r="AI212" s="201"/>
    </row>
    <row r="213">
      <c r="H213" s="205"/>
      <c r="I213" s="206"/>
      <c r="J213" s="203"/>
      <c r="K213" s="207"/>
      <c r="L213" s="199"/>
      <c r="M213" s="130"/>
      <c r="N213" s="199"/>
      <c r="O213" s="200"/>
      <c r="P213" s="200"/>
      <c r="Q213" s="130"/>
      <c r="R213" s="199"/>
      <c r="S213" s="200"/>
      <c r="T213" s="132"/>
      <c r="AB213" s="201" t="str">
        <f>IFERROR(__xludf.DUMMYFUNCTION("FILTER('설정시트'!$D$7:$K$20,'설정시트'!$C$7:$C$20=I213)"),"#N/A")</f>
        <v>#N/A</v>
      </c>
      <c r="AC213" s="201"/>
      <c r="AD213" s="201"/>
      <c r="AE213" s="201"/>
      <c r="AF213" s="201"/>
      <c r="AG213" s="201"/>
      <c r="AH213" s="201"/>
      <c r="AI213" s="201"/>
    </row>
    <row r="214">
      <c r="H214" s="205"/>
      <c r="I214" s="206"/>
      <c r="J214" s="203"/>
      <c r="K214" s="207"/>
      <c r="L214" s="199"/>
      <c r="M214" s="130"/>
      <c r="N214" s="199"/>
      <c r="O214" s="200"/>
      <c r="P214" s="200"/>
      <c r="Q214" s="130"/>
      <c r="R214" s="199"/>
      <c r="S214" s="200"/>
      <c r="T214" s="132"/>
      <c r="AB214" s="201" t="str">
        <f>IFERROR(__xludf.DUMMYFUNCTION("FILTER('설정시트'!$D$7:$K$20,'설정시트'!$C$7:$C$20=I214)"),"#N/A")</f>
        <v>#N/A</v>
      </c>
      <c r="AC214" s="201"/>
      <c r="AD214" s="201"/>
      <c r="AE214" s="201"/>
      <c r="AF214" s="201"/>
      <c r="AG214" s="201"/>
      <c r="AH214" s="201"/>
      <c r="AI214" s="201"/>
    </row>
    <row r="215">
      <c r="H215" s="205"/>
      <c r="I215" s="206"/>
      <c r="J215" s="203"/>
      <c r="K215" s="207"/>
      <c r="L215" s="199"/>
      <c r="M215" s="130"/>
      <c r="N215" s="199"/>
      <c r="O215" s="200"/>
      <c r="P215" s="200"/>
      <c r="Q215" s="130"/>
      <c r="R215" s="199"/>
      <c r="S215" s="200"/>
      <c r="T215" s="132"/>
      <c r="AB215" s="201" t="str">
        <f>IFERROR(__xludf.DUMMYFUNCTION("FILTER('설정시트'!$D$7:$K$20,'설정시트'!$C$7:$C$20=I215)"),"#N/A")</f>
        <v>#N/A</v>
      </c>
      <c r="AC215" s="201"/>
      <c r="AD215" s="201"/>
      <c r="AE215" s="201"/>
      <c r="AF215" s="201"/>
      <c r="AG215" s="201"/>
      <c r="AH215" s="201"/>
      <c r="AI215" s="201"/>
    </row>
    <row r="216">
      <c r="H216" s="205"/>
      <c r="I216" s="206"/>
      <c r="J216" s="203"/>
      <c r="K216" s="207"/>
      <c r="L216" s="199"/>
      <c r="M216" s="130"/>
      <c r="N216" s="199"/>
      <c r="O216" s="200"/>
      <c r="P216" s="200"/>
      <c r="Q216" s="130"/>
      <c r="R216" s="199"/>
      <c r="S216" s="200"/>
      <c r="T216" s="132"/>
      <c r="AB216" s="201" t="str">
        <f>IFERROR(__xludf.DUMMYFUNCTION("FILTER('설정시트'!$D$7:$K$20,'설정시트'!$C$7:$C$20=I216)"),"#N/A")</f>
        <v>#N/A</v>
      </c>
      <c r="AC216" s="201"/>
      <c r="AD216" s="201"/>
      <c r="AE216" s="201"/>
      <c r="AF216" s="201"/>
      <c r="AG216" s="201"/>
      <c r="AH216" s="201"/>
      <c r="AI216" s="201"/>
    </row>
    <row r="217">
      <c r="H217" s="205"/>
      <c r="I217" s="206"/>
      <c r="J217" s="203"/>
      <c r="K217" s="207"/>
      <c r="L217" s="199"/>
      <c r="M217" s="130"/>
      <c r="N217" s="199"/>
      <c r="O217" s="200"/>
      <c r="P217" s="200"/>
      <c r="Q217" s="130"/>
      <c r="R217" s="199"/>
      <c r="S217" s="200"/>
      <c r="T217" s="132"/>
      <c r="AB217" s="201" t="str">
        <f>IFERROR(__xludf.DUMMYFUNCTION("FILTER('설정시트'!$D$7:$K$20,'설정시트'!$C$7:$C$20=I217)"),"#N/A")</f>
        <v>#N/A</v>
      </c>
      <c r="AC217" s="201"/>
      <c r="AD217" s="201"/>
      <c r="AE217" s="201"/>
      <c r="AF217" s="201"/>
      <c r="AG217" s="201"/>
      <c r="AH217" s="201"/>
      <c r="AI217" s="201"/>
    </row>
    <row r="218">
      <c r="H218" s="205"/>
      <c r="I218" s="206"/>
      <c r="J218" s="203"/>
      <c r="K218" s="207"/>
      <c r="L218" s="199"/>
      <c r="M218" s="130"/>
      <c r="N218" s="199"/>
      <c r="O218" s="200"/>
      <c r="P218" s="200"/>
      <c r="Q218" s="130"/>
      <c r="R218" s="199"/>
      <c r="S218" s="200"/>
      <c r="T218" s="132"/>
      <c r="AB218" s="201" t="str">
        <f>IFERROR(__xludf.DUMMYFUNCTION("FILTER('설정시트'!$D$7:$K$20,'설정시트'!$C$7:$C$20=I218)"),"#N/A")</f>
        <v>#N/A</v>
      </c>
      <c r="AC218" s="201"/>
      <c r="AD218" s="201"/>
      <c r="AE218" s="201"/>
      <c r="AF218" s="201"/>
      <c r="AG218" s="201"/>
      <c r="AH218" s="201"/>
      <c r="AI218" s="201"/>
    </row>
    <row r="219">
      <c r="H219" s="205"/>
      <c r="I219" s="206"/>
      <c r="J219" s="203"/>
      <c r="K219" s="207"/>
      <c r="L219" s="199"/>
      <c r="M219" s="130"/>
      <c r="N219" s="199"/>
      <c r="O219" s="200"/>
      <c r="P219" s="200"/>
      <c r="Q219" s="130"/>
      <c r="R219" s="199"/>
      <c r="S219" s="200"/>
      <c r="T219" s="132"/>
      <c r="AB219" s="201" t="str">
        <f>IFERROR(__xludf.DUMMYFUNCTION("FILTER('설정시트'!$D$7:$K$20,'설정시트'!$C$7:$C$20=I219)"),"#N/A")</f>
        <v>#N/A</v>
      </c>
      <c r="AC219" s="201"/>
      <c r="AD219" s="201"/>
      <c r="AE219" s="201"/>
      <c r="AF219" s="201"/>
      <c r="AG219" s="201"/>
      <c r="AH219" s="201"/>
      <c r="AI219" s="201"/>
    </row>
    <row r="220">
      <c r="H220" s="205"/>
      <c r="I220" s="206"/>
      <c r="J220" s="203"/>
      <c r="K220" s="207"/>
      <c r="L220" s="199"/>
      <c r="M220" s="130"/>
      <c r="N220" s="199"/>
      <c r="O220" s="200"/>
      <c r="P220" s="200"/>
      <c r="Q220" s="130"/>
      <c r="R220" s="199"/>
      <c r="S220" s="200"/>
      <c r="T220" s="132"/>
      <c r="AB220" s="201" t="str">
        <f>IFERROR(__xludf.DUMMYFUNCTION("FILTER('설정시트'!$D$7:$K$20,'설정시트'!$C$7:$C$20=I220)"),"#N/A")</f>
        <v>#N/A</v>
      </c>
      <c r="AC220" s="201"/>
      <c r="AD220" s="201"/>
      <c r="AE220" s="201"/>
      <c r="AF220" s="201"/>
      <c r="AG220" s="201"/>
      <c r="AH220" s="201"/>
      <c r="AI220" s="201"/>
    </row>
    <row r="221">
      <c r="H221" s="205"/>
      <c r="I221" s="206"/>
      <c r="J221" s="203"/>
      <c r="K221" s="207"/>
      <c r="L221" s="199"/>
      <c r="M221" s="130"/>
      <c r="N221" s="199"/>
      <c r="O221" s="200"/>
      <c r="P221" s="200"/>
      <c r="Q221" s="130"/>
      <c r="R221" s="199"/>
      <c r="S221" s="200"/>
      <c r="T221" s="132"/>
      <c r="AB221" s="201" t="str">
        <f>IFERROR(__xludf.DUMMYFUNCTION("FILTER('설정시트'!$D$7:$K$20,'설정시트'!$C$7:$C$20=I221)"),"#N/A")</f>
        <v>#N/A</v>
      </c>
      <c r="AC221" s="201"/>
      <c r="AD221" s="201"/>
      <c r="AE221" s="201"/>
      <c r="AF221" s="201"/>
      <c r="AG221" s="201"/>
      <c r="AH221" s="201"/>
      <c r="AI221" s="201"/>
    </row>
    <row r="222">
      <c r="H222" s="205"/>
      <c r="I222" s="206"/>
      <c r="J222" s="203"/>
      <c r="K222" s="207"/>
      <c r="L222" s="199"/>
      <c r="M222" s="130"/>
      <c r="N222" s="199"/>
      <c r="O222" s="200"/>
      <c r="P222" s="200"/>
      <c r="Q222" s="130"/>
      <c r="R222" s="199"/>
      <c r="S222" s="200"/>
      <c r="T222" s="132"/>
      <c r="AB222" s="201" t="str">
        <f>IFERROR(__xludf.DUMMYFUNCTION("FILTER('설정시트'!$D$7:$K$20,'설정시트'!$C$7:$C$20=I222)"),"#N/A")</f>
        <v>#N/A</v>
      </c>
      <c r="AC222" s="201"/>
      <c r="AD222" s="201"/>
      <c r="AE222" s="201"/>
      <c r="AF222" s="201"/>
      <c r="AG222" s="201"/>
      <c r="AH222" s="201"/>
      <c r="AI222" s="201"/>
    </row>
    <row r="223">
      <c r="H223" s="205"/>
      <c r="I223" s="206"/>
      <c r="J223" s="203"/>
      <c r="K223" s="207"/>
      <c r="L223" s="199"/>
      <c r="M223" s="130"/>
      <c r="N223" s="199"/>
      <c r="O223" s="200"/>
      <c r="P223" s="200"/>
      <c r="Q223" s="130"/>
      <c r="R223" s="199"/>
      <c r="S223" s="200"/>
      <c r="T223" s="132"/>
      <c r="AB223" s="201" t="str">
        <f>IFERROR(__xludf.DUMMYFUNCTION("FILTER('설정시트'!$D$7:$K$20,'설정시트'!$C$7:$C$20=I223)"),"#N/A")</f>
        <v>#N/A</v>
      </c>
      <c r="AC223" s="201"/>
      <c r="AD223" s="201"/>
      <c r="AE223" s="201"/>
      <c r="AF223" s="201"/>
      <c r="AG223" s="201"/>
      <c r="AH223" s="201"/>
      <c r="AI223" s="201"/>
    </row>
    <row r="224">
      <c r="H224" s="205"/>
      <c r="I224" s="206"/>
      <c r="J224" s="203"/>
      <c r="K224" s="207"/>
      <c r="L224" s="199"/>
      <c r="M224" s="130"/>
      <c r="N224" s="199"/>
      <c r="O224" s="200"/>
      <c r="P224" s="200"/>
      <c r="Q224" s="130"/>
      <c r="R224" s="199"/>
      <c r="S224" s="200"/>
      <c r="T224" s="132"/>
      <c r="AB224" s="201" t="str">
        <f>IFERROR(__xludf.DUMMYFUNCTION("FILTER('설정시트'!$D$7:$K$20,'설정시트'!$C$7:$C$20=I224)"),"#N/A")</f>
        <v>#N/A</v>
      </c>
      <c r="AC224" s="201"/>
      <c r="AD224" s="201"/>
      <c r="AE224" s="201"/>
      <c r="AF224" s="201"/>
      <c r="AG224" s="201"/>
      <c r="AH224" s="201"/>
      <c r="AI224" s="201"/>
    </row>
    <row r="225">
      <c r="H225" s="205"/>
      <c r="I225" s="206"/>
      <c r="J225" s="203"/>
      <c r="K225" s="207"/>
      <c r="L225" s="199"/>
      <c r="M225" s="130"/>
      <c r="N225" s="199"/>
      <c r="O225" s="200"/>
      <c r="P225" s="200"/>
      <c r="Q225" s="130"/>
      <c r="R225" s="199"/>
      <c r="S225" s="200"/>
      <c r="T225" s="132"/>
      <c r="AB225" s="201" t="str">
        <f>IFERROR(__xludf.DUMMYFUNCTION("FILTER('설정시트'!$D$7:$K$20,'설정시트'!$C$7:$C$20=I225)"),"#N/A")</f>
        <v>#N/A</v>
      </c>
      <c r="AC225" s="201"/>
      <c r="AD225" s="201"/>
      <c r="AE225" s="201"/>
      <c r="AF225" s="201"/>
      <c r="AG225" s="201"/>
      <c r="AH225" s="201"/>
      <c r="AI225" s="201"/>
    </row>
    <row r="226">
      <c r="H226" s="205"/>
      <c r="I226" s="206"/>
      <c r="J226" s="203"/>
      <c r="K226" s="207"/>
      <c r="L226" s="199"/>
      <c r="M226" s="130"/>
      <c r="N226" s="199"/>
      <c r="O226" s="200"/>
      <c r="P226" s="200"/>
      <c r="Q226" s="130"/>
      <c r="R226" s="199"/>
      <c r="S226" s="200"/>
      <c r="T226" s="132"/>
      <c r="AB226" s="201" t="str">
        <f>IFERROR(__xludf.DUMMYFUNCTION("FILTER('설정시트'!$D$7:$K$20,'설정시트'!$C$7:$C$20=I226)"),"#N/A")</f>
        <v>#N/A</v>
      </c>
      <c r="AC226" s="201"/>
      <c r="AD226" s="201"/>
      <c r="AE226" s="201"/>
      <c r="AF226" s="201"/>
      <c r="AG226" s="201"/>
      <c r="AH226" s="201"/>
      <c r="AI226" s="201"/>
    </row>
    <row r="227">
      <c r="H227" s="205"/>
      <c r="I227" s="206"/>
      <c r="J227" s="203"/>
      <c r="K227" s="207"/>
      <c r="L227" s="199"/>
      <c r="M227" s="130"/>
      <c r="N227" s="199"/>
      <c r="O227" s="200"/>
      <c r="P227" s="200"/>
      <c r="Q227" s="130"/>
      <c r="R227" s="199"/>
      <c r="S227" s="200"/>
      <c r="T227" s="132"/>
      <c r="AB227" s="201" t="str">
        <f>IFERROR(__xludf.DUMMYFUNCTION("FILTER('설정시트'!$D$7:$K$20,'설정시트'!$C$7:$C$20=I227)"),"#N/A")</f>
        <v>#N/A</v>
      </c>
      <c r="AC227" s="201"/>
      <c r="AD227" s="201"/>
      <c r="AE227" s="201"/>
      <c r="AF227" s="201"/>
      <c r="AG227" s="201"/>
      <c r="AH227" s="201"/>
      <c r="AI227" s="201"/>
    </row>
    <row r="228">
      <c r="H228" s="205"/>
      <c r="I228" s="206"/>
      <c r="J228" s="203"/>
      <c r="K228" s="207"/>
      <c r="L228" s="199"/>
      <c r="M228" s="130"/>
      <c r="N228" s="199"/>
      <c r="O228" s="200"/>
      <c r="P228" s="200"/>
      <c r="Q228" s="130"/>
      <c r="R228" s="199"/>
      <c r="S228" s="200"/>
      <c r="T228" s="132"/>
      <c r="AB228" s="201" t="str">
        <f>IFERROR(__xludf.DUMMYFUNCTION("FILTER('설정시트'!$D$7:$K$20,'설정시트'!$C$7:$C$20=I228)"),"#N/A")</f>
        <v>#N/A</v>
      </c>
      <c r="AC228" s="201"/>
      <c r="AD228" s="201"/>
      <c r="AE228" s="201"/>
      <c r="AF228" s="201"/>
      <c r="AG228" s="201"/>
      <c r="AH228" s="201"/>
      <c r="AI228" s="201"/>
    </row>
    <row r="229">
      <c r="H229" s="205"/>
      <c r="I229" s="206"/>
      <c r="J229" s="203"/>
      <c r="K229" s="207"/>
      <c r="L229" s="199"/>
      <c r="M229" s="130"/>
      <c r="N229" s="199"/>
      <c r="O229" s="200"/>
      <c r="P229" s="200"/>
      <c r="Q229" s="130"/>
      <c r="R229" s="199"/>
      <c r="S229" s="200"/>
      <c r="T229" s="132"/>
      <c r="AB229" s="201" t="str">
        <f>IFERROR(__xludf.DUMMYFUNCTION("FILTER('설정시트'!$D$7:$K$20,'설정시트'!$C$7:$C$20=I229)"),"#N/A")</f>
        <v>#N/A</v>
      </c>
      <c r="AC229" s="201"/>
      <c r="AD229" s="201"/>
      <c r="AE229" s="201"/>
      <c r="AF229" s="201"/>
      <c r="AG229" s="201"/>
      <c r="AH229" s="201"/>
      <c r="AI229" s="201"/>
    </row>
    <row r="230">
      <c r="H230" s="205"/>
      <c r="I230" s="206"/>
      <c r="J230" s="203"/>
      <c r="K230" s="207"/>
      <c r="L230" s="199"/>
      <c r="M230" s="130"/>
      <c r="N230" s="199"/>
      <c r="O230" s="200"/>
      <c r="P230" s="200"/>
      <c r="Q230" s="130"/>
      <c r="R230" s="199"/>
      <c r="S230" s="200"/>
      <c r="T230" s="132"/>
      <c r="AB230" s="201" t="str">
        <f>IFERROR(__xludf.DUMMYFUNCTION("FILTER('설정시트'!$D$7:$K$20,'설정시트'!$C$7:$C$20=I230)"),"#N/A")</f>
        <v>#N/A</v>
      </c>
      <c r="AC230" s="201"/>
      <c r="AD230" s="201"/>
      <c r="AE230" s="201"/>
      <c r="AF230" s="201"/>
      <c r="AG230" s="201"/>
      <c r="AH230" s="201"/>
      <c r="AI230" s="201"/>
    </row>
    <row r="231">
      <c r="H231" s="205"/>
      <c r="I231" s="206"/>
      <c r="J231" s="203"/>
      <c r="K231" s="207"/>
      <c r="L231" s="199"/>
      <c r="M231" s="130"/>
      <c r="N231" s="199"/>
      <c r="O231" s="200"/>
      <c r="P231" s="200"/>
      <c r="Q231" s="130"/>
      <c r="R231" s="199"/>
      <c r="S231" s="200"/>
      <c r="T231" s="132"/>
      <c r="AB231" s="201" t="str">
        <f>IFERROR(__xludf.DUMMYFUNCTION("FILTER('설정시트'!$D$7:$K$20,'설정시트'!$C$7:$C$20=I231)"),"#N/A")</f>
        <v>#N/A</v>
      </c>
      <c r="AC231" s="201"/>
      <c r="AD231" s="201"/>
      <c r="AE231" s="201"/>
      <c r="AF231" s="201"/>
      <c r="AG231" s="201"/>
      <c r="AH231" s="201"/>
      <c r="AI231" s="201"/>
    </row>
    <row r="232">
      <c r="H232" s="205"/>
      <c r="I232" s="206"/>
      <c r="J232" s="203"/>
      <c r="K232" s="207"/>
      <c r="L232" s="199"/>
      <c r="M232" s="130"/>
      <c r="N232" s="199"/>
      <c r="O232" s="200"/>
      <c r="P232" s="200"/>
      <c r="Q232" s="130"/>
      <c r="R232" s="199"/>
      <c r="S232" s="200"/>
      <c r="T232" s="132"/>
      <c r="AB232" s="201" t="str">
        <f>IFERROR(__xludf.DUMMYFUNCTION("FILTER('설정시트'!$D$7:$K$20,'설정시트'!$C$7:$C$20=I232)"),"#N/A")</f>
        <v>#N/A</v>
      </c>
      <c r="AC232" s="201"/>
      <c r="AD232" s="201"/>
      <c r="AE232" s="201"/>
      <c r="AF232" s="201"/>
      <c r="AG232" s="201"/>
      <c r="AH232" s="201"/>
      <c r="AI232" s="201"/>
    </row>
    <row r="233">
      <c r="H233" s="205"/>
      <c r="I233" s="206"/>
      <c r="J233" s="203"/>
      <c r="K233" s="207"/>
      <c r="L233" s="199"/>
      <c r="M233" s="130"/>
      <c r="N233" s="199"/>
      <c r="O233" s="200"/>
      <c r="P233" s="200"/>
      <c r="Q233" s="130"/>
      <c r="R233" s="199"/>
      <c r="S233" s="200"/>
      <c r="T233" s="132"/>
      <c r="AB233" s="201" t="str">
        <f>IFERROR(__xludf.DUMMYFUNCTION("FILTER('설정시트'!$D$7:$K$20,'설정시트'!$C$7:$C$20=I233)"),"#N/A")</f>
        <v>#N/A</v>
      </c>
      <c r="AC233" s="201"/>
      <c r="AD233" s="201"/>
      <c r="AE233" s="201"/>
      <c r="AF233" s="201"/>
      <c r="AG233" s="201"/>
      <c r="AH233" s="201"/>
      <c r="AI233" s="201"/>
    </row>
    <row r="234">
      <c r="H234" s="205"/>
      <c r="I234" s="206"/>
      <c r="J234" s="203"/>
      <c r="K234" s="207"/>
      <c r="L234" s="199"/>
      <c r="M234" s="130"/>
      <c r="N234" s="199"/>
      <c r="O234" s="200"/>
      <c r="P234" s="200"/>
      <c r="Q234" s="130"/>
      <c r="R234" s="199"/>
      <c r="S234" s="200"/>
      <c r="T234" s="132"/>
      <c r="AB234" s="201" t="str">
        <f>IFERROR(__xludf.DUMMYFUNCTION("FILTER('설정시트'!$D$7:$K$20,'설정시트'!$C$7:$C$20=I234)"),"#N/A")</f>
        <v>#N/A</v>
      </c>
      <c r="AC234" s="201"/>
      <c r="AD234" s="201"/>
      <c r="AE234" s="201"/>
      <c r="AF234" s="201"/>
      <c r="AG234" s="201"/>
      <c r="AH234" s="201"/>
      <c r="AI234" s="201"/>
    </row>
    <row r="235">
      <c r="H235" s="205"/>
      <c r="I235" s="206"/>
      <c r="J235" s="203"/>
      <c r="K235" s="207"/>
      <c r="L235" s="199"/>
      <c r="M235" s="130"/>
      <c r="N235" s="199"/>
      <c r="O235" s="200"/>
      <c r="P235" s="200"/>
      <c r="Q235" s="130"/>
      <c r="R235" s="199"/>
      <c r="S235" s="200"/>
      <c r="T235" s="132"/>
      <c r="AB235" s="201" t="str">
        <f>IFERROR(__xludf.DUMMYFUNCTION("FILTER('설정시트'!$D$7:$K$20,'설정시트'!$C$7:$C$20=I235)"),"#N/A")</f>
        <v>#N/A</v>
      </c>
      <c r="AC235" s="201"/>
      <c r="AD235" s="201"/>
      <c r="AE235" s="201"/>
      <c r="AF235" s="201"/>
      <c r="AG235" s="201"/>
      <c r="AH235" s="201"/>
      <c r="AI235" s="201"/>
    </row>
    <row r="236">
      <c r="H236" s="205"/>
      <c r="I236" s="206"/>
      <c r="J236" s="203"/>
      <c r="K236" s="207"/>
      <c r="L236" s="199"/>
      <c r="M236" s="130"/>
      <c r="N236" s="199"/>
      <c r="O236" s="200"/>
      <c r="P236" s="200"/>
      <c r="Q236" s="130"/>
      <c r="R236" s="199"/>
      <c r="S236" s="200"/>
      <c r="T236" s="132"/>
      <c r="AB236" s="201" t="str">
        <f>IFERROR(__xludf.DUMMYFUNCTION("FILTER('설정시트'!$D$7:$K$20,'설정시트'!$C$7:$C$20=I236)"),"#N/A")</f>
        <v>#N/A</v>
      </c>
      <c r="AC236" s="201"/>
      <c r="AD236" s="201"/>
      <c r="AE236" s="201"/>
      <c r="AF236" s="201"/>
      <c r="AG236" s="201"/>
      <c r="AH236" s="201"/>
      <c r="AI236" s="201"/>
    </row>
    <row r="237">
      <c r="H237" s="205"/>
      <c r="I237" s="206"/>
      <c r="J237" s="203"/>
      <c r="K237" s="207"/>
      <c r="L237" s="199"/>
      <c r="M237" s="130"/>
      <c r="N237" s="199"/>
      <c r="O237" s="200"/>
      <c r="P237" s="200"/>
      <c r="Q237" s="130"/>
      <c r="R237" s="199"/>
      <c r="S237" s="200"/>
      <c r="T237" s="132"/>
      <c r="AB237" s="201" t="str">
        <f>IFERROR(__xludf.DUMMYFUNCTION("FILTER('설정시트'!$D$7:$K$20,'설정시트'!$C$7:$C$20=I237)"),"#N/A")</f>
        <v>#N/A</v>
      </c>
      <c r="AC237" s="201"/>
      <c r="AD237" s="201"/>
      <c r="AE237" s="201"/>
      <c r="AF237" s="201"/>
      <c r="AG237" s="201"/>
      <c r="AH237" s="201"/>
      <c r="AI237" s="201"/>
    </row>
    <row r="238">
      <c r="H238" s="205"/>
      <c r="I238" s="206"/>
      <c r="J238" s="203"/>
      <c r="K238" s="207"/>
      <c r="L238" s="199"/>
      <c r="M238" s="130"/>
      <c r="N238" s="199"/>
      <c r="O238" s="200"/>
      <c r="P238" s="200"/>
      <c r="Q238" s="130"/>
      <c r="R238" s="199"/>
      <c r="S238" s="200"/>
      <c r="T238" s="132"/>
      <c r="AB238" s="201" t="str">
        <f>IFERROR(__xludf.DUMMYFUNCTION("FILTER('설정시트'!$D$7:$K$20,'설정시트'!$C$7:$C$20=I238)"),"#N/A")</f>
        <v>#N/A</v>
      </c>
      <c r="AC238" s="201"/>
      <c r="AD238" s="201"/>
      <c r="AE238" s="201"/>
      <c r="AF238" s="201"/>
      <c r="AG238" s="201"/>
      <c r="AH238" s="201"/>
      <c r="AI238" s="201"/>
    </row>
    <row r="239">
      <c r="H239" s="205"/>
      <c r="I239" s="206"/>
      <c r="J239" s="203"/>
      <c r="K239" s="207"/>
      <c r="L239" s="199"/>
      <c r="M239" s="130"/>
      <c r="N239" s="199"/>
      <c r="O239" s="200"/>
      <c r="P239" s="200"/>
      <c r="Q239" s="130"/>
      <c r="R239" s="199"/>
      <c r="S239" s="200"/>
      <c r="T239" s="132"/>
      <c r="AB239" s="201" t="str">
        <f>IFERROR(__xludf.DUMMYFUNCTION("FILTER('설정시트'!$D$7:$K$20,'설정시트'!$C$7:$C$20=I239)"),"#N/A")</f>
        <v>#N/A</v>
      </c>
      <c r="AC239" s="201"/>
      <c r="AD239" s="201"/>
      <c r="AE239" s="201"/>
      <c r="AF239" s="201"/>
      <c r="AG239" s="201"/>
      <c r="AH239" s="201"/>
      <c r="AI239" s="201"/>
    </row>
    <row r="240">
      <c r="H240" s="205"/>
      <c r="I240" s="206"/>
      <c r="J240" s="203"/>
      <c r="K240" s="207"/>
      <c r="L240" s="199"/>
      <c r="M240" s="130"/>
      <c r="N240" s="199"/>
      <c r="O240" s="200"/>
      <c r="P240" s="200"/>
      <c r="Q240" s="130"/>
      <c r="R240" s="199"/>
      <c r="S240" s="200"/>
      <c r="T240" s="132"/>
      <c r="AB240" s="201" t="str">
        <f>IFERROR(__xludf.DUMMYFUNCTION("FILTER('설정시트'!$D$7:$K$20,'설정시트'!$C$7:$C$20=I240)"),"#N/A")</f>
        <v>#N/A</v>
      </c>
      <c r="AC240" s="201"/>
      <c r="AD240" s="201"/>
      <c r="AE240" s="201"/>
      <c r="AF240" s="201"/>
      <c r="AG240" s="201"/>
      <c r="AH240" s="201"/>
      <c r="AI240" s="201"/>
    </row>
    <row r="241">
      <c r="H241" s="205"/>
      <c r="I241" s="206"/>
      <c r="J241" s="203"/>
      <c r="K241" s="207"/>
      <c r="L241" s="199"/>
      <c r="M241" s="130"/>
      <c r="N241" s="199"/>
      <c r="O241" s="200"/>
      <c r="P241" s="200"/>
      <c r="Q241" s="130"/>
      <c r="R241" s="199"/>
      <c r="S241" s="200"/>
      <c r="T241" s="132"/>
      <c r="AB241" s="201" t="str">
        <f>IFERROR(__xludf.DUMMYFUNCTION("FILTER('설정시트'!$D$7:$K$20,'설정시트'!$C$7:$C$20=I241)"),"#N/A")</f>
        <v>#N/A</v>
      </c>
      <c r="AC241" s="201"/>
      <c r="AD241" s="201"/>
      <c r="AE241" s="201"/>
      <c r="AF241" s="201"/>
      <c r="AG241" s="201"/>
      <c r="AH241" s="201"/>
      <c r="AI241" s="201"/>
    </row>
    <row r="242">
      <c r="H242" s="205"/>
      <c r="I242" s="206"/>
      <c r="J242" s="203"/>
      <c r="K242" s="207"/>
      <c r="L242" s="199"/>
      <c r="M242" s="130"/>
      <c r="N242" s="199"/>
      <c r="O242" s="200"/>
      <c r="P242" s="200"/>
      <c r="Q242" s="130"/>
      <c r="R242" s="199"/>
      <c r="S242" s="200"/>
      <c r="T242" s="132"/>
      <c r="AB242" s="201" t="str">
        <f>IFERROR(__xludf.DUMMYFUNCTION("FILTER('설정시트'!$D$7:$K$20,'설정시트'!$C$7:$C$20=I242)"),"#N/A")</f>
        <v>#N/A</v>
      </c>
      <c r="AC242" s="201"/>
      <c r="AD242" s="201"/>
      <c r="AE242" s="201"/>
      <c r="AF242" s="201"/>
      <c r="AG242" s="201"/>
      <c r="AH242" s="201"/>
      <c r="AI242" s="201"/>
    </row>
    <row r="243">
      <c r="H243" s="205"/>
      <c r="I243" s="206"/>
      <c r="J243" s="203"/>
      <c r="K243" s="207"/>
      <c r="L243" s="199"/>
      <c r="M243" s="130"/>
      <c r="N243" s="199"/>
      <c r="O243" s="200"/>
      <c r="P243" s="200"/>
      <c r="Q243" s="130"/>
      <c r="R243" s="199"/>
      <c r="S243" s="200"/>
      <c r="T243" s="132"/>
      <c r="AB243" s="201" t="str">
        <f>IFERROR(__xludf.DUMMYFUNCTION("FILTER('설정시트'!$D$7:$K$20,'설정시트'!$C$7:$C$20=I243)"),"#N/A")</f>
        <v>#N/A</v>
      </c>
      <c r="AC243" s="201"/>
      <c r="AD243" s="201"/>
      <c r="AE243" s="201"/>
      <c r="AF243" s="201"/>
      <c r="AG243" s="201"/>
      <c r="AH243" s="201"/>
      <c r="AI243" s="201"/>
    </row>
    <row r="244">
      <c r="H244" s="205"/>
      <c r="I244" s="206"/>
      <c r="J244" s="203"/>
      <c r="K244" s="207"/>
      <c r="L244" s="199"/>
      <c r="M244" s="130"/>
      <c r="N244" s="199"/>
      <c r="O244" s="200"/>
      <c r="P244" s="200"/>
      <c r="Q244" s="130"/>
      <c r="R244" s="199"/>
      <c r="S244" s="200"/>
      <c r="T244" s="132"/>
      <c r="AB244" s="201" t="str">
        <f>IFERROR(__xludf.DUMMYFUNCTION("FILTER('설정시트'!$D$7:$K$20,'설정시트'!$C$7:$C$20=I244)"),"#N/A")</f>
        <v>#N/A</v>
      </c>
      <c r="AC244" s="201"/>
      <c r="AD244" s="201"/>
      <c r="AE244" s="201"/>
      <c r="AF244" s="201"/>
      <c r="AG244" s="201"/>
      <c r="AH244" s="201"/>
      <c r="AI244" s="201"/>
    </row>
    <row r="245">
      <c r="H245" s="205"/>
      <c r="I245" s="206"/>
      <c r="J245" s="203"/>
      <c r="K245" s="207"/>
      <c r="L245" s="199"/>
      <c r="M245" s="130"/>
      <c r="N245" s="199"/>
      <c r="O245" s="200"/>
      <c r="P245" s="200"/>
      <c r="Q245" s="130"/>
      <c r="R245" s="199"/>
      <c r="S245" s="200"/>
      <c r="T245" s="132"/>
      <c r="AB245" s="201" t="str">
        <f>IFERROR(__xludf.DUMMYFUNCTION("FILTER('설정시트'!$D$7:$K$20,'설정시트'!$C$7:$C$20=I245)"),"#N/A")</f>
        <v>#N/A</v>
      </c>
      <c r="AC245" s="201"/>
      <c r="AD245" s="201"/>
      <c r="AE245" s="201"/>
      <c r="AF245" s="201"/>
      <c r="AG245" s="201"/>
      <c r="AH245" s="201"/>
      <c r="AI245" s="201"/>
    </row>
    <row r="246">
      <c r="H246" s="205"/>
      <c r="I246" s="206"/>
      <c r="J246" s="203"/>
      <c r="K246" s="207"/>
      <c r="L246" s="199"/>
      <c r="M246" s="130"/>
      <c r="N246" s="199"/>
      <c r="O246" s="200"/>
      <c r="P246" s="200"/>
      <c r="Q246" s="130"/>
      <c r="R246" s="199"/>
      <c r="S246" s="200"/>
      <c r="T246" s="132"/>
      <c r="AB246" s="201" t="str">
        <f>IFERROR(__xludf.DUMMYFUNCTION("FILTER('설정시트'!$D$7:$K$20,'설정시트'!$C$7:$C$20=I246)"),"#N/A")</f>
        <v>#N/A</v>
      </c>
      <c r="AC246" s="201"/>
      <c r="AD246" s="201"/>
      <c r="AE246" s="201"/>
      <c r="AF246" s="201"/>
      <c r="AG246" s="201"/>
      <c r="AH246" s="201"/>
      <c r="AI246" s="201"/>
    </row>
    <row r="247">
      <c r="H247" s="205"/>
      <c r="I247" s="206"/>
      <c r="J247" s="203"/>
      <c r="K247" s="207"/>
      <c r="L247" s="199"/>
      <c r="M247" s="130"/>
      <c r="N247" s="199"/>
      <c r="O247" s="200"/>
      <c r="P247" s="200"/>
      <c r="Q247" s="130"/>
      <c r="R247" s="199"/>
      <c r="S247" s="200"/>
      <c r="T247" s="132"/>
      <c r="AB247" s="201" t="str">
        <f>IFERROR(__xludf.DUMMYFUNCTION("FILTER('설정시트'!$D$7:$K$20,'설정시트'!$C$7:$C$20=I247)"),"#N/A")</f>
        <v>#N/A</v>
      </c>
      <c r="AC247" s="201"/>
      <c r="AD247" s="201"/>
      <c r="AE247" s="201"/>
      <c r="AF247" s="201"/>
      <c r="AG247" s="201"/>
      <c r="AH247" s="201"/>
      <c r="AI247" s="201"/>
    </row>
    <row r="248">
      <c r="H248" s="205"/>
      <c r="I248" s="206"/>
      <c r="J248" s="203"/>
      <c r="K248" s="207"/>
      <c r="L248" s="199"/>
      <c r="M248" s="130"/>
      <c r="N248" s="199"/>
      <c r="O248" s="200"/>
      <c r="P248" s="200"/>
      <c r="Q248" s="130"/>
      <c r="R248" s="199"/>
      <c r="S248" s="200"/>
      <c r="T248" s="132"/>
      <c r="AB248" s="201" t="str">
        <f>IFERROR(__xludf.DUMMYFUNCTION("FILTER('설정시트'!$D$7:$K$20,'설정시트'!$C$7:$C$20=I248)"),"#N/A")</f>
        <v>#N/A</v>
      </c>
      <c r="AC248" s="201"/>
      <c r="AD248" s="201"/>
      <c r="AE248" s="201"/>
      <c r="AF248" s="201"/>
      <c r="AG248" s="201"/>
      <c r="AH248" s="201"/>
      <c r="AI248" s="201"/>
    </row>
    <row r="249">
      <c r="H249" s="205"/>
      <c r="I249" s="206"/>
      <c r="J249" s="203"/>
      <c r="K249" s="207"/>
      <c r="L249" s="199"/>
      <c r="M249" s="130"/>
      <c r="N249" s="199"/>
      <c r="O249" s="200"/>
      <c r="P249" s="200"/>
      <c r="Q249" s="130"/>
      <c r="R249" s="199"/>
      <c r="S249" s="200"/>
      <c r="T249" s="132"/>
      <c r="AB249" s="201" t="str">
        <f>IFERROR(__xludf.DUMMYFUNCTION("FILTER('설정시트'!$D$7:$K$20,'설정시트'!$C$7:$C$20=I249)"),"#N/A")</f>
        <v>#N/A</v>
      </c>
      <c r="AC249" s="201"/>
      <c r="AD249" s="201"/>
      <c r="AE249" s="201"/>
      <c r="AF249" s="201"/>
      <c r="AG249" s="201"/>
      <c r="AH249" s="201"/>
      <c r="AI249" s="201"/>
    </row>
    <row r="250">
      <c r="H250" s="205"/>
      <c r="I250" s="206"/>
      <c r="J250" s="203"/>
      <c r="K250" s="207"/>
      <c r="L250" s="199"/>
      <c r="M250" s="130"/>
      <c r="N250" s="199"/>
      <c r="O250" s="200"/>
      <c r="P250" s="200"/>
      <c r="Q250" s="130"/>
      <c r="R250" s="199"/>
      <c r="S250" s="200"/>
      <c r="T250" s="132"/>
      <c r="AB250" s="201" t="str">
        <f>IFERROR(__xludf.DUMMYFUNCTION("FILTER('설정시트'!$D$7:$K$20,'설정시트'!$C$7:$C$20=I250)"),"#N/A")</f>
        <v>#N/A</v>
      </c>
      <c r="AC250" s="201"/>
      <c r="AD250" s="201"/>
      <c r="AE250" s="201"/>
      <c r="AF250" s="201"/>
      <c r="AG250" s="201"/>
      <c r="AH250" s="201"/>
      <c r="AI250" s="201"/>
    </row>
    <row r="251">
      <c r="H251" s="205"/>
      <c r="I251" s="206"/>
      <c r="J251" s="203"/>
      <c r="K251" s="207"/>
      <c r="L251" s="199"/>
      <c r="M251" s="130"/>
      <c r="N251" s="199"/>
      <c r="O251" s="200"/>
      <c r="P251" s="200"/>
      <c r="Q251" s="130"/>
      <c r="R251" s="199"/>
      <c r="S251" s="200"/>
      <c r="T251" s="132"/>
      <c r="AB251" s="201" t="str">
        <f>IFERROR(__xludf.DUMMYFUNCTION("FILTER('설정시트'!$D$7:$K$20,'설정시트'!$C$7:$C$20=I251)"),"#N/A")</f>
        <v>#N/A</v>
      </c>
      <c r="AC251" s="201"/>
      <c r="AD251" s="201"/>
      <c r="AE251" s="201"/>
      <c r="AF251" s="201"/>
      <c r="AG251" s="201"/>
      <c r="AH251" s="201"/>
      <c r="AI251" s="201"/>
    </row>
    <row r="252">
      <c r="H252" s="205"/>
      <c r="I252" s="206"/>
      <c r="J252" s="203"/>
      <c r="K252" s="207"/>
      <c r="L252" s="199"/>
      <c r="M252" s="130"/>
      <c r="N252" s="199"/>
      <c r="O252" s="200"/>
      <c r="P252" s="200"/>
      <c r="Q252" s="130"/>
      <c r="R252" s="199"/>
      <c r="S252" s="200"/>
      <c r="T252" s="132"/>
      <c r="AB252" s="201" t="str">
        <f>IFERROR(__xludf.DUMMYFUNCTION("FILTER('설정시트'!$D$7:$K$20,'설정시트'!$C$7:$C$20=I252)"),"#N/A")</f>
        <v>#N/A</v>
      </c>
      <c r="AC252" s="201"/>
      <c r="AD252" s="201"/>
      <c r="AE252" s="201"/>
      <c r="AF252" s="201"/>
      <c r="AG252" s="201"/>
      <c r="AH252" s="201"/>
      <c r="AI252" s="201"/>
    </row>
    <row r="253">
      <c r="H253" s="205"/>
      <c r="I253" s="206"/>
      <c r="J253" s="203"/>
      <c r="K253" s="207"/>
      <c r="L253" s="199"/>
      <c r="M253" s="130"/>
      <c r="N253" s="199"/>
      <c r="O253" s="200"/>
      <c r="P253" s="200"/>
      <c r="Q253" s="130"/>
      <c r="R253" s="199"/>
      <c r="S253" s="200"/>
      <c r="T253" s="132"/>
      <c r="AB253" s="201" t="str">
        <f>IFERROR(__xludf.DUMMYFUNCTION("FILTER('설정시트'!$D$7:$K$20,'설정시트'!$C$7:$C$20=I253)"),"#N/A")</f>
        <v>#N/A</v>
      </c>
      <c r="AC253" s="201"/>
      <c r="AD253" s="201"/>
      <c r="AE253" s="201"/>
      <c r="AF253" s="201"/>
      <c r="AG253" s="201"/>
      <c r="AH253" s="201"/>
      <c r="AI253" s="201"/>
    </row>
    <row r="254">
      <c r="H254" s="205"/>
      <c r="I254" s="206"/>
      <c r="J254" s="203"/>
      <c r="K254" s="207"/>
      <c r="L254" s="199"/>
      <c r="M254" s="130"/>
      <c r="N254" s="199"/>
      <c r="O254" s="200"/>
      <c r="P254" s="200"/>
      <c r="Q254" s="130"/>
      <c r="R254" s="199"/>
      <c r="S254" s="200"/>
      <c r="T254" s="132"/>
      <c r="AB254" s="201" t="str">
        <f>IFERROR(__xludf.DUMMYFUNCTION("FILTER('설정시트'!$D$7:$K$20,'설정시트'!$C$7:$C$20=I254)"),"#N/A")</f>
        <v>#N/A</v>
      </c>
      <c r="AC254" s="201"/>
      <c r="AD254" s="201"/>
      <c r="AE254" s="201"/>
      <c r="AF254" s="201"/>
      <c r="AG254" s="201"/>
      <c r="AH254" s="201"/>
      <c r="AI254" s="201"/>
    </row>
    <row r="255">
      <c r="H255" s="205"/>
      <c r="I255" s="206"/>
      <c r="J255" s="203"/>
      <c r="K255" s="207"/>
      <c r="L255" s="199"/>
      <c r="M255" s="130"/>
      <c r="N255" s="199"/>
      <c r="O255" s="200"/>
      <c r="P255" s="200"/>
      <c r="Q255" s="130"/>
      <c r="R255" s="199"/>
      <c r="S255" s="200"/>
      <c r="T255" s="132"/>
      <c r="AB255" s="201" t="str">
        <f>IFERROR(__xludf.DUMMYFUNCTION("FILTER('설정시트'!$D$7:$K$20,'설정시트'!$C$7:$C$20=I255)"),"#N/A")</f>
        <v>#N/A</v>
      </c>
      <c r="AC255" s="201"/>
      <c r="AD255" s="201"/>
      <c r="AE255" s="201"/>
      <c r="AF255" s="201"/>
      <c r="AG255" s="201"/>
      <c r="AH255" s="201"/>
      <c r="AI255" s="201"/>
    </row>
    <row r="256">
      <c r="H256" s="205"/>
      <c r="I256" s="206"/>
      <c r="J256" s="203"/>
      <c r="K256" s="207"/>
      <c r="L256" s="199"/>
      <c r="M256" s="130"/>
      <c r="N256" s="199"/>
      <c r="O256" s="200"/>
      <c r="P256" s="200"/>
      <c r="Q256" s="130"/>
      <c r="R256" s="199"/>
      <c r="S256" s="200"/>
      <c r="T256" s="132"/>
      <c r="AB256" s="201" t="str">
        <f>IFERROR(__xludf.DUMMYFUNCTION("FILTER('설정시트'!$D$7:$K$20,'설정시트'!$C$7:$C$20=I256)"),"#N/A")</f>
        <v>#N/A</v>
      </c>
      <c r="AC256" s="201"/>
      <c r="AD256" s="201"/>
      <c r="AE256" s="201"/>
      <c r="AF256" s="201"/>
      <c r="AG256" s="201"/>
      <c r="AH256" s="201"/>
      <c r="AI256" s="201"/>
    </row>
    <row r="257">
      <c r="H257" s="205"/>
      <c r="I257" s="206"/>
      <c r="J257" s="203"/>
      <c r="K257" s="207"/>
      <c r="L257" s="199"/>
      <c r="M257" s="130"/>
      <c r="N257" s="199"/>
      <c r="O257" s="200"/>
      <c r="P257" s="200"/>
      <c r="Q257" s="130"/>
      <c r="R257" s="199"/>
      <c r="S257" s="200"/>
      <c r="T257" s="132"/>
      <c r="AB257" s="201" t="str">
        <f>IFERROR(__xludf.DUMMYFUNCTION("FILTER('설정시트'!$D$7:$K$20,'설정시트'!$C$7:$C$20=I257)"),"#N/A")</f>
        <v>#N/A</v>
      </c>
      <c r="AC257" s="201"/>
      <c r="AD257" s="201"/>
      <c r="AE257" s="201"/>
      <c r="AF257" s="201"/>
      <c r="AG257" s="201"/>
      <c r="AH257" s="201"/>
      <c r="AI257" s="201"/>
    </row>
    <row r="258">
      <c r="H258" s="205"/>
      <c r="I258" s="206"/>
      <c r="J258" s="203"/>
      <c r="K258" s="207"/>
      <c r="L258" s="199"/>
      <c r="M258" s="130"/>
      <c r="N258" s="199"/>
      <c r="O258" s="200"/>
      <c r="P258" s="200"/>
      <c r="Q258" s="130"/>
      <c r="R258" s="199"/>
      <c r="S258" s="200"/>
      <c r="T258" s="132"/>
      <c r="AB258" s="201" t="str">
        <f>IFERROR(__xludf.DUMMYFUNCTION("FILTER('설정시트'!$D$7:$K$20,'설정시트'!$C$7:$C$20=I258)"),"#N/A")</f>
        <v>#N/A</v>
      </c>
      <c r="AC258" s="201"/>
      <c r="AD258" s="201"/>
      <c r="AE258" s="201"/>
      <c r="AF258" s="201"/>
      <c r="AG258" s="201"/>
      <c r="AH258" s="201"/>
      <c r="AI258" s="201"/>
    </row>
    <row r="259">
      <c r="H259" s="205"/>
      <c r="I259" s="206"/>
      <c r="J259" s="203"/>
      <c r="K259" s="207"/>
      <c r="L259" s="199"/>
      <c r="M259" s="130"/>
      <c r="N259" s="199"/>
      <c r="O259" s="200"/>
      <c r="P259" s="200"/>
      <c r="Q259" s="130"/>
      <c r="R259" s="199"/>
      <c r="S259" s="200"/>
      <c r="T259" s="132"/>
      <c r="AB259" s="201" t="str">
        <f>IFERROR(__xludf.DUMMYFUNCTION("FILTER('설정시트'!$D$7:$K$20,'설정시트'!$C$7:$C$20=I259)"),"#N/A")</f>
        <v>#N/A</v>
      </c>
      <c r="AC259" s="201"/>
      <c r="AD259" s="201"/>
      <c r="AE259" s="201"/>
      <c r="AF259" s="201"/>
      <c r="AG259" s="201"/>
      <c r="AH259" s="201"/>
      <c r="AI259" s="201"/>
    </row>
    <row r="260">
      <c r="H260" s="205"/>
      <c r="I260" s="206"/>
      <c r="J260" s="203"/>
      <c r="K260" s="207"/>
      <c r="L260" s="199"/>
      <c r="M260" s="130"/>
      <c r="N260" s="199"/>
      <c r="O260" s="200"/>
      <c r="P260" s="200"/>
      <c r="Q260" s="130"/>
      <c r="R260" s="199"/>
      <c r="S260" s="200"/>
      <c r="T260" s="132"/>
      <c r="AB260" s="201" t="str">
        <f>IFERROR(__xludf.DUMMYFUNCTION("FILTER('설정시트'!$D$7:$K$20,'설정시트'!$C$7:$C$20=I260)"),"#N/A")</f>
        <v>#N/A</v>
      </c>
      <c r="AC260" s="201"/>
      <c r="AD260" s="201"/>
      <c r="AE260" s="201"/>
      <c r="AF260" s="201"/>
      <c r="AG260" s="201"/>
      <c r="AH260" s="201"/>
      <c r="AI260" s="201"/>
    </row>
    <row r="261">
      <c r="H261" s="205"/>
      <c r="I261" s="206"/>
      <c r="J261" s="203"/>
      <c r="K261" s="207"/>
      <c r="L261" s="199"/>
      <c r="M261" s="130"/>
      <c r="N261" s="199"/>
      <c r="O261" s="200"/>
      <c r="P261" s="200"/>
      <c r="Q261" s="130"/>
      <c r="R261" s="199"/>
      <c r="S261" s="200"/>
      <c r="T261" s="132"/>
      <c r="AB261" s="201" t="str">
        <f>IFERROR(__xludf.DUMMYFUNCTION("FILTER('설정시트'!$D$7:$K$20,'설정시트'!$C$7:$C$20=I261)"),"#N/A")</f>
        <v>#N/A</v>
      </c>
      <c r="AC261" s="201"/>
      <c r="AD261" s="201"/>
      <c r="AE261" s="201"/>
      <c r="AF261" s="201"/>
      <c r="AG261" s="201"/>
      <c r="AH261" s="201"/>
      <c r="AI261" s="201"/>
    </row>
    <row r="262">
      <c r="H262" s="205"/>
      <c r="I262" s="206"/>
      <c r="J262" s="203"/>
      <c r="K262" s="207"/>
      <c r="L262" s="199"/>
      <c r="M262" s="130"/>
      <c r="N262" s="199"/>
      <c r="O262" s="200"/>
      <c r="P262" s="200"/>
      <c r="Q262" s="130"/>
      <c r="R262" s="199"/>
      <c r="S262" s="200"/>
      <c r="T262" s="132"/>
      <c r="AB262" s="201" t="str">
        <f>IFERROR(__xludf.DUMMYFUNCTION("FILTER('설정시트'!$D$7:$K$20,'설정시트'!$C$7:$C$20=I262)"),"#N/A")</f>
        <v>#N/A</v>
      </c>
      <c r="AC262" s="201"/>
      <c r="AD262" s="201"/>
      <c r="AE262" s="201"/>
      <c r="AF262" s="201"/>
      <c r="AG262" s="201"/>
      <c r="AH262" s="201"/>
      <c r="AI262" s="201"/>
    </row>
    <row r="263">
      <c r="H263" s="205"/>
      <c r="I263" s="206"/>
      <c r="J263" s="203"/>
      <c r="K263" s="207"/>
      <c r="L263" s="199"/>
      <c r="M263" s="130"/>
      <c r="N263" s="199"/>
      <c r="O263" s="200"/>
      <c r="P263" s="200"/>
      <c r="Q263" s="130"/>
      <c r="R263" s="199"/>
      <c r="S263" s="200"/>
      <c r="T263" s="132"/>
      <c r="AB263" s="201" t="str">
        <f>IFERROR(__xludf.DUMMYFUNCTION("FILTER('설정시트'!$D$7:$K$20,'설정시트'!$C$7:$C$20=I263)"),"#N/A")</f>
        <v>#N/A</v>
      </c>
      <c r="AC263" s="201"/>
      <c r="AD263" s="201"/>
      <c r="AE263" s="201"/>
      <c r="AF263" s="201"/>
      <c r="AG263" s="201"/>
      <c r="AH263" s="201"/>
      <c r="AI263" s="201"/>
    </row>
    <row r="264">
      <c r="H264" s="205"/>
      <c r="I264" s="206"/>
      <c r="J264" s="203"/>
      <c r="K264" s="207"/>
      <c r="L264" s="199"/>
      <c r="M264" s="130"/>
      <c r="N264" s="199"/>
      <c r="O264" s="200"/>
      <c r="P264" s="200"/>
      <c r="Q264" s="130"/>
      <c r="R264" s="199"/>
      <c r="S264" s="200"/>
      <c r="T264" s="132"/>
      <c r="AB264" s="201" t="str">
        <f>IFERROR(__xludf.DUMMYFUNCTION("FILTER('설정시트'!$D$7:$K$20,'설정시트'!$C$7:$C$20=I264)"),"#N/A")</f>
        <v>#N/A</v>
      </c>
      <c r="AC264" s="201"/>
      <c r="AD264" s="201"/>
      <c r="AE264" s="201"/>
      <c r="AF264" s="201"/>
      <c r="AG264" s="201"/>
      <c r="AH264" s="201"/>
      <c r="AI264" s="201"/>
    </row>
    <row r="265">
      <c r="H265" s="205"/>
      <c r="I265" s="206"/>
      <c r="J265" s="203"/>
      <c r="K265" s="207"/>
      <c r="L265" s="199"/>
      <c r="M265" s="130"/>
      <c r="N265" s="199"/>
      <c r="O265" s="200"/>
      <c r="P265" s="200"/>
      <c r="Q265" s="130"/>
      <c r="R265" s="199"/>
      <c r="S265" s="200"/>
      <c r="T265" s="132"/>
      <c r="AB265" s="201" t="str">
        <f>IFERROR(__xludf.DUMMYFUNCTION("FILTER('설정시트'!$D$7:$K$20,'설정시트'!$C$7:$C$20=I265)"),"#N/A")</f>
        <v>#N/A</v>
      </c>
      <c r="AC265" s="201"/>
      <c r="AD265" s="201"/>
      <c r="AE265" s="201"/>
      <c r="AF265" s="201"/>
      <c r="AG265" s="201"/>
      <c r="AH265" s="201"/>
      <c r="AI265" s="201"/>
    </row>
    <row r="266">
      <c r="H266" s="205"/>
      <c r="I266" s="206"/>
      <c r="J266" s="203"/>
      <c r="K266" s="207"/>
      <c r="L266" s="199"/>
      <c r="M266" s="130"/>
      <c r="N266" s="199"/>
      <c r="O266" s="200"/>
      <c r="P266" s="200"/>
      <c r="Q266" s="130"/>
      <c r="R266" s="199"/>
      <c r="S266" s="200"/>
      <c r="T266" s="132"/>
      <c r="AB266" s="201" t="str">
        <f>IFERROR(__xludf.DUMMYFUNCTION("FILTER('설정시트'!$D$7:$K$20,'설정시트'!$C$7:$C$20=I266)"),"#N/A")</f>
        <v>#N/A</v>
      </c>
      <c r="AC266" s="201"/>
      <c r="AD266" s="201"/>
      <c r="AE266" s="201"/>
      <c r="AF266" s="201"/>
      <c r="AG266" s="201"/>
      <c r="AH266" s="201"/>
      <c r="AI266" s="201"/>
    </row>
    <row r="267">
      <c r="H267" s="205"/>
      <c r="I267" s="206"/>
      <c r="J267" s="203"/>
      <c r="K267" s="207"/>
      <c r="L267" s="199"/>
      <c r="M267" s="130"/>
      <c r="N267" s="199"/>
      <c r="O267" s="200"/>
      <c r="P267" s="200"/>
      <c r="Q267" s="130"/>
      <c r="R267" s="199"/>
      <c r="S267" s="200"/>
      <c r="T267" s="132"/>
      <c r="AB267" s="201" t="str">
        <f>IFERROR(__xludf.DUMMYFUNCTION("FILTER('설정시트'!$D$7:$K$20,'설정시트'!$C$7:$C$20=I267)"),"#N/A")</f>
        <v>#N/A</v>
      </c>
      <c r="AC267" s="201"/>
      <c r="AD267" s="201"/>
      <c r="AE267" s="201"/>
      <c r="AF267" s="201"/>
      <c r="AG267" s="201"/>
      <c r="AH267" s="201"/>
      <c r="AI267" s="201"/>
    </row>
    <row r="268">
      <c r="H268" s="205"/>
      <c r="I268" s="206"/>
      <c r="J268" s="203"/>
      <c r="K268" s="207"/>
      <c r="L268" s="199"/>
      <c r="M268" s="130"/>
      <c r="N268" s="199"/>
      <c r="O268" s="200"/>
      <c r="P268" s="200"/>
      <c r="Q268" s="130"/>
      <c r="R268" s="199"/>
      <c r="S268" s="200"/>
      <c r="T268" s="132"/>
      <c r="AB268" s="201" t="str">
        <f>IFERROR(__xludf.DUMMYFUNCTION("FILTER('설정시트'!$D$7:$K$20,'설정시트'!$C$7:$C$20=I268)"),"#N/A")</f>
        <v>#N/A</v>
      </c>
      <c r="AC268" s="201"/>
      <c r="AD268" s="201"/>
      <c r="AE268" s="201"/>
      <c r="AF268" s="201"/>
      <c r="AG268" s="201"/>
      <c r="AH268" s="201"/>
      <c r="AI268" s="201"/>
    </row>
    <row r="269">
      <c r="H269" s="205"/>
      <c r="I269" s="206"/>
      <c r="J269" s="203"/>
      <c r="K269" s="207"/>
      <c r="L269" s="199"/>
      <c r="M269" s="130"/>
      <c r="N269" s="199"/>
      <c r="O269" s="200"/>
      <c r="P269" s="200"/>
      <c r="Q269" s="130"/>
      <c r="R269" s="199"/>
      <c r="S269" s="200"/>
      <c r="T269" s="132"/>
      <c r="AB269" s="201" t="str">
        <f>IFERROR(__xludf.DUMMYFUNCTION("FILTER('설정시트'!$D$7:$K$20,'설정시트'!$C$7:$C$20=I269)"),"#N/A")</f>
        <v>#N/A</v>
      </c>
      <c r="AC269" s="201"/>
      <c r="AD269" s="201"/>
      <c r="AE269" s="201"/>
      <c r="AF269" s="201"/>
      <c r="AG269" s="201"/>
      <c r="AH269" s="201"/>
      <c r="AI269" s="201"/>
    </row>
    <row r="270">
      <c r="H270" s="205"/>
      <c r="I270" s="206"/>
      <c r="J270" s="203"/>
      <c r="K270" s="207"/>
      <c r="L270" s="199"/>
      <c r="M270" s="130"/>
      <c r="N270" s="199"/>
      <c r="O270" s="200"/>
      <c r="P270" s="200"/>
      <c r="Q270" s="130"/>
      <c r="R270" s="199"/>
      <c r="S270" s="200"/>
      <c r="T270" s="132"/>
      <c r="AB270" s="201" t="str">
        <f>IFERROR(__xludf.DUMMYFUNCTION("FILTER('설정시트'!$D$7:$K$20,'설정시트'!$C$7:$C$20=I270)"),"#N/A")</f>
        <v>#N/A</v>
      </c>
      <c r="AC270" s="201"/>
      <c r="AD270" s="201"/>
      <c r="AE270" s="201"/>
      <c r="AF270" s="201"/>
      <c r="AG270" s="201"/>
      <c r="AH270" s="201"/>
      <c r="AI270" s="201"/>
    </row>
    <row r="271">
      <c r="H271" s="205"/>
      <c r="I271" s="206"/>
      <c r="J271" s="203"/>
      <c r="K271" s="207"/>
      <c r="L271" s="199"/>
      <c r="M271" s="130"/>
      <c r="N271" s="199"/>
      <c r="O271" s="200"/>
      <c r="P271" s="200"/>
      <c r="Q271" s="130"/>
      <c r="R271" s="199"/>
      <c r="S271" s="200"/>
      <c r="T271" s="132"/>
      <c r="AB271" s="201" t="str">
        <f>IFERROR(__xludf.DUMMYFUNCTION("FILTER('설정시트'!$D$7:$K$20,'설정시트'!$C$7:$C$20=I271)"),"#N/A")</f>
        <v>#N/A</v>
      </c>
      <c r="AC271" s="201"/>
      <c r="AD271" s="201"/>
      <c r="AE271" s="201"/>
      <c r="AF271" s="201"/>
      <c r="AG271" s="201"/>
      <c r="AH271" s="201"/>
      <c r="AI271" s="201"/>
    </row>
    <row r="272">
      <c r="H272" s="205"/>
      <c r="I272" s="206"/>
      <c r="J272" s="203"/>
      <c r="K272" s="207"/>
      <c r="L272" s="199"/>
      <c r="M272" s="130"/>
      <c r="N272" s="199"/>
      <c r="O272" s="200"/>
      <c r="P272" s="200"/>
      <c r="Q272" s="130"/>
      <c r="R272" s="199"/>
      <c r="S272" s="200"/>
      <c r="T272" s="132"/>
      <c r="AB272" s="201" t="str">
        <f>IFERROR(__xludf.DUMMYFUNCTION("FILTER('설정시트'!$D$7:$K$20,'설정시트'!$C$7:$C$20=I272)"),"#N/A")</f>
        <v>#N/A</v>
      </c>
      <c r="AC272" s="201"/>
      <c r="AD272" s="201"/>
      <c r="AE272" s="201"/>
      <c r="AF272" s="201"/>
      <c r="AG272" s="201"/>
      <c r="AH272" s="201"/>
      <c r="AI272" s="201"/>
    </row>
    <row r="273">
      <c r="H273" s="205"/>
      <c r="I273" s="206"/>
      <c r="J273" s="203"/>
      <c r="K273" s="207"/>
      <c r="L273" s="199"/>
      <c r="M273" s="130"/>
      <c r="N273" s="199"/>
      <c r="O273" s="200"/>
      <c r="P273" s="200"/>
      <c r="Q273" s="130"/>
      <c r="R273" s="199"/>
      <c r="S273" s="200"/>
      <c r="T273" s="132"/>
      <c r="AB273" s="201" t="str">
        <f>IFERROR(__xludf.DUMMYFUNCTION("FILTER('설정시트'!$D$7:$K$20,'설정시트'!$C$7:$C$20=I273)"),"#N/A")</f>
        <v>#N/A</v>
      </c>
      <c r="AC273" s="201"/>
      <c r="AD273" s="201"/>
      <c r="AE273" s="201"/>
      <c r="AF273" s="201"/>
      <c r="AG273" s="201"/>
      <c r="AH273" s="201"/>
      <c r="AI273" s="201"/>
    </row>
    <row r="274">
      <c r="H274" s="205"/>
      <c r="I274" s="206"/>
      <c r="J274" s="203"/>
      <c r="K274" s="207"/>
      <c r="L274" s="199"/>
      <c r="M274" s="130"/>
      <c r="N274" s="199"/>
      <c r="O274" s="200"/>
      <c r="P274" s="200"/>
      <c r="Q274" s="130"/>
      <c r="R274" s="199"/>
      <c r="S274" s="200"/>
      <c r="T274" s="132"/>
      <c r="AB274" s="201" t="str">
        <f>IFERROR(__xludf.DUMMYFUNCTION("FILTER('설정시트'!$D$7:$K$20,'설정시트'!$C$7:$C$20=I274)"),"#N/A")</f>
        <v>#N/A</v>
      </c>
      <c r="AC274" s="201"/>
      <c r="AD274" s="201"/>
      <c r="AE274" s="201"/>
      <c r="AF274" s="201"/>
      <c r="AG274" s="201"/>
      <c r="AH274" s="201"/>
      <c r="AI274" s="201"/>
    </row>
    <row r="275">
      <c r="H275" s="205"/>
      <c r="I275" s="206"/>
      <c r="J275" s="203"/>
      <c r="K275" s="207"/>
      <c r="L275" s="199"/>
      <c r="M275" s="130"/>
      <c r="N275" s="199"/>
      <c r="O275" s="200"/>
      <c r="P275" s="200"/>
      <c r="Q275" s="130"/>
      <c r="R275" s="199"/>
      <c r="S275" s="200"/>
      <c r="T275" s="132"/>
      <c r="AB275" s="201" t="str">
        <f>IFERROR(__xludf.DUMMYFUNCTION("FILTER('설정시트'!$D$7:$K$20,'설정시트'!$C$7:$C$20=I275)"),"#N/A")</f>
        <v>#N/A</v>
      </c>
      <c r="AC275" s="201"/>
      <c r="AD275" s="201"/>
      <c r="AE275" s="201"/>
      <c r="AF275" s="201"/>
      <c r="AG275" s="201"/>
      <c r="AH275" s="201"/>
      <c r="AI275" s="201"/>
    </row>
    <row r="276">
      <c r="H276" s="205"/>
      <c r="I276" s="206"/>
      <c r="J276" s="203"/>
      <c r="K276" s="207"/>
      <c r="L276" s="199"/>
      <c r="M276" s="130"/>
      <c r="N276" s="199"/>
      <c r="O276" s="200"/>
      <c r="P276" s="200"/>
      <c r="Q276" s="130"/>
      <c r="R276" s="199"/>
      <c r="S276" s="200"/>
      <c r="T276" s="132"/>
      <c r="AB276" s="201" t="str">
        <f>IFERROR(__xludf.DUMMYFUNCTION("FILTER('설정시트'!$D$7:$K$20,'설정시트'!$C$7:$C$20=I276)"),"#N/A")</f>
        <v>#N/A</v>
      </c>
      <c r="AC276" s="201"/>
      <c r="AD276" s="201"/>
      <c r="AE276" s="201"/>
      <c r="AF276" s="201"/>
      <c r="AG276" s="201"/>
      <c r="AH276" s="201"/>
      <c r="AI276" s="201"/>
    </row>
    <row r="277">
      <c r="H277" s="205"/>
      <c r="I277" s="206"/>
      <c r="J277" s="203"/>
      <c r="K277" s="207"/>
      <c r="L277" s="199"/>
      <c r="M277" s="130"/>
      <c r="N277" s="199"/>
      <c r="O277" s="200"/>
      <c r="P277" s="200"/>
      <c r="Q277" s="130"/>
      <c r="R277" s="199"/>
      <c r="S277" s="200"/>
      <c r="T277" s="132"/>
      <c r="AB277" s="201" t="str">
        <f>IFERROR(__xludf.DUMMYFUNCTION("FILTER('설정시트'!$D$7:$K$20,'설정시트'!$C$7:$C$20=I277)"),"#N/A")</f>
        <v>#N/A</v>
      </c>
      <c r="AC277" s="201"/>
      <c r="AD277" s="201"/>
      <c r="AE277" s="201"/>
      <c r="AF277" s="201"/>
      <c r="AG277" s="201"/>
      <c r="AH277" s="201"/>
      <c r="AI277" s="201"/>
    </row>
    <row r="278">
      <c r="H278" s="205"/>
      <c r="I278" s="206"/>
      <c r="J278" s="203"/>
      <c r="K278" s="207"/>
      <c r="L278" s="199"/>
      <c r="M278" s="130"/>
      <c r="N278" s="199"/>
      <c r="O278" s="200"/>
      <c r="P278" s="200"/>
      <c r="Q278" s="130"/>
      <c r="R278" s="199"/>
      <c r="S278" s="200"/>
      <c r="T278" s="132"/>
      <c r="AB278" s="201" t="str">
        <f>IFERROR(__xludf.DUMMYFUNCTION("FILTER('설정시트'!$D$7:$K$20,'설정시트'!$C$7:$C$20=I278)"),"#N/A")</f>
        <v>#N/A</v>
      </c>
      <c r="AC278" s="201"/>
      <c r="AD278" s="201"/>
      <c r="AE278" s="201"/>
      <c r="AF278" s="201"/>
      <c r="AG278" s="201"/>
      <c r="AH278" s="201"/>
      <c r="AI278" s="201"/>
    </row>
    <row r="279">
      <c r="H279" s="205"/>
      <c r="I279" s="206"/>
      <c r="J279" s="203"/>
      <c r="K279" s="207"/>
      <c r="L279" s="199"/>
      <c r="M279" s="130"/>
      <c r="N279" s="199"/>
      <c r="O279" s="200"/>
      <c r="P279" s="200"/>
      <c r="Q279" s="130"/>
      <c r="R279" s="199"/>
      <c r="S279" s="200"/>
      <c r="T279" s="132"/>
      <c r="AB279" s="201" t="str">
        <f>IFERROR(__xludf.DUMMYFUNCTION("FILTER('설정시트'!$D$7:$K$20,'설정시트'!$C$7:$C$20=I279)"),"#N/A")</f>
        <v>#N/A</v>
      </c>
      <c r="AC279" s="201"/>
      <c r="AD279" s="201"/>
      <c r="AE279" s="201"/>
      <c r="AF279" s="201"/>
      <c r="AG279" s="201"/>
      <c r="AH279" s="201"/>
      <c r="AI279" s="201"/>
    </row>
    <row r="280">
      <c r="H280" s="205"/>
      <c r="I280" s="206"/>
      <c r="J280" s="203"/>
      <c r="K280" s="207"/>
      <c r="L280" s="199"/>
      <c r="M280" s="130"/>
      <c r="N280" s="199"/>
      <c r="O280" s="200"/>
      <c r="P280" s="200"/>
      <c r="Q280" s="130"/>
      <c r="R280" s="199"/>
      <c r="S280" s="200"/>
      <c r="T280" s="132"/>
      <c r="AB280" s="201" t="str">
        <f>IFERROR(__xludf.DUMMYFUNCTION("FILTER('설정시트'!$D$7:$K$20,'설정시트'!$C$7:$C$20=I280)"),"#N/A")</f>
        <v>#N/A</v>
      </c>
      <c r="AC280" s="201"/>
      <c r="AD280" s="201"/>
      <c r="AE280" s="201"/>
      <c r="AF280" s="201"/>
      <c r="AG280" s="201"/>
      <c r="AH280" s="201"/>
      <c r="AI280" s="201"/>
    </row>
    <row r="281">
      <c r="H281" s="205"/>
      <c r="I281" s="206"/>
      <c r="J281" s="203"/>
      <c r="K281" s="207"/>
      <c r="L281" s="199"/>
      <c r="M281" s="130"/>
      <c r="N281" s="199"/>
      <c r="O281" s="200"/>
      <c r="P281" s="200"/>
      <c r="Q281" s="130"/>
      <c r="R281" s="199"/>
      <c r="S281" s="200"/>
      <c r="T281" s="132"/>
      <c r="AB281" s="201" t="str">
        <f>IFERROR(__xludf.DUMMYFUNCTION("FILTER('설정시트'!$D$7:$K$20,'설정시트'!$C$7:$C$20=I281)"),"#N/A")</f>
        <v>#N/A</v>
      </c>
      <c r="AC281" s="201"/>
      <c r="AD281" s="201"/>
      <c r="AE281" s="201"/>
      <c r="AF281" s="201"/>
      <c r="AG281" s="201"/>
      <c r="AH281" s="201"/>
      <c r="AI281" s="201"/>
    </row>
    <row r="282">
      <c r="H282" s="205"/>
      <c r="I282" s="206"/>
      <c r="J282" s="203"/>
      <c r="K282" s="207"/>
      <c r="L282" s="199"/>
      <c r="M282" s="130"/>
      <c r="N282" s="199"/>
      <c r="O282" s="200"/>
      <c r="P282" s="200"/>
      <c r="Q282" s="130"/>
      <c r="R282" s="199"/>
      <c r="S282" s="200"/>
      <c r="T282" s="132"/>
      <c r="AB282" s="201" t="str">
        <f>IFERROR(__xludf.DUMMYFUNCTION("FILTER('설정시트'!$D$7:$K$20,'설정시트'!$C$7:$C$20=I282)"),"#N/A")</f>
        <v>#N/A</v>
      </c>
      <c r="AC282" s="201"/>
      <c r="AD282" s="201"/>
      <c r="AE282" s="201"/>
      <c r="AF282" s="201"/>
      <c r="AG282" s="201"/>
      <c r="AH282" s="201"/>
      <c r="AI282" s="201"/>
    </row>
    <row r="283">
      <c r="H283" s="205"/>
      <c r="I283" s="206"/>
      <c r="J283" s="203"/>
      <c r="K283" s="207"/>
      <c r="L283" s="199"/>
      <c r="M283" s="130"/>
      <c r="N283" s="199"/>
      <c r="O283" s="200"/>
      <c r="P283" s="200"/>
      <c r="Q283" s="130"/>
      <c r="R283" s="199"/>
      <c r="S283" s="200"/>
      <c r="T283" s="132"/>
      <c r="AB283" s="201" t="str">
        <f>IFERROR(__xludf.DUMMYFUNCTION("FILTER('설정시트'!$D$7:$K$20,'설정시트'!$C$7:$C$20=I283)"),"#N/A")</f>
        <v>#N/A</v>
      </c>
      <c r="AC283" s="201"/>
      <c r="AD283" s="201"/>
      <c r="AE283" s="201"/>
      <c r="AF283" s="201"/>
      <c r="AG283" s="201"/>
      <c r="AH283" s="201"/>
      <c r="AI283" s="201"/>
    </row>
    <row r="284">
      <c r="H284" s="205"/>
      <c r="I284" s="206"/>
      <c r="J284" s="203"/>
      <c r="K284" s="207"/>
      <c r="L284" s="199"/>
      <c r="M284" s="130"/>
      <c r="N284" s="199"/>
      <c r="O284" s="200"/>
      <c r="P284" s="200"/>
      <c r="Q284" s="130"/>
      <c r="R284" s="199"/>
      <c r="S284" s="200"/>
      <c r="T284" s="132"/>
      <c r="AB284" s="201" t="str">
        <f>IFERROR(__xludf.DUMMYFUNCTION("FILTER('설정시트'!$D$7:$K$20,'설정시트'!$C$7:$C$20=I284)"),"#N/A")</f>
        <v>#N/A</v>
      </c>
      <c r="AC284" s="201"/>
      <c r="AD284" s="201"/>
      <c r="AE284" s="201"/>
      <c r="AF284" s="201"/>
      <c r="AG284" s="201"/>
      <c r="AH284" s="201"/>
      <c r="AI284" s="201"/>
    </row>
    <row r="285">
      <c r="H285" s="205"/>
      <c r="I285" s="206"/>
      <c r="J285" s="203"/>
      <c r="K285" s="207"/>
      <c r="L285" s="199"/>
      <c r="M285" s="130"/>
      <c r="N285" s="199"/>
      <c r="O285" s="200"/>
      <c r="P285" s="200"/>
      <c r="Q285" s="130"/>
      <c r="R285" s="199"/>
      <c r="S285" s="200"/>
      <c r="T285" s="132"/>
      <c r="AB285" s="201" t="str">
        <f>IFERROR(__xludf.DUMMYFUNCTION("FILTER('설정시트'!$D$7:$K$20,'설정시트'!$C$7:$C$20=I285)"),"#N/A")</f>
        <v>#N/A</v>
      </c>
      <c r="AC285" s="201"/>
      <c r="AD285" s="201"/>
      <c r="AE285" s="201"/>
      <c r="AF285" s="201"/>
      <c r="AG285" s="201"/>
      <c r="AH285" s="201"/>
      <c r="AI285" s="201"/>
    </row>
    <row r="286">
      <c r="H286" s="205"/>
      <c r="I286" s="206"/>
      <c r="J286" s="203"/>
      <c r="K286" s="207"/>
      <c r="L286" s="199"/>
      <c r="M286" s="130"/>
      <c r="N286" s="199"/>
      <c r="O286" s="200"/>
      <c r="P286" s="200"/>
      <c r="Q286" s="130"/>
      <c r="R286" s="199"/>
      <c r="S286" s="200"/>
      <c r="T286" s="132"/>
      <c r="AB286" s="201" t="str">
        <f>IFERROR(__xludf.DUMMYFUNCTION("FILTER('설정시트'!$D$7:$K$20,'설정시트'!$C$7:$C$20=I286)"),"#N/A")</f>
        <v>#N/A</v>
      </c>
      <c r="AC286" s="201"/>
      <c r="AD286" s="201"/>
      <c r="AE286" s="201"/>
      <c r="AF286" s="201"/>
      <c r="AG286" s="201"/>
      <c r="AH286" s="201"/>
      <c r="AI286" s="201"/>
    </row>
    <row r="287">
      <c r="H287" s="205"/>
      <c r="I287" s="206"/>
      <c r="J287" s="203"/>
      <c r="K287" s="207"/>
      <c r="L287" s="199"/>
      <c r="M287" s="130"/>
      <c r="N287" s="199"/>
      <c r="O287" s="200"/>
      <c r="P287" s="200"/>
      <c r="Q287" s="130"/>
      <c r="R287" s="199"/>
      <c r="S287" s="200"/>
      <c r="T287" s="132"/>
      <c r="AB287" s="201" t="str">
        <f>IFERROR(__xludf.DUMMYFUNCTION("FILTER('설정시트'!$D$7:$K$20,'설정시트'!$C$7:$C$20=I287)"),"#N/A")</f>
        <v>#N/A</v>
      </c>
      <c r="AC287" s="201"/>
      <c r="AD287" s="201"/>
      <c r="AE287" s="201"/>
      <c r="AF287" s="201"/>
      <c r="AG287" s="201"/>
      <c r="AH287" s="201"/>
      <c r="AI287" s="201"/>
    </row>
    <row r="288">
      <c r="H288" s="205"/>
      <c r="I288" s="206"/>
      <c r="J288" s="203"/>
      <c r="K288" s="207"/>
      <c r="L288" s="199"/>
      <c r="M288" s="130"/>
      <c r="N288" s="199"/>
      <c r="O288" s="200"/>
      <c r="P288" s="200"/>
      <c r="Q288" s="130"/>
      <c r="R288" s="199"/>
      <c r="S288" s="200"/>
      <c r="T288" s="132"/>
      <c r="AB288" s="201" t="str">
        <f>IFERROR(__xludf.DUMMYFUNCTION("FILTER('설정시트'!$D$7:$K$20,'설정시트'!$C$7:$C$20=I288)"),"#N/A")</f>
        <v>#N/A</v>
      </c>
      <c r="AC288" s="201"/>
      <c r="AD288" s="201"/>
      <c r="AE288" s="201"/>
      <c r="AF288" s="201"/>
      <c r="AG288" s="201"/>
      <c r="AH288" s="201"/>
      <c r="AI288" s="201"/>
    </row>
    <row r="289">
      <c r="H289" s="205"/>
      <c r="I289" s="206"/>
      <c r="J289" s="203"/>
      <c r="K289" s="207"/>
      <c r="L289" s="199"/>
      <c r="M289" s="130"/>
      <c r="N289" s="199"/>
      <c r="O289" s="200"/>
      <c r="P289" s="200"/>
      <c r="Q289" s="130"/>
      <c r="R289" s="199"/>
      <c r="S289" s="200"/>
      <c r="T289" s="132"/>
      <c r="AB289" s="201" t="str">
        <f>IFERROR(__xludf.DUMMYFUNCTION("FILTER('설정시트'!$D$7:$K$20,'설정시트'!$C$7:$C$20=I289)"),"#N/A")</f>
        <v>#N/A</v>
      </c>
      <c r="AC289" s="201"/>
      <c r="AD289" s="201"/>
      <c r="AE289" s="201"/>
      <c r="AF289" s="201"/>
      <c r="AG289" s="201"/>
      <c r="AH289" s="201"/>
      <c r="AI289" s="201"/>
    </row>
    <row r="290">
      <c r="H290" s="205"/>
      <c r="I290" s="206"/>
      <c r="J290" s="203"/>
      <c r="K290" s="207"/>
      <c r="L290" s="199"/>
      <c r="M290" s="130"/>
      <c r="N290" s="199"/>
      <c r="O290" s="200"/>
      <c r="P290" s="200"/>
      <c r="Q290" s="130"/>
      <c r="R290" s="199"/>
      <c r="S290" s="200"/>
      <c r="T290" s="132"/>
      <c r="AB290" s="201" t="str">
        <f>IFERROR(__xludf.DUMMYFUNCTION("FILTER('설정시트'!$D$7:$K$20,'설정시트'!$C$7:$C$20=I290)"),"#N/A")</f>
        <v>#N/A</v>
      </c>
      <c r="AC290" s="201"/>
      <c r="AD290" s="201"/>
      <c r="AE290" s="201"/>
      <c r="AF290" s="201"/>
      <c r="AG290" s="201"/>
      <c r="AH290" s="201"/>
      <c r="AI290" s="201"/>
    </row>
    <row r="291">
      <c r="H291" s="205"/>
      <c r="I291" s="206"/>
      <c r="J291" s="203"/>
      <c r="K291" s="207"/>
      <c r="L291" s="199"/>
      <c r="M291" s="130"/>
      <c r="N291" s="199"/>
      <c r="O291" s="200"/>
      <c r="P291" s="200"/>
      <c r="Q291" s="130"/>
      <c r="R291" s="199"/>
      <c r="S291" s="200"/>
      <c r="T291" s="132"/>
      <c r="AB291" s="201" t="str">
        <f>IFERROR(__xludf.DUMMYFUNCTION("FILTER('설정시트'!$D$7:$K$20,'설정시트'!$C$7:$C$20=I291)"),"#N/A")</f>
        <v>#N/A</v>
      </c>
      <c r="AC291" s="201"/>
      <c r="AD291" s="201"/>
      <c r="AE291" s="201"/>
      <c r="AF291" s="201"/>
      <c r="AG291" s="201"/>
      <c r="AH291" s="201"/>
      <c r="AI291" s="201"/>
    </row>
    <row r="292">
      <c r="H292" s="205"/>
      <c r="I292" s="206"/>
      <c r="J292" s="203"/>
      <c r="K292" s="207"/>
      <c r="L292" s="199"/>
      <c r="M292" s="130"/>
      <c r="N292" s="199"/>
      <c r="O292" s="200"/>
      <c r="P292" s="200"/>
      <c r="Q292" s="130"/>
      <c r="R292" s="199"/>
      <c r="S292" s="200"/>
      <c r="T292" s="132"/>
      <c r="AB292" s="201" t="str">
        <f>IFERROR(__xludf.DUMMYFUNCTION("FILTER('설정시트'!$D$7:$K$20,'설정시트'!$C$7:$C$20=I292)"),"#N/A")</f>
        <v>#N/A</v>
      </c>
      <c r="AC292" s="201"/>
      <c r="AD292" s="201"/>
      <c r="AE292" s="201"/>
      <c r="AF292" s="201"/>
      <c r="AG292" s="201"/>
      <c r="AH292" s="201"/>
      <c r="AI292" s="201"/>
    </row>
    <row r="293">
      <c r="H293" s="205"/>
      <c r="I293" s="206"/>
      <c r="J293" s="203"/>
      <c r="K293" s="207"/>
      <c r="L293" s="199"/>
      <c r="M293" s="130"/>
      <c r="N293" s="199"/>
      <c r="O293" s="200"/>
      <c r="P293" s="200"/>
      <c r="Q293" s="130"/>
      <c r="R293" s="199"/>
      <c r="S293" s="200"/>
      <c r="T293" s="132"/>
      <c r="AB293" s="201" t="str">
        <f>IFERROR(__xludf.DUMMYFUNCTION("FILTER('설정시트'!$D$7:$K$20,'설정시트'!$C$7:$C$20=I293)"),"#N/A")</f>
        <v>#N/A</v>
      </c>
      <c r="AC293" s="201"/>
      <c r="AD293" s="201"/>
      <c r="AE293" s="201"/>
      <c r="AF293" s="201"/>
      <c r="AG293" s="201"/>
      <c r="AH293" s="201"/>
      <c r="AI293" s="201"/>
    </row>
    <row r="294">
      <c r="H294" s="205"/>
      <c r="I294" s="206"/>
      <c r="J294" s="203"/>
      <c r="K294" s="207"/>
      <c r="L294" s="199"/>
      <c r="M294" s="130"/>
      <c r="N294" s="199"/>
      <c r="O294" s="200"/>
      <c r="P294" s="200"/>
      <c r="Q294" s="130"/>
      <c r="R294" s="199"/>
      <c r="S294" s="200"/>
      <c r="T294" s="132"/>
      <c r="AB294" s="201" t="str">
        <f>IFERROR(__xludf.DUMMYFUNCTION("FILTER('설정시트'!$D$7:$K$20,'설정시트'!$C$7:$C$20=I294)"),"#N/A")</f>
        <v>#N/A</v>
      </c>
      <c r="AC294" s="201"/>
      <c r="AD294" s="201"/>
      <c r="AE294" s="201"/>
      <c r="AF294" s="201"/>
      <c r="AG294" s="201"/>
      <c r="AH294" s="201"/>
      <c r="AI294" s="201"/>
    </row>
    <row r="295">
      <c r="H295" s="205"/>
      <c r="I295" s="206"/>
      <c r="J295" s="203"/>
      <c r="K295" s="207"/>
      <c r="L295" s="199"/>
      <c r="M295" s="130"/>
      <c r="N295" s="199"/>
      <c r="O295" s="200"/>
      <c r="P295" s="200"/>
      <c r="Q295" s="130"/>
      <c r="R295" s="199"/>
      <c r="S295" s="200"/>
      <c r="T295" s="132"/>
      <c r="AB295" s="201" t="str">
        <f>IFERROR(__xludf.DUMMYFUNCTION("FILTER('설정시트'!$D$7:$K$20,'설정시트'!$C$7:$C$20=I295)"),"#N/A")</f>
        <v>#N/A</v>
      </c>
      <c r="AC295" s="201"/>
      <c r="AD295" s="201"/>
      <c r="AE295" s="201"/>
      <c r="AF295" s="201"/>
      <c r="AG295" s="201"/>
      <c r="AH295" s="201"/>
      <c r="AI295" s="201"/>
    </row>
    <row r="296">
      <c r="H296" s="205"/>
      <c r="I296" s="206"/>
      <c r="J296" s="203"/>
      <c r="K296" s="207"/>
      <c r="L296" s="199"/>
      <c r="M296" s="130"/>
      <c r="N296" s="199"/>
      <c r="O296" s="200"/>
      <c r="P296" s="200"/>
      <c r="Q296" s="130"/>
      <c r="R296" s="199"/>
      <c r="S296" s="200"/>
      <c r="T296" s="132"/>
      <c r="AB296" s="201" t="str">
        <f>IFERROR(__xludf.DUMMYFUNCTION("FILTER('설정시트'!$D$7:$K$20,'설정시트'!$C$7:$C$20=I296)"),"#N/A")</f>
        <v>#N/A</v>
      </c>
      <c r="AC296" s="201"/>
      <c r="AD296" s="201"/>
      <c r="AE296" s="201"/>
      <c r="AF296" s="201"/>
      <c r="AG296" s="201"/>
      <c r="AH296" s="201"/>
      <c r="AI296" s="201"/>
    </row>
    <row r="297">
      <c r="H297" s="205"/>
      <c r="I297" s="206"/>
      <c r="J297" s="203"/>
      <c r="K297" s="207"/>
      <c r="L297" s="199"/>
      <c r="M297" s="130"/>
      <c r="N297" s="199"/>
      <c r="O297" s="200"/>
      <c r="P297" s="200"/>
      <c r="Q297" s="130"/>
      <c r="R297" s="199"/>
      <c r="S297" s="200"/>
      <c r="T297" s="132"/>
      <c r="AB297" s="201" t="str">
        <f>IFERROR(__xludf.DUMMYFUNCTION("FILTER('설정시트'!$D$7:$K$20,'설정시트'!$C$7:$C$20=I297)"),"#N/A")</f>
        <v>#N/A</v>
      </c>
      <c r="AC297" s="201"/>
      <c r="AD297" s="201"/>
      <c r="AE297" s="201"/>
      <c r="AF297" s="201"/>
      <c r="AG297" s="201"/>
      <c r="AH297" s="201"/>
      <c r="AI297" s="201"/>
    </row>
    <row r="298">
      <c r="H298" s="205"/>
      <c r="I298" s="206"/>
      <c r="J298" s="203"/>
      <c r="K298" s="207"/>
      <c r="L298" s="199"/>
      <c r="M298" s="130"/>
      <c r="N298" s="199"/>
      <c r="O298" s="200"/>
      <c r="P298" s="200"/>
      <c r="Q298" s="130"/>
      <c r="R298" s="199"/>
      <c r="S298" s="200"/>
      <c r="T298" s="132"/>
      <c r="AB298" s="201" t="str">
        <f>IFERROR(__xludf.DUMMYFUNCTION("FILTER('설정시트'!$D$7:$K$20,'설정시트'!$C$7:$C$20=I298)"),"#N/A")</f>
        <v>#N/A</v>
      </c>
      <c r="AC298" s="201"/>
      <c r="AD298" s="201"/>
      <c r="AE298" s="201"/>
      <c r="AF298" s="201"/>
      <c r="AG298" s="201"/>
      <c r="AH298" s="201"/>
      <c r="AI298" s="201"/>
    </row>
    <row r="299">
      <c r="H299" s="205"/>
      <c r="I299" s="206"/>
      <c r="J299" s="203"/>
      <c r="K299" s="207"/>
      <c r="L299" s="199"/>
      <c r="M299" s="130"/>
      <c r="N299" s="199"/>
      <c r="O299" s="200"/>
      <c r="P299" s="200"/>
      <c r="Q299" s="130"/>
      <c r="R299" s="199"/>
      <c r="S299" s="200"/>
      <c r="T299" s="132"/>
      <c r="AB299" s="201" t="str">
        <f>IFERROR(__xludf.DUMMYFUNCTION("FILTER('설정시트'!$D$7:$K$20,'설정시트'!$C$7:$C$20=I299)"),"#N/A")</f>
        <v>#N/A</v>
      </c>
      <c r="AC299" s="201"/>
      <c r="AD299" s="201"/>
      <c r="AE299" s="201"/>
      <c r="AF299" s="201"/>
      <c r="AG299" s="201"/>
      <c r="AH299" s="201"/>
      <c r="AI299" s="201"/>
    </row>
    <row r="300">
      <c r="H300" s="205"/>
      <c r="I300" s="206"/>
      <c r="J300" s="203"/>
      <c r="K300" s="207"/>
      <c r="L300" s="199"/>
      <c r="M300" s="130"/>
      <c r="N300" s="199"/>
      <c r="O300" s="200"/>
      <c r="P300" s="200"/>
      <c r="Q300" s="130"/>
      <c r="R300" s="199"/>
      <c r="S300" s="200"/>
      <c r="T300" s="132"/>
      <c r="AB300" s="201" t="str">
        <f>IFERROR(__xludf.DUMMYFUNCTION("FILTER('설정시트'!$D$7:$K$20,'설정시트'!$C$7:$C$20=I300)"),"#N/A")</f>
        <v>#N/A</v>
      </c>
      <c r="AC300" s="201"/>
      <c r="AD300" s="201"/>
      <c r="AE300" s="201"/>
      <c r="AF300" s="201"/>
      <c r="AG300" s="201"/>
      <c r="AH300" s="201"/>
      <c r="AI300" s="201"/>
    </row>
    <row r="301">
      <c r="H301" s="205"/>
      <c r="I301" s="206"/>
      <c r="J301" s="203"/>
      <c r="K301" s="207"/>
      <c r="L301" s="199"/>
      <c r="M301" s="130"/>
      <c r="N301" s="199"/>
      <c r="O301" s="200"/>
      <c r="P301" s="200"/>
      <c r="Q301" s="130"/>
      <c r="R301" s="199"/>
      <c r="S301" s="200"/>
      <c r="T301" s="132"/>
      <c r="AB301" s="201" t="str">
        <f>IFERROR(__xludf.DUMMYFUNCTION("FILTER('설정시트'!$D$7:$K$20,'설정시트'!$C$7:$C$20=I301)"),"#N/A")</f>
        <v>#N/A</v>
      </c>
      <c r="AC301" s="201"/>
      <c r="AD301" s="201"/>
      <c r="AE301" s="201"/>
      <c r="AF301" s="201"/>
      <c r="AG301" s="201"/>
      <c r="AH301" s="201"/>
      <c r="AI301" s="201"/>
    </row>
    <row r="302">
      <c r="H302" s="205"/>
      <c r="I302" s="206"/>
      <c r="J302" s="203"/>
      <c r="K302" s="207"/>
      <c r="L302" s="199"/>
      <c r="M302" s="130"/>
      <c r="N302" s="199"/>
      <c r="O302" s="200"/>
      <c r="P302" s="200"/>
      <c r="Q302" s="130"/>
      <c r="R302" s="199"/>
      <c r="S302" s="200"/>
      <c r="T302" s="132"/>
      <c r="AB302" s="201" t="str">
        <f>IFERROR(__xludf.DUMMYFUNCTION("FILTER('설정시트'!$D$7:$K$20,'설정시트'!$C$7:$C$20=I302)"),"#N/A")</f>
        <v>#N/A</v>
      </c>
      <c r="AC302" s="201"/>
      <c r="AD302" s="201"/>
      <c r="AE302" s="201"/>
      <c r="AF302" s="201"/>
      <c r="AG302" s="201"/>
      <c r="AH302" s="201"/>
      <c r="AI302" s="201"/>
    </row>
    <row r="303">
      <c r="H303" s="205"/>
      <c r="I303" s="206"/>
      <c r="J303" s="203"/>
      <c r="K303" s="207"/>
      <c r="L303" s="199"/>
      <c r="M303" s="130"/>
      <c r="N303" s="199"/>
      <c r="O303" s="200"/>
      <c r="P303" s="200"/>
      <c r="Q303" s="130"/>
      <c r="R303" s="199"/>
      <c r="S303" s="200"/>
      <c r="T303" s="132"/>
      <c r="AB303" s="201" t="str">
        <f>IFERROR(__xludf.DUMMYFUNCTION("FILTER('설정시트'!$D$7:$K$20,'설정시트'!$C$7:$C$20=I303)"),"#N/A")</f>
        <v>#N/A</v>
      </c>
      <c r="AC303" s="201"/>
      <c r="AD303" s="201"/>
      <c r="AE303" s="201"/>
      <c r="AF303" s="201"/>
      <c r="AG303" s="201"/>
      <c r="AH303" s="201"/>
      <c r="AI303" s="201"/>
    </row>
    <row r="304">
      <c r="H304" s="205"/>
      <c r="I304" s="206"/>
      <c r="J304" s="203"/>
      <c r="K304" s="207"/>
      <c r="L304" s="199"/>
      <c r="M304" s="130"/>
      <c r="N304" s="199"/>
      <c r="O304" s="200"/>
      <c r="P304" s="200"/>
      <c r="Q304" s="130"/>
      <c r="R304" s="199"/>
      <c r="S304" s="200"/>
      <c r="T304" s="132"/>
      <c r="AB304" s="201" t="str">
        <f>IFERROR(__xludf.DUMMYFUNCTION("FILTER('설정시트'!$D$7:$K$20,'설정시트'!$C$7:$C$20=I304)"),"#N/A")</f>
        <v>#N/A</v>
      </c>
      <c r="AC304" s="201"/>
      <c r="AD304" s="201"/>
      <c r="AE304" s="201"/>
      <c r="AF304" s="201"/>
      <c r="AG304" s="201"/>
      <c r="AH304" s="201"/>
      <c r="AI304" s="201"/>
    </row>
    <row r="305">
      <c r="H305" s="205"/>
      <c r="I305" s="206"/>
      <c r="J305" s="203"/>
      <c r="K305" s="207"/>
      <c r="L305" s="199"/>
      <c r="M305" s="130"/>
      <c r="N305" s="199"/>
      <c r="O305" s="200"/>
      <c r="P305" s="200"/>
      <c r="Q305" s="130"/>
      <c r="R305" s="199"/>
      <c r="S305" s="200"/>
      <c r="T305" s="132"/>
      <c r="AB305" s="201" t="str">
        <f>IFERROR(__xludf.DUMMYFUNCTION("FILTER('설정시트'!$D$7:$K$20,'설정시트'!$C$7:$C$20=I305)"),"#N/A")</f>
        <v>#N/A</v>
      </c>
      <c r="AC305" s="201"/>
      <c r="AD305" s="201"/>
      <c r="AE305" s="201"/>
      <c r="AF305" s="201"/>
      <c r="AG305" s="201"/>
      <c r="AH305" s="201"/>
      <c r="AI305" s="201"/>
    </row>
    <row r="306">
      <c r="H306" s="205"/>
      <c r="I306" s="206"/>
      <c r="J306" s="203"/>
      <c r="K306" s="207"/>
      <c r="L306" s="199"/>
      <c r="M306" s="130"/>
      <c r="N306" s="199"/>
      <c r="O306" s="200"/>
      <c r="P306" s="200"/>
      <c r="Q306" s="130"/>
      <c r="R306" s="199"/>
      <c r="S306" s="200"/>
      <c r="T306" s="132"/>
      <c r="AB306" s="201" t="str">
        <f>IFERROR(__xludf.DUMMYFUNCTION("FILTER('설정시트'!$D$7:$K$20,'설정시트'!$C$7:$C$20=I306)"),"#N/A")</f>
        <v>#N/A</v>
      </c>
      <c r="AC306" s="201"/>
      <c r="AD306" s="201"/>
      <c r="AE306" s="201"/>
      <c r="AF306" s="201"/>
      <c r="AG306" s="201"/>
      <c r="AH306" s="201"/>
      <c r="AI306" s="201"/>
    </row>
    <row r="307">
      <c r="H307" s="205"/>
      <c r="I307" s="206"/>
      <c r="J307" s="203"/>
      <c r="K307" s="207"/>
      <c r="L307" s="199"/>
      <c r="M307" s="130"/>
      <c r="N307" s="199"/>
      <c r="O307" s="200"/>
      <c r="P307" s="200"/>
      <c r="Q307" s="130"/>
      <c r="R307" s="199"/>
      <c r="S307" s="200"/>
      <c r="T307" s="132"/>
      <c r="AB307" s="201" t="str">
        <f>IFERROR(__xludf.DUMMYFUNCTION("FILTER('설정시트'!$D$7:$K$20,'설정시트'!$C$7:$C$20=I307)"),"#N/A")</f>
        <v>#N/A</v>
      </c>
      <c r="AC307" s="201"/>
      <c r="AD307" s="201"/>
      <c r="AE307" s="201"/>
      <c r="AF307" s="201"/>
      <c r="AG307" s="201"/>
      <c r="AH307" s="201"/>
      <c r="AI307" s="201"/>
    </row>
    <row r="308">
      <c r="H308" s="205"/>
      <c r="I308" s="206"/>
      <c r="J308" s="203"/>
      <c r="K308" s="207"/>
      <c r="L308" s="199"/>
      <c r="M308" s="130"/>
      <c r="N308" s="199"/>
      <c r="O308" s="200"/>
      <c r="P308" s="200"/>
      <c r="Q308" s="130"/>
      <c r="R308" s="199"/>
      <c r="S308" s="200"/>
      <c r="T308" s="132"/>
      <c r="AB308" s="201" t="str">
        <f>IFERROR(__xludf.DUMMYFUNCTION("FILTER('설정시트'!$D$7:$K$20,'설정시트'!$C$7:$C$20=I308)"),"#N/A")</f>
        <v>#N/A</v>
      </c>
      <c r="AC308" s="201"/>
      <c r="AD308" s="201"/>
      <c r="AE308" s="201"/>
      <c r="AF308" s="201"/>
      <c r="AG308" s="201"/>
      <c r="AH308" s="201"/>
      <c r="AI308" s="201"/>
    </row>
    <row r="309">
      <c r="H309" s="205"/>
      <c r="I309" s="206"/>
      <c r="J309" s="203"/>
      <c r="K309" s="207"/>
      <c r="L309" s="199"/>
      <c r="M309" s="130"/>
      <c r="N309" s="199"/>
      <c r="O309" s="200"/>
      <c r="P309" s="200"/>
      <c r="Q309" s="130"/>
      <c r="R309" s="199"/>
      <c r="S309" s="200"/>
      <c r="T309" s="132"/>
      <c r="AB309" s="201" t="str">
        <f>IFERROR(__xludf.DUMMYFUNCTION("FILTER('설정시트'!$D$7:$K$20,'설정시트'!$C$7:$C$20=I309)"),"#N/A")</f>
        <v>#N/A</v>
      </c>
      <c r="AC309" s="201"/>
      <c r="AD309" s="201"/>
      <c r="AE309" s="201"/>
      <c r="AF309" s="201"/>
      <c r="AG309" s="201"/>
      <c r="AH309" s="201"/>
      <c r="AI309" s="201"/>
    </row>
    <row r="310">
      <c r="H310" s="205"/>
      <c r="I310" s="206"/>
      <c r="J310" s="203"/>
      <c r="K310" s="207"/>
      <c r="L310" s="199"/>
      <c r="M310" s="130"/>
      <c r="N310" s="199"/>
      <c r="O310" s="200"/>
      <c r="P310" s="200"/>
      <c r="Q310" s="130"/>
      <c r="R310" s="199"/>
      <c r="S310" s="200"/>
      <c r="T310" s="132"/>
      <c r="AB310" s="201" t="str">
        <f>IFERROR(__xludf.DUMMYFUNCTION("FILTER('설정시트'!$D$7:$K$20,'설정시트'!$C$7:$C$20=I310)"),"#N/A")</f>
        <v>#N/A</v>
      </c>
      <c r="AC310" s="201"/>
      <c r="AD310" s="201"/>
      <c r="AE310" s="201"/>
      <c r="AF310" s="201"/>
      <c r="AG310" s="201"/>
      <c r="AH310" s="201"/>
      <c r="AI310" s="201"/>
    </row>
    <row r="311">
      <c r="H311" s="205"/>
      <c r="I311" s="206"/>
      <c r="J311" s="203"/>
      <c r="K311" s="207"/>
      <c r="L311" s="199"/>
      <c r="M311" s="130"/>
      <c r="N311" s="199"/>
      <c r="O311" s="200"/>
      <c r="P311" s="200"/>
      <c r="Q311" s="130"/>
      <c r="R311" s="199"/>
      <c r="S311" s="200"/>
      <c r="T311" s="132"/>
      <c r="AB311" s="201" t="str">
        <f>IFERROR(__xludf.DUMMYFUNCTION("FILTER('설정시트'!$D$7:$K$20,'설정시트'!$C$7:$C$20=I311)"),"#N/A")</f>
        <v>#N/A</v>
      </c>
      <c r="AC311" s="201"/>
      <c r="AD311" s="201"/>
      <c r="AE311" s="201"/>
      <c r="AF311" s="201"/>
      <c r="AG311" s="201"/>
      <c r="AH311" s="201"/>
      <c r="AI311" s="201"/>
    </row>
    <row r="312">
      <c r="H312" s="205"/>
      <c r="I312" s="206"/>
      <c r="J312" s="203"/>
      <c r="K312" s="207"/>
      <c r="L312" s="199"/>
      <c r="M312" s="130"/>
      <c r="N312" s="199"/>
      <c r="O312" s="200"/>
      <c r="P312" s="200"/>
      <c r="Q312" s="130"/>
      <c r="R312" s="199"/>
      <c r="S312" s="200"/>
      <c r="T312" s="132"/>
      <c r="AB312" s="201" t="str">
        <f>IFERROR(__xludf.DUMMYFUNCTION("FILTER('설정시트'!$D$7:$K$20,'설정시트'!$C$7:$C$20=I312)"),"#N/A")</f>
        <v>#N/A</v>
      </c>
      <c r="AC312" s="201"/>
      <c r="AD312" s="201"/>
      <c r="AE312" s="201"/>
      <c r="AF312" s="201"/>
      <c r="AG312" s="201"/>
      <c r="AH312" s="201"/>
      <c r="AI312" s="201"/>
    </row>
    <row r="313">
      <c r="H313" s="205"/>
      <c r="I313" s="206"/>
      <c r="J313" s="203"/>
      <c r="K313" s="207"/>
      <c r="L313" s="199"/>
      <c r="M313" s="130"/>
      <c r="N313" s="199"/>
      <c r="O313" s="200"/>
      <c r="P313" s="200"/>
      <c r="Q313" s="130"/>
      <c r="R313" s="199"/>
      <c r="S313" s="200"/>
      <c r="T313" s="132"/>
      <c r="AB313" s="201" t="str">
        <f>IFERROR(__xludf.DUMMYFUNCTION("FILTER('설정시트'!$D$7:$K$20,'설정시트'!$C$7:$C$20=I313)"),"#N/A")</f>
        <v>#N/A</v>
      </c>
      <c r="AC313" s="201"/>
      <c r="AD313" s="201"/>
      <c r="AE313" s="201"/>
      <c r="AF313" s="201"/>
      <c r="AG313" s="201"/>
      <c r="AH313" s="201"/>
      <c r="AI313" s="201"/>
    </row>
    <row r="314">
      <c r="H314" s="205"/>
      <c r="I314" s="206"/>
      <c r="J314" s="203"/>
      <c r="K314" s="207"/>
      <c r="L314" s="199"/>
      <c r="M314" s="130"/>
      <c r="N314" s="199"/>
      <c r="O314" s="200"/>
      <c r="P314" s="200"/>
      <c r="Q314" s="130"/>
      <c r="R314" s="199"/>
      <c r="S314" s="200"/>
      <c r="T314" s="132"/>
      <c r="AB314" s="201" t="str">
        <f>IFERROR(__xludf.DUMMYFUNCTION("FILTER('설정시트'!$D$7:$K$20,'설정시트'!$C$7:$C$20=I314)"),"#N/A")</f>
        <v>#N/A</v>
      </c>
      <c r="AC314" s="201"/>
      <c r="AD314" s="201"/>
      <c r="AE314" s="201"/>
      <c r="AF314" s="201"/>
      <c r="AG314" s="201"/>
      <c r="AH314" s="201"/>
      <c r="AI314" s="201"/>
    </row>
    <row r="315">
      <c r="H315" s="205"/>
      <c r="I315" s="206"/>
      <c r="J315" s="203"/>
      <c r="K315" s="207"/>
      <c r="L315" s="199"/>
      <c r="M315" s="130"/>
      <c r="N315" s="199"/>
      <c r="O315" s="200"/>
      <c r="P315" s="200"/>
      <c r="Q315" s="130"/>
      <c r="R315" s="199"/>
      <c r="S315" s="200"/>
      <c r="T315" s="132"/>
      <c r="AB315" s="201" t="str">
        <f>IFERROR(__xludf.DUMMYFUNCTION("FILTER('설정시트'!$D$7:$K$20,'설정시트'!$C$7:$C$20=I315)"),"#N/A")</f>
        <v>#N/A</v>
      </c>
      <c r="AC315" s="201"/>
      <c r="AD315" s="201"/>
      <c r="AE315" s="201"/>
      <c r="AF315" s="201"/>
      <c r="AG315" s="201"/>
      <c r="AH315" s="201"/>
      <c r="AI315" s="201"/>
    </row>
    <row r="316">
      <c r="H316" s="205"/>
      <c r="I316" s="206"/>
      <c r="J316" s="203"/>
      <c r="K316" s="207"/>
      <c r="L316" s="199"/>
      <c r="M316" s="130"/>
      <c r="N316" s="199"/>
      <c r="O316" s="200"/>
      <c r="P316" s="200"/>
      <c r="Q316" s="130"/>
      <c r="R316" s="199"/>
      <c r="S316" s="200"/>
      <c r="T316" s="132"/>
      <c r="AB316" s="201" t="str">
        <f>IFERROR(__xludf.DUMMYFUNCTION("FILTER('설정시트'!$D$7:$K$20,'설정시트'!$C$7:$C$20=I316)"),"#N/A")</f>
        <v>#N/A</v>
      </c>
      <c r="AC316" s="201"/>
      <c r="AD316" s="201"/>
      <c r="AE316" s="201"/>
      <c r="AF316" s="201"/>
      <c r="AG316" s="201"/>
      <c r="AH316" s="201"/>
      <c r="AI316" s="201"/>
    </row>
    <row r="317">
      <c r="H317" s="205"/>
      <c r="I317" s="206"/>
      <c r="J317" s="203"/>
      <c r="K317" s="207"/>
      <c r="L317" s="199"/>
      <c r="M317" s="130"/>
      <c r="N317" s="199"/>
      <c r="O317" s="200"/>
      <c r="P317" s="200"/>
      <c r="Q317" s="130"/>
      <c r="R317" s="199"/>
      <c r="S317" s="200"/>
      <c r="T317" s="132"/>
      <c r="AB317" s="201" t="str">
        <f>IFERROR(__xludf.DUMMYFUNCTION("FILTER('설정시트'!$D$7:$K$20,'설정시트'!$C$7:$C$20=I317)"),"#N/A")</f>
        <v>#N/A</v>
      </c>
      <c r="AC317" s="201"/>
      <c r="AD317" s="201"/>
      <c r="AE317" s="201"/>
      <c r="AF317" s="201"/>
      <c r="AG317" s="201"/>
      <c r="AH317" s="201"/>
      <c r="AI317" s="201"/>
    </row>
    <row r="318">
      <c r="H318" s="205"/>
      <c r="I318" s="206"/>
      <c r="J318" s="203"/>
      <c r="K318" s="207"/>
      <c r="L318" s="199"/>
      <c r="M318" s="130"/>
      <c r="N318" s="199"/>
      <c r="O318" s="200"/>
      <c r="P318" s="200"/>
      <c r="Q318" s="130"/>
      <c r="R318" s="199"/>
      <c r="S318" s="200"/>
      <c r="T318" s="132"/>
      <c r="AB318" s="201" t="str">
        <f>IFERROR(__xludf.DUMMYFUNCTION("FILTER('설정시트'!$D$7:$K$20,'설정시트'!$C$7:$C$20=I318)"),"#N/A")</f>
        <v>#N/A</v>
      </c>
      <c r="AC318" s="201"/>
      <c r="AD318" s="201"/>
      <c r="AE318" s="201"/>
      <c r="AF318" s="201"/>
      <c r="AG318" s="201"/>
      <c r="AH318" s="201"/>
      <c r="AI318" s="201"/>
    </row>
    <row r="319">
      <c r="H319" s="205"/>
      <c r="I319" s="206"/>
      <c r="J319" s="203"/>
      <c r="K319" s="207"/>
      <c r="L319" s="199"/>
      <c r="M319" s="130"/>
      <c r="N319" s="199"/>
      <c r="O319" s="200"/>
      <c r="P319" s="200"/>
      <c r="Q319" s="130"/>
      <c r="R319" s="199"/>
      <c r="S319" s="200"/>
      <c r="T319" s="132"/>
      <c r="AB319" s="201" t="str">
        <f>IFERROR(__xludf.DUMMYFUNCTION("FILTER('설정시트'!$D$7:$K$20,'설정시트'!$C$7:$C$20=I319)"),"#N/A")</f>
        <v>#N/A</v>
      </c>
      <c r="AC319" s="201"/>
      <c r="AD319" s="201"/>
      <c r="AE319" s="201"/>
      <c r="AF319" s="201"/>
      <c r="AG319" s="201"/>
      <c r="AH319" s="201"/>
      <c r="AI319" s="201"/>
    </row>
    <row r="320">
      <c r="H320" s="205"/>
      <c r="I320" s="206"/>
      <c r="J320" s="203"/>
      <c r="K320" s="207"/>
      <c r="L320" s="199"/>
      <c r="M320" s="130"/>
      <c r="N320" s="199"/>
      <c r="O320" s="200"/>
      <c r="P320" s="200"/>
      <c r="Q320" s="130"/>
      <c r="R320" s="199"/>
      <c r="S320" s="200"/>
      <c r="T320" s="132"/>
      <c r="AB320" s="201" t="str">
        <f>IFERROR(__xludf.DUMMYFUNCTION("FILTER('설정시트'!$D$7:$K$20,'설정시트'!$C$7:$C$20=I320)"),"#N/A")</f>
        <v>#N/A</v>
      </c>
      <c r="AC320" s="201"/>
      <c r="AD320" s="201"/>
      <c r="AE320" s="201"/>
      <c r="AF320" s="201"/>
      <c r="AG320" s="201"/>
      <c r="AH320" s="201"/>
      <c r="AI320" s="201"/>
    </row>
    <row r="321">
      <c r="H321" s="205"/>
      <c r="I321" s="206"/>
      <c r="J321" s="203"/>
      <c r="K321" s="207"/>
      <c r="L321" s="199"/>
      <c r="M321" s="130"/>
      <c r="N321" s="199"/>
      <c r="O321" s="200"/>
      <c r="P321" s="200"/>
      <c r="Q321" s="130"/>
      <c r="R321" s="199"/>
      <c r="S321" s="200"/>
      <c r="T321" s="132"/>
      <c r="AB321" s="201" t="str">
        <f>IFERROR(__xludf.DUMMYFUNCTION("FILTER('설정시트'!$D$7:$K$20,'설정시트'!$C$7:$C$20=I321)"),"#N/A")</f>
        <v>#N/A</v>
      </c>
      <c r="AC321" s="201"/>
      <c r="AD321" s="201"/>
      <c r="AE321" s="201"/>
      <c r="AF321" s="201"/>
      <c r="AG321" s="201"/>
      <c r="AH321" s="201"/>
      <c r="AI321" s="201"/>
    </row>
    <row r="322">
      <c r="H322" s="205"/>
      <c r="I322" s="206"/>
      <c r="J322" s="203"/>
      <c r="K322" s="207"/>
      <c r="L322" s="199"/>
      <c r="M322" s="130"/>
      <c r="N322" s="199"/>
      <c r="O322" s="200"/>
      <c r="P322" s="200"/>
      <c r="Q322" s="130"/>
      <c r="R322" s="199"/>
      <c r="S322" s="200"/>
      <c r="T322" s="132"/>
      <c r="AB322" s="201" t="str">
        <f>IFERROR(__xludf.DUMMYFUNCTION("FILTER('설정시트'!$D$7:$K$20,'설정시트'!$C$7:$C$20=I322)"),"#N/A")</f>
        <v>#N/A</v>
      </c>
      <c r="AC322" s="201"/>
      <c r="AD322" s="201"/>
      <c r="AE322" s="201"/>
      <c r="AF322" s="201"/>
      <c r="AG322" s="201"/>
      <c r="AH322" s="201"/>
      <c r="AI322" s="201"/>
    </row>
    <row r="323">
      <c r="H323" s="205"/>
      <c r="I323" s="206"/>
      <c r="J323" s="203"/>
      <c r="K323" s="207"/>
      <c r="L323" s="199"/>
      <c r="M323" s="130"/>
      <c r="N323" s="199"/>
      <c r="O323" s="200"/>
      <c r="P323" s="200"/>
      <c r="Q323" s="130"/>
      <c r="R323" s="199"/>
      <c r="S323" s="200"/>
      <c r="T323" s="132"/>
      <c r="AB323" s="201" t="str">
        <f>IFERROR(__xludf.DUMMYFUNCTION("FILTER('설정시트'!$D$7:$K$20,'설정시트'!$C$7:$C$20=I323)"),"#N/A")</f>
        <v>#N/A</v>
      </c>
      <c r="AC323" s="201"/>
      <c r="AD323" s="201"/>
      <c r="AE323" s="201"/>
      <c r="AF323" s="201"/>
      <c r="AG323" s="201"/>
      <c r="AH323" s="201"/>
      <c r="AI323" s="201"/>
    </row>
    <row r="324">
      <c r="H324" s="205"/>
      <c r="I324" s="206"/>
      <c r="J324" s="203"/>
      <c r="K324" s="207"/>
      <c r="L324" s="199"/>
      <c r="M324" s="130"/>
      <c r="N324" s="199"/>
      <c r="O324" s="200"/>
      <c r="P324" s="200"/>
      <c r="Q324" s="130"/>
      <c r="R324" s="199"/>
      <c r="S324" s="200"/>
      <c r="T324" s="132"/>
      <c r="AB324" s="201" t="str">
        <f>IFERROR(__xludf.DUMMYFUNCTION("FILTER('설정시트'!$D$7:$K$20,'설정시트'!$C$7:$C$20=I324)"),"#N/A")</f>
        <v>#N/A</v>
      </c>
      <c r="AC324" s="201"/>
      <c r="AD324" s="201"/>
      <c r="AE324" s="201"/>
      <c r="AF324" s="201"/>
      <c r="AG324" s="201"/>
      <c r="AH324" s="201"/>
      <c r="AI324" s="201"/>
    </row>
    <row r="325">
      <c r="H325" s="205"/>
      <c r="I325" s="206"/>
      <c r="J325" s="203"/>
      <c r="K325" s="207"/>
      <c r="L325" s="199"/>
      <c r="M325" s="130"/>
      <c r="N325" s="199"/>
      <c r="O325" s="200"/>
      <c r="P325" s="200"/>
      <c r="Q325" s="130"/>
      <c r="R325" s="199"/>
      <c r="S325" s="200"/>
      <c r="T325" s="132"/>
      <c r="AB325" s="201" t="str">
        <f>IFERROR(__xludf.DUMMYFUNCTION("FILTER('설정시트'!$D$7:$K$20,'설정시트'!$C$7:$C$20=I325)"),"#N/A")</f>
        <v>#N/A</v>
      </c>
      <c r="AC325" s="201"/>
      <c r="AD325" s="201"/>
      <c r="AE325" s="201"/>
      <c r="AF325" s="201"/>
      <c r="AG325" s="201"/>
      <c r="AH325" s="201"/>
      <c r="AI325" s="201"/>
    </row>
    <row r="326">
      <c r="H326" s="205"/>
      <c r="I326" s="206"/>
      <c r="J326" s="203"/>
      <c r="K326" s="207"/>
      <c r="L326" s="199"/>
      <c r="M326" s="130"/>
      <c r="N326" s="199"/>
      <c r="O326" s="200"/>
      <c r="P326" s="200"/>
      <c r="Q326" s="130"/>
      <c r="R326" s="199"/>
      <c r="S326" s="200"/>
      <c r="T326" s="132"/>
      <c r="AB326" s="201" t="str">
        <f>IFERROR(__xludf.DUMMYFUNCTION("FILTER('설정시트'!$D$7:$K$20,'설정시트'!$C$7:$C$20=I326)"),"#N/A")</f>
        <v>#N/A</v>
      </c>
      <c r="AC326" s="201"/>
      <c r="AD326" s="201"/>
      <c r="AE326" s="201"/>
      <c r="AF326" s="201"/>
      <c r="AG326" s="201"/>
      <c r="AH326" s="201"/>
      <c r="AI326" s="201"/>
    </row>
    <row r="327">
      <c r="H327" s="205"/>
      <c r="I327" s="206"/>
      <c r="J327" s="203"/>
      <c r="K327" s="207"/>
      <c r="L327" s="199"/>
      <c r="M327" s="130"/>
      <c r="N327" s="199"/>
      <c r="O327" s="200"/>
      <c r="P327" s="200"/>
      <c r="Q327" s="130"/>
      <c r="R327" s="199"/>
      <c r="S327" s="200"/>
      <c r="T327" s="132"/>
      <c r="AB327" s="201" t="str">
        <f>IFERROR(__xludf.DUMMYFUNCTION("FILTER('설정시트'!$D$7:$K$20,'설정시트'!$C$7:$C$20=I327)"),"#N/A")</f>
        <v>#N/A</v>
      </c>
      <c r="AC327" s="201"/>
      <c r="AD327" s="201"/>
      <c r="AE327" s="201"/>
      <c r="AF327" s="201"/>
      <c r="AG327" s="201"/>
      <c r="AH327" s="201"/>
      <c r="AI327" s="201"/>
    </row>
    <row r="328">
      <c r="H328" s="205"/>
      <c r="I328" s="206"/>
      <c r="J328" s="203"/>
      <c r="K328" s="207"/>
      <c r="L328" s="199"/>
      <c r="M328" s="130"/>
      <c r="N328" s="199"/>
      <c r="O328" s="200"/>
      <c r="P328" s="200"/>
      <c r="Q328" s="130"/>
      <c r="R328" s="199"/>
      <c r="S328" s="200"/>
      <c r="T328" s="132"/>
      <c r="AB328" s="201" t="str">
        <f>IFERROR(__xludf.DUMMYFUNCTION("FILTER('설정시트'!$D$7:$K$20,'설정시트'!$C$7:$C$20=I328)"),"#N/A")</f>
        <v>#N/A</v>
      </c>
      <c r="AC328" s="201"/>
      <c r="AD328" s="201"/>
      <c r="AE328" s="201"/>
      <c r="AF328" s="201"/>
      <c r="AG328" s="201"/>
      <c r="AH328" s="201"/>
      <c r="AI328" s="201"/>
    </row>
    <row r="329">
      <c r="H329" s="205"/>
      <c r="I329" s="206"/>
      <c r="J329" s="203"/>
      <c r="K329" s="207"/>
      <c r="L329" s="199"/>
      <c r="M329" s="130"/>
      <c r="N329" s="199"/>
      <c r="O329" s="200"/>
      <c r="P329" s="200"/>
      <c r="Q329" s="130"/>
      <c r="R329" s="199"/>
      <c r="S329" s="200"/>
      <c r="T329" s="132"/>
      <c r="AB329" s="201" t="str">
        <f>IFERROR(__xludf.DUMMYFUNCTION("FILTER('설정시트'!$D$7:$K$20,'설정시트'!$C$7:$C$20=I329)"),"#N/A")</f>
        <v>#N/A</v>
      </c>
      <c r="AC329" s="201"/>
      <c r="AD329" s="201"/>
      <c r="AE329" s="201"/>
      <c r="AF329" s="201"/>
      <c r="AG329" s="201"/>
      <c r="AH329" s="201"/>
      <c r="AI329" s="201"/>
    </row>
    <row r="330">
      <c r="H330" s="205"/>
      <c r="I330" s="206"/>
      <c r="J330" s="203"/>
      <c r="K330" s="207"/>
      <c r="L330" s="199"/>
      <c r="M330" s="130"/>
      <c r="N330" s="199"/>
      <c r="O330" s="200"/>
      <c r="P330" s="200"/>
      <c r="Q330" s="130"/>
      <c r="R330" s="199"/>
      <c r="S330" s="200"/>
      <c r="T330" s="132"/>
      <c r="AB330" s="201" t="str">
        <f>IFERROR(__xludf.DUMMYFUNCTION("FILTER('설정시트'!$D$7:$K$20,'설정시트'!$C$7:$C$20=I330)"),"#N/A")</f>
        <v>#N/A</v>
      </c>
      <c r="AC330" s="201"/>
      <c r="AD330" s="201"/>
      <c r="AE330" s="201"/>
      <c r="AF330" s="201"/>
      <c r="AG330" s="201"/>
      <c r="AH330" s="201"/>
      <c r="AI330" s="201"/>
    </row>
    <row r="331">
      <c r="H331" s="205"/>
      <c r="I331" s="206"/>
      <c r="J331" s="203"/>
      <c r="K331" s="207"/>
      <c r="L331" s="199"/>
      <c r="M331" s="130"/>
      <c r="N331" s="199"/>
      <c r="O331" s="200"/>
      <c r="P331" s="200"/>
      <c r="Q331" s="130"/>
      <c r="R331" s="199"/>
      <c r="S331" s="200"/>
      <c r="T331" s="132"/>
      <c r="AB331" s="201" t="str">
        <f>IFERROR(__xludf.DUMMYFUNCTION("FILTER('설정시트'!$D$7:$K$20,'설정시트'!$C$7:$C$20=I331)"),"#N/A")</f>
        <v>#N/A</v>
      </c>
      <c r="AC331" s="201"/>
      <c r="AD331" s="201"/>
      <c r="AE331" s="201"/>
      <c r="AF331" s="201"/>
      <c r="AG331" s="201"/>
      <c r="AH331" s="201"/>
      <c r="AI331" s="201"/>
    </row>
    <row r="332">
      <c r="H332" s="205"/>
      <c r="I332" s="206"/>
      <c r="J332" s="203"/>
      <c r="K332" s="207"/>
      <c r="L332" s="199"/>
      <c r="M332" s="130"/>
      <c r="N332" s="199"/>
      <c r="O332" s="200"/>
      <c r="P332" s="200"/>
      <c r="Q332" s="130"/>
      <c r="R332" s="199"/>
      <c r="S332" s="200"/>
      <c r="T332" s="132"/>
      <c r="AB332" s="201" t="str">
        <f>IFERROR(__xludf.DUMMYFUNCTION("FILTER('설정시트'!$D$7:$K$20,'설정시트'!$C$7:$C$20=I332)"),"#N/A")</f>
        <v>#N/A</v>
      </c>
      <c r="AC332" s="201"/>
      <c r="AD332" s="201"/>
      <c r="AE332" s="201"/>
      <c r="AF332" s="201"/>
      <c r="AG332" s="201"/>
      <c r="AH332" s="201"/>
      <c r="AI332" s="201"/>
    </row>
    <row r="333">
      <c r="H333" s="205"/>
      <c r="I333" s="206"/>
      <c r="J333" s="203"/>
      <c r="K333" s="207"/>
      <c r="L333" s="199"/>
      <c r="M333" s="130"/>
      <c r="N333" s="199"/>
      <c r="O333" s="200"/>
      <c r="P333" s="200"/>
      <c r="Q333" s="130"/>
      <c r="R333" s="199"/>
      <c r="S333" s="200"/>
      <c r="T333" s="132"/>
      <c r="AB333" s="201" t="str">
        <f>IFERROR(__xludf.DUMMYFUNCTION("FILTER('설정시트'!$D$7:$K$20,'설정시트'!$C$7:$C$20=I333)"),"#N/A")</f>
        <v>#N/A</v>
      </c>
      <c r="AC333" s="201"/>
      <c r="AD333" s="201"/>
      <c r="AE333" s="201"/>
      <c r="AF333" s="201"/>
      <c r="AG333" s="201"/>
      <c r="AH333" s="201"/>
      <c r="AI333" s="201"/>
    </row>
    <row r="334">
      <c r="H334" s="205"/>
      <c r="I334" s="206"/>
      <c r="J334" s="203"/>
      <c r="K334" s="207"/>
      <c r="L334" s="199"/>
      <c r="M334" s="130"/>
      <c r="N334" s="199"/>
      <c r="O334" s="200"/>
      <c r="P334" s="200"/>
      <c r="Q334" s="130"/>
      <c r="R334" s="199"/>
      <c r="S334" s="200"/>
      <c r="T334" s="132"/>
      <c r="AB334" s="201" t="str">
        <f>IFERROR(__xludf.DUMMYFUNCTION("FILTER('설정시트'!$D$7:$K$20,'설정시트'!$C$7:$C$20=I334)"),"#N/A")</f>
        <v>#N/A</v>
      </c>
      <c r="AC334" s="201"/>
      <c r="AD334" s="201"/>
      <c r="AE334" s="201"/>
      <c r="AF334" s="201"/>
      <c r="AG334" s="201"/>
      <c r="AH334" s="201"/>
      <c r="AI334" s="201"/>
    </row>
    <row r="335">
      <c r="H335" s="205"/>
      <c r="I335" s="206"/>
      <c r="J335" s="203"/>
      <c r="K335" s="207"/>
      <c r="L335" s="199"/>
      <c r="M335" s="130"/>
      <c r="N335" s="199"/>
      <c r="O335" s="200"/>
      <c r="P335" s="200"/>
      <c r="Q335" s="130"/>
      <c r="R335" s="199"/>
      <c r="S335" s="200"/>
      <c r="T335" s="132"/>
      <c r="AB335" s="201" t="str">
        <f>IFERROR(__xludf.DUMMYFUNCTION("FILTER('설정시트'!$D$7:$K$20,'설정시트'!$C$7:$C$20=I335)"),"#N/A")</f>
        <v>#N/A</v>
      </c>
      <c r="AC335" s="201"/>
      <c r="AD335" s="201"/>
      <c r="AE335" s="201"/>
      <c r="AF335" s="201"/>
      <c r="AG335" s="201"/>
      <c r="AH335" s="201"/>
      <c r="AI335" s="201"/>
    </row>
    <row r="336">
      <c r="H336" s="205"/>
      <c r="I336" s="206"/>
      <c r="J336" s="203"/>
      <c r="K336" s="207"/>
      <c r="L336" s="199"/>
      <c r="M336" s="130"/>
      <c r="N336" s="199"/>
      <c r="O336" s="200"/>
      <c r="P336" s="200"/>
      <c r="Q336" s="130"/>
      <c r="R336" s="199"/>
      <c r="S336" s="200"/>
      <c r="T336" s="132"/>
      <c r="AB336" s="201" t="str">
        <f>IFERROR(__xludf.DUMMYFUNCTION("FILTER('설정시트'!$D$7:$K$20,'설정시트'!$C$7:$C$20=I336)"),"#N/A")</f>
        <v>#N/A</v>
      </c>
      <c r="AC336" s="201"/>
      <c r="AD336" s="201"/>
      <c r="AE336" s="201"/>
      <c r="AF336" s="201"/>
      <c r="AG336" s="201"/>
      <c r="AH336" s="201"/>
      <c r="AI336" s="201"/>
    </row>
    <row r="337">
      <c r="H337" s="205"/>
      <c r="I337" s="206"/>
      <c r="J337" s="203"/>
      <c r="K337" s="207"/>
      <c r="L337" s="199"/>
      <c r="M337" s="130"/>
      <c r="N337" s="199"/>
      <c r="O337" s="200"/>
      <c r="P337" s="200"/>
      <c r="Q337" s="130"/>
      <c r="R337" s="199"/>
      <c r="S337" s="200"/>
      <c r="T337" s="132"/>
      <c r="AB337" s="201" t="str">
        <f>IFERROR(__xludf.DUMMYFUNCTION("FILTER('설정시트'!$D$7:$K$20,'설정시트'!$C$7:$C$20=I337)"),"#N/A")</f>
        <v>#N/A</v>
      </c>
      <c r="AC337" s="201"/>
      <c r="AD337" s="201"/>
      <c r="AE337" s="201"/>
      <c r="AF337" s="201"/>
      <c r="AG337" s="201"/>
      <c r="AH337" s="201"/>
      <c r="AI337" s="201"/>
    </row>
    <row r="338">
      <c r="H338" s="205"/>
      <c r="I338" s="206"/>
      <c r="J338" s="203"/>
      <c r="K338" s="207"/>
      <c r="L338" s="199"/>
      <c r="M338" s="130"/>
      <c r="N338" s="199"/>
      <c r="O338" s="200"/>
      <c r="P338" s="200"/>
      <c r="Q338" s="130"/>
      <c r="R338" s="199"/>
      <c r="S338" s="200"/>
      <c r="T338" s="132"/>
      <c r="AB338" s="201" t="str">
        <f>IFERROR(__xludf.DUMMYFUNCTION("FILTER('설정시트'!$D$7:$K$20,'설정시트'!$C$7:$C$20=I338)"),"#N/A")</f>
        <v>#N/A</v>
      </c>
      <c r="AC338" s="201"/>
      <c r="AD338" s="201"/>
      <c r="AE338" s="201"/>
      <c r="AF338" s="201"/>
      <c r="AG338" s="201"/>
      <c r="AH338" s="201"/>
      <c r="AI338" s="201"/>
    </row>
    <row r="339">
      <c r="H339" s="205"/>
      <c r="I339" s="206"/>
      <c r="J339" s="203"/>
      <c r="K339" s="207"/>
      <c r="L339" s="199"/>
      <c r="M339" s="130"/>
      <c r="N339" s="199"/>
      <c r="O339" s="200"/>
      <c r="P339" s="200"/>
      <c r="Q339" s="130"/>
      <c r="R339" s="199"/>
      <c r="S339" s="200"/>
      <c r="T339" s="132"/>
      <c r="AB339" s="201" t="str">
        <f>IFERROR(__xludf.DUMMYFUNCTION("FILTER('설정시트'!$D$7:$K$20,'설정시트'!$C$7:$C$20=I339)"),"#N/A")</f>
        <v>#N/A</v>
      </c>
      <c r="AC339" s="201"/>
      <c r="AD339" s="201"/>
      <c r="AE339" s="201"/>
      <c r="AF339" s="201"/>
      <c r="AG339" s="201"/>
      <c r="AH339" s="201"/>
      <c r="AI339" s="201"/>
    </row>
    <row r="340">
      <c r="H340" s="205"/>
      <c r="I340" s="206"/>
      <c r="J340" s="203"/>
      <c r="K340" s="207"/>
      <c r="L340" s="199"/>
      <c r="M340" s="130"/>
      <c r="N340" s="199"/>
      <c r="O340" s="200"/>
      <c r="P340" s="200"/>
      <c r="Q340" s="130"/>
      <c r="R340" s="199"/>
      <c r="S340" s="200"/>
      <c r="T340" s="132"/>
      <c r="AB340" s="201" t="str">
        <f>IFERROR(__xludf.DUMMYFUNCTION("FILTER('설정시트'!$D$7:$K$20,'설정시트'!$C$7:$C$20=I340)"),"#N/A")</f>
        <v>#N/A</v>
      </c>
      <c r="AC340" s="201"/>
      <c r="AD340" s="201"/>
      <c r="AE340" s="201"/>
      <c r="AF340" s="201"/>
      <c r="AG340" s="201"/>
      <c r="AH340" s="201"/>
      <c r="AI340" s="201"/>
    </row>
    <row r="341">
      <c r="H341" s="205"/>
      <c r="I341" s="206"/>
      <c r="J341" s="203"/>
      <c r="K341" s="207"/>
      <c r="L341" s="199"/>
      <c r="M341" s="130"/>
      <c r="N341" s="199"/>
      <c r="O341" s="200"/>
      <c r="P341" s="200"/>
      <c r="Q341" s="130"/>
      <c r="R341" s="199"/>
      <c r="S341" s="200"/>
      <c r="T341" s="132"/>
      <c r="AB341" s="201" t="str">
        <f>IFERROR(__xludf.DUMMYFUNCTION("FILTER('설정시트'!$D$7:$K$20,'설정시트'!$C$7:$C$20=I341)"),"#N/A")</f>
        <v>#N/A</v>
      </c>
      <c r="AC341" s="201"/>
      <c r="AD341" s="201"/>
      <c r="AE341" s="201"/>
      <c r="AF341" s="201"/>
      <c r="AG341" s="201"/>
      <c r="AH341" s="201"/>
      <c r="AI341" s="201"/>
    </row>
    <row r="342">
      <c r="H342" s="205"/>
      <c r="I342" s="206"/>
      <c r="J342" s="203"/>
      <c r="K342" s="207"/>
      <c r="L342" s="199"/>
      <c r="M342" s="130"/>
      <c r="N342" s="199"/>
      <c r="O342" s="200"/>
      <c r="P342" s="200"/>
      <c r="Q342" s="130"/>
      <c r="R342" s="199"/>
      <c r="S342" s="200"/>
      <c r="T342" s="132"/>
      <c r="AB342" s="201" t="str">
        <f>IFERROR(__xludf.DUMMYFUNCTION("FILTER('설정시트'!$D$7:$K$20,'설정시트'!$C$7:$C$20=I342)"),"#N/A")</f>
        <v>#N/A</v>
      </c>
      <c r="AC342" s="201"/>
      <c r="AD342" s="201"/>
      <c r="AE342" s="201"/>
      <c r="AF342" s="201"/>
      <c r="AG342" s="201"/>
      <c r="AH342" s="201"/>
      <c r="AI342" s="201"/>
    </row>
    <row r="343">
      <c r="H343" s="205"/>
      <c r="I343" s="206"/>
      <c r="J343" s="203"/>
      <c r="K343" s="207"/>
      <c r="L343" s="199"/>
      <c r="M343" s="130"/>
      <c r="N343" s="199"/>
      <c r="O343" s="200"/>
      <c r="P343" s="200"/>
      <c r="Q343" s="130"/>
      <c r="R343" s="199"/>
      <c r="S343" s="200"/>
      <c r="T343" s="132"/>
      <c r="AB343" s="201" t="str">
        <f>IFERROR(__xludf.DUMMYFUNCTION("FILTER('설정시트'!$D$7:$K$20,'설정시트'!$C$7:$C$20=I343)"),"#N/A")</f>
        <v>#N/A</v>
      </c>
      <c r="AC343" s="201"/>
      <c r="AD343" s="201"/>
      <c r="AE343" s="201"/>
      <c r="AF343" s="201"/>
      <c r="AG343" s="201"/>
      <c r="AH343" s="201"/>
      <c r="AI343" s="201"/>
    </row>
    <row r="344">
      <c r="H344" s="205"/>
      <c r="I344" s="206"/>
      <c r="J344" s="203"/>
      <c r="K344" s="207"/>
      <c r="L344" s="199"/>
      <c r="M344" s="130"/>
      <c r="N344" s="199"/>
      <c r="O344" s="200"/>
      <c r="P344" s="200"/>
      <c r="Q344" s="130"/>
      <c r="R344" s="199"/>
      <c r="S344" s="200"/>
      <c r="T344" s="132"/>
      <c r="AB344" s="201" t="str">
        <f>IFERROR(__xludf.DUMMYFUNCTION("FILTER('설정시트'!$D$7:$K$20,'설정시트'!$C$7:$C$20=I344)"),"#N/A")</f>
        <v>#N/A</v>
      </c>
      <c r="AC344" s="201"/>
      <c r="AD344" s="201"/>
      <c r="AE344" s="201"/>
      <c r="AF344" s="201"/>
      <c r="AG344" s="201"/>
      <c r="AH344" s="201"/>
      <c r="AI344" s="201"/>
    </row>
    <row r="345">
      <c r="H345" s="205"/>
      <c r="I345" s="206"/>
      <c r="J345" s="203"/>
      <c r="K345" s="207"/>
      <c r="L345" s="199"/>
      <c r="M345" s="130"/>
      <c r="N345" s="199"/>
      <c r="O345" s="200"/>
      <c r="P345" s="200"/>
      <c r="Q345" s="130"/>
      <c r="R345" s="199"/>
      <c r="S345" s="200"/>
      <c r="T345" s="132"/>
      <c r="AB345" s="201" t="str">
        <f>IFERROR(__xludf.DUMMYFUNCTION("FILTER('설정시트'!$D$7:$K$20,'설정시트'!$C$7:$C$20=I345)"),"#N/A")</f>
        <v>#N/A</v>
      </c>
      <c r="AC345" s="201"/>
      <c r="AD345" s="201"/>
      <c r="AE345" s="201"/>
      <c r="AF345" s="201"/>
      <c r="AG345" s="201"/>
      <c r="AH345" s="201"/>
      <c r="AI345" s="201"/>
    </row>
    <row r="346">
      <c r="H346" s="205"/>
      <c r="I346" s="206"/>
      <c r="J346" s="203"/>
      <c r="K346" s="207"/>
      <c r="L346" s="199"/>
      <c r="M346" s="130"/>
      <c r="N346" s="199"/>
      <c r="O346" s="200"/>
      <c r="P346" s="200"/>
      <c r="Q346" s="130"/>
      <c r="R346" s="199"/>
      <c r="S346" s="200"/>
      <c r="T346" s="132"/>
      <c r="AB346" s="201" t="str">
        <f>IFERROR(__xludf.DUMMYFUNCTION("FILTER('설정시트'!$D$7:$K$20,'설정시트'!$C$7:$C$20=I346)"),"#N/A")</f>
        <v>#N/A</v>
      </c>
      <c r="AC346" s="201"/>
      <c r="AD346" s="201"/>
      <c r="AE346" s="201"/>
      <c r="AF346" s="201"/>
      <c r="AG346" s="201"/>
      <c r="AH346" s="201"/>
      <c r="AI346" s="201"/>
    </row>
    <row r="347">
      <c r="H347" s="205"/>
      <c r="I347" s="206"/>
      <c r="J347" s="203"/>
      <c r="K347" s="207"/>
      <c r="L347" s="199"/>
      <c r="M347" s="130"/>
      <c r="N347" s="199"/>
      <c r="O347" s="200"/>
      <c r="P347" s="200"/>
      <c r="Q347" s="130"/>
      <c r="R347" s="199"/>
      <c r="S347" s="200"/>
      <c r="T347" s="132"/>
      <c r="AB347" s="201" t="str">
        <f>IFERROR(__xludf.DUMMYFUNCTION("FILTER('설정시트'!$D$7:$K$20,'설정시트'!$C$7:$C$20=I347)"),"#N/A")</f>
        <v>#N/A</v>
      </c>
      <c r="AC347" s="201"/>
      <c r="AD347" s="201"/>
      <c r="AE347" s="201"/>
      <c r="AF347" s="201"/>
      <c r="AG347" s="201"/>
      <c r="AH347" s="201"/>
      <c r="AI347" s="201"/>
    </row>
    <row r="348">
      <c r="H348" s="205"/>
      <c r="I348" s="206"/>
      <c r="J348" s="203"/>
      <c r="K348" s="207"/>
      <c r="L348" s="199"/>
      <c r="M348" s="130"/>
      <c r="N348" s="199"/>
      <c r="O348" s="200"/>
      <c r="P348" s="200"/>
      <c r="Q348" s="130"/>
      <c r="R348" s="199"/>
      <c r="S348" s="200"/>
      <c r="T348" s="132"/>
      <c r="AB348" s="201" t="str">
        <f>IFERROR(__xludf.DUMMYFUNCTION("FILTER('설정시트'!$D$7:$K$20,'설정시트'!$C$7:$C$20=I348)"),"#N/A")</f>
        <v>#N/A</v>
      </c>
      <c r="AC348" s="201"/>
      <c r="AD348" s="201"/>
      <c r="AE348" s="201"/>
      <c r="AF348" s="201"/>
      <c r="AG348" s="201"/>
      <c r="AH348" s="201"/>
      <c r="AI348" s="201"/>
    </row>
    <row r="349">
      <c r="H349" s="205"/>
      <c r="I349" s="206"/>
      <c r="J349" s="203"/>
      <c r="K349" s="207"/>
      <c r="L349" s="199"/>
      <c r="M349" s="130"/>
      <c r="N349" s="199"/>
      <c r="O349" s="200"/>
      <c r="P349" s="200"/>
      <c r="Q349" s="130"/>
      <c r="R349" s="199"/>
      <c r="S349" s="200"/>
      <c r="T349" s="132"/>
      <c r="AB349" s="201" t="str">
        <f>IFERROR(__xludf.DUMMYFUNCTION("FILTER('설정시트'!$D$7:$K$20,'설정시트'!$C$7:$C$20=I349)"),"#N/A")</f>
        <v>#N/A</v>
      </c>
      <c r="AC349" s="201"/>
      <c r="AD349" s="201"/>
      <c r="AE349" s="201"/>
      <c r="AF349" s="201"/>
      <c r="AG349" s="201"/>
      <c r="AH349" s="201"/>
      <c r="AI349" s="201"/>
    </row>
    <row r="350">
      <c r="H350" s="205"/>
      <c r="I350" s="206"/>
      <c r="J350" s="203"/>
      <c r="K350" s="207"/>
      <c r="L350" s="199"/>
      <c r="M350" s="130"/>
      <c r="N350" s="199"/>
      <c r="O350" s="200"/>
      <c r="P350" s="200"/>
      <c r="Q350" s="130"/>
      <c r="R350" s="199"/>
      <c r="S350" s="200"/>
      <c r="T350" s="132"/>
      <c r="AB350" s="201" t="str">
        <f>IFERROR(__xludf.DUMMYFUNCTION("FILTER('설정시트'!$D$7:$K$20,'설정시트'!$C$7:$C$20=I350)"),"#N/A")</f>
        <v>#N/A</v>
      </c>
      <c r="AC350" s="201"/>
      <c r="AD350" s="201"/>
      <c r="AE350" s="201"/>
      <c r="AF350" s="201"/>
      <c r="AG350" s="201"/>
      <c r="AH350" s="201"/>
      <c r="AI350" s="201"/>
    </row>
    <row r="351">
      <c r="H351" s="205"/>
      <c r="I351" s="206"/>
      <c r="J351" s="203"/>
      <c r="K351" s="207"/>
      <c r="L351" s="199"/>
      <c r="M351" s="130"/>
      <c r="N351" s="199"/>
      <c r="O351" s="200"/>
      <c r="P351" s="200"/>
      <c r="Q351" s="130"/>
      <c r="R351" s="199"/>
      <c r="S351" s="200"/>
      <c r="T351" s="132"/>
      <c r="AB351" s="201" t="str">
        <f>IFERROR(__xludf.DUMMYFUNCTION("FILTER('설정시트'!$D$7:$K$20,'설정시트'!$C$7:$C$20=I351)"),"#N/A")</f>
        <v>#N/A</v>
      </c>
      <c r="AC351" s="201"/>
      <c r="AD351" s="201"/>
      <c r="AE351" s="201"/>
      <c r="AF351" s="201"/>
      <c r="AG351" s="201"/>
      <c r="AH351" s="201"/>
      <c r="AI351" s="201"/>
    </row>
    <row r="352">
      <c r="H352" s="205"/>
      <c r="I352" s="206"/>
      <c r="J352" s="203"/>
      <c r="K352" s="207"/>
      <c r="L352" s="199"/>
      <c r="M352" s="130"/>
      <c r="N352" s="199"/>
      <c r="O352" s="200"/>
      <c r="P352" s="200"/>
      <c r="Q352" s="130"/>
      <c r="R352" s="199"/>
      <c r="S352" s="200"/>
      <c r="T352" s="132"/>
      <c r="AB352" s="201" t="str">
        <f>IFERROR(__xludf.DUMMYFUNCTION("FILTER('설정시트'!$D$7:$K$20,'설정시트'!$C$7:$C$20=I352)"),"#N/A")</f>
        <v>#N/A</v>
      </c>
      <c r="AC352" s="201"/>
      <c r="AD352" s="201"/>
      <c r="AE352" s="201"/>
      <c r="AF352" s="201"/>
      <c r="AG352" s="201"/>
      <c r="AH352" s="201"/>
      <c r="AI352" s="201"/>
    </row>
    <row r="353">
      <c r="H353" s="205"/>
      <c r="I353" s="206"/>
      <c r="J353" s="203"/>
      <c r="K353" s="207"/>
      <c r="L353" s="199"/>
      <c r="M353" s="130"/>
      <c r="N353" s="199"/>
      <c r="O353" s="200"/>
      <c r="P353" s="200"/>
      <c r="Q353" s="130"/>
      <c r="R353" s="199"/>
      <c r="S353" s="200"/>
      <c r="T353" s="132"/>
      <c r="AB353" s="201" t="str">
        <f>IFERROR(__xludf.DUMMYFUNCTION("FILTER('설정시트'!$D$7:$K$20,'설정시트'!$C$7:$C$20=I353)"),"#N/A")</f>
        <v>#N/A</v>
      </c>
      <c r="AC353" s="201"/>
      <c r="AD353" s="201"/>
      <c r="AE353" s="201"/>
      <c r="AF353" s="201"/>
      <c r="AG353" s="201"/>
      <c r="AH353" s="201"/>
      <c r="AI353" s="201"/>
    </row>
    <row r="354">
      <c r="H354" s="205"/>
      <c r="I354" s="206"/>
      <c r="J354" s="203"/>
      <c r="K354" s="207"/>
      <c r="L354" s="199"/>
      <c r="M354" s="130"/>
      <c r="N354" s="199"/>
      <c r="O354" s="200"/>
      <c r="P354" s="200"/>
      <c r="Q354" s="130"/>
      <c r="R354" s="199"/>
      <c r="S354" s="200"/>
      <c r="T354" s="132"/>
      <c r="AB354" s="201" t="str">
        <f>IFERROR(__xludf.DUMMYFUNCTION("FILTER('설정시트'!$D$7:$K$20,'설정시트'!$C$7:$C$20=I354)"),"#N/A")</f>
        <v>#N/A</v>
      </c>
      <c r="AC354" s="201"/>
      <c r="AD354" s="201"/>
      <c r="AE354" s="201"/>
      <c r="AF354" s="201"/>
      <c r="AG354" s="201"/>
      <c r="AH354" s="201"/>
      <c r="AI354" s="201"/>
    </row>
    <row r="355">
      <c r="H355" s="205"/>
      <c r="I355" s="206"/>
      <c r="J355" s="203"/>
      <c r="K355" s="207"/>
      <c r="L355" s="199"/>
      <c r="M355" s="130"/>
      <c r="N355" s="199"/>
      <c r="O355" s="200"/>
      <c r="P355" s="200"/>
      <c r="Q355" s="130"/>
      <c r="R355" s="199"/>
      <c r="S355" s="200"/>
      <c r="T355" s="132"/>
      <c r="AB355" s="201" t="str">
        <f>IFERROR(__xludf.DUMMYFUNCTION("FILTER('설정시트'!$D$7:$K$20,'설정시트'!$C$7:$C$20=I355)"),"#N/A")</f>
        <v>#N/A</v>
      </c>
      <c r="AC355" s="201"/>
      <c r="AD355" s="201"/>
      <c r="AE355" s="201"/>
      <c r="AF355" s="201"/>
      <c r="AG355" s="201"/>
      <c r="AH355" s="201"/>
      <c r="AI355" s="201"/>
    </row>
    <row r="356">
      <c r="H356" s="205"/>
      <c r="I356" s="206"/>
      <c r="J356" s="203"/>
      <c r="K356" s="207"/>
      <c r="L356" s="199"/>
      <c r="M356" s="130"/>
      <c r="N356" s="199"/>
      <c r="O356" s="200"/>
      <c r="P356" s="200"/>
      <c r="Q356" s="130"/>
      <c r="R356" s="199"/>
      <c r="S356" s="200"/>
      <c r="T356" s="132"/>
      <c r="AB356" s="201" t="str">
        <f>IFERROR(__xludf.DUMMYFUNCTION("FILTER('설정시트'!$D$7:$K$20,'설정시트'!$C$7:$C$20=I356)"),"#N/A")</f>
        <v>#N/A</v>
      </c>
      <c r="AC356" s="201"/>
      <c r="AD356" s="201"/>
      <c r="AE356" s="201"/>
      <c r="AF356" s="201"/>
      <c r="AG356" s="201"/>
      <c r="AH356" s="201"/>
      <c r="AI356" s="201"/>
    </row>
    <row r="357">
      <c r="H357" s="205"/>
      <c r="I357" s="206"/>
      <c r="J357" s="203"/>
      <c r="K357" s="207"/>
      <c r="L357" s="199"/>
      <c r="M357" s="130"/>
      <c r="N357" s="199"/>
      <c r="O357" s="200"/>
      <c r="P357" s="200"/>
      <c r="Q357" s="130"/>
      <c r="R357" s="199"/>
      <c r="S357" s="200"/>
      <c r="T357" s="132"/>
      <c r="AB357" s="201" t="str">
        <f>IFERROR(__xludf.DUMMYFUNCTION("FILTER('설정시트'!$D$7:$K$20,'설정시트'!$C$7:$C$20=I357)"),"#N/A")</f>
        <v>#N/A</v>
      </c>
      <c r="AC357" s="201"/>
      <c r="AD357" s="201"/>
      <c r="AE357" s="201"/>
      <c r="AF357" s="201"/>
      <c r="AG357" s="201"/>
      <c r="AH357" s="201"/>
      <c r="AI357" s="201"/>
    </row>
    <row r="358">
      <c r="H358" s="205"/>
      <c r="I358" s="206"/>
      <c r="J358" s="203"/>
      <c r="K358" s="207"/>
      <c r="L358" s="199"/>
      <c r="M358" s="130"/>
      <c r="N358" s="199"/>
      <c r="O358" s="200"/>
      <c r="P358" s="200"/>
      <c r="Q358" s="130"/>
      <c r="R358" s="199"/>
      <c r="S358" s="200"/>
      <c r="T358" s="132"/>
      <c r="AB358" s="201" t="str">
        <f>IFERROR(__xludf.DUMMYFUNCTION("FILTER('설정시트'!$D$7:$K$20,'설정시트'!$C$7:$C$20=I358)"),"#N/A")</f>
        <v>#N/A</v>
      </c>
      <c r="AC358" s="201"/>
      <c r="AD358" s="201"/>
      <c r="AE358" s="201"/>
      <c r="AF358" s="201"/>
      <c r="AG358" s="201"/>
      <c r="AH358" s="201"/>
      <c r="AI358" s="201"/>
    </row>
    <row r="359">
      <c r="H359" s="205"/>
      <c r="I359" s="206"/>
      <c r="J359" s="203"/>
      <c r="K359" s="207"/>
      <c r="L359" s="199"/>
      <c r="M359" s="130"/>
      <c r="N359" s="199"/>
      <c r="O359" s="200"/>
      <c r="P359" s="200"/>
      <c r="Q359" s="130"/>
      <c r="R359" s="199"/>
      <c r="S359" s="200"/>
      <c r="T359" s="132"/>
      <c r="AB359" s="201" t="str">
        <f>IFERROR(__xludf.DUMMYFUNCTION("FILTER('설정시트'!$D$7:$K$20,'설정시트'!$C$7:$C$20=I359)"),"#N/A")</f>
        <v>#N/A</v>
      </c>
      <c r="AC359" s="201"/>
      <c r="AD359" s="201"/>
      <c r="AE359" s="201"/>
      <c r="AF359" s="201"/>
      <c r="AG359" s="201"/>
      <c r="AH359" s="201"/>
      <c r="AI359" s="201"/>
    </row>
    <row r="360">
      <c r="H360" s="205"/>
      <c r="I360" s="206"/>
      <c r="J360" s="203"/>
      <c r="K360" s="207"/>
      <c r="L360" s="199"/>
      <c r="M360" s="130"/>
      <c r="N360" s="199"/>
      <c r="O360" s="200"/>
      <c r="P360" s="200"/>
      <c r="Q360" s="130"/>
      <c r="R360" s="199"/>
      <c r="S360" s="200"/>
      <c r="T360" s="132"/>
      <c r="AB360" s="201" t="str">
        <f>IFERROR(__xludf.DUMMYFUNCTION("FILTER('설정시트'!$D$7:$K$20,'설정시트'!$C$7:$C$20=I360)"),"#N/A")</f>
        <v>#N/A</v>
      </c>
      <c r="AC360" s="201"/>
      <c r="AD360" s="201"/>
      <c r="AE360" s="201"/>
      <c r="AF360" s="201"/>
      <c r="AG360" s="201"/>
      <c r="AH360" s="201"/>
      <c r="AI360" s="201"/>
    </row>
    <row r="361">
      <c r="H361" s="205"/>
      <c r="I361" s="206"/>
      <c r="J361" s="203"/>
      <c r="K361" s="207"/>
      <c r="L361" s="199"/>
      <c r="M361" s="130"/>
      <c r="N361" s="199"/>
      <c r="O361" s="200"/>
      <c r="P361" s="200"/>
      <c r="Q361" s="130"/>
      <c r="R361" s="199"/>
      <c r="S361" s="200"/>
      <c r="T361" s="132"/>
      <c r="AB361" s="201" t="str">
        <f>IFERROR(__xludf.DUMMYFUNCTION("FILTER('설정시트'!$D$7:$K$20,'설정시트'!$C$7:$C$20=I361)"),"#N/A")</f>
        <v>#N/A</v>
      </c>
      <c r="AC361" s="201"/>
      <c r="AD361" s="201"/>
      <c r="AE361" s="201"/>
      <c r="AF361" s="201"/>
      <c r="AG361" s="201"/>
      <c r="AH361" s="201"/>
      <c r="AI361" s="201"/>
    </row>
    <row r="362">
      <c r="H362" s="205"/>
      <c r="I362" s="206"/>
      <c r="J362" s="203"/>
      <c r="K362" s="207"/>
      <c r="L362" s="199"/>
      <c r="M362" s="130"/>
      <c r="N362" s="199"/>
      <c r="O362" s="200"/>
      <c r="P362" s="200"/>
      <c r="Q362" s="130"/>
      <c r="R362" s="199"/>
      <c r="S362" s="200"/>
      <c r="T362" s="132"/>
      <c r="AB362" s="201" t="str">
        <f>IFERROR(__xludf.DUMMYFUNCTION("FILTER('설정시트'!$D$7:$K$20,'설정시트'!$C$7:$C$20=I362)"),"#N/A")</f>
        <v>#N/A</v>
      </c>
      <c r="AC362" s="201"/>
      <c r="AD362" s="201"/>
      <c r="AE362" s="201"/>
      <c r="AF362" s="201"/>
      <c r="AG362" s="201"/>
      <c r="AH362" s="201"/>
      <c r="AI362" s="201"/>
    </row>
    <row r="363">
      <c r="H363" s="205"/>
      <c r="I363" s="206"/>
      <c r="J363" s="203"/>
      <c r="K363" s="207"/>
      <c r="L363" s="199"/>
      <c r="M363" s="130"/>
      <c r="N363" s="199"/>
      <c r="O363" s="200"/>
      <c r="P363" s="200"/>
      <c r="Q363" s="130"/>
      <c r="R363" s="199"/>
      <c r="S363" s="200"/>
      <c r="T363" s="132"/>
      <c r="AB363" s="201" t="str">
        <f>IFERROR(__xludf.DUMMYFUNCTION("FILTER('설정시트'!$D$7:$K$20,'설정시트'!$C$7:$C$20=I363)"),"#N/A")</f>
        <v>#N/A</v>
      </c>
      <c r="AC363" s="201"/>
      <c r="AD363" s="201"/>
      <c r="AE363" s="201"/>
      <c r="AF363" s="201"/>
      <c r="AG363" s="201"/>
      <c r="AH363" s="201"/>
      <c r="AI363" s="201"/>
    </row>
    <row r="364">
      <c r="H364" s="205"/>
      <c r="I364" s="206"/>
      <c r="J364" s="203"/>
      <c r="K364" s="207"/>
      <c r="L364" s="199"/>
      <c r="M364" s="130"/>
      <c r="N364" s="199"/>
      <c r="O364" s="200"/>
      <c r="P364" s="200"/>
      <c r="Q364" s="130"/>
      <c r="R364" s="199"/>
      <c r="S364" s="200"/>
      <c r="T364" s="132"/>
      <c r="AB364" s="201" t="str">
        <f>IFERROR(__xludf.DUMMYFUNCTION("FILTER('설정시트'!$D$7:$K$20,'설정시트'!$C$7:$C$20=I364)"),"#N/A")</f>
        <v>#N/A</v>
      </c>
      <c r="AC364" s="201"/>
      <c r="AD364" s="201"/>
      <c r="AE364" s="201"/>
      <c r="AF364" s="201"/>
      <c r="AG364" s="201"/>
      <c r="AH364" s="201"/>
      <c r="AI364" s="201"/>
    </row>
    <row r="365">
      <c r="H365" s="205"/>
      <c r="I365" s="206"/>
      <c r="J365" s="203"/>
      <c r="K365" s="207"/>
      <c r="L365" s="199"/>
      <c r="M365" s="130"/>
      <c r="N365" s="199"/>
      <c r="O365" s="200"/>
      <c r="P365" s="200"/>
      <c r="Q365" s="130"/>
      <c r="R365" s="199"/>
      <c r="S365" s="200"/>
      <c r="T365" s="132"/>
      <c r="AB365" s="201" t="str">
        <f>IFERROR(__xludf.DUMMYFUNCTION("FILTER('설정시트'!$D$7:$K$20,'설정시트'!$C$7:$C$20=I365)"),"#N/A")</f>
        <v>#N/A</v>
      </c>
      <c r="AC365" s="201"/>
      <c r="AD365" s="201"/>
      <c r="AE365" s="201"/>
      <c r="AF365" s="201"/>
      <c r="AG365" s="201"/>
      <c r="AH365" s="201"/>
      <c r="AI365" s="201"/>
    </row>
    <row r="366">
      <c r="H366" s="205"/>
      <c r="I366" s="206"/>
      <c r="J366" s="203"/>
      <c r="K366" s="207"/>
      <c r="L366" s="199"/>
      <c r="M366" s="130"/>
      <c r="N366" s="199"/>
      <c r="O366" s="200"/>
      <c r="P366" s="200"/>
      <c r="Q366" s="130"/>
      <c r="R366" s="199"/>
      <c r="S366" s="200"/>
      <c r="T366" s="132"/>
      <c r="AB366" s="201" t="str">
        <f>IFERROR(__xludf.DUMMYFUNCTION("FILTER('설정시트'!$D$7:$K$20,'설정시트'!$C$7:$C$20=I366)"),"#N/A")</f>
        <v>#N/A</v>
      </c>
      <c r="AC366" s="201"/>
      <c r="AD366" s="201"/>
      <c r="AE366" s="201"/>
      <c r="AF366" s="201"/>
      <c r="AG366" s="201"/>
      <c r="AH366" s="201"/>
      <c r="AI366" s="201"/>
    </row>
    <row r="367">
      <c r="H367" s="205"/>
      <c r="I367" s="206"/>
      <c r="J367" s="203"/>
      <c r="K367" s="207"/>
      <c r="L367" s="199"/>
      <c r="M367" s="130"/>
      <c r="N367" s="199"/>
      <c r="O367" s="200"/>
      <c r="P367" s="200"/>
      <c r="Q367" s="130"/>
      <c r="R367" s="199"/>
      <c r="S367" s="200"/>
      <c r="T367" s="132"/>
      <c r="AB367" s="201" t="str">
        <f>IFERROR(__xludf.DUMMYFUNCTION("FILTER('설정시트'!$D$7:$K$20,'설정시트'!$C$7:$C$20=I367)"),"#N/A")</f>
        <v>#N/A</v>
      </c>
      <c r="AC367" s="201"/>
      <c r="AD367" s="201"/>
      <c r="AE367" s="201"/>
      <c r="AF367" s="201"/>
      <c r="AG367" s="201"/>
      <c r="AH367" s="201"/>
      <c r="AI367" s="201"/>
    </row>
    <row r="368">
      <c r="H368" s="205"/>
      <c r="I368" s="206"/>
      <c r="J368" s="203"/>
      <c r="K368" s="207"/>
      <c r="L368" s="199"/>
      <c r="M368" s="130"/>
      <c r="N368" s="199"/>
      <c r="O368" s="200"/>
      <c r="P368" s="200"/>
      <c r="Q368" s="130"/>
      <c r="R368" s="199"/>
      <c r="S368" s="200"/>
      <c r="T368" s="132"/>
      <c r="AB368" s="201" t="str">
        <f>IFERROR(__xludf.DUMMYFUNCTION("FILTER('설정시트'!$D$7:$K$20,'설정시트'!$C$7:$C$20=I368)"),"#N/A")</f>
        <v>#N/A</v>
      </c>
      <c r="AC368" s="201"/>
      <c r="AD368" s="201"/>
      <c r="AE368" s="201"/>
      <c r="AF368" s="201"/>
      <c r="AG368" s="201"/>
      <c r="AH368" s="201"/>
      <c r="AI368" s="201"/>
    </row>
    <row r="369">
      <c r="H369" s="205"/>
      <c r="I369" s="206"/>
      <c r="J369" s="203"/>
      <c r="K369" s="207"/>
      <c r="L369" s="199"/>
      <c r="M369" s="130"/>
      <c r="N369" s="199"/>
      <c r="O369" s="200"/>
      <c r="P369" s="200"/>
      <c r="Q369" s="130"/>
      <c r="R369" s="199"/>
      <c r="S369" s="200"/>
      <c r="T369" s="132"/>
      <c r="AB369" s="201" t="str">
        <f>IFERROR(__xludf.DUMMYFUNCTION("FILTER('설정시트'!$D$7:$K$20,'설정시트'!$C$7:$C$20=I369)"),"#N/A")</f>
        <v>#N/A</v>
      </c>
      <c r="AC369" s="201"/>
      <c r="AD369" s="201"/>
      <c r="AE369" s="201"/>
      <c r="AF369" s="201"/>
      <c r="AG369" s="201"/>
      <c r="AH369" s="201"/>
      <c r="AI369" s="201"/>
    </row>
    <row r="370">
      <c r="H370" s="205"/>
      <c r="I370" s="206"/>
      <c r="J370" s="203"/>
      <c r="K370" s="207"/>
      <c r="L370" s="199"/>
      <c r="M370" s="130"/>
      <c r="N370" s="199"/>
      <c r="O370" s="200"/>
      <c r="P370" s="200"/>
      <c r="Q370" s="130"/>
      <c r="R370" s="199"/>
      <c r="S370" s="200"/>
      <c r="T370" s="132"/>
      <c r="AB370" s="201" t="str">
        <f>IFERROR(__xludf.DUMMYFUNCTION("FILTER('설정시트'!$D$7:$K$20,'설정시트'!$C$7:$C$20=I370)"),"#N/A")</f>
        <v>#N/A</v>
      </c>
      <c r="AC370" s="201"/>
      <c r="AD370" s="201"/>
      <c r="AE370" s="201"/>
      <c r="AF370" s="201"/>
      <c r="AG370" s="201"/>
      <c r="AH370" s="201"/>
      <c r="AI370" s="201"/>
    </row>
    <row r="371">
      <c r="H371" s="205"/>
      <c r="I371" s="206"/>
      <c r="J371" s="203"/>
      <c r="K371" s="207"/>
      <c r="L371" s="199"/>
      <c r="M371" s="130"/>
      <c r="N371" s="199"/>
      <c r="O371" s="200"/>
      <c r="P371" s="200"/>
      <c r="Q371" s="130"/>
      <c r="R371" s="199"/>
      <c r="S371" s="200"/>
      <c r="T371" s="132"/>
      <c r="AB371" s="201" t="str">
        <f>IFERROR(__xludf.DUMMYFUNCTION("FILTER('설정시트'!$D$7:$K$20,'설정시트'!$C$7:$C$20=I371)"),"#N/A")</f>
        <v>#N/A</v>
      </c>
      <c r="AC371" s="201"/>
      <c r="AD371" s="201"/>
      <c r="AE371" s="201"/>
      <c r="AF371" s="201"/>
      <c r="AG371" s="201"/>
      <c r="AH371" s="201"/>
      <c r="AI371" s="201"/>
    </row>
    <row r="372">
      <c r="H372" s="205"/>
      <c r="I372" s="206"/>
      <c r="J372" s="203"/>
      <c r="K372" s="207"/>
      <c r="L372" s="199"/>
      <c r="M372" s="130"/>
      <c r="N372" s="199"/>
      <c r="O372" s="200"/>
      <c r="P372" s="200"/>
      <c r="Q372" s="130"/>
      <c r="R372" s="199"/>
      <c r="S372" s="200"/>
      <c r="T372" s="132"/>
      <c r="AB372" s="201" t="str">
        <f>IFERROR(__xludf.DUMMYFUNCTION("FILTER('설정시트'!$D$7:$K$20,'설정시트'!$C$7:$C$20=I372)"),"#N/A")</f>
        <v>#N/A</v>
      </c>
      <c r="AC372" s="201"/>
      <c r="AD372" s="201"/>
      <c r="AE372" s="201"/>
      <c r="AF372" s="201"/>
      <c r="AG372" s="201"/>
      <c r="AH372" s="201"/>
      <c r="AI372" s="201"/>
    </row>
    <row r="373">
      <c r="H373" s="205"/>
      <c r="I373" s="206"/>
      <c r="J373" s="203"/>
      <c r="K373" s="207"/>
      <c r="L373" s="199"/>
      <c r="M373" s="130"/>
      <c r="N373" s="199"/>
      <c r="O373" s="200"/>
      <c r="P373" s="200"/>
      <c r="Q373" s="130"/>
      <c r="R373" s="199"/>
      <c r="S373" s="200"/>
      <c r="T373" s="132"/>
      <c r="AB373" s="201" t="str">
        <f>IFERROR(__xludf.DUMMYFUNCTION("FILTER('설정시트'!$D$7:$K$20,'설정시트'!$C$7:$C$20=I373)"),"#N/A")</f>
        <v>#N/A</v>
      </c>
      <c r="AC373" s="201"/>
      <c r="AD373" s="201"/>
      <c r="AE373" s="201"/>
      <c r="AF373" s="201"/>
      <c r="AG373" s="201"/>
      <c r="AH373" s="201"/>
      <c r="AI373" s="201"/>
    </row>
    <row r="374">
      <c r="H374" s="205"/>
      <c r="I374" s="206"/>
      <c r="J374" s="203"/>
      <c r="K374" s="207"/>
      <c r="L374" s="199"/>
      <c r="M374" s="130"/>
      <c r="N374" s="199"/>
      <c r="O374" s="200"/>
      <c r="P374" s="200"/>
      <c r="Q374" s="130"/>
      <c r="R374" s="199"/>
      <c r="S374" s="200"/>
      <c r="T374" s="132"/>
      <c r="AB374" s="201" t="str">
        <f>IFERROR(__xludf.DUMMYFUNCTION("FILTER('설정시트'!$D$7:$K$20,'설정시트'!$C$7:$C$20=I374)"),"#N/A")</f>
        <v>#N/A</v>
      </c>
      <c r="AC374" s="201"/>
      <c r="AD374" s="201"/>
      <c r="AE374" s="201"/>
      <c r="AF374" s="201"/>
      <c r="AG374" s="201"/>
      <c r="AH374" s="201"/>
      <c r="AI374" s="201"/>
    </row>
    <row r="375">
      <c r="H375" s="205"/>
      <c r="I375" s="206"/>
      <c r="J375" s="203"/>
      <c r="K375" s="207"/>
      <c r="L375" s="199"/>
      <c r="M375" s="130"/>
      <c r="N375" s="199"/>
      <c r="O375" s="200"/>
      <c r="P375" s="200"/>
      <c r="Q375" s="130"/>
      <c r="R375" s="199"/>
      <c r="S375" s="200"/>
      <c r="T375" s="132"/>
      <c r="AB375" s="201" t="str">
        <f>IFERROR(__xludf.DUMMYFUNCTION("FILTER('설정시트'!$D$7:$K$20,'설정시트'!$C$7:$C$20=I375)"),"#N/A")</f>
        <v>#N/A</v>
      </c>
      <c r="AC375" s="201"/>
      <c r="AD375" s="201"/>
      <c r="AE375" s="201"/>
      <c r="AF375" s="201"/>
      <c r="AG375" s="201"/>
      <c r="AH375" s="201"/>
      <c r="AI375" s="201"/>
    </row>
    <row r="376">
      <c r="H376" s="205"/>
      <c r="I376" s="206"/>
      <c r="J376" s="203"/>
      <c r="K376" s="207"/>
      <c r="L376" s="199"/>
      <c r="M376" s="130"/>
      <c r="N376" s="199"/>
      <c r="O376" s="200"/>
      <c r="P376" s="200"/>
      <c r="Q376" s="130"/>
      <c r="R376" s="199"/>
      <c r="S376" s="200"/>
      <c r="T376" s="132"/>
      <c r="AB376" s="201" t="str">
        <f>IFERROR(__xludf.DUMMYFUNCTION("FILTER('설정시트'!$D$7:$K$20,'설정시트'!$C$7:$C$20=I376)"),"#N/A")</f>
        <v>#N/A</v>
      </c>
      <c r="AC376" s="201"/>
      <c r="AD376" s="201"/>
      <c r="AE376" s="201"/>
      <c r="AF376" s="201"/>
      <c r="AG376" s="201"/>
      <c r="AH376" s="201"/>
      <c r="AI376" s="201"/>
    </row>
    <row r="377">
      <c r="H377" s="205"/>
      <c r="I377" s="206"/>
      <c r="J377" s="203"/>
      <c r="K377" s="207"/>
      <c r="L377" s="199"/>
      <c r="M377" s="130"/>
      <c r="N377" s="199"/>
      <c r="O377" s="200"/>
      <c r="P377" s="200"/>
      <c r="Q377" s="130"/>
      <c r="R377" s="199"/>
      <c r="S377" s="200"/>
      <c r="T377" s="132"/>
      <c r="AB377" s="201" t="str">
        <f>IFERROR(__xludf.DUMMYFUNCTION("FILTER('설정시트'!$D$7:$K$20,'설정시트'!$C$7:$C$20=I377)"),"#N/A")</f>
        <v>#N/A</v>
      </c>
      <c r="AC377" s="201"/>
      <c r="AD377" s="201"/>
      <c r="AE377" s="201"/>
      <c r="AF377" s="201"/>
      <c r="AG377" s="201"/>
      <c r="AH377" s="201"/>
      <c r="AI377" s="201"/>
    </row>
    <row r="378">
      <c r="H378" s="205"/>
      <c r="I378" s="206"/>
      <c r="J378" s="203"/>
      <c r="K378" s="207"/>
      <c r="L378" s="199"/>
      <c r="M378" s="130"/>
      <c r="N378" s="199"/>
      <c r="O378" s="200"/>
      <c r="P378" s="200"/>
      <c r="Q378" s="130"/>
      <c r="R378" s="199"/>
      <c r="S378" s="200"/>
      <c r="T378" s="132"/>
      <c r="AB378" s="201" t="str">
        <f>IFERROR(__xludf.DUMMYFUNCTION("FILTER('설정시트'!$D$7:$K$20,'설정시트'!$C$7:$C$20=I378)"),"#N/A")</f>
        <v>#N/A</v>
      </c>
      <c r="AC378" s="201"/>
      <c r="AD378" s="201"/>
      <c r="AE378" s="201"/>
      <c r="AF378" s="201"/>
      <c r="AG378" s="201"/>
      <c r="AH378" s="201"/>
      <c r="AI378" s="201"/>
    </row>
    <row r="379">
      <c r="H379" s="205"/>
      <c r="I379" s="206"/>
      <c r="J379" s="203"/>
      <c r="K379" s="207"/>
      <c r="L379" s="199"/>
      <c r="M379" s="130"/>
      <c r="N379" s="199"/>
      <c r="O379" s="200"/>
      <c r="P379" s="200"/>
      <c r="Q379" s="130"/>
      <c r="R379" s="199"/>
      <c r="S379" s="200"/>
      <c r="T379" s="132"/>
      <c r="AB379" s="201" t="str">
        <f>IFERROR(__xludf.DUMMYFUNCTION("FILTER('설정시트'!$D$7:$K$20,'설정시트'!$C$7:$C$20=I379)"),"#N/A")</f>
        <v>#N/A</v>
      </c>
      <c r="AC379" s="201"/>
      <c r="AD379" s="201"/>
      <c r="AE379" s="201"/>
      <c r="AF379" s="201"/>
      <c r="AG379" s="201"/>
      <c r="AH379" s="201"/>
      <c r="AI379" s="201"/>
    </row>
    <row r="380">
      <c r="H380" s="205"/>
      <c r="I380" s="206"/>
      <c r="J380" s="203"/>
      <c r="K380" s="207"/>
      <c r="L380" s="199"/>
      <c r="M380" s="130"/>
      <c r="N380" s="199"/>
      <c r="O380" s="200"/>
      <c r="P380" s="200"/>
      <c r="Q380" s="130"/>
      <c r="R380" s="199"/>
      <c r="S380" s="200"/>
      <c r="T380" s="132"/>
      <c r="AB380" s="201" t="str">
        <f>IFERROR(__xludf.DUMMYFUNCTION("FILTER('설정시트'!$D$7:$K$20,'설정시트'!$C$7:$C$20=I380)"),"#N/A")</f>
        <v>#N/A</v>
      </c>
      <c r="AC380" s="201"/>
      <c r="AD380" s="201"/>
      <c r="AE380" s="201"/>
      <c r="AF380" s="201"/>
      <c r="AG380" s="201"/>
      <c r="AH380" s="201"/>
      <c r="AI380" s="201"/>
    </row>
    <row r="381">
      <c r="H381" s="205"/>
      <c r="I381" s="206"/>
      <c r="J381" s="203"/>
      <c r="K381" s="207"/>
      <c r="L381" s="199"/>
      <c r="M381" s="130"/>
      <c r="N381" s="199"/>
      <c r="O381" s="200"/>
      <c r="P381" s="200"/>
      <c r="Q381" s="130"/>
      <c r="R381" s="199"/>
      <c r="S381" s="200"/>
      <c r="T381" s="132"/>
      <c r="AB381" s="201" t="str">
        <f>IFERROR(__xludf.DUMMYFUNCTION("FILTER('설정시트'!$D$7:$K$20,'설정시트'!$C$7:$C$20=I381)"),"#N/A")</f>
        <v>#N/A</v>
      </c>
      <c r="AC381" s="201"/>
      <c r="AD381" s="201"/>
      <c r="AE381" s="201"/>
      <c r="AF381" s="201"/>
      <c r="AG381" s="201"/>
      <c r="AH381" s="201"/>
      <c r="AI381" s="201"/>
    </row>
    <row r="382">
      <c r="H382" s="205"/>
      <c r="I382" s="206"/>
      <c r="J382" s="203"/>
      <c r="K382" s="207"/>
      <c r="L382" s="199"/>
      <c r="M382" s="130"/>
      <c r="N382" s="199"/>
      <c r="O382" s="200"/>
      <c r="P382" s="200"/>
      <c r="Q382" s="130"/>
      <c r="R382" s="199"/>
      <c r="S382" s="200"/>
      <c r="T382" s="132"/>
      <c r="AB382" s="201" t="str">
        <f>IFERROR(__xludf.DUMMYFUNCTION("FILTER('설정시트'!$D$7:$K$20,'설정시트'!$C$7:$C$20=I382)"),"#N/A")</f>
        <v>#N/A</v>
      </c>
      <c r="AC382" s="201"/>
      <c r="AD382" s="201"/>
      <c r="AE382" s="201"/>
      <c r="AF382" s="201"/>
      <c r="AG382" s="201"/>
      <c r="AH382" s="201"/>
      <c r="AI382" s="201"/>
    </row>
    <row r="383">
      <c r="H383" s="205"/>
      <c r="I383" s="206"/>
      <c r="J383" s="203"/>
      <c r="K383" s="207"/>
      <c r="L383" s="199"/>
      <c r="M383" s="130"/>
      <c r="N383" s="199"/>
      <c r="O383" s="200"/>
      <c r="P383" s="200"/>
      <c r="Q383" s="130"/>
      <c r="R383" s="199"/>
      <c r="S383" s="200"/>
      <c r="T383" s="132"/>
      <c r="AB383" s="201" t="str">
        <f>IFERROR(__xludf.DUMMYFUNCTION("FILTER('설정시트'!$D$7:$K$20,'설정시트'!$C$7:$C$20=I383)"),"#N/A")</f>
        <v>#N/A</v>
      </c>
      <c r="AC383" s="201"/>
      <c r="AD383" s="201"/>
      <c r="AE383" s="201"/>
      <c r="AF383" s="201"/>
      <c r="AG383" s="201"/>
      <c r="AH383" s="201"/>
      <c r="AI383" s="201"/>
    </row>
    <row r="384">
      <c r="H384" s="205"/>
      <c r="I384" s="206"/>
      <c r="J384" s="203"/>
      <c r="K384" s="207"/>
      <c r="L384" s="199"/>
      <c r="M384" s="130"/>
      <c r="N384" s="199"/>
      <c r="O384" s="200"/>
      <c r="P384" s="200"/>
      <c r="Q384" s="130"/>
      <c r="R384" s="199"/>
      <c r="S384" s="200"/>
      <c r="T384" s="132"/>
      <c r="AB384" s="201" t="str">
        <f>IFERROR(__xludf.DUMMYFUNCTION("FILTER('설정시트'!$D$7:$K$20,'설정시트'!$C$7:$C$20=I384)"),"#N/A")</f>
        <v>#N/A</v>
      </c>
      <c r="AC384" s="201"/>
      <c r="AD384" s="201"/>
      <c r="AE384" s="201"/>
      <c r="AF384" s="201"/>
      <c r="AG384" s="201"/>
      <c r="AH384" s="201"/>
      <c r="AI384" s="201"/>
    </row>
    <row r="385">
      <c r="H385" s="205"/>
      <c r="I385" s="206"/>
      <c r="J385" s="203"/>
      <c r="K385" s="207"/>
      <c r="L385" s="199"/>
      <c r="M385" s="130"/>
      <c r="N385" s="199"/>
      <c r="O385" s="200"/>
      <c r="P385" s="200"/>
      <c r="Q385" s="130"/>
      <c r="R385" s="199"/>
      <c r="S385" s="200"/>
      <c r="T385" s="132"/>
      <c r="AB385" s="201" t="str">
        <f>IFERROR(__xludf.DUMMYFUNCTION("FILTER('설정시트'!$D$7:$K$20,'설정시트'!$C$7:$C$20=I385)"),"#N/A")</f>
        <v>#N/A</v>
      </c>
      <c r="AC385" s="201"/>
      <c r="AD385" s="201"/>
      <c r="AE385" s="201"/>
      <c r="AF385" s="201"/>
      <c r="AG385" s="201"/>
      <c r="AH385" s="201"/>
      <c r="AI385" s="201"/>
    </row>
    <row r="386">
      <c r="H386" s="205"/>
      <c r="I386" s="206"/>
      <c r="J386" s="203"/>
      <c r="K386" s="207"/>
      <c r="L386" s="199"/>
      <c r="M386" s="130"/>
      <c r="N386" s="199"/>
      <c r="O386" s="200"/>
      <c r="P386" s="200"/>
      <c r="Q386" s="130"/>
      <c r="R386" s="199"/>
      <c r="S386" s="200"/>
      <c r="T386" s="132"/>
      <c r="AB386" s="201" t="str">
        <f>IFERROR(__xludf.DUMMYFUNCTION("FILTER('설정시트'!$D$7:$K$20,'설정시트'!$C$7:$C$20=I386)"),"#N/A")</f>
        <v>#N/A</v>
      </c>
      <c r="AC386" s="201"/>
      <c r="AD386" s="201"/>
      <c r="AE386" s="201"/>
      <c r="AF386" s="201"/>
      <c r="AG386" s="201"/>
      <c r="AH386" s="201"/>
      <c r="AI386" s="201"/>
    </row>
    <row r="387">
      <c r="H387" s="205"/>
      <c r="I387" s="206"/>
      <c r="J387" s="203"/>
      <c r="K387" s="207"/>
      <c r="L387" s="199"/>
      <c r="M387" s="130"/>
      <c r="N387" s="199"/>
      <c r="O387" s="200"/>
      <c r="P387" s="200"/>
      <c r="Q387" s="130"/>
      <c r="R387" s="199"/>
      <c r="S387" s="200"/>
      <c r="T387" s="132"/>
      <c r="AB387" s="201" t="str">
        <f>IFERROR(__xludf.DUMMYFUNCTION("FILTER('설정시트'!$D$7:$K$20,'설정시트'!$C$7:$C$20=I387)"),"#N/A")</f>
        <v>#N/A</v>
      </c>
      <c r="AC387" s="201"/>
      <c r="AD387" s="201"/>
      <c r="AE387" s="201"/>
      <c r="AF387" s="201"/>
      <c r="AG387" s="201"/>
      <c r="AH387" s="201"/>
      <c r="AI387" s="201"/>
    </row>
    <row r="388">
      <c r="H388" s="205"/>
      <c r="I388" s="206"/>
      <c r="J388" s="203"/>
      <c r="K388" s="207"/>
      <c r="L388" s="199"/>
      <c r="M388" s="130"/>
      <c r="N388" s="199"/>
      <c r="O388" s="200"/>
      <c r="P388" s="200"/>
      <c r="Q388" s="130"/>
      <c r="R388" s="199"/>
      <c r="S388" s="200"/>
      <c r="T388" s="132"/>
      <c r="AB388" s="201" t="str">
        <f>IFERROR(__xludf.DUMMYFUNCTION("FILTER('설정시트'!$D$7:$K$20,'설정시트'!$C$7:$C$20=I388)"),"#N/A")</f>
        <v>#N/A</v>
      </c>
      <c r="AC388" s="201"/>
      <c r="AD388" s="201"/>
      <c r="AE388" s="201"/>
      <c r="AF388" s="201"/>
      <c r="AG388" s="201"/>
      <c r="AH388" s="201"/>
      <c r="AI388" s="201"/>
    </row>
    <row r="389">
      <c r="H389" s="205"/>
      <c r="I389" s="206"/>
      <c r="J389" s="203"/>
      <c r="K389" s="207"/>
      <c r="L389" s="199"/>
      <c r="M389" s="130"/>
      <c r="N389" s="199"/>
      <c r="O389" s="200"/>
      <c r="P389" s="200"/>
      <c r="Q389" s="130"/>
      <c r="R389" s="199"/>
      <c r="S389" s="200"/>
      <c r="T389" s="132"/>
      <c r="AB389" s="201" t="str">
        <f>IFERROR(__xludf.DUMMYFUNCTION("FILTER('설정시트'!$D$7:$K$20,'설정시트'!$C$7:$C$20=I389)"),"#N/A")</f>
        <v>#N/A</v>
      </c>
      <c r="AC389" s="201"/>
      <c r="AD389" s="201"/>
      <c r="AE389" s="201"/>
      <c r="AF389" s="201"/>
      <c r="AG389" s="201"/>
      <c r="AH389" s="201"/>
      <c r="AI389" s="201"/>
    </row>
    <row r="390">
      <c r="H390" s="205"/>
      <c r="I390" s="206"/>
      <c r="J390" s="203"/>
      <c r="K390" s="207"/>
      <c r="L390" s="199"/>
      <c r="M390" s="130"/>
      <c r="N390" s="199"/>
      <c r="O390" s="200"/>
      <c r="P390" s="200"/>
      <c r="Q390" s="130"/>
      <c r="R390" s="199"/>
      <c r="S390" s="200"/>
      <c r="T390" s="132"/>
      <c r="AB390" s="201" t="str">
        <f>IFERROR(__xludf.DUMMYFUNCTION("FILTER('설정시트'!$D$7:$K$20,'설정시트'!$C$7:$C$20=I390)"),"#N/A")</f>
        <v>#N/A</v>
      </c>
      <c r="AC390" s="201"/>
      <c r="AD390" s="201"/>
      <c r="AE390" s="201"/>
      <c r="AF390" s="201"/>
      <c r="AG390" s="201"/>
      <c r="AH390" s="201"/>
      <c r="AI390" s="201"/>
    </row>
    <row r="391">
      <c r="H391" s="205"/>
      <c r="I391" s="206"/>
      <c r="J391" s="203"/>
      <c r="K391" s="207"/>
      <c r="L391" s="199"/>
      <c r="M391" s="130"/>
      <c r="N391" s="199"/>
      <c r="O391" s="200"/>
      <c r="P391" s="200"/>
      <c r="Q391" s="130"/>
      <c r="R391" s="199"/>
      <c r="S391" s="200"/>
      <c r="T391" s="132"/>
      <c r="AB391" s="201" t="str">
        <f>IFERROR(__xludf.DUMMYFUNCTION("FILTER('설정시트'!$D$7:$K$20,'설정시트'!$C$7:$C$20=I391)"),"#N/A")</f>
        <v>#N/A</v>
      </c>
      <c r="AC391" s="201"/>
      <c r="AD391" s="201"/>
      <c r="AE391" s="201"/>
      <c r="AF391" s="201"/>
      <c r="AG391" s="201"/>
      <c r="AH391" s="201"/>
      <c r="AI391" s="201"/>
    </row>
    <row r="392">
      <c r="H392" s="205"/>
      <c r="I392" s="206"/>
      <c r="J392" s="203"/>
      <c r="K392" s="207"/>
      <c r="L392" s="199"/>
      <c r="M392" s="130"/>
      <c r="N392" s="199"/>
      <c r="O392" s="200"/>
      <c r="P392" s="200"/>
      <c r="Q392" s="130"/>
      <c r="R392" s="199"/>
      <c r="S392" s="200"/>
      <c r="T392" s="132"/>
      <c r="AB392" s="201" t="str">
        <f>IFERROR(__xludf.DUMMYFUNCTION("FILTER('설정시트'!$D$7:$K$20,'설정시트'!$C$7:$C$20=I392)"),"#N/A")</f>
        <v>#N/A</v>
      </c>
      <c r="AC392" s="201"/>
      <c r="AD392" s="201"/>
      <c r="AE392" s="201"/>
      <c r="AF392" s="201"/>
      <c r="AG392" s="201"/>
      <c r="AH392" s="201"/>
      <c r="AI392" s="201"/>
    </row>
    <row r="393">
      <c r="H393" s="205"/>
      <c r="I393" s="206"/>
      <c r="J393" s="203"/>
      <c r="K393" s="207"/>
      <c r="L393" s="199"/>
      <c r="M393" s="130"/>
      <c r="N393" s="199"/>
      <c r="O393" s="200"/>
      <c r="P393" s="200"/>
      <c r="Q393" s="130"/>
      <c r="R393" s="199"/>
      <c r="S393" s="200"/>
      <c r="T393" s="132"/>
      <c r="AB393" s="201" t="str">
        <f>IFERROR(__xludf.DUMMYFUNCTION("FILTER('설정시트'!$D$7:$K$20,'설정시트'!$C$7:$C$20=I393)"),"#N/A")</f>
        <v>#N/A</v>
      </c>
      <c r="AC393" s="201"/>
      <c r="AD393" s="201"/>
      <c r="AE393" s="201"/>
      <c r="AF393" s="201"/>
      <c r="AG393" s="201"/>
      <c r="AH393" s="201"/>
      <c r="AI393" s="201"/>
    </row>
    <row r="394">
      <c r="H394" s="205"/>
      <c r="I394" s="206"/>
      <c r="J394" s="203"/>
      <c r="K394" s="207"/>
      <c r="L394" s="199"/>
      <c r="M394" s="130"/>
      <c r="N394" s="199"/>
      <c r="O394" s="200"/>
      <c r="P394" s="200"/>
      <c r="Q394" s="130"/>
      <c r="R394" s="199"/>
      <c r="S394" s="200"/>
      <c r="T394" s="132"/>
      <c r="AB394" s="201" t="str">
        <f>IFERROR(__xludf.DUMMYFUNCTION("FILTER('설정시트'!$D$7:$K$20,'설정시트'!$C$7:$C$20=I394)"),"#N/A")</f>
        <v>#N/A</v>
      </c>
      <c r="AC394" s="201"/>
      <c r="AD394" s="201"/>
      <c r="AE394" s="201"/>
      <c r="AF394" s="201"/>
      <c r="AG394" s="201"/>
      <c r="AH394" s="201"/>
      <c r="AI394" s="201"/>
    </row>
    <row r="395">
      <c r="H395" s="205"/>
      <c r="I395" s="206"/>
      <c r="J395" s="203"/>
      <c r="K395" s="207"/>
      <c r="L395" s="199"/>
      <c r="M395" s="130"/>
      <c r="N395" s="199"/>
      <c r="O395" s="200"/>
      <c r="P395" s="200"/>
      <c r="Q395" s="130"/>
      <c r="R395" s="199"/>
      <c r="S395" s="200"/>
      <c r="T395" s="132"/>
      <c r="AB395" s="201" t="str">
        <f>IFERROR(__xludf.DUMMYFUNCTION("FILTER('설정시트'!$D$7:$K$20,'설정시트'!$C$7:$C$20=I395)"),"#N/A")</f>
        <v>#N/A</v>
      </c>
      <c r="AC395" s="201"/>
      <c r="AD395" s="201"/>
      <c r="AE395" s="201"/>
      <c r="AF395" s="201"/>
      <c r="AG395" s="201"/>
      <c r="AH395" s="201"/>
      <c r="AI395" s="201"/>
    </row>
    <row r="396">
      <c r="H396" s="205"/>
      <c r="I396" s="206"/>
      <c r="J396" s="203"/>
      <c r="K396" s="207"/>
      <c r="L396" s="199"/>
      <c r="M396" s="130"/>
      <c r="N396" s="199"/>
      <c r="O396" s="200"/>
      <c r="P396" s="200"/>
      <c r="Q396" s="130"/>
      <c r="R396" s="199"/>
      <c r="S396" s="200"/>
      <c r="T396" s="132"/>
      <c r="AB396" s="201" t="str">
        <f>IFERROR(__xludf.DUMMYFUNCTION("FILTER('설정시트'!$D$7:$K$20,'설정시트'!$C$7:$C$20=I396)"),"#N/A")</f>
        <v>#N/A</v>
      </c>
      <c r="AC396" s="201"/>
      <c r="AD396" s="201"/>
      <c r="AE396" s="201"/>
      <c r="AF396" s="201"/>
      <c r="AG396" s="201"/>
      <c r="AH396" s="201"/>
      <c r="AI396" s="201"/>
    </row>
    <row r="397">
      <c r="H397" s="205"/>
      <c r="I397" s="206"/>
      <c r="J397" s="203"/>
      <c r="K397" s="207"/>
      <c r="L397" s="199"/>
      <c r="M397" s="130"/>
      <c r="N397" s="199"/>
      <c r="O397" s="200"/>
      <c r="P397" s="200"/>
      <c r="Q397" s="130"/>
      <c r="R397" s="199"/>
      <c r="S397" s="200"/>
      <c r="T397" s="132"/>
      <c r="AB397" s="201" t="str">
        <f>IFERROR(__xludf.DUMMYFUNCTION("FILTER('설정시트'!$D$7:$K$20,'설정시트'!$C$7:$C$20=I397)"),"#N/A")</f>
        <v>#N/A</v>
      </c>
      <c r="AC397" s="201"/>
      <c r="AD397" s="201"/>
      <c r="AE397" s="201"/>
      <c r="AF397" s="201"/>
      <c r="AG397" s="201"/>
      <c r="AH397" s="201"/>
      <c r="AI397" s="201"/>
    </row>
    <row r="398">
      <c r="H398" s="205"/>
      <c r="I398" s="206"/>
      <c r="J398" s="203"/>
      <c r="K398" s="207"/>
      <c r="L398" s="199"/>
      <c r="M398" s="130"/>
      <c r="N398" s="199"/>
      <c r="O398" s="200"/>
      <c r="P398" s="200"/>
      <c r="Q398" s="130"/>
      <c r="R398" s="199"/>
      <c r="S398" s="200"/>
      <c r="T398" s="132"/>
      <c r="AB398" s="201" t="str">
        <f>IFERROR(__xludf.DUMMYFUNCTION("FILTER('설정시트'!$D$7:$K$20,'설정시트'!$C$7:$C$20=I398)"),"#N/A")</f>
        <v>#N/A</v>
      </c>
      <c r="AC398" s="201"/>
      <c r="AD398" s="201"/>
      <c r="AE398" s="201"/>
      <c r="AF398" s="201"/>
      <c r="AG398" s="201"/>
      <c r="AH398" s="201"/>
      <c r="AI398" s="201"/>
    </row>
    <row r="399">
      <c r="H399" s="205"/>
      <c r="I399" s="206"/>
      <c r="J399" s="203"/>
      <c r="K399" s="207"/>
      <c r="L399" s="199"/>
      <c r="M399" s="130"/>
      <c r="N399" s="199"/>
      <c r="O399" s="200"/>
      <c r="P399" s="200"/>
      <c r="Q399" s="130"/>
      <c r="R399" s="199"/>
      <c r="S399" s="200"/>
      <c r="T399" s="132"/>
      <c r="AB399" s="201" t="str">
        <f>IFERROR(__xludf.DUMMYFUNCTION("FILTER('설정시트'!$D$7:$K$20,'설정시트'!$C$7:$C$20=I399)"),"#N/A")</f>
        <v>#N/A</v>
      </c>
      <c r="AC399" s="201"/>
      <c r="AD399" s="201"/>
      <c r="AE399" s="201"/>
      <c r="AF399" s="201"/>
      <c r="AG399" s="201"/>
      <c r="AH399" s="201"/>
      <c r="AI399" s="201"/>
    </row>
    <row r="400">
      <c r="H400" s="205"/>
      <c r="I400" s="206"/>
      <c r="J400" s="203"/>
      <c r="K400" s="207"/>
      <c r="L400" s="199"/>
      <c r="M400" s="130"/>
      <c r="N400" s="199"/>
      <c r="O400" s="200"/>
      <c r="P400" s="200"/>
      <c r="Q400" s="130"/>
      <c r="R400" s="199"/>
      <c r="S400" s="200"/>
      <c r="T400" s="132"/>
      <c r="AB400" s="201" t="str">
        <f>IFERROR(__xludf.DUMMYFUNCTION("FILTER('설정시트'!$D$7:$K$20,'설정시트'!$C$7:$C$20=I400)"),"#N/A")</f>
        <v>#N/A</v>
      </c>
      <c r="AC400" s="201"/>
      <c r="AD400" s="201"/>
      <c r="AE400" s="201"/>
      <c r="AF400" s="201"/>
      <c r="AG400" s="201"/>
      <c r="AH400" s="201"/>
      <c r="AI400" s="201"/>
    </row>
    <row r="401">
      <c r="H401" s="205"/>
      <c r="I401" s="206"/>
      <c r="J401" s="203"/>
      <c r="K401" s="207"/>
      <c r="L401" s="199"/>
      <c r="M401" s="130"/>
      <c r="N401" s="199"/>
      <c r="O401" s="200"/>
      <c r="P401" s="200"/>
      <c r="Q401" s="130"/>
      <c r="R401" s="199"/>
      <c r="S401" s="200"/>
      <c r="T401" s="132"/>
      <c r="AB401" s="201" t="str">
        <f>IFERROR(__xludf.DUMMYFUNCTION("FILTER('설정시트'!$D$7:$K$20,'설정시트'!$C$7:$C$20=I401)"),"#N/A")</f>
        <v>#N/A</v>
      </c>
      <c r="AC401" s="201"/>
      <c r="AD401" s="201"/>
      <c r="AE401" s="201"/>
      <c r="AF401" s="201"/>
      <c r="AG401" s="201"/>
      <c r="AH401" s="201"/>
      <c r="AI401" s="201"/>
    </row>
    <row r="402">
      <c r="H402" s="205"/>
      <c r="I402" s="206"/>
      <c r="J402" s="203"/>
      <c r="K402" s="207"/>
      <c r="L402" s="199"/>
      <c r="M402" s="130"/>
      <c r="N402" s="199"/>
      <c r="O402" s="200"/>
      <c r="P402" s="200"/>
      <c r="Q402" s="130"/>
      <c r="R402" s="199"/>
      <c r="S402" s="200"/>
      <c r="T402" s="132"/>
      <c r="AB402" s="201" t="str">
        <f>IFERROR(__xludf.DUMMYFUNCTION("FILTER('설정시트'!$D$7:$K$20,'설정시트'!$C$7:$C$20=I402)"),"#N/A")</f>
        <v>#N/A</v>
      </c>
      <c r="AC402" s="201"/>
      <c r="AD402" s="201"/>
      <c r="AE402" s="201"/>
      <c r="AF402" s="201"/>
      <c r="AG402" s="201"/>
      <c r="AH402" s="201"/>
      <c r="AI402" s="201"/>
    </row>
    <row r="403">
      <c r="H403" s="205"/>
      <c r="I403" s="206"/>
      <c r="J403" s="203"/>
      <c r="K403" s="207"/>
      <c r="L403" s="199"/>
      <c r="M403" s="130"/>
      <c r="N403" s="199"/>
      <c r="O403" s="200"/>
      <c r="P403" s="200"/>
      <c r="Q403" s="130"/>
      <c r="R403" s="199"/>
      <c r="S403" s="200"/>
      <c r="T403" s="132"/>
      <c r="AB403" s="201" t="str">
        <f>IFERROR(__xludf.DUMMYFUNCTION("FILTER('설정시트'!$D$7:$K$20,'설정시트'!$C$7:$C$20=I403)"),"#N/A")</f>
        <v>#N/A</v>
      </c>
      <c r="AC403" s="201"/>
      <c r="AD403" s="201"/>
      <c r="AE403" s="201"/>
      <c r="AF403" s="201"/>
      <c r="AG403" s="201"/>
      <c r="AH403" s="201"/>
      <c r="AI403" s="201"/>
    </row>
    <row r="404">
      <c r="H404" s="205"/>
      <c r="I404" s="206"/>
      <c r="J404" s="203"/>
      <c r="K404" s="207"/>
      <c r="L404" s="199"/>
      <c r="M404" s="130"/>
      <c r="N404" s="199"/>
      <c r="O404" s="200"/>
      <c r="P404" s="200"/>
      <c r="Q404" s="130"/>
      <c r="R404" s="199"/>
      <c r="S404" s="200"/>
      <c r="T404" s="132"/>
      <c r="AB404" s="201" t="str">
        <f>IFERROR(__xludf.DUMMYFUNCTION("FILTER('설정시트'!$D$7:$K$20,'설정시트'!$C$7:$C$20=I404)"),"#N/A")</f>
        <v>#N/A</v>
      </c>
      <c r="AC404" s="201"/>
      <c r="AD404" s="201"/>
      <c r="AE404" s="201"/>
      <c r="AF404" s="201"/>
      <c r="AG404" s="201"/>
      <c r="AH404" s="201"/>
      <c r="AI404" s="201"/>
    </row>
    <row r="405">
      <c r="H405" s="205"/>
      <c r="I405" s="206"/>
      <c r="J405" s="203"/>
      <c r="K405" s="207"/>
      <c r="L405" s="199"/>
      <c r="M405" s="130"/>
      <c r="N405" s="199"/>
      <c r="O405" s="200"/>
      <c r="P405" s="200"/>
      <c r="Q405" s="130"/>
      <c r="R405" s="199"/>
      <c r="S405" s="200"/>
      <c r="T405" s="132"/>
      <c r="AB405" s="201" t="str">
        <f>IFERROR(__xludf.DUMMYFUNCTION("FILTER('설정시트'!$D$7:$K$20,'설정시트'!$C$7:$C$20=I405)"),"#N/A")</f>
        <v>#N/A</v>
      </c>
      <c r="AC405" s="201"/>
      <c r="AD405" s="201"/>
      <c r="AE405" s="201"/>
      <c r="AF405" s="201"/>
      <c r="AG405" s="201"/>
      <c r="AH405" s="201"/>
      <c r="AI405" s="201"/>
    </row>
    <row r="406">
      <c r="H406" s="205"/>
      <c r="I406" s="206"/>
      <c r="J406" s="203"/>
      <c r="K406" s="207"/>
      <c r="L406" s="199"/>
      <c r="M406" s="130"/>
      <c r="N406" s="199"/>
      <c r="O406" s="200"/>
      <c r="P406" s="200"/>
      <c r="Q406" s="130"/>
      <c r="R406" s="199"/>
      <c r="S406" s="200"/>
      <c r="T406" s="132"/>
      <c r="AB406" s="201" t="str">
        <f>IFERROR(__xludf.DUMMYFUNCTION("FILTER('설정시트'!$D$7:$K$20,'설정시트'!$C$7:$C$20=I406)"),"#N/A")</f>
        <v>#N/A</v>
      </c>
      <c r="AC406" s="201"/>
      <c r="AD406" s="201"/>
      <c r="AE406" s="201"/>
      <c r="AF406" s="201"/>
      <c r="AG406" s="201"/>
      <c r="AH406" s="201"/>
      <c r="AI406" s="201"/>
    </row>
    <row r="407">
      <c r="H407" s="205"/>
      <c r="I407" s="206"/>
      <c r="J407" s="203"/>
      <c r="K407" s="207"/>
      <c r="L407" s="199"/>
      <c r="M407" s="130"/>
      <c r="N407" s="199"/>
      <c r="O407" s="200"/>
      <c r="P407" s="200"/>
      <c r="Q407" s="130"/>
      <c r="R407" s="199"/>
      <c r="S407" s="200"/>
      <c r="T407" s="132"/>
      <c r="AB407" s="201" t="str">
        <f>IFERROR(__xludf.DUMMYFUNCTION("FILTER('설정시트'!$D$7:$K$20,'설정시트'!$C$7:$C$20=I407)"),"#N/A")</f>
        <v>#N/A</v>
      </c>
      <c r="AC407" s="201"/>
      <c r="AD407" s="201"/>
      <c r="AE407" s="201"/>
      <c r="AF407" s="201"/>
      <c r="AG407" s="201"/>
      <c r="AH407" s="201"/>
      <c r="AI407" s="201"/>
    </row>
    <row r="408">
      <c r="H408" s="205"/>
      <c r="I408" s="206"/>
      <c r="J408" s="203"/>
      <c r="K408" s="207"/>
      <c r="L408" s="199"/>
      <c r="M408" s="130"/>
      <c r="N408" s="199"/>
      <c r="O408" s="200"/>
      <c r="P408" s="200"/>
      <c r="Q408" s="130"/>
      <c r="R408" s="199"/>
      <c r="S408" s="200"/>
      <c r="T408" s="132"/>
      <c r="AB408" s="201" t="str">
        <f>IFERROR(__xludf.DUMMYFUNCTION("FILTER('설정시트'!$D$7:$K$20,'설정시트'!$C$7:$C$20=I408)"),"#N/A")</f>
        <v>#N/A</v>
      </c>
      <c r="AC408" s="201"/>
      <c r="AD408" s="201"/>
      <c r="AE408" s="201"/>
      <c r="AF408" s="201"/>
      <c r="AG408" s="201"/>
      <c r="AH408" s="201"/>
      <c r="AI408" s="201"/>
    </row>
    <row r="409">
      <c r="H409" s="205"/>
      <c r="I409" s="206"/>
      <c r="J409" s="203"/>
      <c r="K409" s="207"/>
      <c r="L409" s="199"/>
      <c r="M409" s="130"/>
      <c r="N409" s="199"/>
      <c r="O409" s="200"/>
      <c r="P409" s="200"/>
      <c r="Q409" s="130"/>
      <c r="R409" s="199"/>
      <c r="S409" s="200"/>
      <c r="T409" s="132"/>
      <c r="AB409" s="201" t="str">
        <f>IFERROR(__xludf.DUMMYFUNCTION("FILTER('설정시트'!$D$7:$K$20,'설정시트'!$C$7:$C$20=I409)"),"#N/A")</f>
        <v>#N/A</v>
      </c>
      <c r="AC409" s="201"/>
      <c r="AD409" s="201"/>
      <c r="AE409" s="201"/>
      <c r="AF409" s="201"/>
      <c r="AG409" s="201"/>
      <c r="AH409" s="201"/>
      <c r="AI409" s="201"/>
    </row>
    <row r="410">
      <c r="H410" s="205"/>
      <c r="I410" s="206"/>
      <c r="J410" s="203"/>
      <c r="K410" s="207"/>
      <c r="L410" s="199"/>
      <c r="M410" s="130"/>
      <c r="N410" s="199"/>
      <c r="O410" s="200"/>
      <c r="P410" s="200"/>
      <c r="Q410" s="130"/>
      <c r="R410" s="199"/>
      <c r="S410" s="200"/>
      <c r="T410" s="132"/>
      <c r="AB410" s="201" t="str">
        <f>IFERROR(__xludf.DUMMYFUNCTION("FILTER('설정시트'!$D$7:$K$20,'설정시트'!$C$7:$C$20=I410)"),"#N/A")</f>
        <v>#N/A</v>
      </c>
      <c r="AC410" s="201"/>
      <c r="AD410" s="201"/>
      <c r="AE410" s="201"/>
      <c r="AF410" s="201"/>
      <c r="AG410" s="201"/>
      <c r="AH410" s="201"/>
      <c r="AI410" s="201"/>
    </row>
    <row r="411">
      <c r="H411" s="205"/>
      <c r="I411" s="206"/>
      <c r="J411" s="203"/>
      <c r="K411" s="207"/>
      <c r="L411" s="199"/>
      <c r="M411" s="130"/>
      <c r="N411" s="199"/>
      <c r="O411" s="200"/>
      <c r="P411" s="200"/>
      <c r="Q411" s="130"/>
      <c r="R411" s="199"/>
      <c r="S411" s="200"/>
      <c r="T411" s="132"/>
      <c r="AB411" s="201" t="str">
        <f>IFERROR(__xludf.DUMMYFUNCTION("FILTER('설정시트'!$D$7:$K$20,'설정시트'!$C$7:$C$20=I411)"),"#N/A")</f>
        <v>#N/A</v>
      </c>
      <c r="AC411" s="201"/>
      <c r="AD411" s="201"/>
      <c r="AE411" s="201"/>
      <c r="AF411" s="201"/>
      <c r="AG411" s="201"/>
      <c r="AH411" s="201"/>
      <c r="AI411" s="201"/>
    </row>
    <row r="412">
      <c r="H412" s="205"/>
      <c r="I412" s="206"/>
      <c r="J412" s="203"/>
      <c r="K412" s="207"/>
      <c r="L412" s="199"/>
      <c r="M412" s="130"/>
      <c r="N412" s="199"/>
      <c r="O412" s="200"/>
      <c r="P412" s="200"/>
      <c r="Q412" s="130"/>
      <c r="R412" s="199"/>
      <c r="S412" s="200"/>
      <c r="T412" s="132"/>
      <c r="AB412" s="201" t="str">
        <f>IFERROR(__xludf.DUMMYFUNCTION("FILTER('설정시트'!$D$7:$K$20,'설정시트'!$C$7:$C$20=I412)"),"#N/A")</f>
        <v>#N/A</v>
      </c>
      <c r="AC412" s="201"/>
      <c r="AD412" s="201"/>
      <c r="AE412" s="201"/>
      <c r="AF412" s="201"/>
      <c r="AG412" s="201"/>
      <c r="AH412" s="201"/>
      <c r="AI412" s="201"/>
    </row>
    <row r="413">
      <c r="H413" s="205"/>
      <c r="I413" s="206"/>
      <c r="J413" s="203"/>
      <c r="K413" s="207"/>
      <c r="L413" s="199"/>
      <c r="M413" s="130"/>
      <c r="N413" s="199"/>
      <c r="O413" s="200"/>
      <c r="P413" s="200"/>
      <c r="Q413" s="130"/>
      <c r="R413" s="199"/>
      <c r="S413" s="200"/>
      <c r="T413" s="132"/>
      <c r="AB413" s="201" t="str">
        <f>IFERROR(__xludf.DUMMYFUNCTION("FILTER('설정시트'!$D$7:$K$20,'설정시트'!$C$7:$C$20=I413)"),"#N/A")</f>
        <v>#N/A</v>
      </c>
      <c r="AC413" s="201"/>
      <c r="AD413" s="201"/>
      <c r="AE413" s="201"/>
      <c r="AF413" s="201"/>
      <c r="AG413" s="201"/>
      <c r="AH413" s="201"/>
      <c r="AI413" s="201"/>
    </row>
    <row r="414">
      <c r="H414" s="205"/>
      <c r="I414" s="206"/>
      <c r="J414" s="203"/>
      <c r="K414" s="207"/>
      <c r="L414" s="199"/>
      <c r="M414" s="130"/>
      <c r="N414" s="199"/>
      <c r="O414" s="200"/>
      <c r="P414" s="200"/>
      <c r="Q414" s="130"/>
      <c r="R414" s="199"/>
      <c r="S414" s="200"/>
      <c r="T414" s="132"/>
      <c r="AB414" s="201" t="str">
        <f>IFERROR(__xludf.DUMMYFUNCTION("FILTER('설정시트'!$D$7:$K$20,'설정시트'!$C$7:$C$20=I414)"),"#N/A")</f>
        <v>#N/A</v>
      </c>
      <c r="AC414" s="201"/>
      <c r="AD414" s="201"/>
      <c r="AE414" s="201"/>
      <c r="AF414" s="201"/>
      <c r="AG414" s="201"/>
      <c r="AH414" s="201"/>
      <c r="AI414" s="201"/>
    </row>
    <row r="415">
      <c r="H415" s="205"/>
      <c r="I415" s="206"/>
      <c r="J415" s="203"/>
      <c r="K415" s="207"/>
      <c r="L415" s="199"/>
      <c r="M415" s="130"/>
      <c r="N415" s="199"/>
      <c r="O415" s="200"/>
      <c r="P415" s="200"/>
      <c r="Q415" s="130"/>
      <c r="R415" s="199"/>
      <c r="S415" s="200"/>
      <c r="T415" s="132"/>
      <c r="AB415" s="201" t="str">
        <f>IFERROR(__xludf.DUMMYFUNCTION("FILTER('설정시트'!$D$7:$K$20,'설정시트'!$C$7:$C$20=I415)"),"#N/A")</f>
        <v>#N/A</v>
      </c>
      <c r="AC415" s="201"/>
      <c r="AD415" s="201"/>
      <c r="AE415" s="201"/>
      <c r="AF415" s="201"/>
      <c r="AG415" s="201"/>
      <c r="AH415" s="201"/>
      <c r="AI415" s="201"/>
    </row>
    <row r="416">
      <c r="H416" s="205"/>
      <c r="I416" s="206"/>
      <c r="J416" s="203"/>
      <c r="K416" s="207"/>
      <c r="L416" s="199"/>
      <c r="M416" s="130"/>
      <c r="N416" s="199"/>
      <c r="O416" s="200"/>
      <c r="P416" s="200"/>
      <c r="Q416" s="130"/>
      <c r="R416" s="199"/>
      <c r="S416" s="200"/>
      <c r="T416" s="132"/>
      <c r="AB416" s="201" t="str">
        <f>IFERROR(__xludf.DUMMYFUNCTION("FILTER('설정시트'!$D$7:$K$20,'설정시트'!$C$7:$C$20=I416)"),"#N/A")</f>
        <v>#N/A</v>
      </c>
      <c r="AC416" s="201"/>
      <c r="AD416" s="201"/>
      <c r="AE416" s="201"/>
      <c r="AF416" s="201"/>
      <c r="AG416" s="201"/>
      <c r="AH416" s="201"/>
      <c r="AI416" s="201"/>
    </row>
    <row r="417">
      <c r="H417" s="205"/>
      <c r="I417" s="206"/>
      <c r="J417" s="203"/>
      <c r="K417" s="207"/>
      <c r="L417" s="199"/>
      <c r="M417" s="130"/>
      <c r="N417" s="199"/>
      <c r="O417" s="200"/>
      <c r="P417" s="200"/>
      <c r="Q417" s="130"/>
      <c r="R417" s="199"/>
      <c r="S417" s="200"/>
      <c r="T417" s="132"/>
      <c r="AB417" s="201" t="str">
        <f>IFERROR(__xludf.DUMMYFUNCTION("FILTER('설정시트'!$D$7:$K$20,'설정시트'!$C$7:$C$20=I417)"),"#N/A")</f>
        <v>#N/A</v>
      </c>
      <c r="AC417" s="201"/>
      <c r="AD417" s="201"/>
      <c r="AE417" s="201"/>
      <c r="AF417" s="201"/>
      <c r="AG417" s="201"/>
      <c r="AH417" s="201"/>
      <c r="AI417" s="201"/>
    </row>
    <row r="418">
      <c r="H418" s="205"/>
      <c r="I418" s="206"/>
      <c r="J418" s="203"/>
      <c r="K418" s="207"/>
      <c r="L418" s="199"/>
      <c r="M418" s="130"/>
      <c r="N418" s="199"/>
      <c r="O418" s="200"/>
      <c r="P418" s="200"/>
      <c r="Q418" s="130"/>
      <c r="R418" s="199"/>
      <c r="S418" s="200"/>
      <c r="T418" s="132"/>
      <c r="AB418" s="201" t="str">
        <f>IFERROR(__xludf.DUMMYFUNCTION("FILTER('설정시트'!$D$7:$K$20,'설정시트'!$C$7:$C$20=I418)"),"#N/A")</f>
        <v>#N/A</v>
      </c>
      <c r="AC418" s="201"/>
      <c r="AD418" s="201"/>
      <c r="AE418" s="201"/>
      <c r="AF418" s="201"/>
      <c r="AG418" s="201"/>
      <c r="AH418" s="201"/>
      <c r="AI418" s="201"/>
    </row>
    <row r="419">
      <c r="H419" s="205"/>
      <c r="I419" s="206"/>
      <c r="J419" s="203"/>
      <c r="K419" s="207"/>
      <c r="L419" s="199"/>
      <c r="M419" s="130"/>
      <c r="N419" s="199"/>
      <c r="O419" s="200"/>
      <c r="P419" s="200"/>
      <c r="Q419" s="130"/>
      <c r="R419" s="199"/>
      <c r="S419" s="200"/>
      <c r="T419" s="132"/>
      <c r="AB419" s="201" t="str">
        <f>IFERROR(__xludf.DUMMYFUNCTION("FILTER('설정시트'!$D$7:$K$20,'설정시트'!$C$7:$C$20=I419)"),"#N/A")</f>
        <v>#N/A</v>
      </c>
      <c r="AC419" s="201"/>
      <c r="AD419" s="201"/>
      <c r="AE419" s="201"/>
      <c r="AF419" s="201"/>
      <c r="AG419" s="201"/>
      <c r="AH419" s="201"/>
      <c r="AI419" s="201"/>
    </row>
    <row r="420">
      <c r="H420" s="205"/>
      <c r="I420" s="206"/>
      <c r="J420" s="203"/>
      <c r="K420" s="207"/>
      <c r="L420" s="199"/>
      <c r="M420" s="130"/>
      <c r="N420" s="199"/>
      <c r="O420" s="200"/>
      <c r="P420" s="200"/>
      <c r="Q420" s="130"/>
      <c r="R420" s="199"/>
      <c r="S420" s="200"/>
      <c r="T420" s="132"/>
      <c r="AB420" s="201" t="str">
        <f>IFERROR(__xludf.DUMMYFUNCTION("FILTER('설정시트'!$D$7:$K$20,'설정시트'!$C$7:$C$20=I420)"),"#N/A")</f>
        <v>#N/A</v>
      </c>
      <c r="AC420" s="201"/>
      <c r="AD420" s="201"/>
      <c r="AE420" s="201"/>
      <c r="AF420" s="201"/>
      <c r="AG420" s="201"/>
      <c r="AH420" s="201"/>
      <c r="AI420" s="201"/>
    </row>
    <row r="421">
      <c r="H421" s="205"/>
      <c r="I421" s="206"/>
      <c r="J421" s="203"/>
      <c r="K421" s="207"/>
      <c r="L421" s="199"/>
      <c r="M421" s="130"/>
      <c r="N421" s="199"/>
      <c r="O421" s="200"/>
      <c r="P421" s="200"/>
      <c r="Q421" s="130"/>
      <c r="R421" s="199"/>
      <c r="S421" s="200"/>
      <c r="T421" s="132"/>
      <c r="AB421" s="201" t="str">
        <f>IFERROR(__xludf.DUMMYFUNCTION("FILTER('설정시트'!$D$7:$K$20,'설정시트'!$C$7:$C$20=I421)"),"#N/A")</f>
        <v>#N/A</v>
      </c>
      <c r="AC421" s="201"/>
      <c r="AD421" s="201"/>
      <c r="AE421" s="201"/>
      <c r="AF421" s="201"/>
      <c r="AG421" s="201"/>
      <c r="AH421" s="201"/>
      <c r="AI421" s="201"/>
    </row>
    <row r="422">
      <c r="H422" s="205"/>
      <c r="I422" s="206"/>
      <c r="J422" s="203"/>
      <c r="K422" s="207"/>
      <c r="L422" s="199"/>
      <c r="M422" s="130"/>
      <c r="N422" s="199"/>
      <c r="O422" s="200"/>
      <c r="P422" s="200"/>
      <c r="Q422" s="130"/>
      <c r="R422" s="199"/>
      <c r="S422" s="200"/>
      <c r="T422" s="132"/>
      <c r="AB422" s="201" t="str">
        <f>IFERROR(__xludf.DUMMYFUNCTION("FILTER('설정시트'!$D$7:$K$20,'설정시트'!$C$7:$C$20=I422)"),"#N/A")</f>
        <v>#N/A</v>
      </c>
      <c r="AC422" s="201"/>
      <c r="AD422" s="201"/>
      <c r="AE422" s="201"/>
      <c r="AF422" s="201"/>
      <c r="AG422" s="201"/>
      <c r="AH422" s="201"/>
      <c r="AI422" s="201"/>
    </row>
    <row r="423">
      <c r="H423" s="205"/>
      <c r="I423" s="206"/>
      <c r="J423" s="203"/>
      <c r="K423" s="207"/>
      <c r="L423" s="199"/>
      <c r="M423" s="130"/>
      <c r="N423" s="199"/>
      <c r="O423" s="200"/>
      <c r="P423" s="200"/>
      <c r="Q423" s="130"/>
      <c r="R423" s="199"/>
      <c r="S423" s="200"/>
      <c r="T423" s="132"/>
      <c r="AB423" s="201" t="str">
        <f>IFERROR(__xludf.DUMMYFUNCTION("FILTER('설정시트'!$D$7:$K$20,'설정시트'!$C$7:$C$20=I423)"),"#N/A")</f>
        <v>#N/A</v>
      </c>
      <c r="AC423" s="201"/>
      <c r="AD423" s="201"/>
      <c r="AE423" s="201"/>
      <c r="AF423" s="201"/>
      <c r="AG423" s="201"/>
      <c r="AH423" s="201"/>
      <c r="AI423" s="201"/>
    </row>
    <row r="424">
      <c r="H424" s="205"/>
      <c r="I424" s="206"/>
      <c r="J424" s="203"/>
      <c r="K424" s="207"/>
      <c r="L424" s="199"/>
      <c r="M424" s="130"/>
      <c r="N424" s="199"/>
      <c r="O424" s="200"/>
      <c r="P424" s="200"/>
      <c r="Q424" s="130"/>
      <c r="R424" s="199"/>
      <c r="S424" s="200"/>
      <c r="T424" s="132"/>
      <c r="AB424" s="201" t="str">
        <f>IFERROR(__xludf.DUMMYFUNCTION("FILTER('설정시트'!$D$7:$K$20,'설정시트'!$C$7:$C$20=I424)"),"#N/A")</f>
        <v>#N/A</v>
      </c>
      <c r="AC424" s="201"/>
      <c r="AD424" s="201"/>
      <c r="AE424" s="201"/>
      <c r="AF424" s="201"/>
      <c r="AG424" s="201"/>
      <c r="AH424" s="201"/>
      <c r="AI424" s="201"/>
    </row>
    <row r="425">
      <c r="H425" s="205"/>
      <c r="I425" s="206"/>
      <c r="J425" s="203"/>
      <c r="K425" s="207"/>
      <c r="L425" s="199"/>
      <c r="M425" s="130"/>
      <c r="N425" s="199"/>
      <c r="O425" s="200"/>
      <c r="P425" s="200"/>
      <c r="Q425" s="130"/>
      <c r="R425" s="199"/>
      <c r="S425" s="200"/>
      <c r="T425" s="132"/>
      <c r="AB425" s="201" t="str">
        <f>IFERROR(__xludf.DUMMYFUNCTION("FILTER('설정시트'!$D$7:$K$20,'설정시트'!$C$7:$C$20=I425)"),"#N/A")</f>
        <v>#N/A</v>
      </c>
      <c r="AC425" s="201"/>
      <c r="AD425" s="201"/>
      <c r="AE425" s="201"/>
      <c r="AF425" s="201"/>
      <c r="AG425" s="201"/>
      <c r="AH425" s="201"/>
      <c r="AI425" s="201"/>
    </row>
    <row r="426">
      <c r="H426" s="205"/>
      <c r="I426" s="206"/>
      <c r="J426" s="203"/>
      <c r="K426" s="207"/>
      <c r="L426" s="199"/>
      <c r="M426" s="130"/>
      <c r="N426" s="199"/>
      <c r="O426" s="200"/>
      <c r="P426" s="200"/>
      <c r="Q426" s="130"/>
      <c r="R426" s="199"/>
      <c r="S426" s="200"/>
      <c r="T426" s="132"/>
      <c r="AB426" s="201" t="str">
        <f>IFERROR(__xludf.DUMMYFUNCTION("FILTER('설정시트'!$D$7:$K$20,'설정시트'!$C$7:$C$20=I426)"),"#N/A")</f>
        <v>#N/A</v>
      </c>
      <c r="AC426" s="201"/>
      <c r="AD426" s="201"/>
      <c r="AE426" s="201"/>
      <c r="AF426" s="201"/>
      <c r="AG426" s="201"/>
      <c r="AH426" s="201"/>
      <c r="AI426" s="201"/>
    </row>
    <row r="427">
      <c r="H427" s="205"/>
      <c r="I427" s="206"/>
      <c r="J427" s="203"/>
      <c r="K427" s="207"/>
      <c r="L427" s="199"/>
      <c r="M427" s="130"/>
      <c r="N427" s="199"/>
      <c r="O427" s="200"/>
      <c r="P427" s="200"/>
      <c r="Q427" s="130"/>
      <c r="R427" s="199"/>
      <c r="S427" s="200"/>
      <c r="T427" s="132"/>
      <c r="AB427" s="201" t="str">
        <f>IFERROR(__xludf.DUMMYFUNCTION("FILTER('설정시트'!$D$7:$K$20,'설정시트'!$C$7:$C$20=I427)"),"#N/A")</f>
        <v>#N/A</v>
      </c>
      <c r="AC427" s="201"/>
      <c r="AD427" s="201"/>
      <c r="AE427" s="201"/>
      <c r="AF427" s="201"/>
      <c r="AG427" s="201"/>
      <c r="AH427" s="201"/>
      <c r="AI427" s="201"/>
    </row>
    <row r="428">
      <c r="H428" s="205"/>
      <c r="I428" s="206"/>
      <c r="J428" s="203"/>
      <c r="K428" s="207"/>
      <c r="L428" s="199"/>
      <c r="M428" s="130"/>
      <c r="N428" s="199"/>
      <c r="O428" s="200"/>
      <c r="P428" s="200"/>
      <c r="Q428" s="130"/>
      <c r="R428" s="199"/>
      <c r="S428" s="200"/>
      <c r="T428" s="132"/>
      <c r="AB428" s="201" t="str">
        <f>IFERROR(__xludf.DUMMYFUNCTION("FILTER('설정시트'!$D$7:$K$20,'설정시트'!$C$7:$C$20=I428)"),"#N/A")</f>
        <v>#N/A</v>
      </c>
      <c r="AC428" s="201"/>
      <c r="AD428" s="201"/>
      <c r="AE428" s="201"/>
      <c r="AF428" s="201"/>
      <c r="AG428" s="201"/>
      <c r="AH428" s="201"/>
      <c r="AI428" s="201"/>
    </row>
    <row r="429">
      <c r="H429" s="205"/>
      <c r="I429" s="206"/>
      <c r="J429" s="203"/>
      <c r="K429" s="207"/>
      <c r="L429" s="199"/>
      <c r="M429" s="130"/>
      <c r="N429" s="199"/>
      <c r="O429" s="200"/>
      <c r="P429" s="200"/>
      <c r="Q429" s="130"/>
      <c r="R429" s="199"/>
      <c r="S429" s="200"/>
      <c r="T429" s="132"/>
      <c r="AB429" s="201" t="str">
        <f>IFERROR(__xludf.DUMMYFUNCTION("FILTER('설정시트'!$D$7:$K$20,'설정시트'!$C$7:$C$20=I429)"),"#N/A")</f>
        <v>#N/A</v>
      </c>
      <c r="AC429" s="201"/>
      <c r="AD429" s="201"/>
      <c r="AE429" s="201"/>
      <c r="AF429" s="201"/>
      <c r="AG429" s="201"/>
      <c r="AH429" s="201"/>
      <c r="AI429" s="201"/>
    </row>
    <row r="430">
      <c r="H430" s="205"/>
      <c r="I430" s="206"/>
      <c r="J430" s="203"/>
      <c r="K430" s="207"/>
      <c r="L430" s="199"/>
      <c r="M430" s="130"/>
      <c r="N430" s="199"/>
      <c r="O430" s="200"/>
      <c r="P430" s="200"/>
      <c r="Q430" s="130"/>
      <c r="R430" s="199"/>
      <c r="S430" s="200"/>
      <c r="T430" s="132"/>
      <c r="AB430" s="201" t="str">
        <f>IFERROR(__xludf.DUMMYFUNCTION("FILTER('설정시트'!$D$7:$K$20,'설정시트'!$C$7:$C$20=I430)"),"#N/A")</f>
        <v>#N/A</v>
      </c>
      <c r="AC430" s="201"/>
      <c r="AD430" s="201"/>
      <c r="AE430" s="201"/>
      <c r="AF430" s="201"/>
      <c r="AG430" s="201"/>
      <c r="AH430" s="201"/>
      <c r="AI430" s="201"/>
    </row>
    <row r="431">
      <c r="H431" s="205"/>
      <c r="I431" s="206"/>
      <c r="J431" s="203"/>
      <c r="K431" s="207"/>
      <c r="L431" s="199"/>
      <c r="M431" s="130"/>
      <c r="N431" s="199"/>
      <c r="O431" s="200"/>
      <c r="P431" s="200"/>
      <c r="Q431" s="130"/>
      <c r="R431" s="199"/>
      <c r="S431" s="200"/>
      <c r="T431" s="132"/>
      <c r="AB431" s="201" t="str">
        <f>IFERROR(__xludf.DUMMYFUNCTION("FILTER('설정시트'!$D$7:$K$20,'설정시트'!$C$7:$C$20=I431)"),"#N/A")</f>
        <v>#N/A</v>
      </c>
      <c r="AC431" s="201"/>
      <c r="AD431" s="201"/>
      <c r="AE431" s="201"/>
      <c r="AF431" s="201"/>
      <c r="AG431" s="201"/>
      <c r="AH431" s="201"/>
      <c r="AI431" s="201"/>
    </row>
    <row r="432">
      <c r="H432" s="205"/>
      <c r="I432" s="206"/>
      <c r="J432" s="203"/>
      <c r="K432" s="207"/>
      <c r="L432" s="199"/>
      <c r="M432" s="130"/>
      <c r="N432" s="199"/>
      <c r="O432" s="200"/>
      <c r="P432" s="200"/>
      <c r="Q432" s="130"/>
      <c r="R432" s="199"/>
      <c r="S432" s="200"/>
      <c r="T432" s="132"/>
      <c r="AB432" s="201" t="str">
        <f>IFERROR(__xludf.DUMMYFUNCTION("FILTER('설정시트'!$D$7:$K$20,'설정시트'!$C$7:$C$20=I432)"),"#N/A")</f>
        <v>#N/A</v>
      </c>
      <c r="AC432" s="201"/>
      <c r="AD432" s="201"/>
      <c r="AE432" s="201"/>
      <c r="AF432" s="201"/>
      <c r="AG432" s="201"/>
      <c r="AH432" s="201"/>
      <c r="AI432" s="201"/>
    </row>
    <row r="433">
      <c r="H433" s="205"/>
      <c r="I433" s="206"/>
      <c r="J433" s="203"/>
      <c r="K433" s="207"/>
      <c r="L433" s="199"/>
      <c r="M433" s="130"/>
      <c r="N433" s="199"/>
      <c r="O433" s="200"/>
      <c r="P433" s="200"/>
      <c r="Q433" s="130"/>
      <c r="R433" s="199"/>
      <c r="S433" s="200"/>
      <c r="T433" s="132"/>
      <c r="AB433" s="201" t="str">
        <f>IFERROR(__xludf.DUMMYFUNCTION("FILTER('설정시트'!$D$7:$K$20,'설정시트'!$C$7:$C$20=I433)"),"#N/A")</f>
        <v>#N/A</v>
      </c>
      <c r="AC433" s="201"/>
      <c r="AD433" s="201"/>
      <c r="AE433" s="201"/>
      <c r="AF433" s="201"/>
      <c r="AG433" s="201"/>
      <c r="AH433" s="201"/>
      <c r="AI433" s="201"/>
    </row>
    <row r="434">
      <c r="H434" s="205"/>
      <c r="I434" s="206"/>
      <c r="J434" s="203"/>
      <c r="K434" s="207"/>
      <c r="L434" s="199"/>
      <c r="M434" s="130"/>
      <c r="N434" s="199"/>
      <c r="O434" s="200"/>
      <c r="P434" s="200"/>
      <c r="Q434" s="130"/>
      <c r="R434" s="199"/>
      <c r="S434" s="200"/>
      <c r="T434" s="132"/>
      <c r="AB434" s="201" t="str">
        <f>IFERROR(__xludf.DUMMYFUNCTION("FILTER('설정시트'!$D$7:$K$20,'설정시트'!$C$7:$C$20=I434)"),"#N/A")</f>
        <v>#N/A</v>
      </c>
      <c r="AC434" s="201"/>
      <c r="AD434" s="201"/>
      <c r="AE434" s="201"/>
      <c r="AF434" s="201"/>
      <c r="AG434" s="201"/>
      <c r="AH434" s="201"/>
      <c r="AI434" s="201"/>
    </row>
    <row r="435">
      <c r="H435" s="205"/>
      <c r="I435" s="206"/>
      <c r="J435" s="203"/>
      <c r="K435" s="207"/>
      <c r="L435" s="199"/>
      <c r="M435" s="130"/>
      <c r="N435" s="199"/>
      <c r="O435" s="200"/>
      <c r="P435" s="200"/>
      <c r="Q435" s="130"/>
      <c r="R435" s="199"/>
      <c r="S435" s="200"/>
      <c r="T435" s="132"/>
      <c r="AB435" s="201" t="str">
        <f>IFERROR(__xludf.DUMMYFUNCTION("FILTER('설정시트'!$D$7:$K$20,'설정시트'!$C$7:$C$20=I435)"),"#N/A")</f>
        <v>#N/A</v>
      </c>
      <c r="AC435" s="201"/>
      <c r="AD435" s="201"/>
      <c r="AE435" s="201"/>
      <c r="AF435" s="201"/>
      <c r="AG435" s="201"/>
      <c r="AH435" s="201"/>
      <c r="AI435" s="201"/>
    </row>
    <row r="436">
      <c r="H436" s="205"/>
      <c r="I436" s="206"/>
      <c r="J436" s="203"/>
      <c r="K436" s="207"/>
      <c r="L436" s="199"/>
      <c r="M436" s="130"/>
      <c r="N436" s="199"/>
      <c r="O436" s="200"/>
      <c r="P436" s="200"/>
      <c r="Q436" s="130"/>
      <c r="R436" s="199"/>
      <c r="S436" s="200"/>
      <c r="T436" s="132"/>
      <c r="AB436" s="201" t="str">
        <f>IFERROR(__xludf.DUMMYFUNCTION("FILTER('설정시트'!$D$7:$K$20,'설정시트'!$C$7:$C$20=I436)"),"#N/A")</f>
        <v>#N/A</v>
      </c>
      <c r="AC436" s="201"/>
      <c r="AD436" s="201"/>
      <c r="AE436" s="201"/>
      <c r="AF436" s="201"/>
      <c r="AG436" s="201"/>
      <c r="AH436" s="201"/>
      <c r="AI436" s="201"/>
    </row>
    <row r="437">
      <c r="H437" s="205"/>
      <c r="I437" s="206"/>
      <c r="J437" s="203"/>
      <c r="K437" s="207"/>
      <c r="L437" s="199"/>
      <c r="M437" s="130"/>
      <c r="N437" s="199"/>
      <c r="O437" s="200"/>
      <c r="P437" s="200"/>
      <c r="Q437" s="130"/>
      <c r="R437" s="199"/>
      <c r="S437" s="200"/>
      <c r="T437" s="132"/>
      <c r="AB437" s="201" t="str">
        <f>IFERROR(__xludf.DUMMYFUNCTION("FILTER('설정시트'!$D$7:$K$20,'설정시트'!$C$7:$C$20=I437)"),"#N/A")</f>
        <v>#N/A</v>
      </c>
      <c r="AC437" s="201"/>
      <c r="AD437" s="201"/>
      <c r="AE437" s="201"/>
      <c r="AF437" s="201"/>
      <c r="AG437" s="201"/>
      <c r="AH437" s="201"/>
      <c r="AI437" s="201"/>
    </row>
    <row r="438">
      <c r="H438" s="205"/>
      <c r="I438" s="206"/>
      <c r="J438" s="203"/>
      <c r="K438" s="207"/>
      <c r="L438" s="199"/>
      <c r="M438" s="130"/>
      <c r="N438" s="199"/>
      <c r="O438" s="200"/>
      <c r="P438" s="200"/>
      <c r="Q438" s="130"/>
      <c r="R438" s="199"/>
      <c r="S438" s="200"/>
      <c r="T438" s="132"/>
      <c r="AB438" s="201" t="str">
        <f>IFERROR(__xludf.DUMMYFUNCTION("FILTER('설정시트'!$D$7:$K$20,'설정시트'!$C$7:$C$20=I438)"),"#N/A")</f>
        <v>#N/A</v>
      </c>
      <c r="AC438" s="201"/>
      <c r="AD438" s="201"/>
      <c r="AE438" s="201"/>
      <c r="AF438" s="201"/>
      <c r="AG438" s="201"/>
      <c r="AH438" s="201"/>
      <c r="AI438" s="201"/>
    </row>
    <row r="439">
      <c r="H439" s="205"/>
      <c r="I439" s="206"/>
      <c r="J439" s="203"/>
      <c r="K439" s="207"/>
      <c r="L439" s="199"/>
      <c r="M439" s="130"/>
      <c r="N439" s="199"/>
      <c r="O439" s="200"/>
      <c r="P439" s="200"/>
      <c r="Q439" s="130"/>
      <c r="R439" s="199"/>
      <c r="S439" s="200"/>
      <c r="T439" s="132"/>
      <c r="AB439" s="201" t="str">
        <f>IFERROR(__xludf.DUMMYFUNCTION("FILTER('설정시트'!$D$7:$K$20,'설정시트'!$C$7:$C$20=I439)"),"#N/A")</f>
        <v>#N/A</v>
      </c>
      <c r="AC439" s="201"/>
      <c r="AD439" s="201"/>
      <c r="AE439" s="201"/>
      <c r="AF439" s="201"/>
      <c r="AG439" s="201"/>
      <c r="AH439" s="201"/>
      <c r="AI439" s="201"/>
    </row>
    <row r="440">
      <c r="H440" s="205"/>
      <c r="I440" s="206"/>
      <c r="J440" s="203"/>
      <c r="K440" s="207"/>
      <c r="L440" s="199"/>
      <c r="M440" s="130"/>
      <c r="N440" s="199"/>
      <c r="O440" s="200"/>
      <c r="P440" s="200"/>
      <c r="Q440" s="130"/>
      <c r="R440" s="199"/>
      <c r="S440" s="200"/>
      <c r="T440" s="132"/>
      <c r="AB440" s="201" t="str">
        <f>IFERROR(__xludf.DUMMYFUNCTION("FILTER('설정시트'!$D$7:$K$20,'설정시트'!$C$7:$C$20=I440)"),"#N/A")</f>
        <v>#N/A</v>
      </c>
      <c r="AC440" s="201"/>
      <c r="AD440" s="201"/>
      <c r="AE440" s="201"/>
      <c r="AF440" s="201"/>
      <c r="AG440" s="201"/>
      <c r="AH440" s="201"/>
      <c r="AI440" s="201"/>
    </row>
    <row r="441">
      <c r="H441" s="205"/>
      <c r="I441" s="206"/>
      <c r="J441" s="203"/>
      <c r="K441" s="207"/>
      <c r="L441" s="199"/>
      <c r="M441" s="130"/>
      <c r="N441" s="199"/>
      <c r="O441" s="200"/>
      <c r="P441" s="200"/>
      <c r="Q441" s="130"/>
      <c r="R441" s="199"/>
      <c r="S441" s="200"/>
      <c r="T441" s="132"/>
      <c r="AB441" s="201" t="str">
        <f>IFERROR(__xludf.DUMMYFUNCTION("FILTER('설정시트'!$D$7:$K$20,'설정시트'!$C$7:$C$20=I441)"),"#N/A")</f>
        <v>#N/A</v>
      </c>
      <c r="AC441" s="201"/>
      <c r="AD441" s="201"/>
      <c r="AE441" s="201"/>
      <c r="AF441" s="201"/>
      <c r="AG441" s="201"/>
      <c r="AH441" s="201"/>
      <c r="AI441" s="201"/>
    </row>
    <row r="442">
      <c r="H442" s="205"/>
      <c r="I442" s="206"/>
      <c r="J442" s="203"/>
      <c r="K442" s="207"/>
      <c r="L442" s="199"/>
      <c r="M442" s="130"/>
      <c r="N442" s="199"/>
      <c r="O442" s="200"/>
      <c r="P442" s="200"/>
      <c r="Q442" s="130"/>
      <c r="R442" s="199"/>
      <c r="S442" s="200"/>
      <c r="T442" s="132"/>
      <c r="AB442" s="201" t="str">
        <f>IFERROR(__xludf.DUMMYFUNCTION("FILTER('설정시트'!$D$7:$K$20,'설정시트'!$C$7:$C$20=I442)"),"#N/A")</f>
        <v>#N/A</v>
      </c>
      <c r="AC442" s="201"/>
      <c r="AD442" s="201"/>
      <c r="AE442" s="201"/>
      <c r="AF442" s="201"/>
      <c r="AG442" s="201"/>
      <c r="AH442" s="201"/>
      <c r="AI442" s="201"/>
    </row>
    <row r="443">
      <c r="H443" s="205"/>
      <c r="I443" s="206"/>
      <c r="J443" s="203"/>
      <c r="K443" s="207"/>
      <c r="L443" s="199"/>
      <c r="M443" s="130"/>
      <c r="N443" s="199"/>
      <c r="O443" s="200"/>
      <c r="P443" s="200"/>
      <c r="Q443" s="130"/>
      <c r="R443" s="199"/>
      <c r="S443" s="200"/>
      <c r="T443" s="132"/>
      <c r="AB443" s="201" t="str">
        <f>IFERROR(__xludf.DUMMYFUNCTION("FILTER('설정시트'!$D$7:$K$20,'설정시트'!$C$7:$C$20=I443)"),"#N/A")</f>
        <v>#N/A</v>
      </c>
      <c r="AC443" s="201"/>
      <c r="AD443" s="201"/>
      <c r="AE443" s="201"/>
      <c r="AF443" s="201"/>
      <c r="AG443" s="201"/>
      <c r="AH443" s="201"/>
      <c r="AI443" s="201"/>
    </row>
    <row r="444">
      <c r="H444" s="205"/>
      <c r="I444" s="206"/>
      <c r="J444" s="203"/>
      <c r="K444" s="207"/>
      <c r="L444" s="199"/>
      <c r="M444" s="130"/>
      <c r="N444" s="199"/>
      <c r="O444" s="200"/>
      <c r="P444" s="200"/>
      <c r="Q444" s="130"/>
      <c r="R444" s="199"/>
      <c r="S444" s="200"/>
      <c r="T444" s="132"/>
      <c r="AB444" s="201" t="str">
        <f>IFERROR(__xludf.DUMMYFUNCTION("FILTER('설정시트'!$D$7:$K$20,'설정시트'!$C$7:$C$20=I444)"),"#N/A")</f>
        <v>#N/A</v>
      </c>
      <c r="AC444" s="201"/>
      <c r="AD444" s="201"/>
      <c r="AE444" s="201"/>
      <c r="AF444" s="201"/>
      <c r="AG444" s="201"/>
      <c r="AH444" s="201"/>
      <c r="AI444" s="201"/>
    </row>
    <row r="445">
      <c r="H445" s="205"/>
      <c r="I445" s="206"/>
      <c r="J445" s="203"/>
      <c r="K445" s="207"/>
      <c r="L445" s="199"/>
      <c r="M445" s="130"/>
      <c r="N445" s="199"/>
      <c r="O445" s="200"/>
      <c r="P445" s="200"/>
      <c r="Q445" s="130"/>
      <c r="R445" s="199"/>
      <c r="S445" s="200"/>
      <c r="T445" s="132"/>
      <c r="AB445" s="201" t="str">
        <f>IFERROR(__xludf.DUMMYFUNCTION("FILTER('설정시트'!$D$7:$K$20,'설정시트'!$C$7:$C$20=I445)"),"#N/A")</f>
        <v>#N/A</v>
      </c>
      <c r="AC445" s="201"/>
      <c r="AD445" s="201"/>
      <c r="AE445" s="201"/>
      <c r="AF445" s="201"/>
      <c r="AG445" s="201"/>
      <c r="AH445" s="201"/>
      <c r="AI445" s="201"/>
    </row>
    <row r="446">
      <c r="H446" s="205"/>
      <c r="I446" s="206"/>
      <c r="J446" s="203"/>
      <c r="K446" s="207"/>
      <c r="L446" s="199"/>
      <c r="M446" s="130"/>
      <c r="N446" s="199"/>
      <c r="O446" s="200"/>
      <c r="P446" s="200"/>
      <c r="Q446" s="130"/>
      <c r="R446" s="199"/>
      <c r="S446" s="200"/>
      <c r="T446" s="132"/>
      <c r="AB446" s="201" t="str">
        <f>IFERROR(__xludf.DUMMYFUNCTION("FILTER('설정시트'!$D$7:$K$20,'설정시트'!$C$7:$C$20=I446)"),"#N/A")</f>
        <v>#N/A</v>
      </c>
      <c r="AC446" s="201"/>
      <c r="AD446" s="201"/>
      <c r="AE446" s="201"/>
      <c r="AF446" s="201"/>
      <c r="AG446" s="201"/>
      <c r="AH446" s="201"/>
      <c r="AI446" s="201"/>
    </row>
    <row r="447">
      <c r="H447" s="205"/>
      <c r="I447" s="206"/>
      <c r="J447" s="203"/>
      <c r="K447" s="207"/>
      <c r="L447" s="199"/>
      <c r="M447" s="130"/>
      <c r="N447" s="199"/>
      <c r="O447" s="200"/>
      <c r="P447" s="200"/>
      <c r="Q447" s="130"/>
      <c r="R447" s="199"/>
      <c r="S447" s="200"/>
      <c r="T447" s="132"/>
      <c r="AB447" s="201" t="str">
        <f>IFERROR(__xludf.DUMMYFUNCTION("FILTER('설정시트'!$D$7:$K$20,'설정시트'!$C$7:$C$20=I447)"),"#N/A")</f>
        <v>#N/A</v>
      </c>
      <c r="AC447" s="201"/>
      <c r="AD447" s="201"/>
      <c r="AE447" s="201"/>
      <c r="AF447" s="201"/>
      <c r="AG447" s="201"/>
      <c r="AH447" s="201"/>
      <c r="AI447" s="201"/>
    </row>
    <row r="448">
      <c r="H448" s="205"/>
      <c r="I448" s="206"/>
      <c r="J448" s="203"/>
      <c r="K448" s="207"/>
      <c r="L448" s="199"/>
      <c r="M448" s="130"/>
      <c r="N448" s="199"/>
      <c r="O448" s="200"/>
      <c r="P448" s="200"/>
      <c r="Q448" s="130"/>
      <c r="R448" s="199"/>
      <c r="S448" s="200"/>
      <c r="T448" s="132"/>
      <c r="AB448" s="201" t="str">
        <f>IFERROR(__xludf.DUMMYFUNCTION("FILTER('설정시트'!$D$7:$K$20,'설정시트'!$C$7:$C$20=I448)"),"#N/A")</f>
        <v>#N/A</v>
      </c>
      <c r="AC448" s="201"/>
      <c r="AD448" s="201"/>
      <c r="AE448" s="201"/>
      <c r="AF448" s="201"/>
      <c r="AG448" s="201"/>
      <c r="AH448" s="201"/>
      <c r="AI448" s="201"/>
    </row>
    <row r="449">
      <c r="H449" s="205"/>
      <c r="I449" s="206"/>
      <c r="J449" s="203"/>
      <c r="K449" s="207"/>
      <c r="L449" s="199"/>
      <c r="M449" s="130"/>
      <c r="N449" s="199"/>
      <c r="O449" s="200"/>
      <c r="P449" s="200"/>
      <c r="Q449" s="130"/>
      <c r="R449" s="199"/>
      <c r="S449" s="200"/>
      <c r="T449" s="132"/>
      <c r="AB449" s="201" t="str">
        <f>IFERROR(__xludf.DUMMYFUNCTION("FILTER('설정시트'!$D$7:$K$20,'설정시트'!$C$7:$C$20=I449)"),"#N/A")</f>
        <v>#N/A</v>
      </c>
      <c r="AC449" s="201"/>
      <c r="AD449" s="201"/>
      <c r="AE449" s="201"/>
      <c r="AF449" s="201"/>
      <c r="AG449" s="201"/>
      <c r="AH449" s="201"/>
      <c r="AI449" s="201"/>
    </row>
    <row r="450">
      <c r="H450" s="205"/>
      <c r="I450" s="206"/>
      <c r="J450" s="203"/>
      <c r="K450" s="207"/>
      <c r="L450" s="199"/>
      <c r="M450" s="130"/>
      <c r="N450" s="199"/>
      <c r="O450" s="200"/>
      <c r="P450" s="200"/>
      <c r="Q450" s="130"/>
      <c r="R450" s="199"/>
      <c r="S450" s="200"/>
      <c r="T450" s="132"/>
      <c r="AB450" s="201" t="str">
        <f>IFERROR(__xludf.DUMMYFUNCTION("FILTER('설정시트'!$D$7:$K$20,'설정시트'!$C$7:$C$20=I450)"),"#N/A")</f>
        <v>#N/A</v>
      </c>
      <c r="AC450" s="201"/>
      <c r="AD450" s="201"/>
      <c r="AE450" s="201"/>
      <c r="AF450" s="201"/>
      <c r="AG450" s="201"/>
      <c r="AH450" s="201"/>
      <c r="AI450" s="201"/>
    </row>
    <row r="451">
      <c r="H451" s="205"/>
      <c r="I451" s="206"/>
      <c r="J451" s="203"/>
      <c r="K451" s="207"/>
      <c r="L451" s="199"/>
      <c r="M451" s="130"/>
      <c r="N451" s="199"/>
      <c r="O451" s="200"/>
      <c r="P451" s="200"/>
      <c r="Q451" s="130"/>
      <c r="R451" s="199"/>
      <c r="S451" s="200"/>
      <c r="T451" s="132"/>
      <c r="AB451" s="201" t="str">
        <f>IFERROR(__xludf.DUMMYFUNCTION("FILTER('설정시트'!$D$7:$K$20,'설정시트'!$C$7:$C$20=I451)"),"#N/A")</f>
        <v>#N/A</v>
      </c>
      <c r="AC451" s="201"/>
      <c r="AD451" s="201"/>
      <c r="AE451" s="201"/>
      <c r="AF451" s="201"/>
      <c r="AG451" s="201"/>
      <c r="AH451" s="201"/>
      <c r="AI451" s="201"/>
    </row>
    <row r="452">
      <c r="H452" s="205"/>
      <c r="I452" s="206"/>
      <c r="J452" s="203"/>
      <c r="K452" s="207"/>
      <c r="L452" s="199"/>
      <c r="M452" s="130"/>
      <c r="N452" s="199"/>
      <c r="O452" s="200"/>
      <c r="P452" s="200"/>
      <c r="Q452" s="130"/>
      <c r="R452" s="199"/>
      <c r="S452" s="200"/>
      <c r="T452" s="132"/>
      <c r="AB452" s="201" t="str">
        <f>IFERROR(__xludf.DUMMYFUNCTION("FILTER('설정시트'!$D$7:$K$20,'설정시트'!$C$7:$C$20=I452)"),"#N/A")</f>
        <v>#N/A</v>
      </c>
      <c r="AC452" s="201"/>
      <c r="AD452" s="201"/>
      <c r="AE452" s="201"/>
      <c r="AF452" s="201"/>
      <c r="AG452" s="201"/>
      <c r="AH452" s="201"/>
      <c r="AI452" s="201"/>
    </row>
    <row r="453">
      <c r="H453" s="205"/>
      <c r="I453" s="206"/>
      <c r="J453" s="203"/>
      <c r="K453" s="207"/>
      <c r="L453" s="199"/>
      <c r="M453" s="130"/>
      <c r="N453" s="199"/>
      <c r="O453" s="200"/>
      <c r="P453" s="200"/>
      <c r="Q453" s="130"/>
      <c r="R453" s="199"/>
      <c r="S453" s="200"/>
      <c r="T453" s="132"/>
      <c r="AB453" s="201" t="str">
        <f>IFERROR(__xludf.DUMMYFUNCTION("FILTER('설정시트'!$D$7:$K$20,'설정시트'!$C$7:$C$20=I453)"),"#N/A")</f>
        <v>#N/A</v>
      </c>
      <c r="AC453" s="201"/>
      <c r="AD453" s="201"/>
      <c r="AE453" s="201"/>
      <c r="AF453" s="201"/>
      <c r="AG453" s="201"/>
      <c r="AH453" s="201"/>
      <c r="AI453" s="201"/>
    </row>
    <row r="454">
      <c r="H454" s="205"/>
      <c r="I454" s="206"/>
      <c r="J454" s="203"/>
      <c r="K454" s="207"/>
      <c r="L454" s="199"/>
      <c r="M454" s="130"/>
      <c r="N454" s="199"/>
      <c r="O454" s="200"/>
      <c r="P454" s="200"/>
      <c r="Q454" s="130"/>
      <c r="R454" s="199"/>
      <c r="S454" s="200"/>
      <c r="T454" s="132"/>
      <c r="AB454" s="201" t="str">
        <f>IFERROR(__xludf.DUMMYFUNCTION("FILTER('설정시트'!$D$7:$K$20,'설정시트'!$C$7:$C$20=I454)"),"#N/A")</f>
        <v>#N/A</v>
      </c>
      <c r="AC454" s="201"/>
      <c r="AD454" s="201"/>
      <c r="AE454" s="201"/>
      <c r="AF454" s="201"/>
      <c r="AG454" s="201"/>
      <c r="AH454" s="201"/>
      <c r="AI454" s="201"/>
    </row>
    <row r="455">
      <c r="H455" s="205"/>
      <c r="I455" s="206"/>
      <c r="J455" s="203"/>
      <c r="K455" s="207"/>
      <c r="L455" s="199"/>
      <c r="M455" s="130"/>
      <c r="N455" s="199"/>
      <c r="O455" s="200"/>
      <c r="P455" s="200"/>
      <c r="Q455" s="130"/>
      <c r="R455" s="199"/>
      <c r="S455" s="200"/>
      <c r="T455" s="132"/>
      <c r="AB455" s="201" t="str">
        <f>IFERROR(__xludf.DUMMYFUNCTION("FILTER('설정시트'!$D$7:$K$20,'설정시트'!$C$7:$C$20=I455)"),"#N/A")</f>
        <v>#N/A</v>
      </c>
      <c r="AC455" s="201"/>
      <c r="AD455" s="201"/>
      <c r="AE455" s="201"/>
      <c r="AF455" s="201"/>
      <c r="AG455" s="201"/>
      <c r="AH455" s="201"/>
      <c r="AI455" s="201"/>
    </row>
    <row r="456">
      <c r="H456" s="205"/>
      <c r="I456" s="206"/>
      <c r="J456" s="203"/>
      <c r="K456" s="207"/>
      <c r="L456" s="199"/>
      <c r="M456" s="130"/>
      <c r="N456" s="199"/>
      <c r="O456" s="200"/>
      <c r="P456" s="200"/>
      <c r="Q456" s="130"/>
      <c r="R456" s="199"/>
      <c r="S456" s="200"/>
      <c r="T456" s="132"/>
      <c r="AB456" s="201" t="str">
        <f>IFERROR(__xludf.DUMMYFUNCTION("FILTER('설정시트'!$D$7:$K$20,'설정시트'!$C$7:$C$20=I456)"),"#N/A")</f>
        <v>#N/A</v>
      </c>
      <c r="AC456" s="201"/>
      <c r="AD456" s="201"/>
      <c r="AE456" s="201"/>
      <c r="AF456" s="201"/>
      <c r="AG456" s="201"/>
      <c r="AH456" s="201"/>
      <c r="AI456" s="201"/>
    </row>
    <row r="457">
      <c r="H457" s="205"/>
      <c r="I457" s="206"/>
      <c r="J457" s="203"/>
      <c r="K457" s="207"/>
      <c r="L457" s="199"/>
      <c r="M457" s="130"/>
      <c r="N457" s="199"/>
      <c r="O457" s="200"/>
      <c r="P457" s="200"/>
      <c r="Q457" s="130"/>
      <c r="R457" s="199"/>
      <c r="S457" s="200"/>
      <c r="T457" s="132"/>
      <c r="AB457" s="201" t="str">
        <f>IFERROR(__xludf.DUMMYFUNCTION("FILTER('설정시트'!$D$7:$K$20,'설정시트'!$C$7:$C$20=I457)"),"#N/A")</f>
        <v>#N/A</v>
      </c>
      <c r="AC457" s="201"/>
      <c r="AD457" s="201"/>
      <c r="AE457" s="201"/>
      <c r="AF457" s="201"/>
      <c r="AG457" s="201"/>
      <c r="AH457" s="201"/>
      <c r="AI457" s="201"/>
    </row>
    <row r="458">
      <c r="H458" s="205"/>
      <c r="I458" s="206"/>
      <c r="J458" s="203"/>
      <c r="K458" s="207"/>
      <c r="L458" s="199"/>
      <c r="M458" s="130"/>
      <c r="N458" s="199"/>
      <c r="O458" s="200"/>
      <c r="P458" s="200"/>
      <c r="Q458" s="130"/>
      <c r="R458" s="199"/>
      <c r="S458" s="200"/>
      <c r="T458" s="132"/>
      <c r="AB458" s="201" t="str">
        <f>IFERROR(__xludf.DUMMYFUNCTION("FILTER('설정시트'!$D$7:$K$20,'설정시트'!$C$7:$C$20=I458)"),"#N/A")</f>
        <v>#N/A</v>
      </c>
      <c r="AC458" s="201"/>
      <c r="AD458" s="201"/>
      <c r="AE458" s="201"/>
      <c r="AF458" s="201"/>
      <c r="AG458" s="201"/>
      <c r="AH458" s="201"/>
      <c r="AI458" s="201"/>
    </row>
    <row r="459">
      <c r="H459" s="205"/>
      <c r="I459" s="206"/>
      <c r="J459" s="203"/>
      <c r="K459" s="207"/>
      <c r="L459" s="199"/>
      <c r="M459" s="130"/>
      <c r="N459" s="199"/>
      <c r="O459" s="200"/>
      <c r="P459" s="200"/>
      <c r="Q459" s="130"/>
      <c r="R459" s="199"/>
      <c r="S459" s="200"/>
      <c r="T459" s="132"/>
      <c r="AB459" s="201" t="str">
        <f>IFERROR(__xludf.DUMMYFUNCTION("FILTER('설정시트'!$D$7:$K$20,'설정시트'!$C$7:$C$20=I459)"),"#N/A")</f>
        <v>#N/A</v>
      </c>
      <c r="AC459" s="201"/>
      <c r="AD459" s="201"/>
      <c r="AE459" s="201"/>
      <c r="AF459" s="201"/>
      <c r="AG459" s="201"/>
      <c r="AH459" s="201"/>
      <c r="AI459" s="201"/>
    </row>
    <row r="460">
      <c r="H460" s="205"/>
      <c r="I460" s="206"/>
      <c r="J460" s="203"/>
      <c r="K460" s="207"/>
      <c r="L460" s="199"/>
      <c r="M460" s="130"/>
      <c r="N460" s="199"/>
      <c r="O460" s="200"/>
      <c r="P460" s="200"/>
      <c r="Q460" s="130"/>
      <c r="R460" s="199"/>
      <c r="S460" s="200"/>
      <c r="T460" s="132"/>
      <c r="AB460" s="201" t="str">
        <f>IFERROR(__xludf.DUMMYFUNCTION("FILTER('설정시트'!$D$7:$K$20,'설정시트'!$C$7:$C$20=I460)"),"#N/A")</f>
        <v>#N/A</v>
      </c>
      <c r="AC460" s="201"/>
      <c r="AD460" s="201"/>
      <c r="AE460" s="201"/>
      <c r="AF460" s="201"/>
      <c r="AG460" s="201"/>
      <c r="AH460" s="201"/>
      <c r="AI460" s="201"/>
    </row>
    <row r="461">
      <c r="H461" s="205"/>
      <c r="I461" s="206"/>
      <c r="J461" s="203"/>
      <c r="K461" s="207"/>
      <c r="L461" s="199"/>
      <c r="M461" s="130"/>
      <c r="N461" s="199"/>
      <c r="O461" s="200"/>
      <c r="P461" s="200"/>
      <c r="Q461" s="130"/>
      <c r="R461" s="199"/>
      <c r="S461" s="200"/>
      <c r="T461" s="132"/>
      <c r="AB461" s="201" t="str">
        <f>IFERROR(__xludf.DUMMYFUNCTION("FILTER('설정시트'!$D$7:$K$20,'설정시트'!$C$7:$C$20=I461)"),"#N/A")</f>
        <v>#N/A</v>
      </c>
      <c r="AC461" s="201"/>
      <c r="AD461" s="201"/>
      <c r="AE461" s="201"/>
      <c r="AF461" s="201"/>
      <c r="AG461" s="201"/>
      <c r="AH461" s="201"/>
      <c r="AI461" s="201"/>
    </row>
    <row r="462">
      <c r="H462" s="205"/>
      <c r="I462" s="206"/>
      <c r="J462" s="203"/>
      <c r="K462" s="207"/>
      <c r="L462" s="199"/>
      <c r="M462" s="130"/>
      <c r="N462" s="199"/>
      <c r="O462" s="200"/>
      <c r="P462" s="200"/>
      <c r="Q462" s="130"/>
      <c r="R462" s="199"/>
      <c r="S462" s="200"/>
      <c r="T462" s="132"/>
      <c r="AB462" s="201" t="str">
        <f>IFERROR(__xludf.DUMMYFUNCTION("FILTER('설정시트'!$D$7:$K$20,'설정시트'!$C$7:$C$20=I462)"),"#N/A")</f>
        <v>#N/A</v>
      </c>
      <c r="AC462" s="201"/>
      <c r="AD462" s="201"/>
      <c r="AE462" s="201"/>
      <c r="AF462" s="201"/>
      <c r="AG462" s="201"/>
      <c r="AH462" s="201"/>
      <c r="AI462" s="201"/>
    </row>
    <row r="463">
      <c r="H463" s="205"/>
      <c r="I463" s="206"/>
      <c r="J463" s="203"/>
      <c r="K463" s="207"/>
      <c r="L463" s="199"/>
      <c r="M463" s="130"/>
      <c r="N463" s="199"/>
      <c r="O463" s="200"/>
      <c r="P463" s="200"/>
      <c r="Q463" s="130"/>
      <c r="R463" s="199"/>
      <c r="S463" s="200"/>
      <c r="T463" s="132"/>
      <c r="AB463" s="201" t="str">
        <f>IFERROR(__xludf.DUMMYFUNCTION("FILTER('설정시트'!$D$7:$K$20,'설정시트'!$C$7:$C$20=I463)"),"#N/A")</f>
        <v>#N/A</v>
      </c>
      <c r="AC463" s="201"/>
      <c r="AD463" s="201"/>
      <c r="AE463" s="201"/>
      <c r="AF463" s="201"/>
      <c r="AG463" s="201"/>
      <c r="AH463" s="201"/>
      <c r="AI463" s="201"/>
    </row>
    <row r="464">
      <c r="H464" s="205"/>
      <c r="I464" s="206"/>
      <c r="J464" s="203"/>
      <c r="K464" s="207"/>
      <c r="L464" s="199"/>
      <c r="M464" s="130"/>
      <c r="N464" s="199"/>
      <c r="O464" s="200"/>
      <c r="P464" s="200"/>
      <c r="Q464" s="130"/>
      <c r="R464" s="199"/>
      <c r="S464" s="200"/>
      <c r="T464" s="132"/>
      <c r="AB464" s="201" t="str">
        <f>IFERROR(__xludf.DUMMYFUNCTION("FILTER('설정시트'!$D$7:$K$20,'설정시트'!$C$7:$C$20=I464)"),"#N/A")</f>
        <v>#N/A</v>
      </c>
      <c r="AC464" s="201"/>
      <c r="AD464" s="201"/>
      <c r="AE464" s="201"/>
      <c r="AF464" s="201"/>
      <c r="AG464" s="201"/>
      <c r="AH464" s="201"/>
      <c r="AI464" s="201"/>
    </row>
    <row r="465">
      <c r="H465" s="205"/>
      <c r="I465" s="206"/>
      <c r="J465" s="203"/>
      <c r="K465" s="207"/>
      <c r="L465" s="199"/>
      <c r="M465" s="130"/>
      <c r="N465" s="199"/>
      <c r="O465" s="200"/>
      <c r="P465" s="200"/>
      <c r="Q465" s="130"/>
      <c r="R465" s="199"/>
      <c r="S465" s="200"/>
      <c r="T465" s="132"/>
      <c r="AB465" s="201" t="str">
        <f>IFERROR(__xludf.DUMMYFUNCTION("FILTER('설정시트'!$D$7:$K$20,'설정시트'!$C$7:$C$20=I465)"),"#N/A")</f>
        <v>#N/A</v>
      </c>
      <c r="AC465" s="201"/>
      <c r="AD465" s="201"/>
      <c r="AE465" s="201"/>
      <c r="AF465" s="201"/>
      <c r="AG465" s="201"/>
      <c r="AH465" s="201"/>
      <c r="AI465" s="201"/>
    </row>
    <row r="466">
      <c r="H466" s="205"/>
      <c r="I466" s="206"/>
      <c r="J466" s="203"/>
      <c r="K466" s="207"/>
      <c r="L466" s="199"/>
      <c r="M466" s="130"/>
      <c r="N466" s="199"/>
      <c r="O466" s="200"/>
      <c r="P466" s="200"/>
      <c r="Q466" s="130"/>
      <c r="R466" s="199"/>
      <c r="S466" s="200"/>
      <c r="T466" s="132"/>
      <c r="AB466" s="201" t="str">
        <f>IFERROR(__xludf.DUMMYFUNCTION("FILTER('설정시트'!$D$7:$K$20,'설정시트'!$C$7:$C$20=I466)"),"#N/A")</f>
        <v>#N/A</v>
      </c>
      <c r="AC466" s="201"/>
      <c r="AD466" s="201"/>
      <c r="AE466" s="201"/>
      <c r="AF466" s="201"/>
      <c r="AG466" s="201"/>
      <c r="AH466" s="201"/>
      <c r="AI466" s="201"/>
    </row>
    <row r="467">
      <c r="H467" s="205"/>
      <c r="I467" s="206"/>
      <c r="J467" s="203"/>
      <c r="K467" s="207"/>
      <c r="L467" s="199"/>
      <c r="M467" s="130"/>
      <c r="N467" s="199"/>
      <c r="O467" s="200"/>
      <c r="P467" s="200"/>
      <c r="Q467" s="130"/>
      <c r="R467" s="199"/>
      <c r="S467" s="200"/>
      <c r="T467" s="132"/>
      <c r="AB467" s="201" t="str">
        <f>IFERROR(__xludf.DUMMYFUNCTION("FILTER('설정시트'!$D$7:$K$20,'설정시트'!$C$7:$C$20=I467)"),"#N/A")</f>
        <v>#N/A</v>
      </c>
      <c r="AC467" s="201"/>
      <c r="AD467" s="201"/>
      <c r="AE467" s="201"/>
      <c r="AF467" s="201"/>
      <c r="AG467" s="201"/>
      <c r="AH467" s="201"/>
      <c r="AI467" s="201"/>
    </row>
    <row r="468">
      <c r="H468" s="205"/>
      <c r="I468" s="206"/>
      <c r="J468" s="203"/>
      <c r="K468" s="207"/>
      <c r="L468" s="199"/>
      <c r="M468" s="130"/>
      <c r="N468" s="199"/>
      <c r="O468" s="200"/>
      <c r="P468" s="200"/>
      <c r="Q468" s="130"/>
      <c r="R468" s="199"/>
      <c r="S468" s="200"/>
      <c r="T468" s="132"/>
      <c r="AB468" s="201" t="str">
        <f>IFERROR(__xludf.DUMMYFUNCTION("FILTER('설정시트'!$D$7:$K$20,'설정시트'!$C$7:$C$20=I468)"),"#N/A")</f>
        <v>#N/A</v>
      </c>
      <c r="AC468" s="201"/>
      <c r="AD468" s="201"/>
      <c r="AE468" s="201"/>
      <c r="AF468" s="201"/>
      <c r="AG468" s="201"/>
      <c r="AH468" s="201"/>
      <c r="AI468" s="201"/>
    </row>
    <row r="469">
      <c r="H469" s="205"/>
      <c r="I469" s="206"/>
      <c r="J469" s="203"/>
      <c r="K469" s="207"/>
      <c r="L469" s="199"/>
      <c r="M469" s="130"/>
      <c r="N469" s="199"/>
      <c r="O469" s="200"/>
      <c r="P469" s="200"/>
      <c r="Q469" s="130"/>
      <c r="R469" s="199"/>
      <c r="S469" s="200"/>
      <c r="T469" s="132"/>
      <c r="AB469" s="201" t="str">
        <f>IFERROR(__xludf.DUMMYFUNCTION("FILTER('설정시트'!$D$7:$K$20,'설정시트'!$C$7:$C$20=I469)"),"#N/A")</f>
        <v>#N/A</v>
      </c>
      <c r="AC469" s="201"/>
      <c r="AD469" s="201"/>
      <c r="AE469" s="201"/>
      <c r="AF469" s="201"/>
      <c r="AG469" s="201"/>
      <c r="AH469" s="201"/>
      <c r="AI469" s="201"/>
    </row>
    <row r="470">
      <c r="H470" s="205"/>
      <c r="I470" s="206"/>
      <c r="J470" s="203"/>
      <c r="K470" s="207"/>
      <c r="L470" s="199"/>
      <c r="M470" s="130"/>
      <c r="N470" s="199"/>
      <c r="O470" s="200"/>
      <c r="P470" s="200"/>
      <c r="Q470" s="130"/>
      <c r="R470" s="199"/>
      <c r="S470" s="200"/>
      <c r="T470" s="132"/>
      <c r="AB470" s="201" t="str">
        <f>IFERROR(__xludf.DUMMYFUNCTION("FILTER('설정시트'!$D$7:$K$20,'설정시트'!$C$7:$C$20=I470)"),"#N/A")</f>
        <v>#N/A</v>
      </c>
      <c r="AC470" s="201"/>
      <c r="AD470" s="201"/>
      <c r="AE470" s="201"/>
      <c r="AF470" s="201"/>
      <c r="AG470" s="201"/>
      <c r="AH470" s="201"/>
      <c r="AI470" s="201"/>
    </row>
    <row r="471">
      <c r="H471" s="205"/>
      <c r="I471" s="206"/>
      <c r="J471" s="203"/>
      <c r="K471" s="207"/>
      <c r="L471" s="199"/>
      <c r="M471" s="130"/>
      <c r="N471" s="199"/>
      <c r="O471" s="200"/>
      <c r="P471" s="200"/>
      <c r="Q471" s="130"/>
      <c r="R471" s="199"/>
      <c r="S471" s="200"/>
      <c r="T471" s="132"/>
      <c r="AB471" s="201" t="str">
        <f>IFERROR(__xludf.DUMMYFUNCTION("FILTER('설정시트'!$D$7:$K$20,'설정시트'!$C$7:$C$20=I471)"),"#N/A")</f>
        <v>#N/A</v>
      </c>
      <c r="AC471" s="201"/>
      <c r="AD471" s="201"/>
      <c r="AE471" s="201"/>
      <c r="AF471" s="201"/>
      <c r="AG471" s="201"/>
      <c r="AH471" s="201"/>
      <c r="AI471" s="201"/>
    </row>
    <row r="472">
      <c r="H472" s="205"/>
      <c r="I472" s="206"/>
      <c r="J472" s="203"/>
      <c r="K472" s="207"/>
      <c r="L472" s="199"/>
      <c r="M472" s="130"/>
      <c r="N472" s="199"/>
      <c r="O472" s="200"/>
      <c r="P472" s="200"/>
      <c r="Q472" s="130"/>
      <c r="R472" s="199"/>
      <c r="S472" s="200"/>
      <c r="T472" s="132"/>
      <c r="AB472" s="201" t="str">
        <f>IFERROR(__xludf.DUMMYFUNCTION("FILTER('설정시트'!$D$7:$K$20,'설정시트'!$C$7:$C$20=I472)"),"#N/A")</f>
        <v>#N/A</v>
      </c>
      <c r="AC472" s="201"/>
      <c r="AD472" s="201"/>
      <c r="AE472" s="201"/>
      <c r="AF472" s="201"/>
      <c r="AG472" s="201"/>
      <c r="AH472" s="201"/>
      <c r="AI472" s="201"/>
    </row>
    <row r="473">
      <c r="H473" s="205"/>
      <c r="I473" s="206"/>
      <c r="J473" s="203"/>
      <c r="K473" s="207"/>
      <c r="L473" s="199"/>
      <c r="M473" s="130"/>
      <c r="N473" s="199"/>
      <c r="O473" s="200"/>
      <c r="P473" s="200"/>
      <c r="Q473" s="130"/>
      <c r="R473" s="199"/>
      <c r="S473" s="200"/>
      <c r="T473" s="132"/>
      <c r="AB473" s="201" t="str">
        <f>IFERROR(__xludf.DUMMYFUNCTION("FILTER('설정시트'!$D$7:$K$20,'설정시트'!$C$7:$C$20=I473)"),"#N/A")</f>
        <v>#N/A</v>
      </c>
      <c r="AC473" s="201"/>
      <c r="AD473" s="201"/>
      <c r="AE473" s="201"/>
      <c r="AF473" s="201"/>
      <c r="AG473" s="201"/>
      <c r="AH473" s="201"/>
      <c r="AI473" s="201"/>
    </row>
    <row r="474">
      <c r="H474" s="205"/>
      <c r="I474" s="206"/>
      <c r="J474" s="203"/>
      <c r="K474" s="207"/>
      <c r="L474" s="199"/>
      <c r="M474" s="130"/>
      <c r="N474" s="199"/>
      <c r="O474" s="200"/>
      <c r="P474" s="200"/>
      <c r="Q474" s="130"/>
      <c r="R474" s="199"/>
      <c r="S474" s="200"/>
      <c r="T474" s="132"/>
      <c r="AB474" s="201" t="str">
        <f>IFERROR(__xludf.DUMMYFUNCTION("FILTER('설정시트'!$D$7:$K$20,'설정시트'!$C$7:$C$20=I474)"),"#N/A")</f>
        <v>#N/A</v>
      </c>
      <c r="AC474" s="201"/>
      <c r="AD474" s="201"/>
      <c r="AE474" s="201"/>
      <c r="AF474" s="201"/>
      <c r="AG474" s="201"/>
      <c r="AH474" s="201"/>
      <c r="AI474" s="201"/>
    </row>
    <row r="475">
      <c r="H475" s="205"/>
      <c r="I475" s="206"/>
      <c r="J475" s="203"/>
      <c r="K475" s="207"/>
      <c r="L475" s="199"/>
      <c r="M475" s="130"/>
      <c r="N475" s="199"/>
      <c r="O475" s="200"/>
      <c r="P475" s="200"/>
      <c r="Q475" s="130"/>
      <c r="R475" s="199"/>
      <c r="S475" s="200"/>
      <c r="T475" s="132"/>
      <c r="AB475" s="201" t="str">
        <f>IFERROR(__xludf.DUMMYFUNCTION("FILTER('설정시트'!$D$7:$K$20,'설정시트'!$C$7:$C$20=I475)"),"#N/A")</f>
        <v>#N/A</v>
      </c>
      <c r="AC475" s="201"/>
      <c r="AD475" s="201"/>
      <c r="AE475" s="201"/>
      <c r="AF475" s="201"/>
      <c r="AG475" s="201"/>
      <c r="AH475" s="201"/>
      <c r="AI475" s="201"/>
    </row>
    <row r="476">
      <c r="H476" s="205"/>
      <c r="I476" s="206"/>
      <c r="J476" s="203"/>
      <c r="K476" s="207"/>
      <c r="L476" s="199"/>
      <c r="M476" s="130"/>
      <c r="N476" s="199"/>
      <c r="O476" s="200"/>
      <c r="P476" s="200"/>
      <c r="Q476" s="130"/>
      <c r="R476" s="199"/>
      <c r="S476" s="200"/>
      <c r="T476" s="132"/>
      <c r="AB476" s="201" t="str">
        <f>IFERROR(__xludf.DUMMYFUNCTION("FILTER('설정시트'!$D$7:$K$20,'설정시트'!$C$7:$C$20=I476)"),"#N/A")</f>
        <v>#N/A</v>
      </c>
      <c r="AC476" s="201"/>
      <c r="AD476" s="201"/>
      <c r="AE476" s="201"/>
      <c r="AF476" s="201"/>
      <c r="AG476" s="201"/>
      <c r="AH476" s="201"/>
      <c r="AI476" s="201"/>
    </row>
    <row r="477">
      <c r="H477" s="205"/>
      <c r="I477" s="206"/>
      <c r="J477" s="203"/>
      <c r="K477" s="207"/>
      <c r="L477" s="199"/>
      <c r="M477" s="130"/>
      <c r="N477" s="199"/>
      <c r="O477" s="200"/>
      <c r="P477" s="200"/>
      <c r="Q477" s="130"/>
      <c r="R477" s="199"/>
      <c r="S477" s="200"/>
      <c r="T477" s="132"/>
      <c r="AB477" s="201" t="str">
        <f>IFERROR(__xludf.DUMMYFUNCTION("FILTER('설정시트'!$D$7:$K$20,'설정시트'!$C$7:$C$20=I477)"),"#N/A")</f>
        <v>#N/A</v>
      </c>
      <c r="AC477" s="201"/>
      <c r="AD477" s="201"/>
      <c r="AE477" s="201"/>
      <c r="AF477" s="201"/>
      <c r="AG477" s="201"/>
      <c r="AH477" s="201"/>
      <c r="AI477" s="201"/>
    </row>
    <row r="478">
      <c r="H478" s="205"/>
      <c r="I478" s="206"/>
      <c r="J478" s="203"/>
      <c r="K478" s="207"/>
      <c r="L478" s="199"/>
      <c r="M478" s="130"/>
      <c r="N478" s="199"/>
      <c r="O478" s="200"/>
      <c r="P478" s="200"/>
      <c r="Q478" s="130"/>
      <c r="R478" s="199"/>
      <c r="S478" s="200"/>
      <c r="T478" s="132"/>
      <c r="AB478" s="201" t="str">
        <f>IFERROR(__xludf.DUMMYFUNCTION("FILTER('설정시트'!$D$7:$K$20,'설정시트'!$C$7:$C$20=I478)"),"#N/A")</f>
        <v>#N/A</v>
      </c>
      <c r="AC478" s="201"/>
      <c r="AD478" s="201"/>
      <c r="AE478" s="201"/>
      <c r="AF478" s="201"/>
      <c r="AG478" s="201"/>
      <c r="AH478" s="201"/>
      <c r="AI478" s="201"/>
    </row>
    <row r="479">
      <c r="H479" s="205"/>
      <c r="I479" s="206"/>
      <c r="J479" s="203"/>
      <c r="K479" s="207"/>
      <c r="L479" s="199"/>
      <c r="M479" s="130"/>
      <c r="N479" s="199"/>
      <c r="O479" s="200"/>
      <c r="P479" s="200"/>
      <c r="Q479" s="130"/>
      <c r="R479" s="199"/>
      <c r="S479" s="200"/>
      <c r="T479" s="132"/>
      <c r="AB479" s="201" t="str">
        <f>IFERROR(__xludf.DUMMYFUNCTION("FILTER('설정시트'!$D$7:$K$20,'설정시트'!$C$7:$C$20=I479)"),"#N/A")</f>
        <v>#N/A</v>
      </c>
      <c r="AC479" s="201"/>
      <c r="AD479" s="201"/>
      <c r="AE479" s="201"/>
      <c r="AF479" s="201"/>
      <c r="AG479" s="201"/>
      <c r="AH479" s="201"/>
      <c r="AI479" s="201"/>
    </row>
    <row r="480">
      <c r="H480" s="205"/>
      <c r="I480" s="206"/>
      <c r="J480" s="203"/>
      <c r="K480" s="207"/>
      <c r="L480" s="199"/>
      <c r="M480" s="130"/>
      <c r="N480" s="199"/>
      <c r="O480" s="200"/>
      <c r="P480" s="200"/>
      <c r="Q480" s="130"/>
      <c r="R480" s="199"/>
      <c r="S480" s="200"/>
      <c r="T480" s="132"/>
      <c r="AB480" s="201" t="str">
        <f>IFERROR(__xludf.DUMMYFUNCTION("FILTER('설정시트'!$D$7:$K$20,'설정시트'!$C$7:$C$20=I480)"),"#N/A")</f>
        <v>#N/A</v>
      </c>
      <c r="AC480" s="201"/>
      <c r="AD480" s="201"/>
      <c r="AE480" s="201"/>
      <c r="AF480" s="201"/>
      <c r="AG480" s="201"/>
      <c r="AH480" s="201"/>
      <c r="AI480" s="201"/>
    </row>
    <row r="481">
      <c r="H481" s="205"/>
      <c r="I481" s="206"/>
      <c r="J481" s="203"/>
      <c r="K481" s="207"/>
      <c r="L481" s="199"/>
      <c r="M481" s="130"/>
      <c r="N481" s="199"/>
      <c r="O481" s="200"/>
      <c r="P481" s="200"/>
      <c r="Q481" s="130"/>
      <c r="R481" s="199"/>
      <c r="S481" s="200"/>
      <c r="T481" s="132"/>
      <c r="AB481" s="201" t="str">
        <f>IFERROR(__xludf.DUMMYFUNCTION("FILTER('설정시트'!$D$7:$K$20,'설정시트'!$C$7:$C$20=I481)"),"#N/A")</f>
        <v>#N/A</v>
      </c>
      <c r="AC481" s="201"/>
      <c r="AD481" s="201"/>
      <c r="AE481" s="201"/>
      <c r="AF481" s="201"/>
      <c r="AG481" s="201"/>
      <c r="AH481" s="201"/>
      <c r="AI481" s="201"/>
    </row>
    <row r="482">
      <c r="H482" s="205"/>
      <c r="I482" s="206"/>
      <c r="J482" s="203"/>
      <c r="K482" s="207"/>
      <c r="L482" s="199"/>
      <c r="M482" s="130"/>
      <c r="N482" s="199"/>
      <c r="O482" s="200"/>
      <c r="P482" s="200"/>
      <c r="Q482" s="130"/>
      <c r="R482" s="199"/>
      <c r="S482" s="200"/>
      <c r="T482" s="132"/>
      <c r="AB482" s="201" t="str">
        <f>IFERROR(__xludf.DUMMYFUNCTION("FILTER('설정시트'!$D$7:$K$20,'설정시트'!$C$7:$C$20=I482)"),"#N/A")</f>
        <v>#N/A</v>
      </c>
      <c r="AC482" s="201"/>
      <c r="AD482" s="201"/>
      <c r="AE482" s="201"/>
      <c r="AF482" s="201"/>
      <c r="AG482" s="201"/>
      <c r="AH482" s="201"/>
      <c r="AI482" s="201"/>
    </row>
    <row r="483">
      <c r="H483" s="205"/>
      <c r="I483" s="206"/>
      <c r="J483" s="203"/>
      <c r="K483" s="207"/>
      <c r="L483" s="199"/>
      <c r="M483" s="130"/>
      <c r="N483" s="199"/>
      <c r="O483" s="200"/>
      <c r="P483" s="200"/>
      <c r="Q483" s="130"/>
      <c r="R483" s="199"/>
      <c r="S483" s="200"/>
      <c r="T483" s="132"/>
      <c r="AB483" s="201" t="str">
        <f>IFERROR(__xludf.DUMMYFUNCTION("FILTER('설정시트'!$D$7:$K$20,'설정시트'!$C$7:$C$20=I483)"),"#N/A")</f>
        <v>#N/A</v>
      </c>
      <c r="AC483" s="201"/>
      <c r="AD483" s="201"/>
      <c r="AE483" s="201"/>
      <c r="AF483" s="201"/>
      <c r="AG483" s="201"/>
      <c r="AH483" s="201"/>
      <c r="AI483" s="201"/>
    </row>
    <row r="484">
      <c r="H484" s="205"/>
      <c r="I484" s="206"/>
      <c r="J484" s="203"/>
      <c r="K484" s="207"/>
      <c r="L484" s="199"/>
      <c r="M484" s="130"/>
      <c r="N484" s="199"/>
      <c r="O484" s="200"/>
      <c r="P484" s="200"/>
      <c r="Q484" s="130"/>
      <c r="R484" s="199"/>
      <c r="S484" s="200"/>
      <c r="T484" s="132"/>
      <c r="AB484" s="201" t="str">
        <f>IFERROR(__xludf.DUMMYFUNCTION("FILTER('설정시트'!$D$7:$K$20,'설정시트'!$C$7:$C$20=I484)"),"#N/A")</f>
        <v>#N/A</v>
      </c>
      <c r="AC484" s="201"/>
      <c r="AD484" s="201"/>
      <c r="AE484" s="201"/>
      <c r="AF484" s="201"/>
      <c r="AG484" s="201"/>
      <c r="AH484" s="201"/>
      <c r="AI484" s="201"/>
    </row>
    <row r="485">
      <c r="H485" s="205"/>
      <c r="I485" s="206"/>
      <c r="J485" s="203"/>
      <c r="K485" s="207"/>
      <c r="L485" s="199"/>
      <c r="M485" s="130"/>
      <c r="N485" s="199"/>
      <c r="O485" s="200"/>
      <c r="P485" s="200"/>
      <c r="Q485" s="130"/>
      <c r="R485" s="199"/>
      <c r="S485" s="200"/>
      <c r="T485" s="132"/>
      <c r="AB485" s="201" t="str">
        <f>IFERROR(__xludf.DUMMYFUNCTION("FILTER('설정시트'!$D$7:$K$20,'설정시트'!$C$7:$C$20=I485)"),"#N/A")</f>
        <v>#N/A</v>
      </c>
      <c r="AC485" s="201"/>
      <c r="AD485" s="201"/>
      <c r="AE485" s="201"/>
      <c r="AF485" s="201"/>
      <c r="AG485" s="201"/>
      <c r="AH485" s="201"/>
      <c r="AI485" s="201"/>
    </row>
    <row r="486">
      <c r="H486" s="205"/>
      <c r="I486" s="206"/>
      <c r="J486" s="203"/>
      <c r="K486" s="207"/>
      <c r="L486" s="199"/>
      <c r="M486" s="130"/>
      <c r="N486" s="199"/>
      <c r="O486" s="200"/>
      <c r="P486" s="200"/>
      <c r="Q486" s="130"/>
      <c r="R486" s="199"/>
      <c r="S486" s="200"/>
      <c r="T486" s="132"/>
      <c r="AB486" s="201" t="str">
        <f>IFERROR(__xludf.DUMMYFUNCTION("FILTER('설정시트'!$D$7:$K$20,'설정시트'!$C$7:$C$20=I486)"),"#N/A")</f>
        <v>#N/A</v>
      </c>
      <c r="AC486" s="201"/>
      <c r="AD486" s="201"/>
      <c r="AE486" s="201"/>
      <c r="AF486" s="201"/>
      <c r="AG486" s="201"/>
      <c r="AH486" s="201"/>
      <c r="AI486" s="201"/>
    </row>
    <row r="487">
      <c r="H487" s="205"/>
      <c r="I487" s="206"/>
      <c r="J487" s="203"/>
      <c r="K487" s="207"/>
      <c r="L487" s="199"/>
      <c r="M487" s="130"/>
      <c r="N487" s="199"/>
      <c r="O487" s="200"/>
      <c r="P487" s="200"/>
      <c r="Q487" s="130"/>
      <c r="R487" s="199"/>
      <c r="S487" s="200"/>
      <c r="T487" s="132"/>
      <c r="AB487" s="201" t="str">
        <f>IFERROR(__xludf.DUMMYFUNCTION("FILTER('설정시트'!$D$7:$K$20,'설정시트'!$C$7:$C$20=I487)"),"#N/A")</f>
        <v>#N/A</v>
      </c>
      <c r="AC487" s="201"/>
      <c r="AD487" s="201"/>
      <c r="AE487" s="201"/>
      <c r="AF487" s="201"/>
      <c r="AG487" s="201"/>
      <c r="AH487" s="201"/>
      <c r="AI487" s="201"/>
    </row>
    <row r="488">
      <c r="H488" s="205"/>
      <c r="I488" s="206"/>
      <c r="J488" s="203"/>
      <c r="K488" s="207"/>
      <c r="L488" s="199"/>
      <c r="M488" s="130"/>
      <c r="N488" s="199"/>
      <c r="O488" s="200"/>
      <c r="P488" s="200"/>
      <c r="Q488" s="130"/>
      <c r="R488" s="199"/>
      <c r="S488" s="200"/>
      <c r="T488" s="132"/>
      <c r="AB488" s="201" t="str">
        <f>IFERROR(__xludf.DUMMYFUNCTION("FILTER('설정시트'!$D$7:$K$20,'설정시트'!$C$7:$C$20=I488)"),"#N/A")</f>
        <v>#N/A</v>
      </c>
      <c r="AC488" s="201"/>
      <c r="AD488" s="201"/>
      <c r="AE488" s="201"/>
      <c r="AF488" s="201"/>
      <c r="AG488" s="201"/>
      <c r="AH488" s="201"/>
      <c r="AI488" s="201"/>
    </row>
    <row r="489">
      <c r="H489" s="205"/>
      <c r="I489" s="206"/>
      <c r="J489" s="203"/>
      <c r="K489" s="207"/>
      <c r="L489" s="199"/>
      <c r="M489" s="130"/>
      <c r="N489" s="199"/>
      <c r="O489" s="200"/>
      <c r="P489" s="200"/>
      <c r="Q489" s="130"/>
      <c r="R489" s="199"/>
      <c r="S489" s="200"/>
      <c r="T489" s="132"/>
      <c r="AB489" s="201" t="str">
        <f>IFERROR(__xludf.DUMMYFUNCTION("FILTER('설정시트'!$D$7:$K$20,'설정시트'!$C$7:$C$20=I489)"),"#N/A")</f>
        <v>#N/A</v>
      </c>
      <c r="AC489" s="201"/>
      <c r="AD489" s="201"/>
      <c r="AE489" s="201"/>
      <c r="AF489" s="201"/>
      <c r="AG489" s="201"/>
      <c r="AH489" s="201"/>
      <c r="AI489" s="201"/>
    </row>
    <row r="490">
      <c r="H490" s="205"/>
      <c r="I490" s="206"/>
      <c r="J490" s="203"/>
      <c r="K490" s="207"/>
      <c r="L490" s="199"/>
      <c r="M490" s="130"/>
      <c r="N490" s="199"/>
      <c r="O490" s="200"/>
      <c r="P490" s="200"/>
      <c r="Q490" s="130"/>
      <c r="R490" s="199"/>
      <c r="S490" s="200"/>
      <c r="T490" s="132"/>
      <c r="AB490" s="201" t="str">
        <f>IFERROR(__xludf.DUMMYFUNCTION("FILTER('설정시트'!$D$7:$K$20,'설정시트'!$C$7:$C$20=I490)"),"#N/A")</f>
        <v>#N/A</v>
      </c>
      <c r="AC490" s="201"/>
      <c r="AD490" s="201"/>
      <c r="AE490" s="201"/>
      <c r="AF490" s="201"/>
      <c r="AG490" s="201"/>
      <c r="AH490" s="201"/>
      <c r="AI490" s="201"/>
    </row>
    <row r="491">
      <c r="H491" s="205"/>
      <c r="I491" s="206"/>
      <c r="J491" s="203"/>
      <c r="K491" s="207"/>
      <c r="L491" s="199"/>
      <c r="M491" s="130"/>
      <c r="N491" s="199"/>
      <c r="O491" s="200"/>
      <c r="P491" s="200"/>
      <c r="Q491" s="130"/>
      <c r="R491" s="199"/>
      <c r="S491" s="200"/>
      <c r="T491" s="132"/>
      <c r="AB491" s="201" t="str">
        <f>IFERROR(__xludf.DUMMYFUNCTION("FILTER('설정시트'!$D$7:$K$20,'설정시트'!$C$7:$C$20=I491)"),"#N/A")</f>
        <v>#N/A</v>
      </c>
      <c r="AC491" s="201"/>
      <c r="AD491" s="201"/>
      <c r="AE491" s="201"/>
      <c r="AF491" s="201"/>
      <c r="AG491" s="201"/>
      <c r="AH491" s="201"/>
      <c r="AI491" s="201"/>
    </row>
    <row r="492">
      <c r="H492" s="205"/>
      <c r="I492" s="206"/>
      <c r="J492" s="203"/>
      <c r="K492" s="207"/>
      <c r="L492" s="199"/>
      <c r="M492" s="130"/>
      <c r="N492" s="199"/>
      <c r="O492" s="200"/>
      <c r="P492" s="200"/>
      <c r="Q492" s="130"/>
      <c r="R492" s="199"/>
      <c r="S492" s="200"/>
      <c r="T492" s="132"/>
      <c r="AB492" s="201" t="str">
        <f>IFERROR(__xludf.DUMMYFUNCTION("FILTER('설정시트'!$D$7:$K$20,'설정시트'!$C$7:$C$20=I492)"),"#N/A")</f>
        <v>#N/A</v>
      </c>
      <c r="AC492" s="201"/>
      <c r="AD492" s="201"/>
      <c r="AE492" s="201"/>
      <c r="AF492" s="201"/>
      <c r="AG492" s="201"/>
      <c r="AH492" s="201"/>
      <c r="AI492" s="201"/>
    </row>
    <row r="493">
      <c r="H493" s="205"/>
      <c r="I493" s="206"/>
      <c r="J493" s="203"/>
      <c r="K493" s="207"/>
      <c r="L493" s="199"/>
      <c r="M493" s="130"/>
      <c r="N493" s="199"/>
      <c r="O493" s="200"/>
      <c r="P493" s="200"/>
      <c r="Q493" s="130"/>
      <c r="R493" s="199"/>
      <c r="S493" s="200"/>
      <c r="T493" s="132"/>
      <c r="AB493" s="201" t="str">
        <f>IFERROR(__xludf.DUMMYFUNCTION("FILTER('설정시트'!$D$7:$K$20,'설정시트'!$C$7:$C$20=I493)"),"#N/A")</f>
        <v>#N/A</v>
      </c>
      <c r="AC493" s="201"/>
      <c r="AD493" s="201"/>
      <c r="AE493" s="201"/>
      <c r="AF493" s="201"/>
      <c r="AG493" s="201"/>
      <c r="AH493" s="201"/>
      <c r="AI493" s="201"/>
    </row>
    <row r="494">
      <c r="H494" s="205"/>
      <c r="I494" s="206"/>
      <c r="J494" s="203"/>
      <c r="K494" s="207"/>
      <c r="L494" s="199"/>
      <c r="M494" s="130"/>
      <c r="N494" s="199"/>
      <c r="O494" s="200"/>
      <c r="P494" s="200"/>
      <c r="Q494" s="130"/>
      <c r="R494" s="199"/>
      <c r="S494" s="200"/>
      <c r="T494" s="132"/>
      <c r="AB494" s="201" t="str">
        <f>IFERROR(__xludf.DUMMYFUNCTION("FILTER('설정시트'!$D$7:$K$20,'설정시트'!$C$7:$C$20=I494)"),"#N/A")</f>
        <v>#N/A</v>
      </c>
      <c r="AC494" s="201"/>
      <c r="AD494" s="201"/>
      <c r="AE494" s="201"/>
      <c r="AF494" s="201"/>
      <c r="AG494" s="201"/>
      <c r="AH494" s="201"/>
      <c r="AI494" s="201"/>
    </row>
    <row r="495">
      <c r="H495" s="205"/>
      <c r="I495" s="206"/>
      <c r="J495" s="203"/>
      <c r="K495" s="207"/>
      <c r="L495" s="199"/>
      <c r="M495" s="130"/>
      <c r="N495" s="199"/>
      <c r="O495" s="200"/>
      <c r="P495" s="200"/>
      <c r="Q495" s="130"/>
      <c r="R495" s="199"/>
      <c r="S495" s="200"/>
      <c r="T495" s="132"/>
      <c r="AB495" s="201" t="str">
        <f>IFERROR(__xludf.DUMMYFUNCTION("FILTER('설정시트'!$D$7:$K$20,'설정시트'!$C$7:$C$20=I495)"),"#N/A")</f>
        <v>#N/A</v>
      </c>
      <c r="AC495" s="201"/>
      <c r="AD495" s="201"/>
      <c r="AE495" s="201"/>
      <c r="AF495" s="201"/>
      <c r="AG495" s="201"/>
      <c r="AH495" s="201"/>
      <c r="AI495" s="201"/>
    </row>
    <row r="496">
      <c r="H496" s="205"/>
      <c r="I496" s="206"/>
      <c r="J496" s="203"/>
      <c r="K496" s="207"/>
      <c r="L496" s="199"/>
      <c r="M496" s="130"/>
      <c r="N496" s="199"/>
      <c r="O496" s="200"/>
      <c r="P496" s="200"/>
      <c r="Q496" s="130"/>
      <c r="R496" s="199"/>
      <c r="S496" s="200"/>
      <c r="T496" s="132"/>
      <c r="AB496" s="201" t="str">
        <f>IFERROR(__xludf.DUMMYFUNCTION("FILTER('설정시트'!$D$7:$K$20,'설정시트'!$C$7:$C$20=I496)"),"#N/A")</f>
        <v>#N/A</v>
      </c>
      <c r="AC496" s="201"/>
      <c r="AD496" s="201"/>
      <c r="AE496" s="201"/>
      <c r="AF496" s="201"/>
      <c r="AG496" s="201"/>
      <c r="AH496" s="201"/>
      <c r="AI496" s="201"/>
    </row>
    <row r="497">
      <c r="H497" s="205"/>
      <c r="I497" s="206"/>
      <c r="J497" s="203"/>
      <c r="K497" s="207"/>
      <c r="L497" s="199"/>
      <c r="M497" s="130"/>
      <c r="N497" s="199"/>
      <c r="O497" s="200"/>
      <c r="P497" s="200"/>
      <c r="Q497" s="130"/>
      <c r="R497" s="199"/>
      <c r="S497" s="200"/>
      <c r="T497" s="132"/>
      <c r="AB497" s="201" t="str">
        <f>IFERROR(__xludf.DUMMYFUNCTION("FILTER('설정시트'!$D$7:$K$20,'설정시트'!$C$7:$C$20=I497)"),"#N/A")</f>
        <v>#N/A</v>
      </c>
      <c r="AC497" s="201"/>
      <c r="AD497" s="201"/>
      <c r="AE497" s="201"/>
      <c r="AF497" s="201"/>
      <c r="AG497" s="201"/>
      <c r="AH497" s="201"/>
      <c r="AI497" s="201"/>
    </row>
    <row r="498">
      <c r="H498" s="205"/>
      <c r="I498" s="206"/>
      <c r="J498" s="203"/>
      <c r="K498" s="207"/>
      <c r="L498" s="199"/>
      <c r="M498" s="130"/>
      <c r="N498" s="199"/>
      <c r="O498" s="200"/>
      <c r="P498" s="200"/>
      <c r="Q498" s="130"/>
      <c r="R498" s="199"/>
      <c r="S498" s="200"/>
      <c r="T498" s="132"/>
      <c r="AB498" s="201" t="str">
        <f>IFERROR(__xludf.DUMMYFUNCTION("FILTER('설정시트'!$D$7:$K$20,'설정시트'!$C$7:$C$20=I498)"),"#N/A")</f>
        <v>#N/A</v>
      </c>
      <c r="AC498" s="201"/>
      <c r="AD498" s="201"/>
      <c r="AE498" s="201"/>
      <c r="AF498" s="201"/>
      <c r="AG498" s="201"/>
      <c r="AH498" s="201"/>
      <c r="AI498" s="201"/>
    </row>
    <row r="499">
      <c r="H499" s="205"/>
      <c r="I499" s="206"/>
      <c r="J499" s="203"/>
      <c r="K499" s="207"/>
      <c r="L499" s="199"/>
      <c r="M499" s="130"/>
      <c r="N499" s="199"/>
      <c r="O499" s="200"/>
      <c r="P499" s="200"/>
      <c r="Q499" s="130"/>
      <c r="R499" s="199"/>
      <c r="S499" s="200"/>
      <c r="T499" s="132"/>
      <c r="AB499" s="201" t="str">
        <f>IFERROR(__xludf.DUMMYFUNCTION("FILTER('설정시트'!$D$7:$K$20,'설정시트'!$C$7:$C$20=I499)"),"#N/A")</f>
        <v>#N/A</v>
      </c>
      <c r="AC499" s="201"/>
      <c r="AD499" s="201"/>
      <c r="AE499" s="201"/>
      <c r="AF499" s="201"/>
      <c r="AG499" s="201"/>
      <c r="AH499" s="201"/>
      <c r="AI499" s="201"/>
    </row>
    <row r="500">
      <c r="H500" s="208"/>
      <c r="I500" s="209"/>
      <c r="J500" s="210"/>
      <c r="K500" s="211"/>
      <c r="L500" s="212"/>
      <c r="M500" s="152"/>
      <c r="N500" s="212"/>
      <c r="O500" s="213"/>
      <c r="P500" s="213"/>
      <c r="Q500" s="152"/>
      <c r="R500" s="212"/>
      <c r="S500" s="213"/>
      <c r="T500" s="55"/>
      <c r="AB500" s="201" t="str">
        <f>IFERROR(__xludf.DUMMYFUNCTION("FILTER('설정시트'!$D$7:$K$20,'설정시트'!$C$7:$C$20=I500)"),"#N/A")</f>
        <v>#N/A</v>
      </c>
      <c r="AC500" s="201"/>
      <c r="AD500" s="201"/>
      <c r="AE500" s="201"/>
      <c r="AF500" s="201"/>
      <c r="AG500" s="201"/>
      <c r="AH500" s="201"/>
      <c r="AI500" s="201"/>
    </row>
  </sheetData>
  <customSheetViews>
    <customSheetView guid="{2938FD61-1C54-41F9-AD5C-522B0675D6B8}" filter="1" showAutoFilter="1">
      <autoFilter ref="$I$61:$L$500"/>
    </customSheetView>
    <customSheetView guid="{08E032E1-CBE8-4B83-9FAB-540FA7603A16}" filter="1" showAutoFilter="1">
      <autoFilter ref="$H$61:$J$15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0" priority="1" stopIfTrue="1">
      <formula>MONTH(R9)&lt;&gt;$D$3</formula>
    </cfRule>
  </conditionalFormatting>
  <conditionalFormatting sqref="R19:X19">
    <cfRule type="expression" dxfId="1" priority="2" stopIfTrue="1">
      <formula>MONTH(R19)&lt;&gt;$D$3</formula>
    </cfRule>
  </conditionalFormatting>
  <conditionalFormatting sqref="R17:X17">
    <cfRule type="expression" dxfId="1" priority="3" stopIfTrue="1">
      <formula>MONTH(R17)&lt;&gt;$D$3</formula>
    </cfRule>
  </conditionalFormatting>
  <conditionalFormatting sqref="R15:X15">
    <cfRule type="expression" dxfId="1" priority="4" stopIfTrue="1">
      <formula>MONTH(R15)&lt;&gt;$D$3</formula>
    </cfRule>
  </conditionalFormatting>
  <conditionalFormatting sqref="R13:X13">
    <cfRule type="expression" dxfId="1" priority="5" stopIfTrue="1">
      <formula>MONTH(R13)&lt;&gt;$D$3</formula>
    </cfRule>
  </conditionalFormatting>
  <conditionalFormatting sqref="R11:X11">
    <cfRule type="expression" dxfId="1" priority="6" stopIfTrue="1">
      <formula>MONTH(R11)&lt;&gt;$D$3</formula>
    </cfRule>
  </conditionalFormatting>
  <conditionalFormatting sqref="R20:X20">
    <cfRule type="expression" dxfId="1" priority="7" stopIfTrue="1">
      <formula>MONTH(R19)&lt;&gt;$D$3</formula>
    </cfRule>
  </conditionalFormatting>
  <conditionalFormatting sqref="R18:X18">
    <cfRule type="expression" dxfId="1" priority="8" stopIfTrue="1">
      <formula>MONTH(R17)&lt;&gt;$D$3</formula>
    </cfRule>
  </conditionalFormatting>
  <conditionalFormatting sqref="R16:X16">
    <cfRule type="expression" dxfId="1" priority="9" stopIfTrue="1">
      <formula>MONTH(R15)&lt;&gt;$D$3</formula>
    </cfRule>
  </conditionalFormatting>
  <conditionalFormatting sqref="R14:X14">
    <cfRule type="expression" dxfId="1" priority="10" stopIfTrue="1">
      <formula>MONTH(R13)&lt;&gt;$D$3</formula>
    </cfRule>
  </conditionalFormatting>
  <conditionalFormatting sqref="R12:X12">
    <cfRule type="expression" dxfId="1" priority="11" stopIfTrue="1">
      <formula>MONTH(R11)&lt;&gt;$D$3</formula>
    </cfRule>
  </conditionalFormatting>
  <conditionalFormatting sqref="R10:X10">
    <cfRule type="expression" dxfId="1" priority="12" stopIfTrue="1">
      <formula>MONTH(R9)&lt;&gt;$D$3</formula>
    </cfRule>
  </conditionalFormatting>
  <conditionalFormatting sqref="Y20">
    <cfRule type="expression" dxfId="1" priority="13" stopIfTrue="1">
      <formula>MONTH($R$19)&lt;&gt;$D$3</formula>
    </cfRule>
  </conditionalFormatting>
  <conditionalFormatting sqref="Y18">
    <cfRule type="expression" dxfId="1" priority="14" stopIfTrue="1">
      <formula>MONTH($R$17)&lt;&gt;$D$3</formula>
    </cfRule>
  </conditionalFormatting>
  <conditionalFormatting sqref="Y16">
    <cfRule type="expression" dxfId="1" priority="15" stopIfTrue="1">
      <formula>MONTH($R$15)&lt;&gt;$D$3</formula>
    </cfRule>
  </conditionalFormatting>
  <conditionalFormatting sqref="Y14">
    <cfRule type="expression" dxfId="1" priority="16" stopIfTrue="1">
      <formula>MONTH($R$13)&lt;&gt;$D$3</formula>
    </cfRule>
  </conditionalFormatting>
  <conditionalFormatting sqref="Y12">
    <cfRule type="expression" dxfId="1" priority="17" stopIfTrue="1">
      <formula>MONTH($R$11)&lt;&gt;$D$3</formula>
    </cfRule>
  </conditionalFormatting>
  <conditionalFormatting sqref="Y10">
    <cfRule type="expression" dxfId="1" priority="18" stopIfTrue="1">
      <formula>MONTH($X$9)&lt;&gt;$D$3</formula>
    </cfRule>
  </conditionalFormatting>
  <conditionalFormatting sqref="H62:H500">
    <cfRule type="expression" dxfId="2" priority="19" stopIfTrue="1">
      <formula>AND(H62="", I62&lt;&gt;"")</formula>
    </cfRule>
  </conditionalFormatting>
  <dataValidations>
    <dataValidation type="list" allowBlank="1" showErrorMessage="1" sqref="J401">
      <formula1>'4월'!$AB$401:$AI$401</formula1>
    </dataValidation>
    <dataValidation type="list" allowBlank="1" showErrorMessage="1" sqref="J259">
      <formula1>'4월'!$AB$259:$AI$259</formula1>
    </dataValidation>
    <dataValidation type="list" allowBlank="1" showErrorMessage="1" sqref="J472">
      <formula1>'4월'!$AB$472:$AI$472</formula1>
    </dataValidation>
    <dataValidation type="list" allowBlank="1" showErrorMessage="1" sqref="J180">
      <formula1>'4월'!$AB$180:$AI$180</formula1>
    </dataValidation>
    <dataValidation type="list" allowBlank="1" showErrorMessage="1" sqref="J165">
      <formula1>'4월'!$AB$165:$AI$165</formula1>
    </dataValidation>
    <dataValidation type="list" allowBlank="1" showErrorMessage="1" sqref="J160">
      <formula1>'4월'!$AB$160:$AI$160</formula1>
    </dataValidation>
    <dataValidation type="list" allowBlank="1" showErrorMessage="1" sqref="J348">
      <formula1>'4월'!$AB$348:$AI$348</formula1>
    </dataValidation>
    <dataValidation type="list" allowBlank="1" showErrorMessage="1" sqref="J457">
      <formula1>'4월'!$AB$457:$AI$457</formula1>
    </dataValidation>
    <dataValidation type="list" allowBlank="1" showErrorMessage="1" sqref="J492">
      <formula1>'4월'!$AB$492:$AI$492</formula1>
    </dataValidation>
    <dataValidation type="list" allowBlank="1" showErrorMessage="1" sqref="J274">
      <formula1>'4월'!$AB$274:$AI$274</formula1>
    </dataValidation>
    <dataValidation type="list" allowBlank="1" showErrorMessage="1" sqref="J383">
      <formula1>'4월'!$AB$383:$AI$383</formula1>
    </dataValidation>
    <dataValidation type="list" allowBlank="1" showErrorMessage="1" sqref="J452">
      <formula1>'4월'!$AB$452:$AI$452</formula1>
    </dataValidation>
    <dataValidation type="list" allowBlank="1" showErrorMessage="1" sqref="J208">
      <formula1>'4월'!$AB$208:$AI$208</formula1>
    </dataValidation>
    <dataValidation type="list" allowBlank="1" showErrorMessage="1" sqref="J421">
      <formula1>'4월'!$AB$421:$AI$421</formula1>
    </dataValidation>
    <dataValidation type="list" allowBlank="1" showErrorMessage="1" sqref="J279">
      <formula1>'4월'!$AB$279:$AI$279</formula1>
    </dataValidation>
    <dataValidation type="list" allowBlank="1" showErrorMessage="1" sqref="J140">
      <formula1>'4월'!$AB$140:$AI$140</formula1>
    </dataValidation>
    <dataValidation type="list" allowBlank="1" showErrorMessage="1" sqref="J317">
      <formula1>'4월'!$AB$317:$AI$317</formula1>
    </dataValidation>
    <dataValidation type="list" allowBlank="1" showErrorMessage="1" sqref="J145">
      <formula1>'4월'!$AB$145:$AI$145</formula1>
    </dataValidation>
    <dataValidation type="list" allowBlank="1" showErrorMessage="1" sqref="J312">
      <formula1>'4월'!$AB$312:$AI$312</formula1>
    </dataValidation>
    <dataValidation type="list" allowBlank="1" showErrorMessage="1" sqref="J254">
      <formula1>'4월'!$AB$254:$AI$254</formula1>
    </dataValidation>
    <dataValidation type="list" allowBlank="1" showErrorMessage="1" sqref="J203">
      <formula1>'4월'!$AB$203:$AI$203</formula1>
    </dataValidation>
    <dataValidation type="list" allowBlank="1" showErrorMessage="1" sqref="J406">
      <formula1>'4월'!$AB$406:$AI$406</formula1>
    </dataValidation>
    <dataValidation type="list" allowBlank="1" showErrorMessage="1" sqref="J477">
      <formula1>'4월'!$AB$477:$AI$477</formula1>
    </dataValidation>
    <dataValidation type="list" allowBlank="1" showErrorMessage="1" sqref="J368">
      <formula1>'4월'!$AB$368:$AI$368</formula1>
    </dataValidation>
    <dataValidation type="list" allowBlank="1" showErrorMessage="1" sqref="J363">
      <formula1>'4월'!$AB$363:$AI$363</formula1>
    </dataValidation>
    <dataValidation type="list" allowBlank="1" showErrorMessage="1" sqref="J72">
      <formula1>'4월'!$AB$72:$AI$72</formula1>
    </dataValidation>
    <dataValidation type="list" allowBlank="1" showErrorMessage="1" sqref="J134">
      <formula1>'4월'!$AB$134:$AI$134</formula1>
    </dataValidation>
    <dataValidation type="list" allowBlank="1" showErrorMessage="1" sqref="J323">
      <formula1>'4월'!$AB$323:$AI$323</formula1>
    </dataValidation>
    <dataValidation type="list" allowBlank="1" showErrorMessage="1" sqref="J243">
      <formula1>'4월'!$AB$243:$AI$243</formula1>
    </dataValidation>
    <dataValidation type="list" allowBlank="1" showErrorMessage="1" sqref="J352">
      <formula1>'4월'!$AB$352:$AI$352</formula1>
    </dataValidation>
    <dataValidation type="list" allowBlank="1" showErrorMessage="1" sqref="J214">
      <formula1>'4월'!$AB$214:$AI$214</formula1>
    </dataValidation>
    <dataValidation type="list" allowBlank="1" showErrorMessage="1" sqref="J488">
      <formula1>'4월'!$AB$488:$AI$488</formula1>
    </dataValidation>
    <dataValidation type="list" allowBlank="1" showErrorMessage="1" sqref="J461">
      <formula1>'4월'!$AB$461:$AI$461</formula1>
    </dataValidation>
    <dataValidation type="list" allowBlank="1" showErrorMessage="1" sqref="J105">
      <formula1>'4월'!$AB$105:$AI$105</formula1>
    </dataValidation>
    <dataValidation type="list" allowBlank="1" showErrorMessage="1" sqref="J379">
      <formula1>'4월'!$AB$379:$AI$379</formula1>
    </dataValidation>
    <dataValidation type="list" allowBlank="1" showErrorMessage="1" sqref="J223">
      <formula1>'4월'!$AB$223:$AI$223</formula1>
    </dataValidation>
    <dataValidation type="list" allowBlank="1" showErrorMessage="1" sqref="J154">
      <formula1>'4월'!$AB$154:$AI$154</formula1>
    </dataValidation>
    <dataValidation type="list" allowBlank="1" showErrorMessage="1" sqref="J191">
      <formula1>'4월'!$AB$191:$AI$191</formula1>
    </dataValidation>
    <dataValidation type="list" allowBlank="1" showErrorMessage="1" sqref="J343">
      <formula1>'4월'!$AB$343:$AI$343</formula1>
    </dataValidation>
    <dataValidation type="list" allowBlank="1" showErrorMessage="1" sqref="J412">
      <formula1>'4월'!$AB$412:$AI$412</formula1>
    </dataValidation>
    <dataValidation type="list" allowBlank="1" showErrorMessage="1" sqref="J114">
      <formula1>'4월'!$AB$114:$AI$114</formula1>
    </dataValidation>
    <dataValidation type="list" allowBlank="1" showErrorMessage="1" sqref="J388">
      <formula1>'4월'!$AB$388:$AI$388</formula1>
    </dataValidation>
    <dataValidation type="list" allowBlank="1" showErrorMessage="1" sqref="J98">
      <formula1>'4월'!$AB$98:$AI$98</formula1>
    </dataValidation>
    <dataValidation type="list" allowBlank="1" showErrorMessage="1" sqref="J280">
      <formula1>'4월'!$AB$280:$AI$280</formula1>
    </dataValidation>
    <dataValidation type="list" allowBlank="1" showErrorMessage="1" sqref="J171">
      <formula1>'4월'!$AB$171:$AI$171</formula1>
    </dataValidation>
    <dataValidation type="list" allowBlank="1" showErrorMessage="1" sqref="J497">
      <formula1>'4월'!$AB$497:$AI$497</formula1>
    </dataValidation>
    <dataValidation type="list" allowBlank="1" showErrorMessage="1" sqref="J234">
      <formula1>'4월'!$AB$234:$AI$234</formula1>
    </dataValidation>
    <dataValidation type="list" allowBlank="1" showErrorMessage="1" sqref="J74">
      <formula1>'4월'!$AB$74:$AI$74</formula1>
    </dataValidation>
    <dataValidation type="list" allowBlank="1" showErrorMessage="1" sqref="J125">
      <formula1>'4월'!$AB$125:$AI$125</formula1>
    </dataValidation>
    <dataValidation type="list" allowBlank="1" showErrorMessage="1" sqref="J332">
      <formula1>'4월'!$AB$332:$AI$332</formula1>
    </dataValidation>
    <dataValidation type="list" allowBlank="1" showErrorMessage="1" sqref="J69">
      <formula1>'4월'!$AB$69:$AI$69</formula1>
    </dataValidation>
    <dataValidation type="list" allowBlank="1" showErrorMessage="1" sqref="J399">
      <formula1>'4월'!$AB$399:$AI$399</formula1>
    </dataValidation>
    <dataValidation type="list" allowBlank="1" showErrorMessage="1" sqref="J299">
      <formula1>'4월'!$AB$299:$AI$299</formula1>
    </dataValidation>
    <dataValidation type="list" allowBlank="1" showErrorMessage="1" sqref="J432">
      <formula1>'4월'!$AB$432:$AI$432</formula1>
    </dataValidation>
    <dataValidation type="list" allowBlank="1" showErrorMessage="1" sqref="J441">
      <formula1>'4월'!$AB$441:$AI$441</formula1>
    </dataValidation>
    <dataValidation type="list" allowBlank="1" showErrorMessage="1" sqref="J245">
      <formula1>'4월'!$AB$245:$AI$245</formula1>
    </dataValidation>
    <dataValidation type="list" allowBlank="1" showErrorMessage="1" sqref="J212">
      <formula1>'4월'!$AB$212:$AI$212</formula1>
    </dataValidation>
    <dataValidation type="list" allowBlank="1" showErrorMessage="1" sqref="J339">
      <formula1>'4월'!$AB$339:$AI$339</formula1>
    </dataValidation>
    <dataValidation type="list" allowBlank="1" showErrorMessage="1" sqref="J448">
      <formula1>'4월'!$AB$448:$AI$448</formula1>
    </dataValidation>
    <dataValidation type="list" allowBlank="1" showErrorMessage="1" sqref="J103">
      <formula1>'4월'!$AB$103:$AI$103</formula1>
    </dataValidation>
    <dataValidation type="list" allowBlank="1" showErrorMessage="1" sqref="J354">
      <formula1>'4월'!$AB$354:$AI$354</formula1>
    </dataValidation>
    <dataValidation type="list" allowBlank="1" showErrorMessage="1" sqref="J321">
      <formula1>'4월'!$AB$321:$AI$321</formula1>
    </dataValidation>
    <dataValidation type="list" allowBlank="1" showErrorMessage="1" sqref="J392">
      <formula1>'4월'!$AB$392:$AI$392</formula1>
    </dataValidation>
    <dataValidation type="list" allowBlank="1" showErrorMessage="1" sqref="J136">
      <formula1>'4월'!$AB$136:$AI$136</formula1>
    </dataValidation>
    <dataValidation type="list" allowBlank="1" showErrorMessage="1" sqref="J377">
      <formula1>'4월'!$AB$377:$AI$377</formula1>
    </dataValidation>
    <dataValidation type="list" allowBlank="1" showErrorMessage="1" sqref="J288">
      <formula1>'4월'!$AB$288:$AI$288</formula1>
    </dataValidation>
    <dataValidation type="list" allowBlank="1" showErrorMessage="1" sqref="J76">
      <formula1>'4월'!$AB$76:$AI$76</formula1>
    </dataValidation>
    <dataValidation type="list" allowBlank="1" showErrorMessage="1" sqref="J283">
      <formula1>'4월'!$AB$283:$AI$283</formula1>
    </dataValidation>
    <dataValidation type="list" allowBlank="1" showErrorMessage="1" sqref="J430">
      <formula1>'4월'!$AB$430:$AI$430</formula1>
    </dataValidation>
    <dataValidation type="list" allowBlank="1" showErrorMessage="1" sqref="J463">
      <formula1>'4월'!$AB$463:$AI$463</formula1>
    </dataValidation>
    <dataValidation type="list" allowBlank="1" showErrorMessage="1" sqref="J443">
      <formula1>'4월'!$AB$443:$AI$443</formula1>
    </dataValidation>
    <dataValidation type="list" allowBlank="1" showErrorMessage="1" sqref="J410">
      <formula1>'4월'!$AB$410:$AI$410</formula1>
    </dataValidation>
    <dataValidation type="list" allowBlank="1" showErrorMessage="1" sqref="J268">
      <formula1>'4월'!$AB$268:$AI$268</formula1>
    </dataValidation>
    <dataValidation type="list" allowBlank="1" showErrorMessage="1" sqref="J301">
      <formula1>'4월'!$AB$301:$AI$301</formula1>
    </dataValidation>
    <dataValidation type="list" allowBlank="1" showErrorMessage="1" sqref="J156">
      <formula1>'4월'!$AB$156:$AI$156</formula1>
    </dataValidation>
    <dataValidation type="list" allowBlank="1" showErrorMessage="1" sqref="J123">
      <formula1>'4월'!$AB$123:$AI$123</formula1>
    </dataValidation>
    <dataValidation type="list" allowBlank="1" showErrorMessage="1" sqref="J397">
      <formula1>'4월'!$AB$397:$AI$397</formula1>
    </dataValidation>
    <dataValidation type="list" allowBlank="1" showErrorMessage="1" sqref="J194">
      <formula1>'4월'!$AB$194:$AI$194</formula1>
    </dataValidation>
    <dataValidation type="list" allowBlank="1" showErrorMessage="1" sqref="J225">
      <formula1>'4월'!$AB$225:$AI$225</formula1>
    </dataValidation>
    <dataValidation type="list" allowBlank="1" showErrorMessage="1" sqref="J334">
      <formula1>'4월'!$AB$334:$AI$334</formula1>
    </dataValidation>
    <dataValidation type="list" allowBlank="1" showErrorMessage="1" sqref="J159">
      <formula1>'4월'!$AB$159:$AI$159</formula1>
    </dataValidation>
    <dataValidation type="list" allowBlank="1" showErrorMessage="1" sqref="J91">
      <formula1>'4월'!$AB$91:$AI$91</formula1>
    </dataValidation>
    <dataValidation type="list" allowBlank="1" showErrorMessage="1" sqref="J265">
      <formula1>'4월'!$AB$265:$AI$265</formula1>
    </dataValidation>
    <dataValidation type="list" allowBlank="1" showErrorMessage="1" sqref="J232">
      <formula1>'4월'!$AB$232:$AI$232</formula1>
    </dataValidation>
    <dataValidation type="list" allowBlank="1" showErrorMessage="1" sqref="J263">
      <formula1>'4월'!$AB$263:$AI$263</formula1>
    </dataValidation>
    <dataValidation type="list" allowBlank="1" showErrorMessage="1" sqref="J372">
      <formula1>'4월'!$AB$372:$AI$372</formula1>
    </dataValidation>
    <dataValidation type="list" allowBlank="1" showErrorMessage="1" sqref="J303">
      <formula1>'4월'!$AB$303:$AI$303</formula1>
    </dataValidation>
    <dataValidation type="list" allowBlank="1" showErrorMessage="1" sqref="J468">
      <formula1>'4월'!$AB$468:$AI$468</formula1>
    </dataValidation>
    <dataValidation type="list" allowBlank="1" showErrorMessage="1" sqref="J174">
      <formula1>'4월'!$AB$174:$AI$174</formula1>
    </dataValidation>
    <dataValidation type="list" allowBlank="1" showErrorMessage="1" sqref="J359">
      <formula1>'4월'!$AB$359:$AI$359</formula1>
    </dataValidation>
    <dataValidation type="list" allowBlank="1" showErrorMessage="1" sqref="J179">
      <formula1>'4월'!$AB$179:$AI$179</formula1>
    </dataValidation>
    <dataValidation type="list" allowBlank="1" showErrorMessage="1" sqref="J84">
      <formula1>'4월'!$AB$84:$AI$84</formula1>
    </dataValidation>
    <dataValidation type="list" allowBlank="1" showErrorMessage="1" sqref="J486">
      <formula1>'4월'!$AB$486:$AI$486</formula1>
    </dataValidation>
    <dataValidation type="list" allowBlank="1" showErrorMessage="1" sqref="J96">
      <formula1>'4월'!$AB$96:$AI$96</formula1>
    </dataValidation>
    <dataValidation type="list" allowBlank="1" showErrorMessage="1" sqref="J481">
      <formula1>'4월'!$AB$481:$AI$481</formula1>
    </dataValidation>
    <dataValidation type="list" allowBlank="1" showErrorMessage="1" sqref="J93">
      <formula1>'4월'!$AB$93:$AI$93</formula1>
    </dataValidation>
    <dataValidation type="list" allowBlank="1" showErrorMessage="1" sqref="J120">
      <formula1>'4월'!$AB$120:$AI$120</formula1>
    </dataValidation>
    <dataValidation type="list" allowBlank="1" showErrorMessage="1" sqref="J228">
      <formula1>'4월'!$AB$228:$AI$228</formula1>
    </dataValidation>
    <dataValidation type="list" allowBlank="1" showErrorMessage="1" sqref="J394">
      <formula1>'4월'!$AB$394:$AI$394</formula1>
    </dataValidation>
    <dataValidation type="list" allowBlank="1" showErrorMessage="1" sqref="J88">
      <formula1>'4월'!$AB$88:$AI$88</formula1>
    </dataValidation>
    <dataValidation type="list" allowBlank="1" showErrorMessage="1" sqref="J337">
      <formula1>'4월'!$AB$337:$AI$337</formula1>
    </dataValidation>
    <dataValidation type="list" allowBlank="1" showErrorMessage="1" sqref="J426">
      <formula1>'4월'!$AB$426:$AI$426</formula1>
    </dataValidation>
    <dataValidation type="list" allowBlank="1" showErrorMessage="1" sqref="J408">
      <formula1>'4월'!$AB$408:$AI$408</formula1>
    </dataValidation>
    <dataValidation type="list" allowBlank="1" showErrorMessage="1" sqref="J119">
      <formula1>'4월'!$AB$119:$AI$119</formula1>
    </dataValidation>
    <dataValidation type="list" allowBlank="1" showErrorMessage="1" sqref="J196">
      <formula1>'4월'!$AB$196:$AI$196</formula1>
    </dataValidation>
    <dataValidation type="list" allowBlank="1" showErrorMessage="1" sqref="J466">
      <formula1>'4월'!$AB$466:$AI$466</formula1>
    </dataValidation>
    <dataValidation type="list" allowBlank="1" showErrorMessage="1" sqref="J86">
      <formula1>'4월'!$AB$86:$AI$86</formula1>
    </dataValidation>
    <dataValidation type="list" allowBlank="1" showErrorMessage="1" sqref="J100">
      <formula1>'4월'!$AB$100:$AI$100</formula1>
    </dataValidation>
    <dataValidation type="list" allowBlank="1" showErrorMessage="1" sqref="J374">
      <formula1>'4월'!$AB$374:$AI$374</formula1>
    </dataValidation>
    <dataValidation type="list" allowBlank="1" showErrorMessage="1" sqref="J248">
      <formula1>'4월'!$AB$248:$AI$248</formula1>
    </dataValidation>
    <dataValidation type="list" allowBlank="1" showErrorMessage="1" sqref="J428">
      <formula1>'4월'!$AB$428:$AI$428</formula1>
    </dataValidation>
    <dataValidation type="list" allowBlank="1" showErrorMessage="1" sqref="J357">
      <formula1>'4월'!$AB$357:$AI$357</formula1>
    </dataValidation>
    <dataValidation type="list" allowBlank="1" showErrorMessage="1" sqref="J483">
      <formula1>'4월'!$AB$483:$AI$483</formula1>
    </dataValidation>
    <dataValidation type="list" allowBlank="1" showErrorMessage="1" sqref="J176">
      <formula1>'4월'!$AB$176:$AI$176</formula1>
    </dataValidation>
    <dataValidation type="list" allowBlank="1" showErrorMessage="1" sqref="J446">
      <formula1>'4월'!$AB$446:$AI$446</formula1>
    </dataValidation>
    <dataValidation type="list" allowBlank="1" showErrorMessage="1" sqref="J285">
      <formula1>'4월'!$AB$285:$AI$285</formula1>
    </dataValidation>
    <dataValidation type="list" allowBlank="1" showErrorMessage="1" sqref="J319">
      <formula1>'4월'!$AB$319:$AI$319</formula1>
    </dataValidation>
    <dataValidation type="list" allowBlank="1" showErrorMessage="1" sqref="J409">
      <formula1>'4월'!$AB$409:$AI$409</formula1>
    </dataValidation>
    <dataValidation type="list" allowBlank="1" showErrorMessage="1" sqref="J139">
      <formula1>'4월'!$AB$139:$AI$139</formula1>
    </dataValidation>
    <dataValidation type="list" allowBlank="1" showErrorMessage="1" sqref="J434">
      <formula1>'4월'!$AB$434:$AI$434</formula1>
    </dataValidation>
    <dataValidation type="list" allowBlank="1" showErrorMessage="1" sqref="J117">
      <formula1>'4월'!$AB$117:$AI$117</formula1>
    </dataValidation>
    <dataValidation type="list" allowBlank="1" showErrorMessage="1" sqref="J297">
      <formula1>'4월'!$AB$297:$AI$297</formula1>
    </dataValidation>
    <dataValidation type="list" allowBlank="1" showErrorMessage="1" sqref="J79">
      <formula1>'4월'!$AB$79:$AI$79</formula1>
    </dataValidation>
    <dataValidation type="list" allowBlank="1" showErrorMessage="1" sqref="J340">
      <formula1>'4월'!$AB$340:$AI$340</formula1>
    </dataValidation>
    <dataValidation type="list" allowBlank="1" showErrorMessage="1" sqref="J424">
      <formula1>'4월'!$AB$424:$AI$424</formula1>
    </dataValidation>
    <dataValidation type="list" allowBlank="1" showErrorMessage="1" sqref="J241">
      <formula1>'4월'!$AB$241:$AI$241</formula1>
    </dataValidation>
    <dataValidation type="list" allowBlank="1" showErrorMessage="1" sqref="J216">
      <formula1>'4월'!$AB$216:$AI$216</formula1>
    </dataValidation>
    <dataValidation type="list" allowBlank="1" showErrorMessage="1" sqref="J449">
      <formula1>'4월'!$AB$449:$AI$449</formula1>
    </dataValidation>
    <dataValidation type="list" allowBlank="1" showErrorMessage="1" sqref="J485">
      <formula1>'4월'!$AB$485:$AI$485</formula1>
    </dataValidation>
    <dataValidation type="list" allowBlank="1" showErrorMessage="1" sqref="J211">
      <formula1>'4월'!$AB$211:$AI$211</formula1>
    </dataValidation>
    <dataValidation type="list" allowBlank="1" showErrorMessage="1" sqref="J282">
      <formula1>'4월'!$AB$282:$AI$282</formula1>
    </dataValidation>
    <dataValidation type="list" allowBlank="1" showErrorMessage="1" sqref="J246">
      <formula1>'4월'!$AB$246:$AI$246</formula1>
    </dataValidation>
    <dataValidation type="list" allowBlank="1" showErrorMessage="1" sqref="J178">
      <formula1>'4월'!$AB$178:$AI$178</formula1>
    </dataValidation>
    <dataValidation type="list" allowBlank="1" showErrorMessage="1" sqref="J112">
      <formula1>'4월'!$AB$112:$AI$112</formula1>
    </dataValidation>
    <dataValidation type="list" allowBlank="1" showErrorMessage="1" sqref="J386">
      <formula1>'4월'!$AB$386:$AI$386</formula1>
    </dataValidation>
    <dataValidation type="list" allowBlank="1" showErrorMessage="1" sqref="J381">
      <formula1>'4월'!$AB$381:$AI$381</formula1>
    </dataValidation>
    <dataValidation type="list" allowBlank="1" showErrorMessage="1" sqref="J345">
      <formula1>'4월'!$AB$345:$AI$345</formula1>
    </dataValidation>
    <dataValidation type="list" allowBlank="1" showErrorMessage="1" sqref="J193">
      <formula1>'4월'!$AB$193:$AI$193</formula1>
    </dataValidation>
    <dataValidation type="list" allowBlank="1" showErrorMessage="1" sqref="J439">
      <formula1>'4월'!$AB$439:$AI$439</formula1>
    </dataValidation>
    <dataValidation type="list" allowBlank="1" showErrorMessage="1" sqref="J78">
      <formula1>'4월'!$AB$78:$AI$78</formula1>
    </dataValidation>
    <dataValidation type="list" allowBlank="1" showErrorMessage="1" sqref="J122">
      <formula1>'4월'!$AB$122:$AI$122</formula1>
    </dataValidation>
    <dataValidation type="list" allowBlank="1" showErrorMessage="1" sqref="J335">
      <formula1>'4월'!$AB$335:$AI$335</formula1>
    </dataValidation>
    <dataValidation type="list" allowBlank="1" showErrorMessage="1" sqref="J292">
      <formula1>'4월'!$AB$292:$AI$292</formula1>
    </dataValidation>
    <dataValidation type="list" allowBlank="1" showErrorMessage="1" sqref="J127">
      <formula1>'4월'!$AB$127:$AI$127</formula1>
    </dataValidation>
    <dataValidation type="list" allowBlank="1" showErrorMessage="1" sqref="J396">
      <formula1>'4월'!$AB$396:$AI$396</formula1>
    </dataValidation>
    <dataValidation type="list" allowBlank="1" showErrorMessage="1" sqref="J330">
      <formula1>'4월'!$AB$330:$AI$330</formula1>
    </dataValidation>
    <dataValidation type="list" allowBlank="1" showErrorMessage="1" sqref="J470">
      <formula1>'4월'!$AB$470:$AI$470</formula1>
    </dataValidation>
    <dataValidation type="list" allowBlank="1" showErrorMessage="1" sqref="J281">
      <formula1>'4월'!$AB$281:$AI$281</formula1>
    </dataValidation>
    <dataValidation type="list" allowBlank="1" showErrorMessage="1" sqref="J153">
      <formula1>'4월'!$AB$153:$AI$153</formula1>
    </dataValidation>
    <dataValidation type="list" allowBlank="1" showErrorMessage="1" sqref="J380">
      <formula1>'4월'!$AB$380:$AI$380</formula1>
    </dataValidation>
    <dataValidation type="list" allowBlank="1" showErrorMessage="1" sqref="J291">
      <formula1>'4월'!$AB$291:$AI$291</formula1>
    </dataValidation>
    <dataValidation type="list" allowBlank="1" showErrorMessage="1" sqref="J304">
      <formula1>'4월'!$AB$304:$AI$304</formula1>
    </dataValidation>
    <dataValidation type="list" allowBlank="1" showErrorMessage="1" sqref="J163">
      <formula1>'4월'!$AB$163:$AI$163</formula1>
    </dataValidation>
    <dataValidation type="list" allowBlank="1" showErrorMessage="1" sqref="J371">
      <formula1>'4월'!$AB$371:$AI$371</formula1>
    </dataValidation>
    <dataValidation type="list" allowBlank="1" showErrorMessage="1" sqref="J152">
      <formula1>'4월'!$AB$152:$AI$152</formula1>
    </dataValidation>
    <dataValidation type="list" allowBlank="1" showErrorMessage="1" sqref="J341">
      <formula1>'4월'!$AB$341:$AI$341</formula1>
    </dataValidation>
    <dataValidation type="list" allowBlank="1" showErrorMessage="1" sqref="J116">
      <formula1>'4월'!$AB$116:$AI$116</formula1>
    </dataValidation>
    <dataValidation type="list" allowBlank="1" showErrorMessage="1" sqref="J305">
      <formula1>'4월'!$AB$305:$AI$305</formula1>
    </dataValidation>
    <dataValidation type="list" allowBlank="1" showErrorMessage="1" sqref="J433">
      <formula1>'4월'!$AB$433:$AI$433</formula1>
    </dataValidation>
    <dataValidation type="list" allowBlank="1" showErrorMessage="1" sqref="J242">
      <formula1>'4월'!$AB$242:$AI$242</formula1>
    </dataValidation>
    <dataValidation type="list" allowBlank="1" showErrorMessage="1" sqref="J251">
      <formula1>'4월'!$AB$251:$AI$251</formula1>
    </dataValidation>
    <dataValidation type="list" allowBlank="1" showErrorMessage="1" sqref="J206">
      <formula1>'4월'!$AB$206:$AI$206</formula1>
    </dataValidation>
    <dataValidation type="list" allowBlank="1" showErrorMessage="1" sqref="J215">
      <formula1>'4월'!$AB$215:$AI$215</formula1>
    </dataValidation>
    <dataValidation type="list" allowBlank="1" showErrorMessage="1" sqref="J423">
      <formula1>'4월'!$AB$423:$AI$423</formula1>
    </dataValidation>
    <dataValidation type="list" allowBlank="1" showErrorMessage="1" sqref="J460">
      <formula1>'4월'!$AB$460:$AI$460</formula1>
    </dataValidation>
    <dataValidation type="list" allowBlank="1" showErrorMessage="1" sqref="J205">
      <formula1>'4월'!$AB$205:$AI$205</formula1>
    </dataValidation>
    <dataValidation type="list" allowBlank="1" showErrorMessage="1" sqref="J489">
      <formula1>'4월'!$AB$489:$AI$489</formula1>
    </dataValidation>
    <dataValidation type="list" allowBlank="1" showErrorMessage="1" sqref="J479">
      <formula1>'4월'!$AB$479:$AI$479</formula1>
    </dataValidation>
    <dataValidation type="list" allowBlank="1" showErrorMessage="1" sqref="J370">
      <formula1>'4월'!$AB$370:$AI$370</formula1>
    </dataValidation>
    <dataValidation type="list" allowBlank="1" showErrorMessage="1" sqref="J162">
      <formula1>'4월'!$AB$162:$AI$162</formula1>
    </dataValidation>
    <dataValidation type="list" allowBlank="1" showErrorMessage="1" sqref="J252">
      <formula1>'4월'!$AB$252:$AI$252</formula1>
    </dataValidation>
    <dataValidation type="list" allowBlank="1" showErrorMessage="1" sqref="J306">
      <formula1>'4월'!$AB$306:$AI$306</formula1>
    </dataValidation>
    <dataValidation type="list" allowBlank="1" showErrorMessage="1" sqref="J387">
      <formula1>'4월'!$AB$387:$AI$387</formula1>
    </dataValidation>
    <dataValidation type="list" allowBlank="1" showErrorMessage="1" sqref="J151">
      <formula1>'4월'!$AB$151:$AI$151</formula1>
    </dataValidation>
    <dataValidation type="list" allowBlank="1" showErrorMessage="1" sqref="J344">
      <formula1>'4월'!$AB$344:$AI$344</formula1>
    </dataValidation>
    <dataValidation type="list" allowBlank="1" showErrorMessage="1" sqref="J169">
      <formula1>'4월'!$AB$169:$AI$169</formula1>
    </dataValidation>
    <dataValidation type="list" allowBlank="1" showErrorMessage="1" sqref="J349">
      <formula1>'4월'!$AB$349:$AI$349</formula1>
    </dataValidation>
    <dataValidation type="list" allowBlank="1" showErrorMessage="1" sqref="J202">
      <formula1>'4월'!$AB$202:$AI$202</formula1>
    </dataValidation>
    <dataValidation type="list" allowBlank="1" showErrorMessage="1" sqref="J255">
      <formula1>'4월'!$AB$255:$AI$255</formula1>
    </dataValidation>
    <dataValidation type="list" allowBlank="1" showErrorMessage="1" sqref="J476">
      <formula1>'4월'!$AB$476:$AI$476</formula1>
    </dataValidation>
    <dataValidation type="list" allowBlank="1" showErrorMessage="1" sqref="J126">
      <formula1>'4월'!$AB$126:$AI$126</formula1>
    </dataValidation>
    <dataValidation type="list" allowBlank="1" showErrorMessage="1" sqref="J331">
      <formula1>'4월'!$AB$331:$AI$331</formula1>
    </dataValidation>
    <dataValidation type="list" allowBlank="1" showErrorMessage="1" sqref="J473">
      <formula1>'4월'!$AB$473:$AI$473</formula1>
    </dataValidation>
    <dataValidation type="list" allowBlank="1" showErrorMessage="1" sqref="J70">
      <formula1>'4월'!$AB$70:$AI$70</formula1>
    </dataValidation>
    <dataValidation type="list" allowBlank="1" showErrorMessage="1" sqref="J298">
      <formula1>'4월'!$AB$298:$AI$298</formula1>
    </dataValidation>
    <dataValidation type="list" allowBlank="1" showErrorMessage="1" sqref="J438">
      <formula1>'4월'!$AB$438:$AI$438</formula1>
    </dataValidation>
    <dataValidation type="list" allowBlank="1" showErrorMessage="1" sqref="J293">
      <formula1>'4월'!$AB$293:$AI$293</formula1>
    </dataValidation>
    <dataValidation type="list" allowBlank="1" showErrorMessage="1" sqref="J296">
      <formula1>'4월'!$AB$296:$AI$296</formula1>
    </dataValidation>
    <dataValidation type="list" allowBlank="1" showErrorMessage="1" sqref="J128">
      <formula1>'4월'!$AB$128:$AI$128</formula1>
    </dataValidation>
    <dataValidation type="list" allowBlank="1" showErrorMessage="1" sqref="J164">
      <formula1>'4월'!$AB$164:$AI$164</formula1>
    </dataValidation>
    <dataValidation type="list" allowBlank="1" showErrorMessage="1" sqref="J71">
      <formula1>'4월'!$AB$71:$AI$71</formula1>
    </dataValidation>
    <dataValidation type="list" allowBlank="1" showErrorMessage="1" sqref="J471">
      <formula1>'4월'!$AB$471:$AI$471</formula1>
    </dataValidation>
    <dataValidation type="list" allowBlank="1" showErrorMessage="1" sqref="J435">
      <formula1>'4월'!$AB$435:$AI$435</formula1>
    </dataValidation>
    <dataValidation type="list" allowBlank="1" showErrorMessage="1" sqref="J217">
      <formula1>'4월'!$AB$217:$AI$217</formula1>
    </dataValidation>
    <dataValidation type="list" allowBlank="1" showErrorMessage="1" sqref="J382">
      <formula1>'4월'!$AB$382:$AI$382</formula1>
    </dataValidation>
    <dataValidation type="list" allowBlank="1" showErrorMessage="1" sqref="J113">
      <formula1>'4월'!$AB$113:$AI$113</formula1>
    </dataValidation>
    <dataValidation type="list" allowBlank="1" showErrorMessage="1" sqref="J240">
      <formula1>'4월'!$AB$240:$AI$240</formula1>
    </dataValidation>
    <dataValidation type="list" allowBlank="1" showErrorMessage="1" sqref="J420">
      <formula1>'4월'!$AB$420:$AI$420</formula1>
    </dataValidation>
    <dataValidation type="list" allowBlank="1" showErrorMessage="1" sqref="J295">
      <formula1>'4월'!$AB$295:$AI$295</formula1>
    </dataValidation>
    <dataValidation type="list" allowBlank="1" showErrorMessage="1" sqref="J436">
      <formula1>'4월'!$AB$436:$AI$436</formula1>
    </dataValidation>
    <dataValidation type="list" allowBlank="1" showErrorMessage="1" sqref="J308">
      <formula1>'4월'!$AB$308:$AI$308</formula1>
    </dataValidation>
    <dataValidation type="list" allowBlank="1" showErrorMessage="1" sqref="J385">
      <formula1>'4월'!$AB$385:$AI$385</formula1>
    </dataValidation>
    <dataValidation type="list" allowBlank="1" showErrorMessage="1" sqref="J129">
      <formula1>'4월'!$AB$129:$AI$129</formula1>
    </dataValidation>
    <dataValidation type="list" allowBlank="1" showErrorMessage="1" sqref="J219">
      <formula1>'4월'!$AB$219:$AI$219</formula1>
    </dataValidation>
    <dataValidation type="list" allowBlank="1" showErrorMessage="1" sqref="J218">
      <formula1>'4월'!$AB$218:$AI$218</formula1>
    </dataValidation>
    <dataValidation type="list" allowBlank="1" showErrorMessage="1" sqref="J111">
      <formula1>'4월'!$AB$111:$AI$111</formula1>
    </dataValidation>
    <dataValidation type="list" allowBlank="1" showErrorMessage="1" sqref="J475">
      <formula1>'4월'!$AB$475:$AI$475</formula1>
    </dataValidation>
    <dataValidation type="list" allowBlank="1" showErrorMessage="1" sqref="J256">
      <formula1>'4월'!$AB$256:$AI$256</formula1>
    </dataValidation>
    <dataValidation type="list" allowBlank="1" showErrorMessage="1" sqref="J346">
      <formula1>'4월'!$AB$346:$AI$346</formula1>
    </dataValidation>
    <dataValidation type="list" allowBlank="1" showErrorMessage="1" sqref="J294">
      <formula1>'4월'!$AB$294:$AI$294</formula1>
    </dataValidation>
    <dataValidation type="list" allowBlank="1" showErrorMessage="1" sqref="J168">
      <formula1>'4월'!$AB$168:$AI$168</formula1>
    </dataValidation>
    <dataValidation type="list" allowBlank="1" showErrorMessage="1" sqref="J258">
      <formula1>'4월'!$AB$258:$AI$258</formula1>
    </dataValidation>
    <dataValidation type="list" allowBlank="1" showErrorMessage="1" sqref="J166">
      <formula1>'4월'!$AB$166:$AI$166</formula1>
    </dataValidation>
    <dataValidation type="list" allowBlank="1" showErrorMessage="1" sqref="J201">
      <formula1>'4월'!$AB$201:$AI$201</formula1>
    </dataValidation>
    <dataValidation type="list" allowBlank="1" showErrorMessage="1" sqref="J309">
      <formula1>'4월'!$AB$309:$AI$309</formula1>
    </dataValidation>
    <dataValidation type="list" allowBlank="1" showErrorMessage="1" sqref="J347">
      <formula1>'4월'!$AB$347:$AI$347</formula1>
    </dataValidation>
    <dataValidation type="list" allowBlank="1" showErrorMessage="1" sqref="J110">
      <formula1>'4월'!$AB$110:$AI$110</formula1>
    </dataValidation>
    <dataValidation type="list" allowBlank="1" showErrorMessage="1" sqref="J384">
      <formula1>'4월'!$AB$384:$AI$384</formula1>
    </dataValidation>
    <dataValidation type="list" allowBlank="1" showErrorMessage="1" sqref="J474">
      <formula1>'4월'!$AB$474:$AI$474</formula1>
    </dataValidation>
    <dataValidation type="list" allowBlank="1" showErrorMessage="1" sqref="J257">
      <formula1>'4월'!$AB$257:$AI$257</formula1>
    </dataValidation>
    <dataValidation type="list" allowBlank="1" showErrorMessage="1" sqref="J200">
      <formula1>'4월'!$AB$200:$AI$200</formula1>
    </dataValidation>
    <dataValidation type="list" allowBlank="1" showErrorMessage="1" sqref="J437">
      <formula1>'4월'!$AB$437:$AI$437</formula1>
    </dataValidation>
    <dataValidation type="list" allowBlank="1" showErrorMessage="1" sqref="J167">
      <formula1>'4월'!$AB$167:$AI$167</formula1>
    </dataValidation>
    <dataValidation type="list" allowBlank="1" showErrorMessage="1" sqref="J467">
      <formula1>'4월'!$AB$467:$AI$467</formula1>
    </dataValidation>
    <dataValidation type="list" allowBlank="1" showErrorMessage="1" sqref="J264">
      <formula1>'4월'!$AB$264:$AI$264</formula1>
    </dataValidation>
    <dataValidation type="list" allowBlank="1" showErrorMessage="1" sqref="J482">
      <formula1>'4월'!$AB$482:$AI$482</formula1>
    </dataValidation>
    <dataValidation type="list" allowBlank="1" showErrorMessage="1" sqref="J358">
      <formula1>'4월'!$AB$358:$AI$358</formula1>
    </dataValidation>
    <dataValidation type="list" allowBlank="1" showErrorMessage="1" sqref="J373">
      <formula1>'4월'!$AB$373:$AI$373</formula1>
    </dataValidation>
    <dataValidation type="list" allowBlank="1" showErrorMessage="1" sqref="J500">
      <formula1>'4월'!$AB$500:$AI$500</formula1>
    </dataValidation>
    <dataValidation type="list" allowBlank="1" showErrorMessage="1" sqref="J73">
      <formula1>'4월'!$AB$73:$AI$73</formula1>
    </dataValidation>
    <dataValidation type="list" allowBlank="1" showErrorMessage="1" sqref="J284">
      <formula1>'4월'!$AB$284:$AI$284</formula1>
    </dataValidation>
    <dataValidation type="list" allowBlank="1" showErrorMessage="1" sqref="J249">
      <formula1>'4월'!$AB$249:$AI$249</formula1>
    </dataValidation>
    <dataValidation type="list" allowBlank="1" showErrorMessage="1" sqref="J175">
      <formula1>'4월'!$AB$175:$AI$175</formula1>
    </dataValidation>
    <dataValidation type="list" allowBlank="1" showErrorMessage="1" sqref="J170">
      <formula1>'4월'!$AB$170:$AI$170</formula1>
    </dataValidation>
    <dataValidation type="list" allowBlank="1" showErrorMessage="1" sqref="J416">
      <formula1>'4월'!$AB$416:$AI$416</formula1>
    </dataValidation>
    <dataValidation type="list" allowBlank="1" showErrorMessage="1" sqref="J244">
      <formula1>'4월'!$AB$244:$AI$244</formula1>
    </dataValidation>
    <dataValidation type="list" allowBlank="1" showErrorMessage="1" sqref="J213">
      <formula1>'4월'!$AB$213:$AI$213</formula1>
    </dataValidation>
    <dataValidation type="list" allowBlank="1" showErrorMessage="1" sqref="J487">
      <formula1>'4월'!$AB$487:$AI$487</formula1>
    </dataValidation>
    <dataValidation type="list" allowBlank="1" showErrorMessage="1" sqref="J353">
      <formula1>'4월'!$AB$353:$AI$353</formula1>
    </dataValidation>
    <dataValidation type="list" allowBlank="1" showErrorMessage="1" sqref="J104">
      <formula1>'4월'!$AB$104:$AI$104</formula1>
    </dataValidation>
    <dataValidation type="list" allowBlank="1" showErrorMessage="1" sqref="J109">
      <formula1>'4월'!$AB$109:$AI$109</formula1>
    </dataValidation>
    <dataValidation type="list" allowBlank="1" showErrorMessage="1" sqref="J378">
      <formula1>'4월'!$AB$378:$AI$378</formula1>
    </dataValidation>
    <dataValidation type="list" allowBlank="1" showErrorMessage="1" sqref="J269">
      <formula1>'4월'!$AB$269:$AI$269</formula1>
    </dataValidation>
    <dataValidation type="list" allowBlank="1" showErrorMessage="1" sqref="J462">
      <formula1>'4월'!$AB$462:$AI$462</formula1>
    </dataValidation>
    <dataValidation type="list" allowBlank="1" showErrorMessage="1" sqref="J411">
      <formula1>'4월'!$AB$411:$AI$411</formula1>
    </dataValidation>
    <dataValidation type="list" allowBlank="1" showErrorMessage="1" sqref="J155">
      <formula1>'4월'!$AB$155:$AI$155</formula1>
    </dataValidation>
    <dataValidation type="list" allowBlank="1" showErrorMessage="1" sqref="J302">
      <formula1>'4월'!$AB$302:$AI$302</formula1>
    </dataValidation>
    <dataValidation type="list" allowBlank="1" showErrorMessage="1" sqref="J307">
      <formula1>'4월'!$AB$307:$AI$307</formula1>
    </dataValidation>
    <dataValidation type="list" allowBlank="1" showErrorMessage="1" sqref="J150">
      <formula1>'4월'!$AB$150:$AI$150</formula1>
    </dataValidation>
    <dataValidation type="list" allowBlank="1" showErrorMessage="1" sqref="J342">
      <formula1>'4월'!$AB$342:$AI$342</formula1>
    </dataValidation>
    <dataValidation type="list" allowBlank="1" showErrorMessage="1" sqref="J451">
      <formula1>'4월'!$AB$451:$AI$451</formula1>
    </dataValidation>
    <dataValidation type="list" allowBlank="1" showErrorMessage="1" sqref="J115">
      <formula1>'4월'!$AB$115:$AI$115</formula1>
    </dataValidation>
    <dataValidation type="list" allowBlank="1" showErrorMessage="1" sqref="J389">
      <formula1>'4월'!$AB$389:$AI$389</formula1>
    </dataValidation>
    <dataValidation type="list" allowBlank="1" showErrorMessage="1" sqref="J422">
      <formula1>'4월'!$AB$422:$AI$422</formula1>
    </dataValidation>
    <dataValidation type="list" allowBlank="1" showErrorMessage="1" sqref="J144">
      <formula1>'4월'!$AB$144:$AI$144</formula1>
    </dataValidation>
    <dataValidation type="list" allowBlank="1" showErrorMessage="1" sqref="J124">
      <formula1>'4월'!$AB$124:$AI$124</formula1>
    </dataValidation>
    <dataValidation type="list" allowBlank="1" showErrorMessage="1" sqref="J253">
      <formula1>'4월'!$AB$253:$AI$253</formula1>
    </dataValidation>
    <dataValidation type="list" allowBlank="1" showErrorMessage="1" sqref="J290">
      <formula1>'4월'!$AB$290:$AI$290</formula1>
    </dataValidation>
    <dataValidation type="list" allowBlank="1" showErrorMessage="1" sqref="J442">
      <formula1>'4월'!$AB$442:$AI$442</formula1>
    </dataValidation>
    <dataValidation type="list" allowBlank="1" showErrorMessage="1" sqref="J313">
      <formula1>'4월'!$AB$313:$AI$313</formula1>
    </dataValidation>
    <dataValidation type="list" allowBlank="1" showErrorMessage="1" sqref="J289">
      <formula1>'4월'!$AB$289:$AI$289</formula1>
    </dataValidation>
    <dataValidation type="list" allowBlank="1" showErrorMessage="1" sqref="J362">
      <formula1>'4월'!$AB$362:$AI$362</formula1>
    </dataValidation>
    <dataValidation type="list" allowBlank="1" showErrorMessage="1" sqref="J204">
      <formula1>'4월'!$AB$204:$AI$204</formula1>
    </dataValidation>
    <dataValidation type="list" allowBlank="1" showErrorMessage="1" sqref="J478">
      <formula1>'4월'!$AB$478:$AI$478</formula1>
    </dataValidation>
    <dataValidation type="list" allowBlank="1" showErrorMessage="1" sqref="J322">
      <formula1>'4월'!$AB$322:$AI$322</formula1>
    </dataValidation>
    <dataValidation type="list" allowBlank="1" showErrorMessage="1" sqref="J135">
      <formula1>'4월'!$AB$135:$AI$135</formula1>
    </dataValidation>
    <dataValidation type="list" allowBlank="1" showErrorMessage="1" sqref="J431">
      <formula1>'4월'!$AB$431:$AI$431</formula1>
    </dataValidation>
    <dataValidation type="list" allowBlank="1" showErrorMessage="1" sqref="J181">
      <formula1>'4월'!$AB$181:$AI$181</formula1>
    </dataValidation>
    <dataValidation type="list" allowBlank="1" showErrorMessage="1" sqref="J270">
      <formula1>'4월'!$AB$270:$AI$270</formula1>
    </dataValidation>
    <dataValidation type="list" allowBlank="1" showErrorMessage="1" sqref="J398">
      <formula1>'4월'!$AB$398:$AI$398</formula1>
    </dataValidation>
    <dataValidation type="list" allowBlank="1" showErrorMessage="1" sqref="J333">
      <formula1>'4월'!$AB$333:$AI$333</formula1>
    </dataValidation>
    <dataValidation type="list" allowBlank="1" showErrorMessage="1" sqref="J99">
      <formula1>'4월'!$AB$99:$AI$99</formula1>
    </dataValidation>
    <dataValidation type="list" allowBlank="1" showErrorMessage="1" sqref="J233">
      <formula1>'4월'!$AB$233:$AI$233</formula1>
    </dataValidation>
    <dataValidation type="list" allowBlank="1" showErrorMessage="1" sqref="J190">
      <formula1>'4월'!$AB$190:$AI$190</formula1>
    </dataValidation>
    <dataValidation type="list" allowBlank="1" showErrorMessage="1" sqref="J224">
      <formula1>'4월'!$AB$224:$AI$224</formula1>
    </dataValidation>
    <dataValidation type="list" allowBlank="1" showErrorMessage="1" sqref="J498">
      <formula1>'4월'!$AB$498:$AI$498</formula1>
    </dataValidation>
    <dataValidation type="list" allowBlank="1" showErrorMessage="1" sqref="J75">
      <formula1>'4월'!$AB$75:$AI$75</formula1>
    </dataValidation>
    <dataValidation type="list" allowBlank="1" showErrorMessage="1" sqref="J207">
      <formula1>'4월'!$AB$207:$AI$207</formula1>
    </dataValidation>
    <dataValidation type="list" allowBlank="1" showErrorMessage="1" sqref="J250">
      <formula1>'4월'!$AB$250:$AI$250</formula1>
    </dataValidation>
    <dataValidation type="list" allowBlank="1" showErrorMessage="1" sqref="J97">
      <formula1>'4월'!$AB$97:$AI$97</formula1>
    </dataValidation>
    <dataValidation type="list" allowBlank="1" showErrorMessage="1" sqref="J161">
      <formula1>'4월'!$AB$161:$AI$161</formula1>
    </dataValidation>
    <dataValidation type="list" allowBlank="1" showErrorMessage="1" sqref="J405">
      <formula1>'4월'!$AB$405:$AI$405</formula1>
    </dataValidation>
    <dataValidation type="list" allowBlank="1" showErrorMessage="1" sqref="J230">
      <formula1>'4월'!$AB$230:$AI$230</formula1>
    </dataValidation>
    <dataValidation type="list" allowBlank="1" showErrorMessage="1" sqref="J77">
      <formula1>'4월'!$AB$77:$AI$77</formula1>
    </dataValidation>
    <dataValidation type="list" allowBlank="1" showErrorMessage="1" sqref="J227">
      <formula1>'4월'!$AB$227:$AI$227</formula1>
    </dataValidation>
    <dataValidation type="list" allowBlank="1" showErrorMessage="1" sqref="J89">
      <formula1>'4월'!$AB$89:$AI$89</formula1>
    </dataValidation>
    <dataValidation type="list" allowBlank="1" showErrorMessage="1" sqref="J336">
      <formula1>'4월'!$AB$336:$AI$336</formula1>
    </dataValidation>
    <dataValidation type="list" allowBlank="1" showErrorMessage="1" sqref="J197">
      <formula1>'4월'!$AB$197:$AI$197</formula1>
    </dataValidation>
    <dataValidation type="list" allowBlank="1" showErrorMessage="1" sqref="J83">
      <formula1>'4월'!$AB$83:$AI$83</formula1>
    </dataValidation>
    <dataValidation type="list" allowBlank="1" showErrorMessage="1" sqref="J407">
      <formula1>'4월'!$AB$407:$AI$407</formula1>
    </dataValidation>
    <dataValidation type="list" allowBlank="1" showErrorMessage="1" sqref="J425">
      <formula1>'4월'!$AB$425:$AI$425</formula1>
    </dataValidation>
    <dataValidation type="list" allowBlank="1" showErrorMessage="1" sqref="J192">
      <formula1>'4월'!$AB$192:$AI$192</formula1>
    </dataValidation>
    <dataValidation type="list" allowBlank="1" showErrorMessage="1" sqref="J316">
      <formula1>'4월'!$AB$316:$AI$316</formula1>
    </dataValidation>
    <dataValidation type="list" allowBlank="1" showErrorMessage="1" sqref="J141">
      <formula1>'4월'!$AB$141:$AI$141</formula1>
    </dataValidation>
    <dataValidation type="list" allowBlank="1" showErrorMessage="1" sqref="J118">
      <formula1>'4월'!$AB$118:$AI$118</formula1>
    </dataValidation>
    <dataValidation type="list" allowBlank="1" showErrorMessage="1" sqref="J356">
      <formula1>'4월'!$AB$356:$AI$356</formula1>
    </dataValidation>
    <dataValidation type="list" allowBlank="1" showErrorMessage="1" sqref="J101">
      <formula1>'4월'!$AB$101:$AI$101</formula1>
    </dataValidation>
    <dataValidation type="list" allowBlank="1" showErrorMessage="1" sqref="J209">
      <formula1>'4월'!$AB$209:$AI$209</formula1>
    </dataValidation>
    <dataValidation type="list" allowBlank="1" showErrorMessage="1" sqref="J484">
      <formula1>'4월'!$AB$484:$AI$484</formula1>
    </dataValidation>
    <dataValidation type="list" allowBlank="1" showErrorMessage="1" sqref="J318">
      <formula1>'4월'!$AB$318:$AI$318</formula1>
    </dataValidation>
    <dataValidation type="list" allowBlank="1" showErrorMessage="1" sqref="J210">
      <formula1>'4월'!$AB$210:$AI$210</formula1>
    </dataValidation>
    <dataValidation type="list" allowBlank="1" showErrorMessage="1" sqref="J90">
      <formula1>'4월'!$AB$90:$AI$90</formula1>
    </dataValidation>
    <dataValidation type="list" allowBlank="1" showErrorMessage="1" sqref="J177">
      <formula1>'4월'!$AB$177:$AI$177</formula1>
    </dataValidation>
    <dataValidation type="list" allowBlank="1" showErrorMessage="1" sqref="J427">
      <formula1>'4월'!$AB$427:$AI$427</formula1>
    </dataValidation>
    <dataValidation type="list" allowBlank="1" showErrorMessage="1" sqref="J157">
      <formula1>'4월'!$AB$157:$AI$157</formula1>
    </dataValidation>
    <dataValidation type="list" allowBlank="1" showErrorMessage="1" sqref="J247">
      <formula1>'4월'!$AB$247:$AI$247</formula1>
    </dataValidation>
    <dataValidation type="list" allowBlank="1" showErrorMessage="1" sqref="J85">
      <formula1>'4월'!$AB$85:$AI$85</formula1>
    </dataValidation>
    <dataValidation type="list" allowBlank="1" showErrorMessage="1" sqref="J286">
      <formula1>'4월'!$AB$286:$AI$286</formula1>
    </dataValidation>
    <dataValidation type="list" allowBlank="1" showErrorMessage="1" sqref="J138">
      <formula1>'4월'!$AB$138:$AI$138</formula1>
    </dataValidation>
    <dataValidation type="list" allowBlank="1" showErrorMessage="1" sqref="J376">
      <formula1>'4월'!$AB$376:$AI$376</formula1>
    </dataValidation>
    <dataValidation type="list" allowBlank="1" showErrorMessage="1" sqref="J121">
      <formula1>'4월'!$AB$121:$AI$121</formula1>
    </dataValidation>
    <dataValidation type="list" allowBlank="1" showErrorMessage="1" sqref="J395">
      <formula1>'4월'!$AB$395:$AI$395</formula1>
    </dataValidation>
    <dataValidation type="list" allowBlank="1" showErrorMessage="1" sqref="J355">
      <formula1>'4월'!$AB$355:$AI$355</formula1>
    </dataValidation>
    <dataValidation type="list" allowBlank="1" showErrorMessage="1" sqref="J445">
      <formula1>'4월'!$AB$445:$AI$445</formula1>
    </dataValidation>
    <dataValidation type="list" allowBlank="1" showErrorMessage="1" sqref="J338">
      <formula1>'4월'!$AB$338:$AI$338</formula1>
    </dataValidation>
    <dataValidation type="list" allowBlank="1" showErrorMessage="1" sqref="J102">
      <formula1>'4월'!$AB$102:$AI$102</formula1>
    </dataValidation>
    <dataValidation type="list" allowBlank="1" showErrorMessage="1" sqref="J464">
      <formula1>'4월'!$AB$464:$AI$464</formula1>
    </dataValidation>
    <dataValidation type="list" allowBlank="1" showErrorMessage="1" sqref="J447">
      <formula1>'4월'!$AB$447:$AI$447</formula1>
    </dataValidation>
    <dataValidation type="list" allowBlank="1" showErrorMessage="1" sqref="J393">
      <formula1>'4월'!$AB$393:$AI$393</formula1>
    </dataValidation>
    <dataValidation type="list" allowBlank="1" showErrorMessage="1" sqref="J92">
      <formula1>'4월'!$AB$92:$AI$92</formula1>
    </dataValidation>
    <dataValidation type="list" allowBlank="1" showErrorMessage="1" sqref="J267">
      <formula1>'4월'!$AB$267:$AI$267</formula1>
    </dataValidation>
    <dataValidation type="list" allowBlank="1" showErrorMessage="1" sqref="J158">
      <formula1>'4월'!$AB$158:$AI$158</formula1>
    </dataValidation>
    <dataValidation type="list" allowBlank="1" showErrorMessage="1" sqref="J300">
      <formula1>'4월'!$AB$300:$AI$300</formula1>
    </dataValidation>
    <dataValidation type="list" allowBlank="1" showErrorMessage="1" sqref="J266">
      <formula1>'4월'!$AB$266:$AI$266</formula1>
    </dataValidation>
    <dataValidation type="list" allowBlank="1" showErrorMessage="1" sqref="J87">
      <formula1>'4월'!$AB$87:$AI$87</formula1>
    </dataValidation>
    <dataValidation type="list" allowBlank="1" showErrorMessage="1" sqref="J195">
      <formula1>'4월'!$AB$195:$AI$195</formula1>
    </dataValidation>
    <dataValidation type="list" allowBlank="1" showErrorMessage="1" sqref="J375">
      <formula1>'4월'!$AB$375:$AI$375</formula1>
    </dataValidation>
    <dataValidation type="list" allowBlank="1" showErrorMessage="1" sqref="J465">
      <formula1>'4월'!$AB$465:$AI$465</formula1>
    </dataValidation>
    <dataValidation type="list" allowBlank="1" showErrorMessage="1" sqref="J229">
      <formula1>'4월'!$AB$229:$AI$229</formula1>
    </dataValidation>
    <dataValidation type="list" allowBlank="1" showErrorMessage="1" sqref="L62:L500">
      <formula1>'설정시트'!$D$23:$I$23</formula1>
    </dataValidation>
    <dataValidation type="list" allowBlank="1" showErrorMessage="1" sqref="J226">
      <formula1>'4월'!$AB$226:$AI$226</formula1>
    </dataValidation>
    <dataValidation type="list" allowBlank="1" showErrorMessage="1" sqref="J231">
      <formula1>'4월'!$AB$231:$AI$231</formula1>
    </dataValidation>
    <dataValidation type="list" allowBlank="1" showErrorMessage="1" sqref="J81">
      <formula1>'4월'!$AB$81:$AI$81</formula1>
    </dataValidation>
    <dataValidation type="list" allowBlank="1" showErrorMessage="1" sqref="J419">
      <formula1>'4월'!$AB$419:$AI$419</formula1>
    </dataValidation>
    <dataValidation type="list" allowBlank="1" showErrorMessage="1" sqref="J325">
      <formula1>'4월'!$AB$325:$AI$325</formula1>
    </dataValidation>
    <dataValidation type="list" allowBlank="1" showErrorMessage="1" sqref="J198">
      <formula1>'4월'!$AB$198:$AI$198</formula1>
    </dataValidation>
    <dataValidation type="list" allowBlank="1" showErrorMessage="1" sqref="J132">
      <formula1>'4월'!$AB$132:$AI$132</formula1>
    </dataValidation>
    <dataValidation type="list" allowBlank="1" showErrorMessage="1" sqref="J350">
      <formula1>'4월'!$AB$350:$AI$350</formula1>
    </dataValidation>
    <dataValidation type="list" allowBlank="1" showErrorMessage="1" sqref="J107">
      <formula1>'4월'!$AB$107:$AI$107</formula1>
    </dataValidation>
    <dataValidation type="list" allowBlank="1" showErrorMessage="1" sqref="J315">
      <formula1>'4월'!$AB$315:$AI$315</formula1>
    </dataValidation>
    <dataValidation type="list" allowBlank="1" showErrorMessage="1" sqref="J94">
      <formula1>'4월'!$AB$94:$AI$94</formula1>
    </dataValidation>
    <dataValidation type="list" allowBlank="1" showErrorMessage="1" sqref="J429">
      <formula1>'4월'!$AB$429:$AI$429</formula1>
    </dataValidation>
    <dataValidation type="list" allowBlank="1" showErrorMessage="1" sqref="J142">
      <formula1>'4월'!$AB$142:$AI$142</formula1>
    </dataValidation>
    <dataValidation type="list" allowBlank="1" showErrorMessage="1" sqref="J277">
      <formula1>'4월'!$AB$277:$AI$277</formula1>
    </dataValidation>
    <dataValidation type="list" allowBlank="1" showErrorMessage="1" sqref="J490">
      <formula1>'4월'!$AB$490:$AI$490</formula1>
    </dataValidation>
    <dataValidation type="list" allowBlank="1" showErrorMessage="1" sqref="J65">
      <formula1>'4월'!$AB$65:$AI$65</formula1>
    </dataValidation>
    <dataValidation type="list" allowBlank="1" showErrorMessage="1" sqref="J454">
      <formula1>'4월'!$AB$454:$AI$454</formula1>
    </dataValidation>
    <dataValidation type="list" allowBlank="1" showErrorMessage="1" sqref="J137">
      <formula1>'4월'!$AB$137:$AI$137</formula1>
    </dataValidation>
    <dataValidation type="list" allowBlank="1" showErrorMessage="1" sqref="J320">
      <formula1>'4월'!$AB$320:$AI$320</formula1>
    </dataValidation>
    <dataValidation type="list" allowBlank="1" showErrorMessage="1" sqref="J95">
      <formula1>'4월'!$AB$95:$AI$95</formula1>
    </dataValidation>
    <dataValidation type="list" allowBlank="1" showErrorMessage="1" sqref="J173">
      <formula1>'4월'!$AB$173:$AI$173</formula1>
    </dataValidation>
    <dataValidation type="list" allowBlank="1" showErrorMessage="1" sqref="J236">
      <formula1>'4월'!$AB$236:$AI$236</formula1>
    </dataValidation>
    <dataValidation type="list" allowBlank="1" showErrorMessage="1" sqref="J221">
      <formula1>'4월'!$AB$221:$AI$221</formula1>
    </dataValidation>
    <dataValidation type="list" allowBlank="1" showErrorMessage="1" sqref="J287">
      <formula1>'4월'!$AB$287:$AI$287</formula1>
    </dataValidation>
    <dataValidation type="list" allowBlank="1" showErrorMessage="1" sqref="J495">
      <formula1>'4월'!$AB$495:$AI$495</formula1>
    </dataValidation>
    <dataValidation type="list" allowBlank="1" showErrorMessage="1" sqref="J444">
      <formula1>'4월'!$AB$444:$AI$444</formula1>
    </dataValidation>
    <dataValidation type="list" allowBlank="1" showErrorMessage="1" sqref="J66">
      <formula1>'4월'!$AB$66:$AI$66</formula1>
    </dataValidation>
    <dataValidation type="list" allowBlank="1" showErrorMessage="1" sqref="J188">
      <formula1>'4월'!$AB$188:$AI$188</formula1>
    </dataValidation>
    <dataValidation type="list" allowBlank="1" showErrorMessage="1" sqref="J183">
      <formula1>'4월'!$AB$183:$AI$183</formula1>
    </dataValidation>
    <dataValidation type="list" allowBlank="1" showErrorMessage="1" sqref="J391">
      <formula1>'4월'!$AB$391:$AI$391</formula1>
    </dataValidation>
    <dataValidation type="list" allowBlank="1" showErrorMessage="1" sqref="J262">
      <formula1>'4월'!$AB$262:$AI$262</formula1>
    </dataValidation>
    <dataValidation type="list" allowBlank="1" showErrorMessage="1" sqref="J390">
      <formula1>'4월'!$AB$390:$AI$390</formula1>
    </dataValidation>
    <dataValidation type="list" allowBlank="1" showErrorMessage="1" sqref="J403">
      <formula1>'4월'!$AB$403:$AI$403</formula1>
    </dataValidation>
    <dataValidation type="list" allowBlank="1" showErrorMessage="1" sqref="J469">
      <formula1>'4월'!$AB$469:$AI$469</formula1>
    </dataValidation>
    <dataValidation type="list" allowBlank="1" showErrorMessage="1" sqref="J172">
      <formula1>'4월'!$AB$172:$AI$172</formula1>
    </dataValidation>
    <dataValidation type="list" allowBlank="1" showErrorMessage="1" sqref="J361">
      <formula1>'4월'!$AB$361:$AI$361</formula1>
    </dataValidation>
    <dataValidation type="list" allowBlank="1" showErrorMessage="1" sqref="J67">
      <formula1>'4월'!$AB$67:$AI$67</formula1>
    </dataValidation>
    <dataValidation type="list" allowBlank="1" showErrorMessage="1" sqref="J272">
      <formula1>'4월'!$AB$272:$AI$272</formula1>
    </dataValidation>
    <dataValidation type="list" allowBlank="1" showErrorMessage="1" sqref="J459">
      <formula1>'4월'!$AB$459:$AI$459</formula1>
    </dataValidation>
    <dataValidation type="list" allowBlank="1" showErrorMessage="1" sqref="J480">
      <formula1>'4월'!$AB$480:$AI$480</formula1>
    </dataValidation>
    <dataValidation type="list" allowBlank="1" showErrorMessage="1" sqref="J82">
      <formula1>'4월'!$AB$82:$AI$82</formula1>
    </dataValidation>
    <dataValidation type="list" allowBlank="1" showErrorMessage="1" sqref="J182">
      <formula1>'4월'!$AB$182:$AI$182</formula1>
    </dataValidation>
    <dataValidation type="list" allowBlank="1" showErrorMessage="1" sqref="J199">
      <formula1>'4월'!$AB$199:$AI$199</formula1>
    </dataValidation>
    <dataValidation type="list" allowBlank="1" showErrorMessage="1" sqref="J324">
      <formula1>'4월'!$AB$324:$AI$324</formula1>
    </dataValidation>
    <dataValidation type="list" allowBlank="1" showErrorMessage="1" sqref="J499">
      <formula1>'4월'!$AB$499:$AI$499</formula1>
    </dataValidation>
    <dataValidation type="list" allowBlank="1" showErrorMessage="1" sqref="J261">
      <formula1>'4월'!$AB$261:$AI$261</formula1>
    </dataValidation>
    <dataValidation type="list" allowBlank="1" showErrorMessage="1" sqref="J133">
      <formula1>'4월'!$AB$133:$AI$133</formula1>
    </dataValidation>
    <dataValidation type="list" allowBlank="1" showErrorMessage="1" sqref="J414">
      <formula1>'4월'!$AB$414:$AI$414</formula1>
    </dataValidation>
    <dataValidation type="list" allowBlank="1" showErrorMessage="1" sqref="J360">
      <formula1>'4월'!$AB$360:$AI$360</formula1>
    </dataValidation>
    <dataValidation type="list" allowBlank="1" showErrorMessage="1" sqref="J450">
      <formula1>'4월'!$AB$450:$AI$450</formula1>
    </dataValidation>
    <dataValidation type="list" allowBlank="1" showErrorMessage="1" sqref="J80">
      <formula1>'4월'!$AB$80:$AI$80</formula1>
    </dataValidation>
    <dataValidation type="list" allowBlank="1" showErrorMessage="1" sqref="J143">
      <formula1>'4월'!$AB$143:$AI$143</formula1>
    </dataValidation>
    <dataValidation type="list" allowBlank="1" showErrorMessage="1" sqref="J314">
      <formula1>'4월'!$AB$314:$AI$314</formula1>
    </dataValidation>
    <dataValidation type="list" allowBlank="1" showErrorMessage="1" sqref="J271">
      <formula1>'4월'!$AB$271:$AI$271</formula1>
    </dataValidation>
    <dataValidation type="list" allowBlank="1" showErrorMessage="1" sqref="J351">
      <formula1>'4월'!$AB$351:$AI$351</formula1>
    </dataValidation>
    <dataValidation type="list" allowBlank="1" showErrorMessage="1" sqref="J404">
      <formula1>'4월'!$AB$404:$AI$404</formula1>
    </dataValidation>
    <dataValidation type="list" allowBlank="1" showErrorMessage="1" sqref="J413">
      <formula1>'4월'!$AB$413:$AI$413</formula1>
    </dataValidation>
    <dataValidation type="list" allowBlank="1" showErrorMessage="1" sqref="J106">
      <formula1>'4월'!$AB$106:$AI$106</formula1>
    </dataValidation>
    <dataValidation type="list" allowBlank="1" showErrorMessage="1" sqref="J278">
      <formula1>'4월'!$AB$278:$AI$278</formula1>
    </dataValidation>
    <dataValidation type="list" allowBlank="1" showErrorMessage="1" sqref="J184">
      <formula1>'4월'!$AB$184:$AI$184</formula1>
    </dataValidation>
    <dataValidation type="list" allowBlank="1" showErrorMessage="1" sqref="J311">
      <formula1>'4월'!$AB$311:$AI$311</formula1>
    </dataValidation>
    <dataValidation type="list" allowBlank="1" showErrorMessage="1" sqref="J415">
      <formula1>'4월'!$AB$415:$AI$415</formula1>
    </dataValidation>
    <dataValidation type="list" allowBlank="1" showErrorMessage="1" sqref="J222">
      <formula1>'4월'!$AB$222:$AI$222</formula1>
    </dataValidation>
    <dataValidation type="list" allowBlank="1" showErrorMessage="1" sqref="J496">
      <formula1>'4월'!$AB$496:$AI$496</formula1>
    </dataValidation>
    <dataValidation type="list" allowBlank="1" showErrorMessage="1" sqref="J491">
      <formula1>'4월'!$AB$491:$AI$491</formula1>
    </dataValidation>
    <dataValidation type="list" allowBlank="1" showErrorMessage="1" sqref="J329">
      <formula1>'4월'!$AB$329:$AI$329</formula1>
    </dataValidation>
    <dataValidation type="list" allowBlank="1" showErrorMessage="1" sqref="J235">
      <formula1>'4월'!$AB$235:$AI$235</formula1>
    </dataValidation>
    <dataValidation type="list" allowBlank="1" showErrorMessage="1" sqref="J189">
      <formula1>'4월'!$AB$189:$AI$189</formula1>
    </dataValidation>
    <dataValidation type="list" allowBlank="1" showErrorMessage="1" sqref="J364">
      <formula1>'4월'!$AB$364:$AI$364</formula1>
    </dataValidation>
    <dataValidation type="list" allowBlank="1" showErrorMessage="1" sqref="J260">
      <formula1>'4월'!$AB$260:$AI$260</formula1>
    </dataValidation>
    <dataValidation type="list" allowBlank="1" showErrorMessage="1" sqref="J440">
      <formula1>'4월'!$AB$440:$AI$440</formula1>
    </dataValidation>
    <dataValidation type="list" allowBlank="1" showErrorMessage="1" sqref="J367">
      <formula1>'4월'!$AB$367:$AI$367</formula1>
    </dataValidation>
    <dataValidation type="list" allowBlank="1" showErrorMessage="1" sqref="J400">
      <formula1>'4월'!$AB$400:$AI$400</formula1>
    </dataValidation>
    <dataValidation type="list" allowBlank="1" showErrorMessage="1" sqref="J68">
      <formula1>'4월'!$AB$68:$AI$68</formula1>
    </dataValidation>
    <dataValidation type="list" allowBlank="1" showErrorMessage="1" sqref="J369">
      <formula1>'4월'!$AB$369:$AI$369</formula1>
    </dataValidation>
    <dataValidation type="list" allowBlank="1" showErrorMessage="1" sqref="J131">
      <formula1>'4월'!$AB$131:$AI$131</formula1>
    </dataValidation>
    <dataValidation type="list" allowBlank="1" showErrorMessage="1" sqref="J402">
      <formula1>'4월'!$AB$402:$AI$402</formula1>
    </dataValidation>
    <dataValidation type="list" allowBlank="1" showErrorMessage="1" sqref="J458">
      <formula1>'4월'!$AB$458:$AI$458</formula1>
    </dataValidation>
    <dataValidation type="list" allowBlank="1" showErrorMessage="1" sqref="J108">
      <formula1>'4월'!$AB$108:$AI$108</formula1>
    </dataValidation>
    <dataValidation type="list" allowBlank="1" showErrorMessage="1" sqref="J146">
      <formula1>'4월'!$AB$146:$AI$146</formula1>
    </dataValidation>
    <dataValidation type="list" allowBlank="1" showErrorMessage="1" sqref="J326">
      <formula1>'4월'!$AB$326:$AI$326</formula1>
    </dataValidation>
    <dataValidation type="list" allowBlank="1" showErrorMessage="1" sqref="J273">
      <formula1>'4월'!$AB$273:$AI$273</formula1>
    </dataValidation>
    <dataValidation type="list" allowBlank="1" showErrorMessage="1" sqref="J453">
      <formula1>'4월'!$AB$453:$AI$453</formula1>
    </dataValidation>
    <dataValidation type="list" allowBlank="1" showErrorMessage="1" sqref="J186">
      <formula1>'4월'!$AB$186:$AI$186</formula1>
    </dataValidation>
    <dataValidation type="list" allowBlank="1" showErrorMessage="1" sqref="J276">
      <formula1>'4월'!$AB$276:$AI$276</formula1>
    </dataValidation>
    <dataValidation type="list" allowBlank="1" showErrorMessage="1" sqref="J148">
      <formula1>'4월'!$AB$148:$AI$148</formula1>
    </dataValidation>
    <dataValidation type="list" allowBlank="1" showErrorMessage="1" sqref="J455">
      <formula1>'4월'!$AB$455:$AI$455</formula1>
    </dataValidation>
    <dataValidation type="list" allowBlank="1" showErrorMessage="1" sqref="J64">
      <formula1>'4월'!$AB$64:$AI$64</formula1>
    </dataValidation>
    <dataValidation type="list" allowBlank="1" showErrorMessage="1" sqref="J220">
      <formula1>'4월'!$AB$220:$AI$220</formula1>
    </dataValidation>
    <dataValidation type="list" allowBlank="1" showErrorMessage="1" sqref="J494">
      <formula1>'4월'!$AB$494:$AI$494</formula1>
    </dataValidation>
    <dataValidation type="list" allowBlank="1" showErrorMessage="1" sqref="J187">
      <formula1>'4월'!$AB$187:$AI$187</formula1>
    </dataValidation>
    <dataValidation type="list" allowBlank="1" showErrorMessage="1" sqref="J130">
      <formula1>'4월'!$AB$130:$AI$130</formula1>
    </dataValidation>
    <dataValidation type="list" allowBlank="1" showErrorMessage="1" sqref="J310">
      <formula1>'4월'!$AB$310:$AI$310</formula1>
    </dataValidation>
    <dataValidation type="list" allowBlank="1" showErrorMessage="1" sqref="J147">
      <formula1>'4월'!$AB$147:$AI$147</formula1>
    </dataValidation>
    <dataValidation type="list" allowBlank="1" showErrorMessage="1" sqref="J237">
      <formula1>'4월'!$AB$237:$AI$237</formula1>
    </dataValidation>
    <dataValidation type="list" allowBlank="1" showErrorMessage="1" sqref="J327">
      <formula1>'4월'!$AB$327:$AI$327</formula1>
    </dataValidation>
    <dataValidation type="list" allowBlank="1" showErrorMessage="1" sqref="J417">
      <formula1>'4월'!$AB$417:$AI$417</formula1>
    </dataValidation>
    <dataValidation type="list" allowBlank="1" showErrorMessage="1" sqref="J149">
      <formula1>'4월'!$AB$149:$AI$149</formula1>
    </dataValidation>
    <dataValidation type="list" allowBlank="1" showErrorMessage="1" sqref="J418">
      <formula1>'4월'!$AB$418:$AI$418</formula1>
    </dataValidation>
    <dataValidation type="list" allowBlank="1" showErrorMessage="1" sqref="J239">
      <formula1>'4월'!$AB$239:$AI$239</formula1>
    </dataValidation>
    <dataValidation type="list" allowBlank="1" showErrorMessage="1" sqref="J62">
      <formula1>'4월'!$AB$62:$AI$62</formula1>
    </dataValidation>
    <dataValidation type="list" allowBlank="1" showErrorMessage="1" sqref="J185">
      <formula1>'4월'!$AB$185:$AI$185</formula1>
    </dataValidation>
    <dataValidation type="list" allowBlank="1" showErrorMessage="1" sqref="J275">
      <formula1>'4월'!$AB$275:$AI$275</formula1>
    </dataValidation>
    <dataValidation type="list" allowBlank="1" showErrorMessage="1" sqref="J365">
      <formula1>'4월'!$AB$365:$AI$365</formula1>
    </dataValidation>
    <dataValidation type="list" allowBlank="1" showErrorMessage="1" sqref="J493">
      <formula1>'4월'!$AB$493:$AI$493</formula1>
    </dataValidation>
    <dataValidation type="list" allowBlank="1" showErrorMessage="1" sqref="J366">
      <formula1>'4월'!$AB$366:$AI$366</formula1>
    </dataValidation>
    <dataValidation type="list" allowBlank="1" showErrorMessage="1" sqref="J456">
      <formula1>'4월'!$AB$456:$AI$456</formula1>
    </dataValidation>
    <dataValidation type="list" allowBlank="1" showErrorMessage="1" sqref="J238">
      <formula1>'4월'!$AB$238:$AI$238</formula1>
    </dataValidation>
    <dataValidation type="list" allowBlank="1" showErrorMessage="1" sqref="J328">
      <formula1>'4월'!$AB$328:$AI$328</formula1>
    </dataValidation>
    <dataValidation type="list" allowBlank="1" showErrorMessage="1" sqref="I62:I500">
      <formula1>'설정시트'!$C$7:$C$20</formula1>
    </dataValidation>
    <dataValidation type="list" allowBlank="1" showErrorMessage="1" sqref="J63">
      <formula1>'4월'!$AB$63:$AI$63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6" width="11.38"/>
    <col customWidth="1" min="7" max="7" width="5.13"/>
    <col customWidth="1" min="8" max="8" width="9.25"/>
    <col customWidth="1" min="9" max="9" width="15.38"/>
    <col customWidth="1" min="10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89">
        <v>2024.0</v>
      </c>
      <c r="D3" s="90">
        <v>5.0</v>
      </c>
    </row>
    <row r="8">
      <c r="R8" s="91" t="s">
        <v>107</v>
      </c>
      <c r="S8" s="92" t="s">
        <v>108</v>
      </c>
      <c r="T8" s="92" t="s">
        <v>109</v>
      </c>
      <c r="U8" s="92" t="s">
        <v>110</v>
      </c>
      <c r="V8" s="92" t="s">
        <v>109</v>
      </c>
      <c r="W8" s="92" t="s">
        <v>111</v>
      </c>
      <c r="X8" s="93" t="s">
        <v>107</v>
      </c>
      <c r="Y8" s="94" t="s">
        <v>112</v>
      </c>
      <c r="AB8" s="95" t="s">
        <v>1</v>
      </c>
      <c r="AC8" s="96" t="s">
        <v>61</v>
      </c>
      <c r="AD8" s="97"/>
      <c r="AE8" s="97"/>
      <c r="AF8" s="97"/>
      <c r="AG8" s="97"/>
    </row>
    <row r="9">
      <c r="R9" s="98">
        <f>DATE($C$3,$D$3,1)-WEEKDAY(DATE($C$3,$D$3,1))+1</f>
        <v>45410</v>
      </c>
      <c r="S9" s="99">
        <f t="shared" ref="S9:X9" si="1">R9 + 1</f>
        <v>45411</v>
      </c>
      <c r="T9" s="100">
        <f t="shared" si="1"/>
        <v>45412</v>
      </c>
      <c r="U9" s="100">
        <f t="shared" si="1"/>
        <v>45413</v>
      </c>
      <c r="V9" s="100">
        <f t="shared" si="1"/>
        <v>45414</v>
      </c>
      <c r="W9" s="100">
        <f t="shared" si="1"/>
        <v>45415</v>
      </c>
      <c r="X9" s="101">
        <f t="shared" si="1"/>
        <v>45416</v>
      </c>
      <c r="Y9" s="102"/>
      <c r="AB9" s="103" t="str">
        <f>$H$25</f>
        <v>🍪고정비</v>
      </c>
      <c r="AC9" s="104">
        <f>$K$31</f>
        <v>353490</v>
      </c>
      <c r="AD9" s="105">
        <f t="shared" ref="AD9:AD20" si="3">_xlfn.RANK.EQ(AC9,$AB$9:$AC$20,0) + ROW(AB1)/10000</f>
        <v>3.0001</v>
      </c>
      <c r="AE9" s="105">
        <f t="shared" ref="AE9:AE20" si="4">SMALL($AD$9:$AD$20, ROW(AB1))</f>
        <v>1.0005</v>
      </c>
      <c r="AF9" s="105" t="str">
        <f t="shared" ref="AF9:AF20" si="5">INDEX($AB$9:$AB$20,MATCH(AE9,$AD$9:$AD$20,0))</f>
        <v>🍪식비</v>
      </c>
      <c r="AG9" s="104">
        <f t="shared" ref="AG9:AG20" si="6">INDEX($AC$9:$AC$20,MATCH(AE9,$AD$9:$AD$20,0))</f>
        <v>742854</v>
      </c>
    </row>
    <row r="10">
      <c r="R10" s="106">
        <f t="shared" ref="R10:X10" si="2">SUMIFS($K$62:$K$500,$H$62:$H$500,R9,$I$62:$I$500,"&lt;&gt;수입",$I$62:$I$500,"&lt;&gt;저축")</f>
        <v>0</v>
      </c>
      <c r="S10" s="107">
        <f t="shared" si="2"/>
        <v>0</v>
      </c>
      <c r="T10" s="108">
        <f t="shared" si="2"/>
        <v>0</v>
      </c>
      <c r="U10" s="108">
        <f t="shared" si="2"/>
        <v>18450</v>
      </c>
      <c r="V10" s="108">
        <f t="shared" si="2"/>
        <v>557988</v>
      </c>
      <c r="W10" s="108">
        <f t="shared" si="2"/>
        <v>659200</v>
      </c>
      <c r="X10" s="108">
        <f t="shared" si="2"/>
        <v>3700</v>
      </c>
      <c r="Y10" s="108">
        <f>SUM(R10:X10)</f>
        <v>1239338</v>
      </c>
      <c r="AB10" s="103" t="str">
        <f>$H$33</f>
        <v>🐻고정비</v>
      </c>
      <c r="AC10" s="104">
        <f>$K$39</f>
        <v>0</v>
      </c>
      <c r="AD10" s="105">
        <f t="shared" si="3"/>
        <v>5.0002</v>
      </c>
      <c r="AE10" s="105">
        <f t="shared" si="4"/>
        <v>2.0007</v>
      </c>
      <c r="AF10" s="105" t="str">
        <f t="shared" si="5"/>
        <v>🍪여가비</v>
      </c>
      <c r="AG10" s="104">
        <f t="shared" si="6"/>
        <v>659144</v>
      </c>
    </row>
    <row r="11">
      <c r="C11" s="109" t="s">
        <v>113</v>
      </c>
      <c r="D11" s="110" t="s">
        <v>114</v>
      </c>
      <c r="R11" s="111">
        <f t="shared" ref="R11:X11" si="7">R9 + 7</f>
        <v>45417</v>
      </c>
      <c r="S11" s="112">
        <f t="shared" si="7"/>
        <v>45418</v>
      </c>
      <c r="T11" s="99">
        <f t="shared" si="7"/>
        <v>45419</v>
      </c>
      <c r="U11" s="99">
        <f t="shared" si="7"/>
        <v>45420</v>
      </c>
      <c r="V11" s="100">
        <f t="shared" si="7"/>
        <v>45421</v>
      </c>
      <c r="W11" s="113">
        <f t="shared" si="7"/>
        <v>45422</v>
      </c>
      <c r="X11" s="114">
        <f t="shared" si="7"/>
        <v>45423</v>
      </c>
      <c r="Y11" s="115"/>
      <c r="AB11" s="103" t="str">
        <f>$H$41</f>
        <v>🍪생필품</v>
      </c>
      <c r="AC11" s="104">
        <f>$K$47</f>
        <v>0</v>
      </c>
      <c r="AD11" s="105">
        <f t="shared" si="3"/>
        <v>5.0003</v>
      </c>
      <c r="AE11" s="105">
        <f t="shared" si="4"/>
        <v>3.0001</v>
      </c>
      <c r="AF11" s="105" t="str">
        <f t="shared" si="5"/>
        <v>🍪고정비</v>
      </c>
      <c r="AG11" s="104">
        <f t="shared" si="6"/>
        <v>353490</v>
      </c>
    </row>
    <row r="12">
      <c r="C12" s="116" t="s">
        <v>115</v>
      </c>
      <c r="D12" s="117">
        <f>F33</f>
        <v>6200000</v>
      </c>
      <c r="R12" s="118">
        <f t="shared" ref="R12:X12" si="8">SUMIFS($K$62:$K$500,$H$62:$H$500,R11,$I$62:$I$500,"&lt;&gt;수입",$I$62:$I$500,"&lt;&gt;저축")</f>
        <v>0</v>
      </c>
      <c r="S12" s="119">
        <f t="shared" si="8"/>
        <v>23000</v>
      </c>
      <c r="T12" s="120">
        <f t="shared" si="8"/>
        <v>4500</v>
      </c>
      <c r="U12" s="120">
        <f t="shared" si="8"/>
        <v>91500</v>
      </c>
      <c r="V12" s="118">
        <f t="shared" si="8"/>
        <v>66400</v>
      </c>
      <c r="W12" s="121">
        <f t="shared" si="8"/>
        <v>67700</v>
      </c>
      <c r="X12" s="121">
        <f t="shared" si="8"/>
        <v>21300</v>
      </c>
      <c r="Y12" s="121">
        <f>SUM(R12:X12)</f>
        <v>274400</v>
      </c>
      <c r="AB12" s="103" t="str">
        <f>$H$49</f>
        <v>🐻생필품</v>
      </c>
      <c r="AC12" s="104">
        <f>$K$55</f>
        <v>0</v>
      </c>
      <c r="AD12" s="105">
        <f t="shared" si="3"/>
        <v>5.0004</v>
      </c>
      <c r="AE12" s="105">
        <f t="shared" si="4"/>
        <v>4.0009</v>
      </c>
      <c r="AF12" s="105" t="str">
        <f t="shared" si="5"/>
        <v>🍪기타</v>
      </c>
      <c r="AG12" s="104">
        <f t="shared" si="6"/>
        <v>45090</v>
      </c>
    </row>
    <row r="13">
      <c r="C13" s="46"/>
      <c r="D13" s="122"/>
      <c r="E13" s="109" t="s">
        <v>52</v>
      </c>
      <c r="F13" s="110" t="s">
        <v>114</v>
      </c>
      <c r="I13" s="123"/>
      <c r="J13" s="123"/>
      <c r="R13" s="111">
        <f t="shared" ref="R13:X13" si="9">R11+7</f>
        <v>45424</v>
      </c>
      <c r="S13" s="112">
        <f t="shared" si="9"/>
        <v>45425</v>
      </c>
      <c r="T13" s="99">
        <f t="shared" si="9"/>
        <v>45426</v>
      </c>
      <c r="U13" s="99">
        <f t="shared" si="9"/>
        <v>45427</v>
      </c>
      <c r="V13" s="100">
        <f t="shared" si="9"/>
        <v>45428</v>
      </c>
      <c r="W13" s="113">
        <f t="shared" si="9"/>
        <v>45429</v>
      </c>
      <c r="X13" s="114">
        <f t="shared" si="9"/>
        <v>45430</v>
      </c>
      <c r="Y13" s="115"/>
      <c r="AB13" s="103" t="str">
        <f>$M$25</f>
        <v>🍪식비</v>
      </c>
      <c r="AC13" s="104">
        <f>$P$31</f>
        <v>742854</v>
      </c>
      <c r="AD13" s="105">
        <f t="shared" si="3"/>
        <v>1.0005</v>
      </c>
      <c r="AE13" s="105">
        <f t="shared" si="4"/>
        <v>5.0002</v>
      </c>
      <c r="AF13" s="105" t="str">
        <f t="shared" si="5"/>
        <v>🐻고정비</v>
      </c>
      <c r="AG13" s="104">
        <f t="shared" si="6"/>
        <v>0</v>
      </c>
    </row>
    <row r="14">
      <c r="C14" s="116" t="s">
        <v>116</v>
      </c>
      <c r="D14" s="117">
        <f>SUM($K$31+$K$39+$K$47+$K$55+$P$31+$P$39+$P$47+$P$55+X31+X39+X47+X55)</f>
        <v>1800578</v>
      </c>
      <c r="E14" s="124" t="s">
        <v>53</v>
      </c>
      <c r="F14" s="125">
        <f t="shared" ref="F14:F19" si="11">SUMIFS($K$62:$K$500,$L$62:$L$500,E14,$I$62:$I$500,"&lt;&gt;수입",$I$62:$I$500,"&lt;&gt;저축")</f>
        <v>0</v>
      </c>
      <c r="I14" s="126"/>
      <c r="J14" s="123"/>
      <c r="R14" s="118">
        <f t="shared" ref="R14:X14" si="10">SUMIFS($K$62:$K$500,$H$62:$H$500,R13,$I$62:$I$500,"&lt;&gt;수입",$I$62:$I$500,"&lt;&gt;저축")</f>
        <v>0</v>
      </c>
      <c r="S14" s="119">
        <f t="shared" si="10"/>
        <v>63000</v>
      </c>
      <c r="T14" s="120">
        <f t="shared" si="10"/>
        <v>0</v>
      </c>
      <c r="U14" s="120">
        <f t="shared" si="10"/>
        <v>33040</v>
      </c>
      <c r="V14" s="118">
        <f t="shared" si="10"/>
        <v>45900</v>
      </c>
      <c r="W14" s="121">
        <f t="shared" si="10"/>
        <v>37900</v>
      </c>
      <c r="X14" s="121">
        <f t="shared" si="10"/>
        <v>23000</v>
      </c>
      <c r="Y14" s="121">
        <f>SUM(R14:X14)</f>
        <v>202840</v>
      </c>
      <c r="AB14" s="103" t="str">
        <f>$M$33</f>
        <v>🐻식비</v>
      </c>
      <c r="AC14" s="104">
        <f>$P$39</f>
        <v>0</v>
      </c>
      <c r="AD14" s="105">
        <f t="shared" si="3"/>
        <v>5.0006</v>
      </c>
      <c r="AE14" s="105">
        <f t="shared" si="4"/>
        <v>5.0003</v>
      </c>
      <c r="AF14" s="105" t="str">
        <f t="shared" si="5"/>
        <v>🍪생필품</v>
      </c>
      <c r="AG14" s="104">
        <f t="shared" si="6"/>
        <v>0</v>
      </c>
    </row>
    <row r="15">
      <c r="C15" s="46"/>
      <c r="D15" s="122"/>
      <c r="E15" s="124" t="s">
        <v>54</v>
      </c>
      <c r="F15" s="125">
        <f t="shared" si="11"/>
        <v>6552855</v>
      </c>
      <c r="I15" s="126"/>
      <c r="J15" s="123"/>
      <c r="R15" s="111">
        <f t="shared" ref="R15:X15" si="12">R13+7</f>
        <v>45431</v>
      </c>
      <c r="S15" s="112">
        <f t="shared" si="12"/>
        <v>45432</v>
      </c>
      <c r="T15" s="99">
        <f t="shared" si="12"/>
        <v>45433</v>
      </c>
      <c r="U15" s="99">
        <f t="shared" si="12"/>
        <v>45434</v>
      </c>
      <c r="V15" s="100">
        <f t="shared" si="12"/>
        <v>45435</v>
      </c>
      <c r="W15" s="113">
        <f t="shared" si="12"/>
        <v>45436</v>
      </c>
      <c r="X15" s="114">
        <f t="shared" si="12"/>
        <v>45437</v>
      </c>
      <c r="Y15" s="115"/>
      <c r="AB15" s="103" t="str">
        <f>$M$41</f>
        <v>🍪여가비</v>
      </c>
      <c r="AC15" s="104">
        <f>$P$47</f>
        <v>659144</v>
      </c>
      <c r="AD15" s="105">
        <f t="shared" si="3"/>
        <v>2.0007</v>
      </c>
      <c r="AE15" s="105">
        <f t="shared" si="4"/>
        <v>5.0004</v>
      </c>
      <c r="AF15" s="105" t="str">
        <f t="shared" si="5"/>
        <v>🐻생필품</v>
      </c>
      <c r="AG15" s="104">
        <f t="shared" si="6"/>
        <v>0</v>
      </c>
    </row>
    <row r="16">
      <c r="C16" s="116" t="s">
        <v>117</v>
      </c>
      <c r="D16" s="117">
        <f>F43</f>
        <v>20000</v>
      </c>
      <c r="E16" s="124" t="s">
        <v>55</v>
      </c>
      <c r="F16" s="125">
        <f t="shared" si="11"/>
        <v>1597538</v>
      </c>
      <c r="H16" s="127" t="s">
        <v>118</v>
      </c>
      <c r="I16" s="128"/>
      <c r="J16" s="128"/>
      <c r="K16" s="53"/>
      <c r="R16" s="118">
        <f t="shared" ref="R16:X16" si="13">SUMIFS($K$62:$K$500,$H$62:$H$500,R15,$I$62:$I$500,"&lt;&gt;수입",$I$62:$I$500,"&lt;&gt;저축")</f>
        <v>60690</v>
      </c>
      <c r="S16" s="119">
        <f t="shared" si="13"/>
        <v>87130</v>
      </c>
      <c r="T16" s="120">
        <f t="shared" si="13"/>
        <v>28360</v>
      </c>
      <c r="U16" s="120">
        <f t="shared" si="13"/>
        <v>75880</v>
      </c>
      <c r="V16" s="118">
        <f t="shared" si="13"/>
        <v>176120</v>
      </c>
      <c r="W16" s="121">
        <f t="shared" si="13"/>
        <v>73900</v>
      </c>
      <c r="X16" s="121">
        <f t="shared" si="13"/>
        <v>145300</v>
      </c>
      <c r="Y16" s="121">
        <f>SUM(R16:X16)</f>
        <v>647380</v>
      </c>
      <c r="AB16" s="103" t="str">
        <f>$M$49</f>
        <v>🐻여가비</v>
      </c>
      <c r="AC16" s="104">
        <f>$P$55</f>
        <v>0</v>
      </c>
      <c r="AD16" s="105">
        <f t="shared" si="3"/>
        <v>5.0008</v>
      </c>
      <c r="AE16" s="105">
        <f t="shared" si="4"/>
        <v>5.0006</v>
      </c>
      <c r="AF16" s="105" t="str">
        <f t="shared" si="5"/>
        <v>🐻식비</v>
      </c>
      <c r="AG16" s="104">
        <f t="shared" si="6"/>
        <v>0</v>
      </c>
    </row>
    <row r="17">
      <c r="C17" s="46"/>
      <c r="D17" s="122"/>
      <c r="E17" s="124" t="s">
        <v>56</v>
      </c>
      <c r="F17" s="125">
        <f t="shared" si="11"/>
        <v>1173370</v>
      </c>
      <c r="H17" s="216" t="s">
        <v>129</v>
      </c>
      <c r="I17" s="130"/>
      <c r="J17" s="217" t="s">
        <v>130</v>
      </c>
      <c r="K17" s="132"/>
      <c r="R17" s="111">
        <f t="shared" ref="R17:X17" si="14">R15+7</f>
        <v>45438</v>
      </c>
      <c r="S17" s="112">
        <f t="shared" si="14"/>
        <v>45439</v>
      </c>
      <c r="T17" s="99">
        <f t="shared" si="14"/>
        <v>45440</v>
      </c>
      <c r="U17" s="99">
        <f t="shared" si="14"/>
        <v>45441</v>
      </c>
      <c r="V17" s="100">
        <f t="shared" si="14"/>
        <v>45442</v>
      </c>
      <c r="W17" s="113">
        <f t="shared" si="14"/>
        <v>45443</v>
      </c>
      <c r="X17" s="114">
        <f t="shared" si="14"/>
        <v>45444</v>
      </c>
      <c r="Y17" s="115"/>
      <c r="AB17" s="103" t="str">
        <f>$R$25</f>
        <v>🍪기타</v>
      </c>
      <c r="AC17" s="104">
        <f>$X$31</f>
        <v>45090</v>
      </c>
      <c r="AD17" s="105">
        <f t="shared" si="3"/>
        <v>4.0009</v>
      </c>
      <c r="AE17" s="105">
        <f t="shared" si="4"/>
        <v>5.0008</v>
      </c>
      <c r="AF17" s="105" t="str">
        <f t="shared" si="5"/>
        <v>🐻여가비</v>
      </c>
      <c r="AG17" s="104">
        <f t="shared" si="6"/>
        <v>0</v>
      </c>
    </row>
    <row r="18">
      <c r="C18" s="133" t="s">
        <v>119</v>
      </c>
      <c r="D18" s="134">
        <f>D12-D14-D16</f>
        <v>4379422</v>
      </c>
      <c r="E18" s="124" t="s">
        <v>57</v>
      </c>
      <c r="F18" s="125">
        <f t="shared" si="11"/>
        <v>0</v>
      </c>
      <c r="H18" s="216" t="s">
        <v>131</v>
      </c>
      <c r="I18" s="130"/>
      <c r="J18" s="217">
        <v>10.0</v>
      </c>
      <c r="K18" s="132"/>
      <c r="R18" s="108">
        <f t="shared" ref="R18:X18" si="15">SUMIFS($K$62:$K$500,$H$62:$H$500,R17,$I$62:$I$500,"&lt;&gt;수입",$I$62:$I$500,"&lt;&gt;저축")</f>
        <v>1500</v>
      </c>
      <c r="S18" s="135">
        <f t="shared" si="15"/>
        <v>244990</v>
      </c>
      <c r="T18" s="136">
        <f t="shared" si="15"/>
        <v>71710</v>
      </c>
      <c r="U18" s="136">
        <f t="shared" si="15"/>
        <v>21300</v>
      </c>
      <c r="V18" s="108">
        <f t="shared" si="15"/>
        <v>25000</v>
      </c>
      <c r="W18" s="137">
        <f t="shared" si="15"/>
        <v>42450</v>
      </c>
      <c r="X18" s="137">
        <f t="shared" si="15"/>
        <v>0</v>
      </c>
      <c r="Y18" s="137">
        <f>SUM(R18:X18)</f>
        <v>406950</v>
      </c>
      <c r="AB18" s="103" t="str">
        <f>$R$33</f>
        <v>🐻기타</v>
      </c>
      <c r="AC18" s="104">
        <f>$X$39</f>
        <v>0</v>
      </c>
      <c r="AD18" s="105">
        <f t="shared" si="3"/>
        <v>5.001</v>
      </c>
      <c r="AE18" s="105">
        <f t="shared" si="4"/>
        <v>5.001</v>
      </c>
      <c r="AF18" s="105" t="str">
        <f t="shared" si="5"/>
        <v>🐻기타</v>
      </c>
      <c r="AG18" s="104">
        <f t="shared" si="6"/>
        <v>0</v>
      </c>
    </row>
    <row r="19">
      <c r="C19" s="138" t="s">
        <v>120</v>
      </c>
      <c r="D19" s="139">
        <f>(D16+D18)/D12</f>
        <v>0.7095841935</v>
      </c>
      <c r="E19" s="124" t="s">
        <v>58</v>
      </c>
      <c r="F19" s="125">
        <f t="shared" si="11"/>
        <v>0</v>
      </c>
      <c r="H19" s="216" t="s">
        <v>132</v>
      </c>
      <c r="I19" s="130"/>
      <c r="J19" s="217">
        <v>30.0</v>
      </c>
      <c r="K19" s="132"/>
      <c r="R19" s="140">
        <f t="shared" ref="R19:X19" si="16">R17+7</f>
        <v>45445</v>
      </c>
      <c r="S19" s="141">
        <f t="shared" si="16"/>
        <v>45446</v>
      </c>
      <c r="T19" s="142">
        <f t="shared" si="16"/>
        <v>45447</v>
      </c>
      <c r="U19" s="142">
        <f t="shared" si="16"/>
        <v>45448</v>
      </c>
      <c r="V19" s="143">
        <f t="shared" si="16"/>
        <v>45449</v>
      </c>
      <c r="W19" s="144">
        <f t="shared" si="16"/>
        <v>45450</v>
      </c>
      <c r="X19" s="145">
        <f t="shared" si="16"/>
        <v>45451</v>
      </c>
      <c r="Y19" s="146"/>
      <c r="AB19" s="103" t="str">
        <f>$R$41</f>
        <v>🍪이벤트성</v>
      </c>
      <c r="AC19" s="104">
        <f>$X$47</f>
        <v>0</v>
      </c>
      <c r="AD19" s="105">
        <f t="shared" si="3"/>
        <v>5.0011</v>
      </c>
      <c r="AE19" s="105">
        <f t="shared" si="4"/>
        <v>5.0011</v>
      </c>
      <c r="AF19" s="105" t="str">
        <f t="shared" si="5"/>
        <v>🍪이벤트성</v>
      </c>
      <c r="AG19" s="104">
        <f t="shared" si="6"/>
        <v>0</v>
      </c>
    </row>
    <row r="20">
      <c r="C20" s="147" t="s">
        <v>121</v>
      </c>
      <c r="D20" s="148">
        <f>D18/D12</f>
        <v>0.7063583871</v>
      </c>
      <c r="E20" s="149" t="s">
        <v>116</v>
      </c>
      <c r="F20" s="150">
        <f>SUM($F$14:$F$19)</f>
        <v>9323763</v>
      </c>
      <c r="H20" s="151"/>
      <c r="I20" s="152"/>
      <c r="J20" s="153"/>
      <c r="K20" s="55"/>
      <c r="R20" s="108">
        <f t="shared" ref="R20:X20" si="17">SUMIFS($K$62:$K$500,$H$62:$H$500,R19,$I$62:$I$500,"&lt;&gt;수입",$I$62:$I$500,"&lt;&gt;저축")</f>
        <v>0</v>
      </c>
      <c r="S20" s="135">
        <f t="shared" si="17"/>
        <v>1615964</v>
      </c>
      <c r="T20" s="136">
        <f t="shared" si="17"/>
        <v>0</v>
      </c>
      <c r="U20" s="136">
        <f t="shared" si="17"/>
        <v>1206394</v>
      </c>
      <c r="V20" s="108">
        <f t="shared" si="17"/>
        <v>0</v>
      </c>
      <c r="W20" s="137">
        <f t="shared" si="17"/>
        <v>0</v>
      </c>
      <c r="X20" s="137">
        <f t="shared" si="17"/>
        <v>0</v>
      </c>
      <c r="Y20" s="137">
        <f>SUM(R20:X20)</f>
        <v>2822358</v>
      </c>
      <c r="AB20" s="103" t="str">
        <f>$R$49</f>
        <v>🐻 이벤트성</v>
      </c>
      <c r="AC20" s="104">
        <f>$X$55</f>
        <v>0</v>
      </c>
      <c r="AD20" s="105">
        <f t="shared" si="3"/>
        <v>5.0012</v>
      </c>
      <c r="AE20" s="105">
        <f t="shared" si="4"/>
        <v>5.0012</v>
      </c>
      <c r="AF20" s="105" t="str">
        <f t="shared" si="5"/>
        <v>🐻 이벤트성</v>
      </c>
      <c r="AG20" s="104">
        <f t="shared" si="6"/>
        <v>0</v>
      </c>
    </row>
    <row r="21">
      <c r="I21" s="126"/>
      <c r="J21" s="123"/>
    </row>
    <row r="24">
      <c r="C24" s="109" t="s">
        <v>1</v>
      </c>
      <c r="D24" s="154" t="s">
        <v>2</v>
      </c>
      <c r="E24" s="154" t="s">
        <v>122</v>
      </c>
      <c r="F24" s="110" t="s">
        <v>61</v>
      </c>
      <c r="H24" s="109" t="s">
        <v>1</v>
      </c>
      <c r="I24" s="154" t="s">
        <v>2</v>
      </c>
      <c r="J24" s="154" t="s">
        <v>123</v>
      </c>
      <c r="K24" s="110" t="s">
        <v>61</v>
      </c>
      <c r="M24" s="109" t="s">
        <v>1</v>
      </c>
      <c r="N24" s="154" t="s">
        <v>2</v>
      </c>
      <c r="O24" s="154" t="s">
        <v>123</v>
      </c>
      <c r="P24" s="110" t="s">
        <v>61</v>
      </c>
      <c r="R24" s="155" t="s">
        <v>1</v>
      </c>
      <c r="S24" s="156"/>
      <c r="T24" s="157" t="s">
        <v>2</v>
      </c>
      <c r="U24" s="156"/>
      <c r="V24" s="157" t="s">
        <v>123</v>
      </c>
      <c r="W24" s="156"/>
      <c r="X24" s="157" t="s">
        <v>61</v>
      </c>
      <c r="Y24" s="53"/>
    </row>
    <row r="25">
      <c r="C25" s="158" t="s">
        <v>3</v>
      </c>
      <c r="D25" s="41" t="s">
        <v>4</v>
      </c>
      <c r="E25" s="159"/>
      <c r="F25" s="125">
        <f t="shared" ref="F25:F32" si="18">SUMIFS($K$62:$K$500,$I$62:$I$500,$C$25,$J$62:$J$500,D25)</f>
        <v>3300000</v>
      </c>
      <c r="H25" s="160" t="s">
        <v>14</v>
      </c>
      <c r="I25" s="41" t="s">
        <v>15</v>
      </c>
      <c r="J25" s="159"/>
      <c r="K25" s="125">
        <f t="shared" ref="K25:K30" si="19">SUMIFS($K$62:$K$500,$I$62:$I$500,$H$25,$J$62:$J$500,I25)</f>
        <v>233990</v>
      </c>
      <c r="M25" s="160" t="s">
        <v>26</v>
      </c>
      <c r="N25" s="41" t="s">
        <v>27</v>
      </c>
      <c r="O25" s="159"/>
      <c r="P25" s="125">
        <f t="shared" ref="P25:P30" si="20">SUMIFS($K$62:$K$500,$I$62:$I$500,$M$25,$J$62:$J$500,N25)</f>
        <v>89070</v>
      </c>
      <c r="R25" s="161" t="s">
        <v>39</v>
      </c>
      <c r="S25" s="162"/>
      <c r="T25" s="163" t="s">
        <v>40</v>
      </c>
      <c r="U25" s="130"/>
      <c r="V25" s="164"/>
      <c r="W25" s="162"/>
      <c r="X25" s="165">
        <f t="shared" ref="X25:X30" si="21">SUMIFS($K$62:$K$500,$I$62:$I$500,$R$25,$J$62:$J$500,T25)</f>
        <v>0</v>
      </c>
      <c r="Y25" s="132"/>
    </row>
    <row r="26">
      <c r="C26" s="45"/>
      <c r="D26" s="41" t="s">
        <v>5</v>
      </c>
      <c r="E26" s="166"/>
      <c r="F26" s="125">
        <f t="shared" si="18"/>
        <v>2900000</v>
      </c>
      <c r="H26" s="45"/>
      <c r="I26" s="41" t="s">
        <v>16</v>
      </c>
      <c r="J26" s="166"/>
      <c r="K26" s="125">
        <f t="shared" si="19"/>
        <v>0</v>
      </c>
      <c r="M26" s="45"/>
      <c r="N26" s="41" t="s">
        <v>28</v>
      </c>
      <c r="O26" s="166"/>
      <c r="P26" s="125">
        <f t="shared" si="20"/>
        <v>148300</v>
      </c>
      <c r="R26" s="167"/>
      <c r="S26" s="168"/>
      <c r="T26" s="163" t="s">
        <v>41</v>
      </c>
      <c r="U26" s="130"/>
      <c r="V26" s="169"/>
      <c r="W26" s="168"/>
      <c r="X26" s="165">
        <f t="shared" si="21"/>
        <v>0</v>
      </c>
      <c r="Y26" s="132"/>
    </row>
    <row r="27">
      <c r="C27" s="45"/>
      <c r="D27" s="41" t="s">
        <v>6</v>
      </c>
      <c r="E27" s="166"/>
      <c r="F27" s="125">
        <f t="shared" si="18"/>
        <v>0</v>
      </c>
      <c r="H27" s="45"/>
      <c r="I27" s="41" t="s">
        <v>17</v>
      </c>
      <c r="J27" s="166"/>
      <c r="K27" s="125">
        <f t="shared" si="19"/>
        <v>0</v>
      </c>
      <c r="M27" s="45"/>
      <c r="N27" s="41" t="s">
        <v>29</v>
      </c>
      <c r="O27" s="166"/>
      <c r="P27" s="125">
        <f t="shared" si="20"/>
        <v>133950</v>
      </c>
      <c r="R27" s="167"/>
      <c r="S27" s="168"/>
      <c r="T27" s="163" t="s">
        <v>42</v>
      </c>
      <c r="U27" s="130"/>
      <c r="V27" s="169"/>
      <c r="W27" s="168"/>
      <c r="X27" s="165">
        <f t="shared" si="21"/>
        <v>28360</v>
      </c>
      <c r="Y27" s="132"/>
    </row>
    <row r="28">
      <c r="C28" s="45"/>
      <c r="D28" s="41" t="s">
        <v>7</v>
      </c>
      <c r="E28" s="166"/>
      <c r="F28" s="125">
        <f t="shared" si="18"/>
        <v>0</v>
      </c>
      <c r="H28" s="45"/>
      <c r="I28" s="41" t="s">
        <v>18</v>
      </c>
      <c r="J28" s="166"/>
      <c r="K28" s="125">
        <f t="shared" si="19"/>
        <v>119500</v>
      </c>
      <c r="M28" s="45"/>
      <c r="N28" s="41" t="s">
        <v>30</v>
      </c>
      <c r="O28" s="166"/>
      <c r="P28" s="125">
        <f t="shared" si="20"/>
        <v>371534</v>
      </c>
      <c r="R28" s="167"/>
      <c r="S28" s="168"/>
      <c r="T28" s="163" t="s">
        <v>43</v>
      </c>
      <c r="U28" s="130"/>
      <c r="V28" s="169"/>
      <c r="W28" s="168"/>
      <c r="X28" s="165">
        <f t="shared" si="21"/>
        <v>5700</v>
      </c>
      <c r="Y28" s="132"/>
    </row>
    <row r="29">
      <c r="C29" s="45"/>
      <c r="D29" s="41" t="s">
        <v>8</v>
      </c>
      <c r="E29" s="166"/>
      <c r="F29" s="125">
        <f t="shared" si="18"/>
        <v>0</v>
      </c>
      <c r="H29" s="45"/>
      <c r="I29" s="41" t="s">
        <v>19</v>
      </c>
      <c r="J29" s="166"/>
      <c r="K29" s="125">
        <f t="shared" si="19"/>
        <v>0</v>
      </c>
      <c r="M29" s="45"/>
      <c r="N29" s="41" t="s">
        <v>8</v>
      </c>
      <c r="O29" s="166"/>
      <c r="P29" s="125">
        <f t="shared" si="20"/>
        <v>0</v>
      </c>
      <c r="R29" s="167"/>
      <c r="S29" s="168"/>
      <c r="T29" s="163" t="s">
        <v>44</v>
      </c>
      <c r="U29" s="130"/>
      <c r="V29" s="169"/>
      <c r="W29" s="168"/>
      <c r="X29" s="165">
        <f t="shared" si="21"/>
        <v>0</v>
      </c>
      <c r="Y29" s="132"/>
    </row>
    <row r="30">
      <c r="C30" s="45"/>
      <c r="D30" s="41"/>
      <c r="E30" s="166"/>
      <c r="F30" s="125">
        <f t="shared" si="18"/>
        <v>0</v>
      </c>
      <c r="H30" s="46"/>
      <c r="I30" s="41" t="s">
        <v>20</v>
      </c>
      <c r="J30" s="170"/>
      <c r="K30" s="125">
        <f t="shared" si="19"/>
        <v>0</v>
      </c>
      <c r="M30" s="46"/>
      <c r="N30" s="41"/>
      <c r="O30" s="170"/>
      <c r="P30" s="125">
        <f t="shared" si="20"/>
        <v>0</v>
      </c>
      <c r="R30" s="171"/>
      <c r="S30" s="172"/>
      <c r="T30" s="163" t="s">
        <v>8</v>
      </c>
      <c r="U30" s="130"/>
      <c r="V30" s="173"/>
      <c r="W30" s="172"/>
      <c r="X30" s="165">
        <f t="shared" si="21"/>
        <v>11030</v>
      </c>
      <c r="Y30" s="132"/>
    </row>
    <row r="31">
      <c r="C31" s="45"/>
      <c r="D31" s="41"/>
      <c r="E31" s="166"/>
      <c r="F31" s="125">
        <f t="shared" si="18"/>
        <v>0</v>
      </c>
      <c r="H31" s="174" t="str">
        <f>IF(H25=0,"","총"&amp;H25)</f>
        <v>총🍪고정비</v>
      </c>
      <c r="I31" s="175"/>
      <c r="J31" s="162"/>
      <c r="K31" s="176">
        <f>SUM(K25:K30)</f>
        <v>353490</v>
      </c>
      <c r="M31" s="174" t="str">
        <f>IF(M25=0,"","총"&amp;M25)</f>
        <v>총🍪식비</v>
      </c>
      <c r="N31" s="175"/>
      <c r="O31" s="162"/>
      <c r="P31" s="176">
        <f>SUM(P25:P30)</f>
        <v>742854</v>
      </c>
      <c r="R31" s="174" t="str">
        <f>IF(R25=0,"","총"&amp;R25)</f>
        <v>총🍪기타</v>
      </c>
      <c r="S31" s="175"/>
      <c r="T31" s="175"/>
      <c r="U31" s="175"/>
      <c r="V31" s="175"/>
      <c r="W31" s="162"/>
      <c r="X31" s="177">
        <f>SUM(X25:X30)</f>
        <v>45090</v>
      </c>
      <c r="Y31" s="132"/>
    </row>
    <row r="32">
      <c r="C32" s="46"/>
      <c r="D32" s="41"/>
      <c r="E32" s="170"/>
      <c r="F32" s="125">
        <f t="shared" si="18"/>
        <v>0</v>
      </c>
      <c r="H32" s="171"/>
      <c r="I32" s="178"/>
      <c r="J32" s="172"/>
      <c r="K32" s="179">
        <f>K31-J25</f>
        <v>353490</v>
      </c>
      <c r="M32" s="171"/>
      <c r="N32" s="178"/>
      <c r="O32" s="172"/>
      <c r="P32" s="180">
        <f>P31-O25</f>
        <v>742854</v>
      </c>
      <c r="R32" s="171"/>
      <c r="S32" s="178"/>
      <c r="T32" s="178"/>
      <c r="U32" s="178"/>
      <c r="V32" s="178"/>
      <c r="W32" s="172"/>
      <c r="X32" s="181">
        <f>X31-V25</f>
        <v>45090</v>
      </c>
      <c r="Y32" s="132"/>
    </row>
    <row r="33">
      <c r="C33" s="174" t="str">
        <f>IF(C25=0,"","총"&amp;C25)</f>
        <v>총수입</v>
      </c>
      <c r="D33" s="175"/>
      <c r="E33" s="162"/>
      <c r="F33" s="176">
        <f>SUM(F25:F32)</f>
        <v>6200000</v>
      </c>
      <c r="H33" s="160" t="s">
        <v>21</v>
      </c>
      <c r="I33" s="41" t="s">
        <v>15</v>
      </c>
      <c r="J33" s="159"/>
      <c r="K33" s="125">
        <f t="shared" ref="K33:K38" si="22">SUMIFS($K$62:$K$500,$I$62:$I$500,$H$33,$J$62:$J$500,I33)</f>
        <v>0</v>
      </c>
      <c r="M33" s="160" t="s">
        <v>31</v>
      </c>
      <c r="N33" s="41" t="s">
        <v>27</v>
      </c>
      <c r="O33" s="159"/>
      <c r="P33" s="125">
        <f t="shared" ref="P33:P38" si="23">SUMIFS($K$62:$K$500,$I$62:$I$500,$M$33,$J$62:$J$500,N33)</f>
        <v>0</v>
      </c>
      <c r="R33" s="161" t="s">
        <v>45</v>
      </c>
      <c r="S33" s="162"/>
      <c r="T33" s="163" t="s">
        <v>40</v>
      </c>
      <c r="U33" s="130"/>
      <c r="V33" s="164"/>
      <c r="W33" s="162"/>
      <c r="X33" s="165">
        <f t="shared" ref="X33:X38" si="24">SUMIFS($K$62:$K$500,$I$62:$I$500,$R$33,$J$62:$J$500,T33)</f>
        <v>0</v>
      </c>
      <c r="Y33" s="132"/>
    </row>
    <row r="34">
      <c r="C34" s="171"/>
      <c r="D34" s="178"/>
      <c r="E34" s="172"/>
      <c r="F34" s="182">
        <f>F33-E25</f>
        <v>6200000</v>
      </c>
      <c r="H34" s="45"/>
      <c r="I34" s="41" t="s">
        <v>17</v>
      </c>
      <c r="J34" s="166"/>
      <c r="K34" s="125">
        <f t="shared" si="22"/>
        <v>0</v>
      </c>
      <c r="M34" s="45"/>
      <c r="N34" s="41" t="s">
        <v>28</v>
      </c>
      <c r="O34" s="166"/>
      <c r="P34" s="125">
        <f t="shared" si="23"/>
        <v>0</v>
      </c>
      <c r="R34" s="167"/>
      <c r="S34" s="168"/>
      <c r="T34" s="163" t="s">
        <v>41</v>
      </c>
      <c r="U34" s="130"/>
      <c r="V34" s="169"/>
      <c r="W34" s="168"/>
      <c r="X34" s="165">
        <f t="shared" si="24"/>
        <v>0</v>
      </c>
      <c r="Y34" s="132"/>
    </row>
    <row r="35">
      <c r="C35" s="158" t="s">
        <v>9</v>
      </c>
      <c r="D35" s="41" t="s">
        <v>10</v>
      </c>
      <c r="E35" s="159"/>
      <c r="F35" s="125">
        <f t="shared" ref="F35:F42" si="25">SUMIFS($K$62:$K$500,$I$62:$I$500,$C$35,$J$62:$J$500,D35)</f>
        <v>20000</v>
      </c>
      <c r="H35" s="45"/>
      <c r="I35" s="41" t="s">
        <v>18</v>
      </c>
      <c r="J35" s="166"/>
      <c r="K35" s="125">
        <f t="shared" si="22"/>
        <v>0</v>
      </c>
      <c r="M35" s="45"/>
      <c r="N35" s="41" t="s">
        <v>29</v>
      </c>
      <c r="O35" s="166"/>
      <c r="P35" s="125">
        <f t="shared" si="23"/>
        <v>0</v>
      </c>
      <c r="R35" s="167"/>
      <c r="S35" s="168"/>
      <c r="T35" s="163" t="s">
        <v>42</v>
      </c>
      <c r="U35" s="130"/>
      <c r="V35" s="169"/>
      <c r="W35" s="168"/>
      <c r="X35" s="165">
        <f t="shared" si="24"/>
        <v>0</v>
      </c>
      <c r="Y35" s="132"/>
    </row>
    <row r="36">
      <c r="C36" s="45"/>
      <c r="D36" s="41" t="s">
        <v>11</v>
      </c>
      <c r="E36" s="166"/>
      <c r="F36" s="125">
        <f t="shared" si="25"/>
        <v>0</v>
      </c>
      <c r="H36" s="45"/>
      <c r="I36" s="41" t="s">
        <v>19</v>
      </c>
      <c r="J36" s="166"/>
      <c r="K36" s="125">
        <f t="shared" si="22"/>
        <v>0</v>
      </c>
      <c r="M36" s="45"/>
      <c r="N36" s="41" t="s">
        <v>30</v>
      </c>
      <c r="O36" s="166"/>
      <c r="P36" s="125">
        <f t="shared" si="23"/>
        <v>0</v>
      </c>
      <c r="R36" s="167"/>
      <c r="S36" s="168"/>
      <c r="T36" s="163" t="s">
        <v>43</v>
      </c>
      <c r="U36" s="130"/>
      <c r="V36" s="169"/>
      <c r="W36" s="168"/>
      <c r="X36" s="165">
        <f t="shared" si="24"/>
        <v>0</v>
      </c>
      <c r="Y36" s="132"/>
    </row>
    <row r="37">
      <c r="C37" s="45"/>
      <c r="D37" s="41" t="s">
        <v>12</v>
      </c>
      <c r="E37" s="166"/>
      <c r="F37" s="125">
        <f t="shared" si="25"/>
        <v>0</v>
      </c>
      <c r="H37" s="45"/>
      <c r="I37" s="41" t="s">
        <v>20</v>
      </c>
      <c r="J37" s="166"/>
      <c r="K37" s="125">
        <f t="shared" si="22"/>
        <v>0</v>
      </c>
      <c r="M37" s="45"/>
      <c r="N37" s="41" t="s">
        <v>8</v>
      </c>
      <c r="O37" s="166"/>
      <c r="P37" s="125">
        <f t="shared" si="23"/>
        <v>0</v>
      </c>
      <c r="R37" s="167"/>
      <c r="S37" s="168"/>
      <c r="T37" s="163" t="s">
        <v>44</v>
      </c>
      <c r="U37" s="130"/>
      <c r="V37" s="169"/>
      <c r="W37" s="168"/>
      <c r="X37" s="165">
        <f t="shared" si="24"/>
        <v>0</v>
      </c>
      <c r="Y37" s="132"/>
    </row>
    <row r="38">
      <c r="C38" s="45"/>
      <c r="D38" s="41" t="s">
        <v>13</v>
      </c>
      <c r="E38" s="166"/>
      <c r="F38" s="125">
        <f t="shared" si="25"/>
        <v>0</v>
      </c>
      <c r="H38" s="46"/>
      <c r="I38" s="41"/>
      <c r="J38" s="170"/>
      <c r="K38" s="125">
        <f t="shared" si="22"/>
        <v>0</v>
      </c>
      <c r="M38" s="46"/>
      <c r="N38" s="41"/>
      <c r="O38" s="170"/>
      <c r="P38" s="125">
        <f t="shared" si="23"/>
        <v>0</v>
      </c>
      <c r="R38" s="171"/>
      <c r="S38" s="172"/>
      <c r="T38" s="163" t="s">
        <v>8</v>
      </c>
      <c r="U38" s="130"/>
      <c r="V38" s="173"/>
      <c r="W38" s="172"/>
      <c r="X38" s="165">
        <f t="shared" si="24"/>
        <v>0</v>
      </c>
      <c r="Y38" s="132"/>
    </row>
    <row r="39">
      <c r="C39" s="45"/>
      <c r="D39" s="41"/>
      <c r="E39" s="166"/>
      <c r="F39" s="125">
        <f t="shared" si="25"/>
        <v>0</v>
      </c>
      <c r="H39" s="174" t="str">
        <f>IF(H33=0,"","총"&amp;H33)</f>
        <v>총🐻고정비</v>
      </c>
      <c r="I39" s="175"/>
      <c r="J39" s="162"/>
      <c r="K39" s="176">
        <f>SUM(K33:K38)</f>
        <v>0</v>
      </c>
      <c r="M39" s="174" t="str">
        <f>IF(M33=0,"","총"&amp;M33)</f>
        <v>총🐻식비</v>
      </c>
      <c r="N39" s="175"/>
      <c r="O39" s="162"/>
      <c r="P39" s="176">
        <f>SUM(P33:P38)</f>
        <v>0</v>
      </c>
      <c r="R39" s="174" t="str">
        <f>IF(R33=0,"","총"&amp;R33)</f>
        <v>총🐻기타</v>
      </c>
      <c r="S39" s="175"/>
      <c r="T39" s="175"/>
      <c r="U39" s="175"/>
      <c r="V39" s="175"/>
      <c r="W39" s="162"/>
      <c r="X39" s="177">
        <f>SUM(X33:X38)</f>
        <v>0</v>
      </c>
      <c r="Y39" s="132"/>
    </row>
    <row r="40">
      <c r="C40" s="45"/>
      <c r="D40" s="41"/>
      <c r="E40" s="166"/>
      <c r="F40" s="125">
        <f t="shared" si="25"/>
        <v>0</v>
      </c>
      <c r="H40" s="171"/>
      <c r="I40" s="178"/>
      <c r="J40" s="172"/>
      <c r="K40" s="180">
        <f>K39-J33</f>
        <v>0</v>
      </c>
      <c r="M40" s="171"/>
      <c r="N40" s="178"/>
      <c r="O40" s="172"/>
      <c r="P40" s="180">
        <f>P39-O33</f>
        <v>0</v>
      </c>
      <c r="R40" s="171"/>
      <c r="S40" s="178"/>
      <c r="T40" s="178"/>
      <c r="U40" s="178"/>
      <c r="V40" s="178"/>
      <c r="W40" s="172"/>
      <c r="X40" s="181">
        <f>X39-V33</f>
        <v>0</v>
      </c>
      <c r="Y40" s="132"/>
    </row>
    <row r="41">
      <c r="C41" s="45"/>
      <c r="D41" s="41"/>
      <c r="E41" s="166"/>
      <c r="F41" s="125">
        <f t="shared" si="25"/>
        <v>0</v>
      </c>
      <c r="H41" s="160" t="s">
        <v>22</v>
      </c>
      <c r="I41" s="41" t="s">
        <v>23</v>
      </c>
      <c r="J41" s="159"/>
      <c r="K41" s="125">
        <f t="shared" ref="K41:K46" si="26">SUMIFS($K$62:$K$500,$I$62:$I$500,$H$41,$J$62:$J$500,I41)</f>
        <v>0</v>
      </c>
      <c r="M41" s="160" t="s">
        <v>32</v>
      </c>
      <c r="N41" s="41" t="s">
        <v>33</v>
      </c>
      <c r="O41" s="159"/>
      <c r="P41" s="125">
        <f t="shared" ref="P41:P46" si="27">SUMIFS($K$62:$K$500,$I$62:$I$500,$M$41,$J$62:$J$500,N41)</f>
        <v>620200</v>
      </c>
      <c r="R41" s="161" t="s">
        <v>46</v>
      </c>
      <c r="S41" s="162"/>
      <c r="T41" s="163" t="s">
        <v>47</v>
      </c>
      <c r="U41" s="130"/>
      <c r="V41" s="164"/>
      <c r="W41" s="162"/>
      <c r="X41" s="165">
        <f t="shared" ref="X41:X46" si="28">SUMIFS($K$62:$K$500,$I$62:$I$500,$R$41,$J$62:$J$500,T41)</f>
        <v>0</v>
      </c>
      <c r="Y41" s="132"/>
    </row>
    <row r="42">
      <c r="C42" s="46"/>
      <c r="D42" s="41"/>
      <c r="E42" s="170"/>
      <c r="F42" s="125">
        <f t="shared" si="25"/>
        <v>0</v>
      </c>
      <c r="H42" s="45"/>
      <c r="I42" s="41" t="s">
        <v>24</v>
      </c>
      <c r="J42" s="166"/>
      <c r="K42" s="125">
        <f t="shared" si="26"/>
        <v>0</v>
      </c>
      <c r="M42" s="45"/>
      <c r="N42" s="41" t="s">
        <v>34</v>
      </c>
      <c r="O42" s="166"/>
      <c r="P42" s="125">
        <f t="shared" si="27"/>
        <v>4990</v>
      </c>
      <c r="R42" s="167"/>
      <c r="S42" s="168"/>
      <c r="T42" s="163" t="s">
        <v>48</v>
      </c>
      <c r="U42" s="130"/>
      <c r="V42" s="169"/>
      <c r="W42" s="168"/>
      <c r="X42" s="165">
        <f t="shared" si="28"/>
        <v>0</v>
      </c>
      <c r="Y42" s="132"/>
    </row>
    <row r="43">
      <c r="C43" s="174" t="str">
        <f>IF(C35=0,"","총"&amp;C25)</f>
        <v>총수입</v>
      </c>
      <c r="D43" s="175"/>
      <c r="E43" s="162"/>
      <c r="F43" s="176">
        <f>SUM(F35:F42)</f>
        <v>20000</v>
      </c>
      <c r="H43" s="45"/>
      <c r="I43" s="41" t="s">
        <v>8</v>
      </c>
      <c r="J43" s="166"/>
      <c r="K43" s="125">
        <f t="shared" si="26"/>
        <v>0</v>
      </c>
      <c r="M43" s="45"/>
      <c r="N43" s="41" t="s">
        <v>35</v>
      </c>
      <c r="O43" s="166"/>
      <c r="P43" s="125">
        <f t="shared" si="27"/>
        <v>11000</v>
      </c>
      <c r="R43" s="167"/>
      <c r="S43" s="168"/>
      <c r="T43" s="163" t="s">
        <v>49</v>
      </c>
      <c r="U43" s="130"/>
      <c r="V43" s="169"/>
      <c r="W43" s="168"/>
      <c r="X43" s="165">
        <f t="shared" si="28"/>
        <v>0</v>
      </c>
      <c r="Y43" s="132"/>
    </row>
    <row r="44">
      <c r="C44" s="183"/>
      <c r="D44" s="184"/>
      <c r="E44" s="185"/>
      <c r="F44" s="186">
        <f>F43-E35</f>
        <v>20000</v>
      </c>
      <c r="H44" s="45"/>
      <c r="I44" s="41"/>
      <c r="J44" s="166"/>
      <c r="K44" s="125">
        <f t="shared" si="26"/>
        <v>0</v>
      </c>
      <c r="M44" s="45"/>
      <c r="N44" s="41" t="s">
        <v>36</v>
      </c>
      <c r="O44" s="166"/>
      <c r="P44" s="125">
        <f t="shared" si="27"/>
        <v>0</v>
      </c>
      <c r="R44" s="167"/>
      <c r="S44" s="168"/>
      <c r="T44" s="163" t="s">
        <v>50</v>
      </c>
      <c r="U44" s="130"/>
      <c r="V44" s="169"/>
      <c r="W44" s="168"/>
      <c r="X44" s="165">
        <f t="shared" si="28"/>
        <v>0</v>
      </c>
      <c r="Y44" s="132"/>
    </row>
    <row r="45">
      <c r="H45" s="45"/>
      <c r="I45" s="41"/>
      <c r="J45" s="166"/>
      <c r="K45" s="125">
        <f t="shared" si="26"/>
        <v>0</v>
      </c>
      <c r="M45" s="45"/>
      <c r="N45" s="41" t="s">
        <v>37</v>
      </c>
      <c r="O45" s="166"/>
      <c r="P45" s="125">
        <f t="shared" si="27"/>
        <v>0</v>
      </c>
      <c r="R45" s="167"/>
      <c r="S45" s="168"/>
      <c r="T45" s="163" t="s">
        <v>8</v>
      </c>
      <c r="U45" s="130"/>
      <c r="V45" s="169"/>
      <c r="W45" s="168"/>
      <c r="X45" s="165">
        <f t="shared" si="28"/>
        <v>0</v>
      </c>
      <c r="Y45" s="132"/>
    </row>
    <row r="46">
      <c r="H46" s="46"/>
      <c r="I46" s="41"/>
      <c r="J46" s="170"/>
      <c r="K46" s="125">
        <f t="shared" si="26"/>
        <v>0</v>
      </c>
      <c r="M46" s="46"/>
      <c r="N46" s="41" t="s">
        <v>8</v>
      </c>
      <c r="O46" s="170"/>
      <c r="P46" s="125">
        <f t="shared" si="27"/>
        <v>22954</v>
      </c>
      <c r="R46" s="171"/>
      <c r="S46" s="172"/>
      <c r="T46" s="163"/>
      <c r="U46" s="130"/>
      <c r="V46" s="173"/>
      <c r="W46" s="172"/>
      <c r="X46" s="165">
        <f t="shared" si="28"/>
        <v>0</v>
      </c>
      <c r="Y46" s="132"/>
    </row>
    <row r="47">
      <c r="H47" s="174" t="str">
        <f>IF(H41=0,"","총"&amp;H41)</f>
        <v>총🍪생필품</v>
      </c>
      <c r="I47" s="175"/>
      <c r="J47" s="162"/>
      <c r="K47" s="176">
        <f>SUM(K41:K46)</f>
        <v>0</v>
      </c>
      <c r="M47" s="174" t="str">
        <f>IF(M41=0,"","총"&amp;M41)</f>
        <v>총🍪여가비</v>
      </c>
      <c r="N47" s="175"/>
      <c r="O47" s="162"/>
      <c r="P47" s="176">
        <f>SUM(P41:P46)</f>
        <v>659144</v>
      </c>
      <c r="R47" s="174" t="str">
        <f>IF(R41=0,"","총"&amp;R41)</f>
        <v>총🍪이벤트성</v>
      </c>
      <c r="S47" s="175"/>
      <c r="T47" s="175"/>
      <c r="U47" s="175"/>
      <c r="V47" s="175"/>
      <c r="W47" s="162"/>
      <c r="X47" s="177">
        <f>SUM(X41:X46)</f>
        <v>0</v>
      </c>
      <c r="Y47" s="132"/>
    </row>
    <row r="48">
      <c r="H48" s="171"/>
      <c r="I48" s="178"/>
      <c r="J48" s="172"/>
      <c r="K48" s="180">
        <f>K47-J41</f>
        <v>0</v>
      </c>
      <c r="M48" s="171"/>
      <c r="N48" s="178"/>
      <c r="O48" s="172"/>
      <c r="P48" s="180">
        <f>P47-O41</f>
        <v>659144</v>
      </c>
      <c r="R48" s="171"/>
      <c r="S48" s="178"/>
      <c r="T48" s="178"/>
      <c r="U48" s="178"/>
      <c r="V48" s="178"/>
      <c r="W48" s="172"/>
      <c r="X48" s="181">
        <f>X47-V41</f>
        <v>0</v>
      </c>
      <c r="Y48" s="132"/>
    </row>
    <row r="49">
      <c r="H49" s="160" t="s">
        <v>25</v>
      </c>
      <c r="I49" s="41" t="s">
        <v>23</v>
      </c>
      <c r="J49" s="159"/>
      <c r="K49" s="125">
        <f t="shared" ref="K49:K54" si="29">SUMIFS($K$62:$K$500,$I$62:$I$500,$H$49,$J$62:$J$500,I49)</f>
        <v>0</v>
      </c>
      <c r="M49" s="160" t="s">
        <v>38</v>
      </c>
      <c r="N49" s="41" t="s">
        <v>33</v>
      </c>
      <c r="O49" s="159"/>
      <c r="P49" s="125">
        <f t="shared" ref="P49:P54" si="30">SUMIFS($K$62:$K$500,$I$62:$I$500,$M$49,$J$62:$J$500,N49)</f>
        <v>0</v>
      </c>
      <c r="R49" s="161" t="s">
        <v>51</v>
      </c>
      <c r="S49" s="162"/>
      <c r="T49" s="163" t="s">
        <v>47</v>
      </c>
      <c r="U49" s="130"/>
      <c r="V49" s="164"/>
      <c r="W49" s="162"/>
      <c r="X49" s="165">
        <f t="shared" ref="X49:X54" si="31">SUMIFS($K$62:$K$500,$I$62:$I$500,$R$49,$J$62:$J$500,T49)</f>
        <v>0</v>
      </c>
      <c r="Y49" s="132"/>
    </row>
    <row r="50">
      <c r="H50" s="45"/>
      <c r="I50" s="41" t="s">
        <v>24</v>
      </c>
      <c r="J50" s="166"/>
      <c r="K50" s="125">
        <f t="shared" si="29"/>
        <v>0</v>
      </c>
      <c r="M50" s="45"/>
      <c r="N50" s="41" t="s">
        <v>34</v>
      </c>
      <c r="O50" s="166"/>
      <c r="P50" s="125">
        <f t="shared" si="30"/>
        <v>0</v>
      </c>
      <c r="R50" s="167"/>
      <c r="S50" s="168"/>
      <c r="T50" s="163" t="s">
        <v>48</v>
      </c>
      <c r="U50" s="130"/>
      <c r="V50" s="169"/>
      <c r="W50" s="168"/>
      <c r="X50" s="165">
        <f t="shared" si="31"/>
        <v>0</v>
      </c>
      <c r="Y50" s="132"/>
    </row>
    <row r="51">
      <c r="H51" s="45"/>
      <c r="I51" s="41" t="s">
        <v>8</v>
      </c>
      <c r="J51" s="166"/>
      <c r="K51" s="125">
        <f t="shared" si="29"/>
        <v>0</v>
      </c>
      <c r="M51" s="45"/>
      <c r="N51" s="41" t="s">
        <v>35</v>
      </c>
      <c r="O51" s="166"/>
      <c r="P51" s="125">
        <f t="shared" si="30"/>
        <v>0</v>
      </c>
      <c r="R51" s="167"/>
      <c r="S51" s="168"/>
      <c r="T51" s="163" t="s">
        <v>49</v>
      </c>
      <c r="U51" s="130"/>
      <c r="V51" s="169"/>
      <c r="W51" s="168"/>
      <c r="X51" s="165">
        <f t="shared" si="31"/>
        <v>0</v>
      </c>
      <c r="Y51" s="132"/>
    </row>
    <row r="52">
      <c r="H52" s="45"/>
      <c r="I52" s="41"/>
      <c r="J52" s="166"/>
      <c r="K52" s="125">
        <f t="shared" si="29"/>
        <v>0</v>
      </c>
      <c r="M52" s="45"/>
      <c r="N52" s="41" t="s">
        <v>36</v>
      </c>
      <c r="O52" s="166"/>
      <c r="P52" s="125">
        <f t="shared" si="30"/>
        <v>0</v>
      </c>
      <c r="R52" s="167"/>
      <c r="S52" s="168"/>
      <c r="T52" s="163" t="s">
        <v>50</v>
      </c>
      <c r="U52" s="130"/>
      <c r="V52" s="169"/>
      <c r="W52" s="168"/>
      <c r="X52" s="165">
        <f t="shared" si="31"/>
        <v>0</v>
      </c>
      <c r="Y52" s="132"/>
    </row>
    <row r="53">
      <c r="H53" s="45"/>
      <c r="I53" s="41"/>
      <c r="J53" s="166"/>
      <c r="K53" s="125">
        <f t="shared" si="29"/>
        <v>0</v>
      </c>
      <c r="M53" s="45"/>
      <c r="N53" s="41" t="s">
        <v>37</v>
      </c>
      <c r="O53" s="166"/>
      <c r="P53" s="125">
        <f t="shared" si="30"/>
        <v>0</v>
      </c>
      <c r="R53" s="167"/>
      <c r="S53" s="168"/>
      <c r="T53" s="163" t="s">
        <v>8</v>
      </c>
      <c r="U53" s="130"/>
      <c r="V53" s="169"/>
      <c r="W53" s="168"/>
      <c r="X53" s="165">
        <f t="shared" si="31"/>
        <v>0</v>
      </c>
      <c r="Y53" s="132"/>
    </row>
    <row r="54">
      <c r="H54" s="46"/>
      <c r="I54" s="41"/>
      <c r="J54" s="170"/>
      <c r="K54" s="125">
        <f t="shared" si="29"/>
        <v>0</v>
      </c>
      <c r="M54" s="46"/>
      <c r="N54" s="41" t="s">
        <v>8</v>
      </c>
      <c r="O54" s="170"/>
      <c r="P54" s="125">
        <f t="shared" si="30"/>
        <v>0</v>
      </c>
      <c r="R54" s="171"/>
      <c r="S54" s="172"/>
      <c r="T54" s="163"/>
      <c r="U54" s="130"/>
      <c r="V54" s="173"/>
      <c r="W54" s="172"/>
      <c r="X54" s="165">
        <f t="shared" si="31"/>
        <v>0</v>
      </c>
      <c r="Y54" s="132"/>
    </row>
    <row r="55">
      <c r="H55" s="174" t="str">
        <f>IF(H49=0,"","총"&amp;H49)</f>
        <v>총🐻생필품</v>
      </c>
      <c r="I55" s="175"/>
      <c r="J55" s="162"/>
      <c r="K55" s="176">
        <f>SUM(K49:K54)</f>
        <v>0</v>
      </c>
      <c r="M55" s="174" t="str">
        <f>IF(M49=0,"","총"&amp;M49)</f>
        <v>총🐻여가비</v>
      </c>
      <c r="N55" s="175"/>
      <c r="O55" s="162"/>
      <c r="P55" s="176">
        <f>SUM(P49:P54)</f>
        <v>0</v>
      </c>
      <c r="R55" s="174" t="str">
        <f>IF(R49=0,"","총"&amp;R49)</f>
        <v>총🐻 이벤트성</v>
      </c>
      <c r="S55" s="175"/>
      <c r="T55" s="175"/>
      <c r="U55" s="175"/>
      <c r="V55" s="175"/>
      <c r="W55" s="162"/>
      <c r="X55" s="177">
        <f>SUM(X49:X54)</f>
        <v>0</v>
      </c>
      <c r="Y55" s="132"/>
    </row>
    <row r="56">
      <c r="H56" s="183"/>
      <c r="I56" s="184"/>
      <c r="J56" s="185"/>
      <c r="K56" s="187">
        <f>K55-J49</f>
        <v>0</v>
      </c>
      <c r="M56" s="183"/>
      <c r="N56" s="184"/>
      <c r="O56" s="185"/>
      <c r="P56" s="187">
        <f>P55-O49</f>
        <v>0</v>
      </c>
      <c r="R56" s="183"/>
      <c r="S56" s="184"/>
      <c r="T56" s="184"/>
      <c r="U56" s="184"/>
      <c r="V56" s="184"/>
      <c r="W56" s="185"/>
      <c r="X56" s="188">
        <f>X55-V49</f>
        <v>0</v>
      </c>
      <c r="Y56" s="55"/>
    </row>
    <row r="60">
      <c r="V60" s="189" t="s">
        <v>124</v>
      </c>
      <c r="W60" s="8"/>
      <c r="X60" s="190">
        <f>SUM(J49,J41,J33,J25,O25,O33,O41,O49,V49,V41,V33,V25)</f>
        <v>0</v>
      </c>
      <c r="Y60" s="8"/>
    </row>
    <row r="61">
      <c r="H61" s="191" t="s">
        <v>125</v>
      </c>
      <c r="I61" s="192" t="s">
        <v>1</v>
      </c>
      <c r="J61" s="192" t="s">
        <v>2</v>
      </c>
      <c r="K61" s="192" t="s">
        <v>114</v>
      </c>
      <c r="L61" s="193" t="s">
        <v>52</v>
      </c>
      <c r="M61" s="156"/>
      <c r="N61" s="193" t="s">
        <v>126</v>
      </c>
      <c r="O61" s="128"/>
      <c r="P61" s="128"/>
      <c r="Q61" s="156"/>
      <c r="R61" s="193" t="s">
        <v>127</v>
      </c>
      <c r="S61" s="128"/>
      <c r="T61" s="53"/>
      <c r="V61" s="189" t="s">
        <v>128</v>
      </c>
      <c r="W61" s="8"/>
      <c r="X61" s="194">
        <f>X60-SUM($K$31+$K$39+$K$47+$K$55+$P$31+$P$39+$P$47+$P$55+$X$31+$X$39+$X$47+$X$55)</f>
        <v>-1800578</v>
      </c>
      <c r="Y61" s="8"/>
    </row>
    <row r="62">
      <c r="H62" s="195">
        <v>45413.0</v>
      </c>
      <c r="I62" s="196" t="s">
        <v>39</v>
      </c>
      <c r="J62" s="196" t="s">
        <v>43</v>
      </c>
      <c r="K62" s="197">
        <f>1500+4200</f>
        <v>5700</v>
      </c>
      <c r="L62" s="198" t="s">
        <v>55</v>
      </c>
      <c r="M62" s="130"/>
      <c r="N62" s="198" t="s">
        <v>43</v>
      </c>
      <c r="O62" s="200"/>
      <c r="P62" s="200"/>
      <c r="Q62" s="130"/>
      <c r="R62" s="198"/>
      <c r="S62" s="200"/>
      <c r="T62" s="132"/>
      <c r="AB62" s="201" t="str">
        <f>IFERROR(__xludf.DUMMYFUNCTION("FILTER('설정시트'!$D$7:$K$20,'설정시트'!$C$7:$C$20=I62)"),"약국")</f>
        <v>약국</v>
      </c>
      <c r="AC62" s="201" t="str">
        <f>IFERROR(__xludf.DUMMYFUNCTION("""COMPUTED_VALUE"""),"병원비")</f>
        <v>병원비</v>
      </c>
      <c r="AD62" s="201" t="str">
        <f>IFERROR(__xludf.DUMMYFUNCTION("""COMPUTED_VALUE"""),"영양제")</f>
        <v>영양제</v>
      </c>
      <c r="AE62" s="201" t="str">
        <f>IFERROR(__xludf.DUMMYFUNCTION("""COMPUTED_VALUE"""),"교통비")</f>
        <v>교통비</v>
      </c>
      <c r="AF62" s="201" t="str">
        <f>IFERROR(__xludf.DUMMYFUNCTION("""COMPUTED_VALUE"""),"주유비")</f>
        <v>주유비</v>
      </c>
      <c r="AG62" s="201" t="str">
        <f>IFERROR(__xludf.DUMMYFUNCTION("""COMPUTED_VALUE"""),"기타")</f>
        <v>기타</v>
      </c>
      <c r="AH62" s="201"/>
      <c r="AI62" s="201"/>
    </row>
    <row r="63">
      <c r="H63" s="195">
        <v>45413.0</v>
      </c>
      <c r="I63" s="196" t="s">
        <v>26</v>
      </c>
      <c r="J63" s="196" t="s">
        <v>30</v>
      </c>
      <c r="K63" s="197">
        <v>8500.0</v>
      </c>
      <c r="L63" s="198" t="s">
        <v>55</v>
      </c>
      <c r="M63" s="130"/>
      <c r="N63" s="198" t="s">
        <v>133</v>
      </c>
      <c r="O63" s="200"/>
      <c r="P63" s="200"/>
      <c r="Q63" s="130"/>
      <c r="R63" s="199"/>
      <c r="S63" s="200"/>
      <c r="T63" s="132"/>
      <c r="AB63" s="201" t="str">
        <f>IFERROR(__xludf.DUMMYFUNCTION("FILTER('설정시트'!$D$7:$K$20,'설정시트'!$C$7:$C$20=I63)"),"식재료비")</f>
        <v>식재료비</v>
      </c>
      <c r="AC63" s="201" t="str">
        <f>IFERROR(__xludf.DUMMYFUNCTION("""COMPUTED_VALUE"""),"회사점심")</f>
        <v>회사점심</v>
      </c>
      <c r="AD63" s="201" t="str">
        <f>IFERROR(__xludf.DUMMYFUNCTION("""COMPUTED_VALUE"""),"간식/카페")</f>
        <v>간식/카페</v>
      </c>
      <c r="AE63" s="201" t="str">
        <f>IFERROR(__xludf.DUMMYFUNCTION("""COMPUTED_VALUE"""),"외식/배달")</f>
        <v>외식/배달</v>
      </c>
      <c r="AF63" s="201" t="str">
        <f>IFERROR(__xludf.DUMMYFUNCTION("""COMPUTED_VALUE"""),"기타")</f>
        <v>기타</v>
      </c>
      <c r="AG63" s="201"/>
      <c r="AH63" s="201"/>
      <c r="AI63" s="201"/>
    </row>
    <row r="64">
      <c r="H64" s="195">
        <v>45413.0</v>
      </c>
      <c r="I64" s="196" t="s">
        <v>26</v>
      </c>
      <c r="J64" s="196" t="s">
        <v>29</v>
      </c>
      <c r="K64" s="197">
        <v>4250.0</v>
      </c>
      <c r="L64" s="198" t="s">
        <v>55</v>
      </c>
      <c r="M64" s="130"/>
      <c r="N64" s="198" t="s">
        <v>134</v>
      </c>
      <c r="O64" s="200"/>
      <c r="P64" s="200"/>
      <c r="Q64" s="130"/>
      <c r="R64" s="199"/>
      <c r="S64" s="200"/>
      <c r="T64" s="132"/>
      <c r="AB64" s="201" t="str">
        <f>IFERROR(__xludf.DUMMYFUNCTION("FILTER('설정시트'!$D$7:$K$20,'설정시트'!$C$7:$C$20=I64)"),"식재료비")</f>
        <v>식재료비</v>
      </c>
      <c r="AC64" s="201" t="str">
        <f>IFERROR(__xludf.DUMMYFUNCTION("""COMPUTED_VALUE"""),"회사점심")</f>
        <v>회사점심</v>
      </c>
      <c r="AD64" s="201" t="str">
        <f>IFERROR(__xludf.DUMMYFUNCTION("""COMPUTED_VALUE"""),"간식/카페")</f>
        <v>간식/카페</v>
      </c>
      <c r="AE64" s="201" t="str">
        <f>IFERROR(__xludf.DUMMYFUNCTION("""COMPUTED_VALUE"""),"외식/배달")</f>
        <v>외식/배달</v>
      </c>
      <c r="AF64" s="201" t="str">
        <f>IFERROR(__xludf.DUMMYFUNCTION("""COMPUTED_VALUE"""),"기타")</f>
        <v>기타</v>
      </c>
      <c r="AG64" s="201"/>
      <c r="AH64" s="201"/>
      <c r="AI64" s="201"/>
    </row>
    <row r="65">
      <c r="H65" s="195">
        <v>45413.0</v>
      </c>
      <c r="I65" s="203" t="s">
        <v>9</v>
      </c>
      <c r="J65" s="203" t="s">
        <v>135</v>
      </c>
      <c r="K65" s="204">
        <v>500000.0</v>
      </c>
      <c r="L65" s="198" t="s">
        <v>54</v>
      </c>
      <c r="M65" s="130"/>
      <c r="N65" s="198" t="s">
        <v>136</v>
      </c>
      <c r="O65" s="200"/>
      <c r="P65" s="200"/>
      <c r="Q65" s="130"/>
      <c r="R65" s="199"/>
      <c r="S65" s="200"/>
      <c r="T65" s="132"/>
      <c r="AB65" s="201" t="str">
        <f>IFERROR(__xludf.DUMMYFUNCTION("FILTER('설정시트'!$D$7:$K$20,'설정시트'!$C$7:$C$20=I65)"),"주택청약")</f>
        <v>주택청약</v>
      </c>
      <c r="AC65" s="201" t="str">
        <f>IFERROR(__xludf.DUMMYFUNCTION("""COMPUTED_VALUE"""),"우리은행")</f>
        <v>우리은행</v>
      </c>
      <c r="AD65" s="201" t="str">
        <f>IFERROR(__xludf.DUMMYFUNCTION("""COMPUTED_VALUE"""),"케이뱅크")</f>
        <v>케이뱅크</v>
      </c>
      <c r="AE65" s="201" t="str">
        <f>IFERROR(__xludf.DUMMYFUNCTION("""COMPUTED_VALUE"""),"연금저축")</f>
        <v>연금저축</v>
      </c>
      <c r="AF65" s="201"/>
      <c r="AG65" s="201"/>
      <c r="AH65" s="201"/>
      <c r="AI65" s="201"/>
    </row>
    <row r="66">
      <c r="H66" s="195">
        <v>45414.0</v>
      </c>
      <c r="I66" s="196" t="s">
        <v>26</v>
      </c>
      <c r="J66" s="196" t="s">
        <v>30</v>
      </c>
      <c r="K66" s="197">
        <v>15034.0</v>
      </c>
      <c r="L66" s="198" t="s">
        <v>55</v>
      </c>
      <c r="M66" s="130"/>
      <c r="N66" s="198" t="s">
        <v>137</v>
      </c>
      <c r="O66" s="200"/>
      <c r="P66" s="200"/>
      <c r="Q66" s="130"/>
      <c r="R66" s="199"/>
      <c r="S66" s="200"/>
      <c r="T66" s="132"/>
      <c r="AB66" s="201" t="str">
        <f>IFERROR(__xludf.DUMMYFUNCTION("FILTER('설정시트'!$D$7:$K$20,'설정시트'!$C$7:$C$20=I66)"),"식재료비")</f>
        <v>식재료비</v>
      </c>
      <c r="AC66" s="201" t="str">
        <f>IFERROR(__xludf.DUMMYFUNCTION("""COMPUTED_VALUE"""),"회사점심")</f>
        <v>회사점심</v>
      </c>
      <c r="AD66" s="201" t="str">
        <f>IFERROR(__xludf.DUMMYFUNCTION("""COMPUTED_VALUE"""),"간식/카페")</f>
        <v>간식/카페</v>
      </c>
      <c r="AE66" s="201" t="str">
        <f>IFERROR(__xludf.DUMMYFUNCTION("""COMPUTED_VALUE"""),"외식/배달")</f>
        <v>외식/배달</v>
      </c>
      <c r="AF66" s="201" t="str">
        <f>IFERROR(__xludf.DUMMYFUNCTION("""COMPUTED_VALUE"""),"기타")</f>
        <v>기타</v>
      </c>
      <c r="AG66" s="201"/>
      <c r="AH66" s="201"/>
      <c r="AI66" s="201"/>
    </row>
    <row r="67">
      <c r="H67" s="195">
        <v>45414.0</v>
      </c>
      <c r="I67" s="196" t="s">
        <v>138</v>
      </c>
      <c r="J67" s="196" t="s">
        <v>49</v>
      </c>
      <c r="K67" s="197">
        <v>520000.0</v>
      </c>
      <c r="L67" s="198" t="s">
        <v>55</v>
      </c>
      <c r="M67" s="130"/>
      <c r="N67" s="198" t="s">
        <v>139</v>
      </c>
      <c r="O67" s="200"/>
      <c r="P67" s="200"/>
      <c r="Q67" s="130"/>
      <c r="R67" s="199"/>
      <c r="S67" s="200"/>
      <c r="T67" s="132"/>
      <c r="AB67" s="201" t="str">
        <f>IFERROR(__xludf.DUMMYFUNCTION("FILTER('설정시트'!$D$7:$K$20,'설정시트'!$C$7:$C$20=I67)"),"#N/A")</f>
        <v>#N/A</v>
      </c>
      <c r="AC67" s="201"/>
      <c r="AD67" s="201"/>
      <c r="AE67" s="201"/>
      <c r="AF67" s="201"/>
      <c r="AG67" s="201"/>
      <c r="AH67" s="201"/>
      <c r="AI67" s="201"/>
    </row>
    <row r="68">
      <c r="H68" s="195">
        <v>45414.0</v>
      </c>
      <c r="I68" s="196" t="s">
        <v>32</v>
      </c>
      <c r="J68" s="196" t="s">
        <v>8</v>
      </c>
      <c r="K68" s="197">
        <v>22954.0</v>
      </c>
      <c r="L68" s="198" t="s">
        <v>55</v>
      </c>
      <c r="M68" s="130"/>
      <c r="N68" s="198" t="s">
        <v>140</v>
      </c>
      <c r="O68" s="200"/>
      <c r="P68" s="200"/>
      <c r="Q68" s="130"/>
      <c r="R68" s="199"/>
      <c r="S68" s="200"/>
      <c r="T68" s="132"/>
      <c r="AB68" s="201" t="str">
        <f>IFERROR(__xludf.DUMMYFUNCTION("FILTER('설정시트'!$D$7:$K$20,'설정시트'!$C$7:$C$20=I68)"),"의류/잡화")</f>
        <v>의류/잡화</v>
      </c>
      <c r="AC68" s="201" t="str">
        <f>IFERROR(__xludf.DUMMYFUNCTION("""COMPUTED_VALUE"""),"OTT")</f>
        <v>OTT</v>
      </c>
      <c r="AD68" s="201" t="str">
        <f>IFERROR(__xludf.DUMMYFUNCTION("""COMPUTED_VALUE"""),"문화생활")</f>
        <v>문화생활</v>
      </c>
      <c r="AE68" s="201" t="str">
        <f>IFERROR(__xludf.DUMMYFUNCTION("""COMPUTED_VALUE"""),"자기계발")</f>
        <v>자기계발</v>
      </c>
      <c r="AF68" s="201" t="str">
        <f>IFERROR(__xludf.DUMMYFUNCTION("""COMPUTED_VALUE"""),"미용")</f>
        <v>미용</v>
      </c>
      <c r="AG68" s="201" t="str">
        <f>IFERROR(__xludf.DUMMYFUNCTION("""COMPUTED_VALUE"""),"기타")</f>
        <v>기타</v>
      </c>
      <c r="AH68" s="201"/>
      <c r="AI68" s="201"/>
    </row>
    <row r="69">
      <c r="H69" s="195">
        <v>45415.0</v>
      </c>
      <c r="I69" s="196" t="s">
        <v>26</v>
      </c>
      <c r="J69" s="196" t="s">
        <v>30</v>
      </c>
      <c r="K69" s="197">
        <v>39000.0</v>
      </c>
      <c r="L69" s="198" t="s">
        <v>55</v>
      </c>
      <c r="M69" s="130"/>
      <c r="N69" s="198" t="s">
        <v>141</v>
      </c>
      <c r="O69" s="200"/>
      <c r="P69" s="200"/>
      <c r="Q69" s="130"/>
      <c r="R69" s="199"/>
      <c r="S69" s="200"/>
      <c r="T69" s="132"/>
      <c r="AB69" s="201" t="str">
        <f>IFERROR(__xludf.DUMMYFUNCTION("FILTER('설정시트'!$D$7:$K$20,'설정시트'!$C$7:$C$20=I69)"),"식재료비")</f>
        <v>식재료비</v>
      </c>
      <c r="AC69" s="201" t="str">
        <f>IFERROR(__xludf.DUMMYFUNCTION("""COMPUTED_VALUE"""),"회사점심")</f>
        <v>회사점심</v>
      </c>
      <c r="AD69" s="201" t="str">
        <f>IFERROR(__xludf.DUMMYFUNCTION("""COMPUTED_VALUE"""),"간식/카페")</f>
        <v>간식/카페</v>
      </c>
      <c r="AE69" s="201" t="str">
        <f>IFERROR(__xludf.DUMMYFUNCTION("""COMPUTED_VALUE"""),"외식/배달")</f>
        <v>외식/배달</v>
      </c>
      <c r="AF69" s="201" t="str">
        <f>IFERROR(__xludf.DUMMYFUNCTION("""COMPUTED_VALUE"""),"기타")</f>
        <v>기타</v>
      </c>
      <c r="AG69" s="201"/>
      <c r="AH69" s="201"/>
      <c r="AI69" s="201"/>
    </row>
    <row r="70">
      <c r="H70" s="195">
        <v>45415.0</v>
      </c>
      <c r="I70" s="196" t="s">
        <v>32</v>
      </c>
      <c r="J70" s="196" t="s">
        <v>33</v>
      </c>
      <c r="K70" s="197">
        <v>620200.0</v>
      </c>
      <c r="L70" s="198" t="s">
        <v>55</v>
      </c>
      <c r="M70" s="130"/>
      <c r="N70" s="198" t="s">
        <v>142</v>
      </c>
      <c r="O70" s="200"/>
      <c r="P70" s="200"/>
      <c r="Q70" s="130"/>
      <c r="R70" s="199"/>
      <c r="S70" s="200"/>
      <c r="T70" s="132"/>
      <c r="AB70" s="201" t="str">
        <f>IFERROR(__xludf.DUMMYFUNCTION("FILTER('설정시트'!$D$7:$K$20,'설정시트'!$C$7:$C$20=I70)"),"의류/잡화")</f>
        <v>의류/잡화</v>
      </c>
      <c r="AC70" s="201" t="str">
        <f>IFERROR(__xludf.DUMMYFUNCTION("""COMPUTED_VALUE"""),"OTT")</f>
        <v>OTT</v>
      </c>
      <c r="AD70" s="201" t="str">
        <f>IFERROR(__xludf.DUMMYFUNCTION("""COMPUTED_VALUE"""),"문화생활")</f>
        <v>문화생활</v>
      </c>
      <c r="AE70" s="201" t="str">
        <f>IFERROR(__xludf.DUMMYFUNCTION("""COMPUTED_VALUE"""),"자기계발")</f>
        <v>자기계발</v>
      </c>
      <c r="AF70" s="201" t="str">
        <f>IFERROR(__xludf.DUMMYFUNCTION("""COMPUTED_VALUE"""),"미용")</f>
        <v>미용</v>
      </c>
      <c r="AG70" s="201" t="str">
        <f>IFERROR(__xludf.DUMMYFUNCTION("""COMPUTED_VALUE"""),"기타")</f>
        <v>기타</v>
      </c>
      <c r="AH70" s="201"/>
      <c r="AI70" s="201"/>
    </row>
    <row r="71">
      <c r="H71" s="195">
        <v>45416.0</v>
      </c>
      <c r="I71" s="196" t="s">
        <v>26</v>
      </c>
      <c r="J71" s="196" t="s">
        <v>29</v>
      </c>
      <c r="K71" s="197">
        <v>3700.0</v>
      </c>
      <c r="L71" s="198" t="s">
        <v>55</v>
      </c>
      <c r="M71" s="130"/>
      <c r="N71" s="198" t="s">
        <v>134</v>
      </c>
      <c r="O71" s="200"/>
      <c r="P71" s="200"/>
      <c r="Q71" s="130"/>
      <c r="R71" s="199"/>
      <c r="S71" s="200"/>
      <c r="T71" s="132"/>
      <c r="AB71" s="201" t="str">
        <f>IFERROR(__xludf.DUMMYFUNCTION("FILTER('설정시트'!$D$7:$K$20,'설정시트'!$C$7:$C$20=I71)"),"식재료비")</f>
        <v>식재료비</v>
      </c>
      <c r="AC71" s="201" t="str">
        <f>IFERROR(__xludf.DUMMYFUNCTION("""COMPUTED_VALUE"""),"회사점심")</f>
        <v>회사점심</v>
      </c>
      <c r="AD71" s="201" t="str">
        <f>IFERROR(__xludf.DUMMYFUNCTION("""COMPUTED_VALUE"""),"간식/카페")</f>
        <v>간식/카페</v>
      </c>
      <c r="AE71" s="201" t="str">
        <f>IFERROR(__xludf.DUMMYFUNCTION("""COMPUTED_VALUE"""),"외식/배달")</f>
        <v>외식/배달</v>
      </c>
      <c r="AF71" s="201" t="str">
        <f>IFERROR(__xludf.DUMMYFUNCTION("""COMPUTED_VALUE"""),"기타")</f>
        <v>기타</v>
      </c>
      <c r="AG71" s="201"/>
      <c r="AH71" s="201"/>
      <c r="AI71" s="201"/>
    </row>
    <row r="72">
      <c r="H72" s="195">
        <v>45418.0</v>
      </c>
      <c r="I72" s="196" t="s">
        <v>26</v>
      </c>
      <c r="J72" s="196" t="s">
        <v>30</v>
      </c>
      <c r="K72" s="197">
        <v>23000.0</v>
      </c>
      <c r="L72" s="198" t="s">
        <v>55</v>
      </c>
      <c r="M72" s="130"/>
      <c r="N72" s="198" t="s">
        <v>143</v>
      </c>
      <c r="O72" s="200"/>
      <c r="P72" s="200"/>
      <c r="Q72" s="130"/>
      <c r="R72" s="199"/>
      <c r="S72" s="200"/>
      <c r="T72" s="132"/>
      <c r="AB72" s="201" t="str">
        <f>IFERROR(__xludf.DUMMYFUNCTION("FILTER('설정시트'!$D$7:$K$20,'설정시트'!$C$7:$C$20=I72)"),"식재료비")</f>
        <v>식재료비</v>
      </c>
      <c r="AC72" s="201" t="str">
        <f>IFERROR(__xludf.DUMMYFUNCTION("""COMPUTED_VALUE"""),"회사점심")</f>
        <v>회사점심</v>
      </c>
      <c r="AD72" s="201" t="str">
        <f>IFERROR(__xludf.DUMMYFUNCTION("""COMPUTED_VALUE"""),"간식/카페")</f>
        <v>간식/카페</v>
      </c>
      <c r="AE72" s="201" t="str">
        <f>IFERROR(__xludf.DUMMYFUNCTION("""COMPUTED_VALUE"""),"외식/배달")</f>
        <v>외식/배달</v>
      </c>
      <c r="AF72" s="201" t="str">
        <f>IFERROR(__xludf.DUMMYFUNCTION("""COMPUTED_VALUE"""),"기타")</f>
        <v>기타</v>
      </c>
      <c r="AG72" s="201"/>
      <c r="AH72" s="201"/>
      <c r="AI72" s="201"/>
    </row>
    <row r="73">
      <c r="H73" s="195">
        <v>45419.0</v>
      </c>
      <c r="I73" s="196" t="s">
        <v>26</v>
      </c>
      <c r="J73" s="196" t="s">
        <v>28</v>
      </c>
      <c r="K73" s="197">
        <v>4500.0</v>
      </c>
      <c r="L73" s="198" t="s">
        <v>56</v>
      </c>
      <c r="M73" s="130"/>
      <c r="N73" s="198" t="s">
        <v>144</v>
      </c>
      <c r="O73" s="200"/>
      <c r="P73" s="200"/>
      <c r="Q73" s="130"/>
      <c r="R73" s="199"/>
      <c r="S73" s="200"/>
      <c r="T73" s="132"/>
      <c r="AB73" s="201" t="str">
        <f>IFERROR(__xludf.DUMMYFUNCTION("FILTER('설정시트'!$D$7:$K$20,'설정시트'!$C$7:$C$20=I73)"),"식재료비")</f>
        <v>식재료비</v>
      </c>
      <c r="AC73" s="201" t="str">
        <f>IFERROR(__xludf.DUMMYFUNCTION("""COMPUTED_VALUE"""),"회사점심")</f>
        <v>회사점심</v>
      </c>
      <c r="AD73" s="201" t="str">
        <f>IFERROR(__xludf.DUMMYFUNCTION("""COMPUTED_VALUE"""),"간식/카페")</f>
        <v>간식/카페</v>
      </c>
      <c r="AE73" s="201" t="str">
        <f>IFERROR(__xludf.DUMMYFUNCTION("""COMPUTED_VALUE"""),"외식/배달")</f>
        <v>외식/배달</v>
      </c>
      <c r="AF73" s="201" t="str">
        <f>IFERROR(__xludf.DUMMYFUNCTION("""COMPUTED_VALUE"""),"기타")</f>
        <v>기타</v>
      </c>
      <c r="AG73" s="201"/>
      <c r="AH73" s="201"/>
      <c r="AI73" s="201"/>
    </row>
    <row r="74">
      <c r="H74" s="195">
        <v>45420.0</v>
      </c>
      <c r="I74" s="196" t="s">
        <v>26</v>
      </c>
      <c r="J74" s="196" t="s">
        <v>28</v>
      </c>
      <c r="K74" s="197">
        <v>20100.0</v>
      </c>
      <c r="L74" s="198" t="s">
        <v>55</v>
      </c>
      <c r="M74" s="130"/>
      <c r="N74" s="198" t="s">
        <v>145</v>
      </c>
      <c r="O74" s="200"/>
      <c r="P74" s="200"/>
      <c r="Q74" s="130"/>
      <c r="R74" s="199"/>
      <c r="S74" s="200"/>
      <c r="T74" s="132"/>
      <c r="AB74" s="201" t="str">
        <f>IFERROR(__xludf.DUMMYFUNCTION("FILTER('설정시트'!$D$7:$K$20,'설정시트'!$C$7:$C$20=I74)"),"식재료비")</f>
        <v>식재료비</v>
      </c>
      <c r="AC74" s="201" t="str">
        <f>IFERROR(__xludf.DUMMYFUNCTION("""COMPUTED_VALUE"""),"회사점심")</f>
        <v>회사점심</v>
      </c>
      <c r="AD74" s="201" t="str">
        <f>IFERROR(__xludf.DUMMYFUNCTION("""COMPUTED_VALUE"""),"간식/카페")</f>
        <v>간식/카페</v>
      </c>
      <c r="AE74" s="201" t="str">
        <f>IFERROR(__xludf.DUMMYFUNCTION("""COMPUTED_VALUE"""),"외식/배달")</f>
        <v>외식/배달</v>
      </c>
      <c r="AF74" s="201" t="str">
        <f>IFERROR(__xludf.DUMMYFUNCTION("""COMPUTED_VALUE"""),"기타")</f>
        <v>기타</v>
      </c>
      <c r="AG74" s="201"/>
      <c r="AH74" s="201"/>
      <c r="AI74" s="201"/>
    </row>
    <row r="75">
      <c r="H75" s="195">
        <v>45420.0</v>
      </c>
      <c r="I75" s="196" t="s">
        <v>146</v>
      </c>
      <c r="J75" s="196" t="s">
        <v>42</v>
      </c>
      <c r="K75" s="197">
        <v>71400.0</v>
      </c>
      <c r="L75" s="198" t="s">
        <v>56</v>
      </c>
      <c r="M75" s="130"/>
      <c r="N75" s="198" t="s">
        <v>147</v>
      </c>
      <c r="O75" s="200"/>
      <c r="P75" s="200"/>
      <c r="Q75" s="130"/>
      <c r="R75" s="199"/>
      <c r="S75" s="200"/>
      <c r="T75" s="132"/>
      <c r="AB75" s="201" t="str">
        <f>IFERROR(__xludf.DUMMYFUNCTION("FILTER('설정시트'!$D$7:$K$20,'설정시트'!$C$7:$C$20=I75)"),"#N/A")</f>
        <v>#N/A</v>
      </c>
      <c r="AC75" s="201"/>
      <c r="AD75" s="201"/>
      <c r="AE75" s="201"/>
      <c r="AF75" s="201"/>
      <c r="AG75" s="201"/>
      <c r="AH75" s="201"/>
      <c r="AI75" s="201"/>
    </row>
    <row r="76">
      <c r="H76" s="195">
        <v>45421.0</v>
      </c>
      <c r="I76" s="196" t="s">
        <v>26</v>
      </c>
      <c r="J76" s="196" t="s">
        <v>28</v>
      </c>
      <c r="K76" s="197">
        <v>11900.0</v>
      </c>
      <c r="L76" s="198" t="s">
        <v>55</v>
      </c>
      <c r="M76" s="130"/>
      <c r="N76" s="198" t="s">
        <v>137</v>
      </c>
      <c r="O76" s="200"/>
      <c r="P76" s="200"/>
      <c r="Q76" s="130"/>
      <c r="R76" s="199"/>
      <c r="S76" s="200"/>
      <c r="T76" s="132"/>
      <c r="AB76" s="201" t="str">
        <f>IFERROR(__xludf.DUMMYFUNCTION("FILTER('설정시트'!$D$7:$K$20,'설정시트'!$C$7:$C$20=I76)"),"식재료비")</f>
        <v>식재료비</v>
      </c>
      <c r="AC76" s="201" t="str">
        <f>IFERROR(__xludf.DUMMYFUNCTION("""COMPUTED_VALUE"""),"회사점심")</f>
        <v>회사점심</v>
      </c>
      <c r="AD76" s="201" t="str">
        <f>IFERROR(__xludf.DUMMYFUNCTION("""COMPUTED_VALUE"""),"간식/카페")</f>
        <v>간식/카페</v>
      </c>
      <c r="AE76" s="201" t="str">
        <f>IFERROR(__xludf.DUMMYFUNCTION("""COMPUTED_VALUE"""),"외식/배달")</f>
        <v>외식/배달</v>
      </c>
      <c r="AF76" s="201" t="str">
        <f>IFERROR(__xludf.DUMMYFUNCTION("""COMPUTED_VALUE"""),"기타")</f>
        <v>기타</v>
      </c>
      <c r="AG76" s="201"/>
      <c r="AH76" s="201"/>
      <c r="AI76" s="201"/>
    </row>
    <row r="77">
      <c r="H77" s="195">
        <v>45421.0</v>
      </c>
      <c r="I77" s="196" t="s">
        <v>14</v>
      </c>
      <c r="J77" s="196" t="s">
        <v>18</v>
      </c>
      <c r="K77" s="197">
        <v>54500.0</v>
      </c>
      <c r="L77" s="198" t="s">
        <v>56</v>
      </c>
      <c r="M77" s="130"/>
      <c r="N77" s="198" t="s">
        <v>148</v>
      </c>
      <c r="O77" s="200"/>
      <c r="P77" s="200"/>
      <c r="Q77" s="130"/>
      <c r="R77" s="199"/>
      <c r="S77" s="200"/>
      <c r="T77" s="132"/>
      <c r="AB77" s="201" t="str">
        <f>IFERROR(__xludf.DUMMYFUNCTION("FILTER('설정시트'!$D$7:$K$20,'설정시트'!$C$7:$C$20=I77)"),"관리비")</f>
        <v>관리비</v>
      </c>
      <c r="AC77" s="201" t="str">
        <f>IFERROR(__xludf.DUMMYFUNCTION("""COMPUTED_VALUE"""),"월세")</f>
        <v>월세</v>
      </c>
      <c r="AD77" s="201" t="str">
        <f>IFERROR(__xludf.DUMMYFUNCTION("""COMPUTED_VALUE"""),"대출이자")</f>
        <v>대출이자</v>
      </c>
      <c r="AE77" s="201" t="str">
        <f>IFERROR(__xludf.DUMMYFUNCTION("""COMPUTED_VALUE"""),"통신비")</f>
        <v>통신비</v>
      </c>
      <c r="AF77" s="201" t="str">
        <f>IFERROR(__xludf.DUMMYFUNCTION("""COMPUTED_VALUE"""),"보험료")</f>
        <v>보험료</v>
      </c>
      <c r="AG77" s="201" t="str">
        <f>IFERROR(__xludf.DUMMYFUNCTION("""COMPUTED_VALUE"""),"곗돈")</f>
        <v>곗돈</v>
      </c>
      <c r="AH77" s="201"/>
      <c r="AI77" s="201"/>
    </row>
    <row r="78">
      <c r="H78" s="195">
        <v>45422.0</v>
      </c>
      <c r="I78" s="196" t="s">
        <v>14</v>
      </c>
      <c r="J78" s="196" t="s">
        <v>18</v>
      </c>
      <c r="K78" s="197">
        <v>65000.0</v>
      </c>
      <c r="L78" s="198" t="s">
        <v>55</v>
      </c>
      <c r="M78" s="130"/>
      <c r="N78" s="198" t="s">
        <v>149</v>
      </c>
      <c r="O78" s="200"/>
      <c r="P78" s="200"/>
      <c r="Q78" s="130"/>
      <c r="R78" s="199"/>
      <c r="S78" s="200"/>
      <c r="T78" s="132"/>
      <c r="AB78" s="201" t="str">
        <f>IFERROR(__xludf.DUMMYFUNCTION("FILTER('설정시트'!$D$7:$K$20,'설정시트'!$C$7:$C$20=I78)"),"관리비")</f>
        <v>관리비</v>
      </c>
      <c r="AC78" s="201" t="str">
        <f>IFERROR(__xludf.DUMMYFUNCTION("""COMPUTED_VALUE"""),"월세")</f>
        <v>월세</v>
      </c>
      <c r="AD78" s="201" t="str">
        <f>IFERROR(__xludf.DUMMYFUNCTION("""COMPUTED_VALUE"""),"대출이자")</f>
        <v>대출이자</v>
      </c>
      <c r="AE78" s="201" t="str">
        <f>IFERROR(__xludf.DUMMYFUNCTION("""COMPUTED_VALUE"""),"통신비")</f>
        <v>통신비</v>
      </c>
      <c r="AF78" s="201" t="str">
        <f>IFERROR(__xludf.DUMMYFUNCTION("""COMPUTED_VALUE"""),"보험료")</f>
        <v>보험료</v>
      </c>
      <c r="AG78" s="201" t="str">
        <f>IFERROR(__xludf.DUMMYFUNCTION("""COMPUTED_VALUE"""),"곗돈")</f>
        <v>곗돈</v>
      </c>
      <c r="AH78" s="201"/>
      <c r="AI78" s="201"/>
    </row>
    <row r="79">
      <c r="H79" s="195">
        <v>45422.0</v>
      </c>
      <c r="I79" s="196" t="s">
        <v>26</v>
      </c>
      <c r="J79" s="196" t="s">
        <v>29</v>
      </c>
      <c r="K79" s="197">
        <v>2700.0</v>
      </c>
      <c r="L79" s="198" t="s">
        <v>55</v>
      </c>
      <c r="M79" s="130"/>
      <c r="N79" s="198" t="s">
        <v>134</v>
      </c>
      <c r="O79" s="200"/>
      <c r="P79" s="200"/>
      <c r="Q79" s="130"/>
      <c r="R79" s="199"/>
      <c r="S79" s="200"/>
      <c r="T79" s="132"/>
      <c r="AB79" s="201" t="str">
        <f>IFERROR(__xludf.DUMMYFUNCTION("FILTER('설정시트'!$D$7:$K$20,'설정시트'!$C$7:$C$20=I79)"),"식재료비")</f>
        <v>식재료비</v>
      </c>
      <c r="AC79" s="201" t="str">
        <f>IFERROR(__xludf.DUMMYFUNCTION("""COMPUTED_VALUE"""),"회사점심")</f>
        <v>회사점심</v>
      </c>
      <c r="AD79" s="201" t="str">
        <f>IFERROR(__xludf.DUMMYFUNCTION("""COMPUTED_VALUE"""),"간식/카페")</f>
        <v>간식/카페</v>
      </c>
      <c r="AE79" s="201" t="str">
        <f>IFERROR(__xludf.DUMMYFUNCTION("""COMPUTED_VALUE"""),"외식/배달")</f>
        <v>외식/배달</v>
      </c>
      <c r="AF79" s="201" t="str">
        <f>IFERROR(__xludf.DUMMYFUNCTION("""COMPUTED_VALUE"""),"기타")</f>
        <v>기타</v>
      </c>
      <c r="AG79" s="201"/>
      <c r="AH79" s="201"/>
      <c r="AI79" s="201"/>
    </row>
    <row r="80">
      <c r="H80" s="195">
        <v>45422.0</v>
      </c>
      <c r="I80" s="203" t="s">
        <v>3</v>
      </c>
      <c r="J80" s="203" t="s">
        <v>5</v>
      </c>
      <c r="K80" s="204">
        <v>2900000.0</v>
      </c>
      <c r="L80" s="198" t="s">
        <v>54</v>
      </c>
      <c r="M80" s="130"/>
      <c r="N80" s="198" t="s">
        <v>150</v>
      </c>
      <c r="O80" s="200"/>
      <c r="P80" s="200"/>
      <c r="Q80" s="130"/>
      <c r="R80" s="199"/>
      <c r="S80" s="200"/>
      <c r="T80" s="132"/>
      <c r="AB80" s="201" t="str">
        <f>IFERROR(__xludf.DUMMYFUNCTION("FILTER('설정시트'!$D$7:$K$20,'설정시트'!$C$7:$C$20=I80)"),"🍪 월급")</f>
        <v>🍪 월급</v>
      </c>
      <c r="AC80" s="201" t="str">
        <f>IFERROR(__xludf.DUMMYFUNCTION("""COMPUTED_VALUE"""),"🍪 부수입")</f>
        <v>🍪 부수입</v>
      </c>
      <c r="AD80" s="201" t="str">
        <f>IFERROR(__xludf.DUMMYFUNCTION("""COMPUTED_VALUE"""),"🐻 월급")</f>
        <v>🐻 월급</v>
      </c>
      <c r="AE80" s="201" t="str">
        <f>IFERROR(__xludf.DUMMYFUNCTION("""COMPUTED_VALUE"""),"🐻 부수입")</f>
        <v>🐻 부수입</v>
      </c>
      <c r="AF80" s="201" t="str">
        <f>IFERROR(__xludf.DUMMYFUNCTION("""COMPUTED_VALUE"""),"기타")</f>
        <v>기타</v>
      </c>
      <c r="AG80" s="201"/>
      <c r="AH80" s="201"/>
      <c r="AI80" s="201"/>
    </row>
    <row r="81">
      <c r="H81" s="195">
        <v>45423.0</v>
      </c>
      <c r="I81" s="196" t="s">
        <v>151</v>
      </c>
      <c r="J81" s="196" t="s">
        <v>48</v>
      </c>
      <c r="K81" s="197">
        <v>21300.0</v>
      </c>
      <c r="L81" s="198" t="s">
        <v>56</v>
      </c>
      <c r="M81" s="130"/>
      <c r="N81" s="198" t="s">
        <v>152</v>
      </c>
      <c r="O81" s="200"/>
      <c r="P81" s="200"/>
      <c r="Q81" s="130"/>
      <c r="R81" s="199"/>
      <c r="S81" s="200"/>
      <c r="T81" s="132"/>
      <c r="AB81" s="201" t="str">
        <f>IFERROR(__xludf.DUMMYFUNCTION("FILTER('설정시트'!$D$7:$K$20,'설정시트'!$C$7:$C$20=I81)"),"#N/A")</f>
        <v>#N/A</v>
      </c>
      <c r="AC81" s="201"/>
      <c r="AD81" s="201"/>
      <c r="AE81" s="201"/>
      <c r="AF81" s="201"/>
      <c r="AG81" s="201"/>
      <c r="AH81" s="201"/>
      <c r="AI81" s="201"/>
    </row>
    <row r="82">
      <c r="H82" s="195">
        <v>45425.0</v>
      </c>
      <c r="I82" s="196" t="s">
        <v>151</v>
      </c>
      <c r="J82" s="196" t="s">
        <v>48</v>
      </c>
      <c r="K82" s="197">
        <v>63000.0</v>
      </c>
      <c r="L82" s="198" t="s">
        <v>55</v>
      </c>
      <c r="M82" s="130"/>
      <c r="N82" s="198" t="s">
        <v>153</v>
      </c>
      <c r="O82" s="200"/>
      <c r="P82" s="200"/>
      <c r="Q82" s="130"/>
      <c r="R82" s="199"/>
      <c r="S82" s="200"/>
      <c r="T82" s="132"/>
      <c r="AB82" s="201" t="str">
        <f>IFERROR(__xludf.DUMMYFUNCTION("FILTER('설정시트'!$D$7:$K$20,'설정시트'!$C$7:$C$20=I82)"),"#N/A")</f>
        <v>#N/A</v>
      </c>
      <c r="AC82" s="201"/>
      <c r="AD82" s="201"/>
      <c r="AE82" s="201"/>
      <c r="AF82" s="201"/>
      <c r="AG82" s="201"/>
      <c r="AH82" s="201"/>
      <c r="AI82" s="201"/>
    </row>
    <row r="83">
      <c r="H83" s="195">
        <v>45427.0</v>
      </c>
      <c r="I83" s="196" t="s">
        <v>26</v>
      </c>
      <c r="J83" s="196" t="s">
        <v>27</v>
      </c>
      <c r="K83" s="218">
        <v>8040.0</v>
      </c>
      <c r="L83" s="198" t="s">
        <v>56</v>
      </c>
      <c r="M83" s="130"/>
      <c r="N83" s="198" t="s">
        <v>154</v>
      </c>
      <c r="O83" s="200"/>
      <c r="P83" s="200"/>
      <c r="Q83" s="130"/>
      <c r="R83" s="199"/>
      <c r="S83" s="200"/>
      <c r="T83" s="132"/>
      <c r="AB83" s="201" t="str">
        <f>IFERROR(__xludf.DUMMYFUNCTION("FILTER('설정시트'!$D$7:$K$20,'설정시트'!$C$7:$C$20=I83)"),"식재료비")</f>
        <v>식재료비</v>
      </c>
      <c r="AC83" s="201" t="str">
        <f>IFERROR(__xludf.DUMMYFUNCTION("""COMPUTED_VALUE"""),"회사점심")</f>
        <v>회사점심</v>
      </c>
      <c r="AD83" s="201" t="str">
        <f>IFERROR(__xludf.DUMMYFUNCTION("""COMPUTED_VALUE"""),"간식/카페")</f>
        <v>간식/카페</v>
      </c>
      <c r="AE83" s="201" t="str">
        <f>IFERROR(__xludf.DUMMYFUNCTION("""COMPUTED_VALUE"""),"외식/배달")</f>
        <v>외식/배달</v>
      </c>
      <c r="AF83" s="201" t="str">
        <f>IFERROR(__xludf.DUMMYFUNCTION("""COMPUTED_VALUE"""),"기타")</f>
        <v>기타</v>
      </c>
      <c r="AG83" s="201"/>
      <c r="AH83" s="201"/>
      <c r="AI83" s="201"/>
    </row>
    <row r="84">
      <c r="H84" s="195">
        <v>45427.0</v>
      </c>
      <c r="I84" s="196" t="s">
        <v>26</v>
      </c>
      <c r="J84" s="196" t="s">
        <v>30</v>
      </c>
      <c r="K84" s="197">
        <v>25000.0</v>
      </c>
      <c r="L84" s="198" t="s">
        <v>56</v>
      </c>
      <c r="M84" s="130"/>
      <c r="N84" s="198" t="s">
        <v>155</v>
      </c>
      <c r="O84" s="200"/>
      <c r="P84" s="200"/>
      <c r="Q84" s="130"/>
      <c r="R84" s="199"/>
      <c r="S84" s="200"/>
      <c r="T84" s="132"/>
      <c r="AB84" s="201" t="str">
        <f>IFERROR(__xludf.DUMMYFUNCTION("FILTER('설정시트'!$D$7:$K$20,'설정시트'!$C$7:$C$20=I84)"),"식재료비")</f>
        <v>식재료비</v>
      </c>
      <c r="AC84" s="201" t="str">
        <f>IFERROR(__xludf.DUMMYFUNCTION("""COMPUTED_VALUE"""),"회사점심")</f>
        <v>회사점심</v>
      </c>
      <c r="AD84" s="201" t="str">
        <f>IFERROR(__xludf.DUMMYFUNCTION("""COMPUTED_VALUE"""),"간식/카페")</f>
        <v>간식/카페</v>
      </c>
      <c r="AE84" s="201" t="str">
        <f>IFERROR(__xludf.DUMMYFUNCTION("""COMPUTED_VALUE"""),"외식/배달")</f>
        <v>외식/배달</v>
      </c>
      <c r="AF84" s="201" t="str">
        <f>IFERROR(__xludf.DUMMYFUNCTION("""COMPUTED_VALUE"""),"기타")</f>
        <v>기타</v>
      </c>
      <c r="AG84" s="201"/>
      <c r="AH84" s="201"/>
      <c r="AI84" s="201"/>
    </row>
    <row r="85">
      <c r="H85" s="195">
        <v>45428.0</v>
      </c>
      <c r="I85" s="196" t="s">
        <v>26</v>
      </c>
      <c r="J85" s="196" t="s">
        <v>28</v>
      </c>
      <c r="K85" s="197">
        <v>10000.0</v>
      </c>
      <c r="L85" s="198" t="s">
        <v>56</v>
      </c>
      <c r="M85" s="130"/>
      <c r="N85" s="198" t="s">
        <v>137</v>
      </c>
      <c r="O85" s="200"/>
      <c r="P85" s="200"/>
      <c r="Q85" s="130"/>
      <c r="R85" s="199"/>
      <c r="S85" s="200"/>
      <c r="T85" s="132"/>
      <c r="AB85" s="201" t="str">
        <f>IFERROR(__xludf.DUMMYFUNCTION("FILTER('설정시트'!$D$7:$K$20,'설정시트'!$C$7:$C$20=I85)"),"식재료비")</f>
        <v>식재료비</v>
      </c>
      <c r="AC85" s="201" t="str">
        <f>IFERROR(__xludf.DUMMYFUNCTION("""COMPUTED_VALUE"""),"회사점심")</f>
        <v>회사점심</v>
      </c>
      <c r="AD85" s="201" t="str">
        <f>IFERROR(__xludf.DUMMYFUNCTION("""COMPUTED_VALUE"""),"간식/카페")</f>
        <v>간식/카페</v>
      </c>
      <c r="AE85" s="201" t="str">
        <f>IFERROR(__xludf.DUMMYFUNCTION("""COMPUTED_VALUE"""),"외식/배달")</f>
        <v>외식/배달</v>
      </c>
      <c r="AF85" s="201" t="str">
        <f>IFERROR(__xludf.DUMMYFUNCTION("""COMPUTED_VALUE"""),"기타")</f>
        <v>기타</v>
      </c>
      <c r="AG85" s="201"/>
      <c r="AH85" s="201"/>
      <c r="AI85" s="201"/>
    </row>
    <row r="86">
      <c r="H86" s="195">
        <v>45428.0</v>
      </c>
      <c r="I86" s="196" t="s">
        <v>151</v>
      </c>
      <c r="J86" s="196" t="s">
        <v>8</v>
      </c>
      <c r="K86" s="197">
        <v>13900.0</v>
      </c>
      <c r="L86" s="198" t="s">
        <v>56</v>
      </c>
      <c r="M86" s="130"/>
      <c r="N86" s="198" t="s">
        <v>156</v>
      </c>
      <c r="O86" s="200"/>
      <c r="P86" s="200"/>
      <c r="Q86" s="130"/>
      <c r="R86" s="199"/>
      <c r="S86" s="200"/>
      <c r="T86" s="132"/>
      <c r="AB86" s="201" t="str">
        <f>IFERROR(__xludf.DUMMYFUNCTION("FILTER('설정시트'!$D$7:$K$20,'설정시트'!$C$7:$C$20=I86)"),"#N/A")</f>
        <v>#N/A</v>
      </c>
      <c r="AC86" s="201"/>
      <c r="AD86" s="201"/>
      <c r="AE86" s="201"/>
      <c r="AF86" s="201"/>
      <c r="AG86" s="201"/>
      <c r="AH86" s="201"/>
      <c r="AI86" s="201"/>
    </row>
    <row r="87">
      <c r="H87" s="195">
        <v>45428.0</v>
      </c>
      <c r="I87" s="196" t="s">
        <v>26</v>
      </c>
      <c r="J87" s="196" t="s">
        <v>30</v>
      </c>
      <c r="K87" s="197">
        <v>22000.0</v>
      </c>
      <c r="L87" s="198" t="s">
        <v>56</v>
      </c>
      <c r="M87" s="130"/>
      <c r="N87" s="198" t="s">
        <v>157</v>
      </c>
      <c r="O87" s="200"/>
      <c r="P87" s="200"/>
      <c r="Q87" s="130"/>
      <c r="R87" s="199"/>
      <c r="S87" s="200"/>
      <c r="T87" s="132"/>
      <c r="AB87" s="201" t="str">
        <f>IFERROR(__xludf.DUMMYFUNCTION("FILTER('설정시트'!$D$7:$K$20,'설정시트'!$C$7:$C$20=I87)"),"식재료비")</f>
        <v>식재료비</v>
      </c>
      <c r="AC87" s="201" t="str">
        <f>IFERROR(__xludf.DUMMYFUNCTION("""COMPUTED_VALUE"""),"회사점심")</f>
        <v>회사점심</v>
      </c>
      <c r="AD87" s="201" t="str">
        <f>IFERROR(__xludf.DUMMYFUNCTION("""COMPUTED_VALUE"""),"간식/카페")</f>
        <v>간식/카페</v>
      </c>
      <c r="AE87" s="201" t="str">
        <f>IFERROR(__xludf.DUMMYFUNCTION("""COMPUTED_VALUE"""),"외식/배달")</f>
        <v>외식/배달</v>
      </c>
      <c r="AF87" s="201" t="str">
        <f>IFERROR(__xludf.DUMMYFUNCTION("""COMPUTED_VALUE"""),"기타")</f>
        <v>기타</v>
      </c>
      <c r="AG87" s="201"/>
      <c r="AH87" s="201"/>
      <c r="AI87" s="201"/>
    </row>
    <row r="88">
      <c r="H88" s="195">
        <v>45428.0</v>
      </c>
      <c r="I88" s="203" t="s">
        <v>9</v>
      </c>
      <c r="J88" s="203" t="s">
        <v>10</v>
      </c>
      <c r="K88" s="204">
        <v>20000.0</v>
      </c>
      <c r="L88" s="198" t="s">
        <v>54</v>
      </c>
      <c r="M88" s="130"/>
      <c r="N88" s="198" t="s">
        <v>10</v>
      </c>
      <c r="O88" s="200"/>
      <c r="P88" s="200"/>
      <c r="Q88" s="130"/>
      <c r="R88" s="199"/>
      <c r="S88" s="200"/>
      <c r="T88" s="132"/>
      <c r="AB88" s="201" t="str">
        <f>IFERROR(__xludf.DUMMYFUNCTION("FILTER('설정시트'!$D$7:$K$20,'설정시트'!$C$7:$C$20=I88)"),"주택청약")</f>
        <v>주택청약</v>
      </c>
      <c r="AC88" s="201" t="str">
        <f>IFERROR(__xludf.DUMMYFUNCTION("""COMPUTED_VALUE"""),"우리은행")</f>
        <v>우리은행</v>
      </c>
      <c r="AD88" s="201" t="str">
        <f>IFERROR(__xludf.DUMMYFUNCTION("""COMPUTED_VALUE"""),"케이뱅크")</f>
        <v>케이뱅크</v>
      </c>
      <c r="AE88" s="201" t="str">
        <f>IFERROR(__xludf.DUMMYFUNCTION("""COMPUTED_VALUE"""),"연금저축")</f>
        <v>연금저축</v>
      </c>
      <c r="AF88" s="201"/>
      <c r="AG88" s="201"/>
      <c r="AH88" s="201"/>
      <c r="AI88" s="201"/>
    </row>
    <row r="89">
      <c r="H89" s="195">
        <v>45429.0</v>
      </c>
      <c r="I89" s="196" t="s">
        <v>26</v>
      </c>
      <c r="J89" s="196" t="s">
        <v>29</v>
      </c>
      <c r="K89" s="197">
        <v>6600.0</v>
      </c>
      <c r="L89" s="198" t="s">
        <v>56</v>
      </c>
      <c r="M89" s="130"/>
      <c r="N89" s="219" t="s">
        <v>158</v>
      </c>
      <c r="R89" s="199"/>
      <c r="S89" s="200"/>
      <c r="T89" s="132"/>
      <c r="AB89" s="201" t="str">
        <f>IFERROR(__xludf.DUMMYFUNCTION("FILTER('설정시트'!$D$7:$K$20,'설정시트'!$C$7:$C$20=I89)"),"식재료비")</f>
        <v>식재료비</v>
      </c>
      <c r="AC89" s="201" t="str">
        <f>IFERROR(__xludf.DUMMYFUNCTION("""COMPUTED_VALUE"""),"회사점심")</f>
        <v>회사점심</v>
      </c>
      <c r="AD89" s="201" t="str">
        <f>IFERROR(__xludf.DUMMYFUNCTION("""COMPUTED_VALUE"""),"간식/카페")</f>
        <v>간식/카페</v>
      </c>
      <c r="AE89" s="201" t="str">
        <f>IFERROR(__xludf.DUMMYFUNCTION("""COMPUTED_VALUE"""),"외식/배달")</f>
        <v>외식/배달</v>
      </c>
      <c r="AF89" s="201" t="str">
        <f>IFERROR(__xludf.DUMMYFUNCTION("""COMPUTED_VALUE"""),"기타")</f>
        <v>기타</v>
      </c>
      <c r="AG89" s="201"/>
      <c r="AH89" s="201"/>
      <c r="AI89" s="201"/>
    </row>
    <row r="90">
      <c r="H90" s="195">
        <v>45429.0</v>
      </c>
      <c r="I90" s="196" t="s">
        <v>26</v>
      </c>
      <c r="J90" s="196" t="s">
        <v>29</v>
      </c>
      <c r="K90" s="197">
        <v>16500.0</v>
      </c>
      <c r="L90" s="198" t="s">
        <v>56</v>
      </c>
      <c r="M90" s="130"/>
      <c r="N90" s="198" t="s">
        <v>159</v>
      </c>
      <c r="O90" s="200"/>
      <c r="P90" s="200"/>
      <c r="Q90" s="130"/>
      <c r="R90" s="199"/>
      <c r="S90" s="200"/>
      <c r="T90" s="132"/>
      <c r="AB90" s="201" t="str">
        <f>IFERROR(__xludf.DUMMYFUNCTION("FILTER('설정시트'!$D$7:$K$20,'설정시트'!$C$7:$C$20=I90)"),"식재료비")</f>
        <v>식재료비</v>
      </c>
      <c r="AC90" s="201" t="str">
        <f>IFERROR(__xludf.DUMMYFUNCTION("""COMPUTED_VALUE"""),"회사점심")</f>
        <v>회사점심</v>
      </c>
      <c r="AD90" s="201" t="str">
        <f>IFERROR(__xludf.DUMMYFUNCTION("""COMPUTED_VALUE"""),"간식/카페")</f>
        <v>간식/카페</v>
      </c>
      <c r="AE90" s="201" t="str">
        <f>IFERROR(__xludf.DUMMYFUNCTION("""COMPUTED_VALUE"""),"외식/배달")</f>
        <v>외식/배달</v>
      </c>
      <c r="AF90" s="201" t="str">
        <f>IFERROR(__xludf.DUMMYFUNCTION("""COMPUTED_VALUE"""),"기타")</f>
        <v>기타</v>
      </c>
      <c r="AG90" s="201"/>
      <c r="AH90" s="201"/>
      <c r="AI90" s="201"/>
    </row>
    <row r="91">
      <c r="H91" s="195">
        <v>45429.0</v>
      </c>
      <c r="I91" s="196" t="s">
        <v>160</v>
      </c>
      <c r="J91" s="196" t="s">
        <v>161</v>
      </c>
      <c r="K91" s="197">
        <v>14800.0</v>
      </c>
      <c r="L91" s="198" t="s">
        <v>56</v>
      </c>
      <c r="M91" s="130"/>
      <c r="N91" s="198" t="s">
        <v>162</v>
      </c>
      <c r="O91" s="200"/>
      <c r="P91" s="200"/>
      <c r="Q91" s="130"/>
      <c r="R91" s="199"/>
      <c r="S91" s="200"/>
      <c r="T91" s="132"/>
      <c r="AB91" s="201" t="str">
        <f>IFERROR(__xludf.DUMMYFUNCTION("FILTER('설정시트'!$D$7:$K$20,'설정시트'!$C$7:$C$20=I91)"),"#N/A")</f>
        <v>#N/A</v>
      </c>
      <c r="AC91" s="201"/>
      <c r="AD91" s="201"/>
      <c r="AE91" s="201"/>
      <c r="AF91" s="201"/>
      <c r="AG91" s="201"/>
      <c r="AH91" s="201"/>
      <c r="AI91" s="201"/>
    </row>
    <row r="92">
      <c r="H92" s="195">
        <v>45430.0</v>
      </c>
      <c r="I92" s="196" t="s">
        <v>26</v>
      </c>
      <c r="J92" s="196" t="s">
        <v>30</v>
      </c>
      <c r="K92" s="197">
        <v>23000.0</v>
      </c>
      <c r="L92" s="198" t="s">
        <v>56</v>
      </c>
      <c r="M92" s="130"/>
      <c r="N92" s="198" t="s">
        <v>163</v>
      </c>
      <c r="O92" s="200"/>
      <c r="P92" s="200"/>
      <c r="Q92" s="130"/>
      <c r="R92" s="199"/>
      <c r="S92" s="200"/>
      <c r="T92" s="132"/>
      <c r="AB92" s="201" t="str">
        <f>IFERROR(__xludf.DUMMYFUNCTION("FILTER('설정시트'!$D$7:$K$20,'설정시트'!$C$7:$C$20=I92)"),"식재료비")</f>
        <v>식재료비</v>
      </c>
      <c r="AC92" s="201" t="str">
        <f>IFERROR(__xludf.DUMMYFUNCTION("""COMPUTED_VALUE"""),"회사점심")</f>
        <v>회사점심</v>
      </c>
      <c r="AD92" s="201" t="str">
        <f>IFERROR(__xludf.DUMMYFUNCTION("""COMPUTED_VALUE"""),"간식/카페")</f>
        <v>간식/카페</v>
      </c>
      <c r="AE92" s="201" t="str">
        <f>IFERROR(__xludf.DUMMYFUNCTION("""COMPUTED_VALUE"""),"외식/배달")</f>
        <v>외식/배달</v>
      </c>
      <c r="AF92" s="201" t="str">
        <f>IFERROR(__xludf.DUMMYFUNCTION("""COMPUTED_VALUE"""),"기타")</f>
        <v>기타</v>
      </c>
      <c r="AG92" s="201"/>
      <c r="AH92" s="201"/>
      <c r="AI92" s="201"/>
    </row>
    <row r="93">
      <c r="H93" s="195">
        <v>45431.0</v>
      </c>
      <c r="I93" s="196" t="s">
        <v>26</v>
      </c>
      <c r="J93" s="196" t="s">
        <v>29</v>
      </c>
      <c r="K93" s="197">
        <v>34100.0</v>
      </c>
      <c r="L93" s="198" t="s">
        <v>55</v>
      </c>
      <c r="M93" s="130"/>
      <c r="N93" s="198" t="s">
        <v>164</v>
      </c>
      <c r="O93" s="200"/>
      <c r="P93" s="200"/>
      <c r="Q93" s="130"/>
      <c r="R93" s="199"/>
      <c r="S93" s="200"/>
      <c r="T93" s="132"/>
      <c r="AB93" s="201" t="str">
        <f>IFERROR(__xludf.DUMMYFUNCTION("FILTER('설정시트'!$D$7:$K$20,'설정시트'!$C$7:$C$20=I93)"),"식재료비")</f>
        <v>식재료비</v>
      </c>
      <c r="AC93" s="201" t="str">
        <f>IFERROR(__xludf.DUMMYFUNCTION("""COMPUTED_VALUE"""),"회사점심")</f>
        <v>회사점심</v>
      </c>
      <c r="AD93" s="201" t="str">
        <f>IFERROR(__xludf.DUMMYFUNCTION("""COMPUTED_VALUE"""),"간식/카페")</f>
        <v>간식/카페</v>
      </c>
      <c r="AE93" s="201" t="str">
        <f>IFERROR(__xludf.DUMMYFUNCTION("""COMPUTED_VALUE"""),"외식/배달")</f>
        <v>외식/배달</v>
      </c>
      <c r="AF93" s="201" t="str">
        <f>IFERROR(__xludf.DUMMYFUNCTION("""COMPUTED_VALUE"""),"기타")</f>
        <v>기타</v>
      </c>
      <c r="AG93" s="201"/>
      <c r="AH93" s="201"/>
      <c r="AI93" s="201"/>
    </row>
    <row r="94">
      <c r="H94" s="195">
        <v>45431.0</v>
      </c>
      <c r="I94" s="196" t="s">
        <v>26</v>
      </c>
      <c r="J94" s="196" t="s">
        <v>27</v>
      </c>
      <c r="K94" s="197">
        <v>19790.0</v>
      </c>
      <c r="L94" s="198" t="s">
        <v>56</v>
      </c>
      <c r="M94" s="130"/>
      <c r="N94" s="198" t="s">
        <v>165</v>
      </c>
      <c r="O94" s="200"/>
      <c r="P94" s="200"/>
      <c r="Q94" s="130"/>
      <c r="R94" s="199"/>
      <c r="S94" s="200"/>
      <c r="T94" s="132"/>
      <c r="AB94" s="201" t="str">
        <f>IFERROR(__xludf.DUMMYFUNCTION("FILTER('설정시트'!$D$7:$K$20,'설정시트'!$C$7:$C$20=I94)"),"식재료비")</f>
        <v>식재료비</v>
      </c>
      <c r="AC94" s="201" t="str">
        <f>IFERROR(__xludf.DUMMYFUNCTION("""COMPUTED_VALUE"""),"회사점심")</f>
        <v>회사점심</v>
      </c>
      <c r="AD94" s="201" t="str">
        <f>IFERROR(__xludf.DUMMYFUNCTION("""COMPUTED_VALUE"""),"간식/카페")</f>
        <v>간식/카페</v>
      </c>
      <c r="AE94" s="201" t="str">
        <f>IFERROR(__xludf.DUMMYFUNCTION("""COMPUTED_VALUE"""),"외식/배달")</f>
        <v>외식/배달</v>
      </c>
      <c r="AF94" s="201" t="str">
        <f>IFERROR(__xludf.DUMMYFUNCTION("""COMPUTED_VALUE"""),"기타")</f>
        <v>기타</v>
      </c>
      <c r="AG94" s="201"/>
      <c r="AH94" s="201"/>
      <c r="AI94" s="201"/>
    </row>
    <row r="95">
      <c r="H95" s="195">
        <v>45431.0</v>
      </c>
      <c r="I95" s="196" t="s">
        <v>160</v>
      </c>
      <c r="J95" s="196" t="s">
        <v>161</v>
      </c>
      <c r="K95" s="197">
        <v>6800.0</v>
      </c>
      <c r="L95" s="198" t="s">
        <v>56</v>
      </c>
      <c r="M95" s="130"/>
      <c r="N95" s="198" t="s">
        <v>166</v>
      </c>
      <c r="O95" s="200"/>
      <c r="P95" s="200"/>
      <c r="Q95" s="130"/>
      <c r="R95" s="199"/>
      <c r="S95" s="200"/>
      <c r="T95" s="132"/>
      <c r="AB95" s="201" t="str">
        <f>IFERROR(__xludf.DUMMYFUNCTION("FILTER('설정시트'!$D$7:$K$20,'설정시트'!$C$7:$C$20=I95)"),"#N/A")</f>
        <v>#N/A</v>
      </c>
      <c r="AC95" s="201"/>
      <c r="AD95" s="201"/>
      <c r="AE95" s="201"/>
      <c r="AF95" s="201"/>
      <c r="AG95" s="201"/>
      <c r="AH95" s="201"/>
      <c r="AI95" s="201"/>
    </row>
    <row r="96">
      <c r="H96" s="195">
        <v>45432.0</v>
      </c>
      <c r="I96" s="196" t="s">
        <v>26</v>
      </c>
      <c r="J96" s="196" t="s">
        <v>28</v>
      </c>
      <c r="K96" s="197">
        <v>6500.0</v>
      </c>
      <c r="L96" s="198" t="s">
        <v>55</v>
      </c>
      <c r="M96" s="130"/>
      <c r="N96" s="198" t="s">
        <v>167</v>
      </c>
      <c r="O96" s="200"/>
      <c r="P96" s="200"/>
      <c r="Q96" s="130"/>
      <c r="R96" s="199"/>
      <c r="S96" s="200"/>
      <c r="T96" s="132"/>
      <c r="AB96" s="201" t="str">
        <f>IFERROR(__xludf.DUMMYFUNCTION("FILTER('설정시트'!$D$7:$K$20,'설정시트'!$C$7:$C$20=I96)"),"식재료비")</f>
        <v>식재료비</v>
      </c>
      <c r="AC96" s="201" t="str">
        <f>IFERROR(__xludf.DUMMYFUNCTION("""COMPUTED_VALUE"""),"회사점심")</f>
        <v>회사점심</v>
      </c>
      <c r="AD96" s="201" t="str">
        <f>IFERROR(__xludf.DUMMYFUNCTION("""COMPUTED_VALUE"""),"간식/카페")</f>
        <v>간식/카페</v>
      </c>
      <c r="AE96" s="201" t="str">
        <f>IFERROR(__xludf.DUMMYFUNCTION("""COMPUTED_VALUE"""),"외식/배달")</f>
        <v>외식/배달</v>
      </c>
      <c r="AF96" s="201" t="str">
        <f>IFERROR(__xludf.DUMMYFUNCTION("""COMPUTED_VALUE"""),"기타")</f>
        <v>기타</v>
      </c>
      <c r="AG96" s="201"/>
      <c r="AH96" s="201"/>
      <c r="AI96" s="201"/>
    </row>
    <row r="97">
      <c r="H97" s="195">
        <v>45432.0</v>
      </c>
      <c r="I97" s="196" t="s">
        <v>26</v>
      </c>
      <c r="J97" s="196" t="s">
        <v>29</v>
      </c>
      <c r="K97" s="197">
        <v>4800.0</v>
      </c>
      <c r="L97" s="198" t="s">
        <v>55</v>
      </c>
      <c r="M97" s="130"/>
      <c r="N97" s="198" t="s">
        <v>134</v>
      </c>
      <c r="O97" s="200"/>
      <c r="P97" s="200"/>
      <c r="Q97" s="130"/>
      <c r="R97" s="199"/>
      <c r="S97" s="200"/>
      <c r="T97" s="132"/>
      <c r="AB97" s="201" t="str">
        <f>IFERROR(__xludf.DUMMYFUNCTION("FILTER('설정시트'!$D$7:$K$20,'설정시트'!$C$7:$C$20=I97)"),"식재료비")</f>
        <v>식재료비</v>
      </c>
      <c r="AC97" s="201" t="str">
        <f>IFERROR(__xludf.DUMMYFUNCTION("""COMPUTED_VALUE"""),"회사점심")</f>
        <v>회사점심</v>
      </c>
      <c r="AD97" s="201" t="str">
        <f>IFERROR(__xludf.DUMMYFUNCTION("""COMPUTED_VALUE"""),"간식/카페")</f>
        <v>간식/카페</v>
      </c>
      <c r="AE97" s="201" t="str">
        <f>IFERROR(__xludf.DUMMYFUNCTION("""COMPUTED_VALUE"""),"외식/배달")</f>
        <v>외식/배달</v>
      </c>
      <c r="AF97" s="201" t="str">
        <f>IFERROR(__xludf.DUMMYFUNCTION("""COMPUTED_VALUE"""),"기타")</f>
        <v>기타</v>
      </c>
      <c r="AG97" s="201"/>
      <c r="AH97" s="201"/>
      <c r="AI97" s="201"/>
    </row>
    <row r="98">
      <c r="H98" s="195">
        <v>45432.0</v>
      </c>
      <c r="I98" s="196" t="s">
        <v>26</v>
      </c>
      <c r="J98" s="196" t="s">
        <v>27</v>
      </c>
      <c r="K98" s="197">
        <v>21930.0</v>
      </c>
      <c r="L98" s="198" t="s">
        <v>56</v>
      </c>
      <c r="M98" s="130"/>
      <c r="N98" s="198" t="s">
        <v>168</v>
      </c>
      <c r="O98" s="200"/>
      <c r="P98" s="200"/>
      <c r="Q98" s="130"/>
      <c r="R98" s="199"/>
      <c r="S98" s="200"/>
      <c r="T98" s="132"/>
      <c r="AB98" s="201" t="str">
        <f>IFERROR(__xludf.DUMMYFUNCTION("FILTER('설정시트'!$D$7:$K$20,'설정시트'!$C$7:$C$20=I98)"),"식재료비")</f>
        <v>식재료비</v>
      </c>
      <c r="AC98" s="201" t="str">
        <f>IFERROR(__xludf.DUMMYFUNCTION("""COMPUTED_VALUE"""),"회사점심")</f>
        <v>회사점심</v>
      </c>
      <c r="AD98" s="201" t="str">
        <f>IFERROR(__xludf.DUMMYFUNCTION("""COMPUTED_VALUE"""),"간식/카페")</f>
        <v>간식/카페</v>
      </c>
      <c r="AE98" s="201" t="str">
        <f>IFERROR(__xludf.DUMMYFUNCTION("""COMPUTED_VALUE"""),"외식/배달")</f>
        <v>외식/배달</v>
      </c>
      <c r="AF98" s="201" t="str">
        <f>IFERROR(__xludf.DUMMYFUNCTION("""COMPUTED_VALUE"""),"기타")</f>
        <v>기타</v>
      </c>
      <c r="AG98" s="201"/>
      <c r="AH98" s="201"/>
      <c r="AI98" s="201"/>
    </row>
    <row r="99">
      <c r="H99" s="195">
        <v>45432.0</v>
      </c>
      <c r="I99" s="196" t="s">
        <v>151</v>
      </c>
      <c r="J99" s="196" t="s">
        <v>48</v>
      </c>
      <c r="K99" s="197">
        <v>53900.0</v>
      </c>
      <c r="L99" s="198" t="s">
        <v>56</v>
      </c>
      <c r="M99" s="130"/>
      <c r="N99" s="198" t="s">
        <v>169</v>
      </c>
      <c r="O99" s="200"/>
      <c r="P99" s="200"/>
      <c r="Q99" s="130"/>
      <c r="R99" s="199"/>
      <c r="S99" s="200"/>
      <c r="T99" s="132"/>
      <c r="AB99" s="201" t="str">
        <f>IFERROR(__xludf.DUMMYFUNCTION("FILTER('설정시트'!$D$7:$K$20,'설정시트'!$C$7:$C$20=I99)"),"#N/A")</f>
        <v>#N/A</v>
      </c>
      <c r="AC99" s="201"/>
      <c r="AD99" s="201"/>
      <c r="AE99" s="201"/>
      <c r="AF99" s="201"/>
      <c r="AG99" s="201"/>
      <c r="AH99" s="201"/>
      <c r="AI99" s="201"/>
    </row>
    <row r="100">
      <c r="H100" s="195">
        <v>45433.0</v>
      </c>
      <c r="I100" s="196" t="s">
        <v>39</v>
      </c>
      <c r="J100" s="196" t="s">
        <v>42</v>
      </c>
      <c r="K100" s="197">
        <v>28360.0</v>
      </c>
      <c r="L100" s="198" t="s">
        <v>56</v>
      </c>
      <c r="M100" s="130"/>
      <c r="N100" s="198" t="s">
        <v>170</v>
      </c>
      <c r="O100" s="200"/>
      <c r="P100" s="200"/>
      <c r="Q100" s="130"/>
      <c r="R100" s="199"/>
      <c r="S100" s="200"/>
      <c r="T100" s="132"/>
      <c r="AB100" s="201" t="str">
        <f>IFERROR(__xludf.DUMMYFUNCTION("FILTER('설정시트'!$D$7:$K$20,'설정시트'!$C$7:$C$20=I100)"),"약국")</f>
        <v>약국</v>
      </c>
      <c r="AC100" s="201" t="str">
        <f>IFERROR(__xludf.DUMMYFUNCTION("""COMPUTED_VALUE"""),"병원비")</f>
        <v>병원비</v>
      </c>
      <c r="AD100" s="201" t="str">
        <f>IFERROR(__xludf.DUMMYFUNCTION("""COMPUTED_VALUE"""),"영양제")</f>
        <v>영양제</v>
      </c>
      <c r="AE100" s="201" t="str">
        <f>IFERROR(__xludf.DUMMYFUNCTION("""COMPUTED_VALUE"""),"교통비")</f>
        <v>교통비</v>
      </c>
      <c r="AF100" s="201" t="str">
        <f>IFERROR(__xludf.DUMMYFUNCTION("""COMPUTED_VALUE"""),"주유비")</f>
        <v>주유비</v>
      </c>
      <c r="AG100" s="201" t="str">
        <f>IFERROR(__xludf.DUMMYFUNCTION("""COMPUTED_VALUE"""),"기타")</f>
        <v>기타</v>
      </c>
      <c r="AH100" s="201"/>
      <c r="AI100" s="201"/>
    </row>
    <row r="101">
      <c r="H101" s="195">
        <v>45434.0</v>
      </c>
      <c r="I101" s="196" t="s">
        <v>26</v>
      </c>
      <c r="J101" s="196" t="s">
        <v>29</v>
      </c>
      <c r="K101" s="202">
        <v>7000.0</v>
      </c>
      <c r="L101" s="198" t="s">
        <v>56</v>
      </c>
      <c r="M101" s="130"/>
      <c r="N101" s="198" t="s">
        <v>171</v>
      </c>
      <c r="O101" s="200"/>
      <c r="P101" s="200"/>
      <c r="Q101" s="130"/>
      <c r="R101" s="199"/>
      <c r="S101" s="200"/>
      <c r="T101" s="132"/>
      <c r="AB101" s="201" t="str">
        <f>IFERROR(__xludf.DUMMYFUNCTION("FILTER('설정시트'!$D$7:$K$20,'설정시트'!$C$7:$C$20=I101)"),"식재료비")</f>
        <v>식재료비</v>
      </c>
      <c r="AC101" s="201" t="str">
        <f>IFERROR(__xludf.DUMMYFUNCTION("""COMPUTED_VALUE"""),"회사점심")</f>
        <v>회사점심</v>
      </c>
      <c r="AD101" s="201" t="str">
        <f>IFERROR(__xludf.DUMMYFUNCTION("""COMPUTED_VALUE"""),"간식/카페")</f>
        <v>간식/카페</v>
      </c>
      <c r="AE101" s="201" t="str">
        <f>IFERROR(__xludf.DUMMYFUNCTION("""COMPUTED_VALUE"""),"외식/배달")</f>
        <v>외식/배달</v>
      </c>
      <c r="AF101" s="201" t="str">
        <f>IFERROR(__xludf.DUMMYFUNCTION("""COMPUTED_VALUE"""),"기타")</f>
        <v>기타</v>
      </c>
      <c r="AG101" s="201"/>
      <c r="AH101" s="201"/>
      <c r="AI101" s="201"/>
    </row>
    <row r="102">
      <c r="H102" s="195">
        <v>45434.0</v>
      </c>
      <c r="I102" s="196" t="s">
        <v>39</v>
      </c>
      <c r="J102" s="196" t="s">
        <v>8</v>
      </c>
      <c r="K102" s="197">
        <v>11030.0</v>
      </c>
      <c r="L102" s="198" t="s">
        <v>56</v>
      </c>
      <c r="M102" s="130"/>
      <c r="N102" s="198" t="s">
        <v>172</v>
      </c>
      <c r="O102" s="200"/>
      <c r="P102" s="200"/>
      <c r="Q102" s="130"/>
      <c r="R102" s="199"/>
      <c r="S102" s="200"/>
      <c r="T102" s="132"/>
      <c r="AB102" s="201" t="str">
        <f>IFERROR(__xludf.DUMMYFUNCTION("FILTER('설정시트'!$D$7:$K$20,'설정시트'!$C$7:$C$20=I102)"),"약국")</f>
        <v>약국</v>
      </c>
      <c r="AC102" s="201" t="str">
        <f>IFERROR(__xludf.DUMMYFUNCTION("""COMPUTED_VALUE"""),"병원비")</f>
        <v>병원비</v>
      </c>
      <c r="AD102" s="201" t="str">
        <f>IFERROR(__xludf.DUMMYFUNCTION("""COMPUTED_VALUE"""),"영양제")</f>
        <v>영양제</v>
      </c>
      <c r="AE102" s="201" t="str">
        <f>IFERROR(__xludf.DUMMYFUNCTION("""COMPUTED_VALUE"""),"교통비")</f>
        <v>교통비</v>
      </c>
      <c r="AF102" s="201" t="str">
        <f>IFERROR(__xludf.DUMMYFUNCTION("""COMPUTED_VALUE"""),"주유비")</f>
        <v>주유비</v>
      </c>
      <c r="AG102" s="201" t="str">
        <f>IFERROR(__xludf.DUMMYFUNCTION("""COMPUTED_VALUE"""),"기타")</f>
        <v>기타</v>
      </c>
      <c r="AH102" s="201"/>
      <c r="AI102" s="201"/>
    </row>
    <row r="103">
      <c r="H103" s="195">
        <v>45434.0</v>
      </c>
      <c r="I103" s="196" t="s">
        <v>26</v>
      </c>
      <c r="J103" s="196" t="s">
        <v>27</v>
      </c>
      <c r="K103" s="220">
        <v>15850.0</v>
      </c>
      <c r="L103" s="198" t="s">
        <v>56</v>
      </c>
      <c r="M103" s="130"/>
      <c r="N103" s="198" t="s">
        <v>173</v>
      </c>
      <c r="O103" s="200"/>
      <c r="P103" s="200"/>
      <c r="Q103" s="130"/>
      <c r="R103" s="199"/>
      <c r="S103" s="200"/>
      <c r="T103" s="132"/>
      <c r="AB103" s="201" t="str">
        <f>IFERROR(__xludf.DUMMYFUNCTION("FILTER('설정시트'!$D$7:$K$20,'설정시트'!$C$7:$C$20=I103)"),"식재료비")</f>
        <v>식재료비</v>
      </c>
      <c r="AC103" s="201" t="str">
        <f>IFERROR(__xludf.DUMMYFUNCTION("""COMPUTED_VALUE"""),"회사점심")</f>
        <v>회사점심</v>
      </c>
      <c r="AD103" s="201" t="str">
        <f>IFERROR(__xludf.DUMMYFUNCTION("""COMPUTED_VALUE"""),"간식/카페")</f>
        <v>간식/카페</v>
      </c>
      <c r="AE103" s="201" t="str">
        <f>IFERROR(__xludf.DUMMYFUNCTION("""COMPUTED_VALUE"""),"외식/배달")</f>
        <v>외식/배달</v>
      </c>
      <c r="AF103" s="201" t="str">
        <f>IFERROR(__xludf.DUMMYFUNCTION("""COMPUTED_VALUE"""),"기타")</f>
        <v>기타</v>
      </c>
      <c r="AG103" s="201"/>
      <c r="AH103" s="201"/>
      <c r="AI103" s="201"/>
    </row>
    <row r="104">
      <c r="H104" s="195">
        <v>45434.0</v>
      </c>
      <c r="I104" s="196" t="s">
        <v>26</v>
      </c>
      <c r="J104" s="196" t="s">
        <v>30</v>
      </c>
      <c r="K104" s="202">
        <v>42000.0</v>
      </c>
      <c r="L104" s="198" t="s">
        <v>56</v>
      </c>
      <c r="M104" s="130"/>
      <c r="N104" s="198" t="s">
        <v>174</v>
      </c>
      <c r="O104" s="200"/>
      <c r="P104" s="200"/>
      <c r="Q104" s="130"/>
      <c r="R104" s="199"/>
      <c r="S104" s="200"/>
      <c r="T104" s="132"/>
      <c r="AB104" s="201" t="str">
        <f>IFERROR(__xludf.DUMMYFUNCTION("FILTER('설정시트'!$D$7:$K$20,'설정시트'!$C$7:$C$20=I104)"),"식재료비")</f>
        <v>식재료비</v>
      </c>
      <c r="AC104" s="201" t="str">
        <f>IFERROR(__xludf.DUMMYFUNCTION("""COMPUTED_VALUE"""),"회사점심")</f>
        <v>회사점심</v>
      </c>
      <c r="AD104" s="201" t="str">
        <f>IFERROR(__xludf.DUMMYFUNCTION("""COMPUTED_VALUE"""),"간식/카페")</f>
        <v>간식/카페</v>
      </c>
      <c r="AE104" s="201" t="str">
        <f>IFERROR(__xludf.DUMMYFUNCTION("""COMPUTED_VALUE"""),"외식/배달")</f>
        <v>외식/배달</v>
      </c>
      <c r="AF104" s="201" t="str">
        <f>IFERROR(__xludf.DUMMYFUNCTION("""COMPUTED_VALUE"""),"기타")</f>
        <v>기타</v>
      </c>
      <c r="AG104" s="201"/>
      <c r="AH104" s="201"/>
      <c r="AI104" s="201"/>
    </row>
    <row r="105">
      <c r="H105" s="195">
        <v>45435.0</v>
      </c>
      <c r="I105" s="196" t="s">
        <v>26</v>
      </c>
      <c r="J105" s="196" t="s">
        <v>28</v>
      </c>
      <c r="K105" s="218">
        <v>62300.0</v>
      </c>
      <c r="L105" s="198" t="s">
        <v>55</v>
      </c>
      <c r="M105" s="130"/>
      <c r="N105" s="198" t="s">
        <v>175</v>
      </c>
      <c r="O105" s="200"/>
      <c r="P105" s="200"/>
      <c r="Q105" s="130"/>
      <c r="R105" s="198" t="s">
        <v>176</v>
      </c>
      <c r="S105" s="200"/>
      <c r="T105" s="132"/>
      <c r="AB105" s="201" t="str">
        <f>IFERROR(__xludf.DUMMYFUNCTION("FILTER('설정시트'!$D$7:$K$20,'설정시트'!$C$7:$C$20=I105)"),"식재료비")</f>
        <v>식재료비</v>
      </c>
      <c r="AC105" s="201" t="str">
        <f>IFERROR(__xludf.DUMMYFUNCTION("""COMPUTED_VALUE"""),"회사점심")</f>
        <v>회사점심</v>
      </c>
      <c r="AD105" s="201" t="str">
        <f>IFERROR(__xludf.DUMMYFUNCTION("""COMPUTED_VALUE"""),"간식/카페")</f>
        <v>간식/카페</v>
      </c>
      <c r="AE105" s="201" t="str">
        <f>IFERROR(__xludf.DUMMYFUNCTION("""COMPUTED_VALUE"""),"외식/배달")</f>
        <v>외식/배달</v>
      </c>
      <c r="AF105" s="201" t="str">
        <f>IFERROR(__xludf.DUMMYFUNCTION("""COMPUTED_VALUE"""),"기타")</f>
        <v>기타</v>
      </c>
      <c r="AG105" s="201"/>
      <c r="AH105" s="201"/>
      <c r="AI105" s="201"/>
    </row>
    <row r="106">
      <c r="H106" s="195">
        <v>45435.0</v>
      </c>
      <c r="I106" s="196" t="s">
        <v>26</v>
      </c>
      <c r="J106" s="196" t="s">
        <v>30</v>
      </c>
      <c r="K106" s="197">
        <v>12200.0</v>
      </c>
      <c r="L106" s="198" t="s">
        <v>56</v>
      </c>
      <c r="M106" s="130"/>
      <c r="N106" s="198" t="s">
        <v>145</v>
      </c>
      <c r="O106" s="200"/>
      <c r="P106" s="200"/>
      <c r="Q106" s="130"/>
      <c r="R106" s="199"/>
      <c r="S106" s="200"/>
      <c r="T106" s="132"/>
      <c r="AB106" s="201" t="str">
        <f>IFERROR(__xludf.DUMMYFUNCTION("FILTER('설정시트'!$D$7:$K$20,'설정시트'!$C$7:$C$20=I106)"),"식재료비")</f>
        <v>식재료비</v>
      </c>
      <c r="AC106" s="201" t="str">
        <f>IFERROR(__xludf.DUMMYFUNCTION("""COMPUTED_VALUE"""),"회사점심")</f>
        <v>회사점심</v>
      </c>
      <c r="AD106" s="201" t="str">
        <f>IFERROR(__xludf.DUMMYFUNCTION("""COMPUTED_VALUE"""),"간식/카페")</f>
        <v>간식/카페</v>
      </c>
      <c r="AE106" s="201" t="str">
        <f>IFERROR(__xludf.DUMMYFUNCTION("""COMPUTED_VALUE"""),"외식/배달")</f>
        <v>외식/배달</v>
      </c>
      <c r="AF106" s="201" t="str">
        <f>IFERROR(__xludf.DUMMYFUNCTION("""COMPUTED_VALUE"""),"기타")</f>
        <v>기타</v>
      </c>
      <c r="AG106" s="201"/>
      <c r="AH106" s="201"/>
      <c r="AI106" s="201"/>
    </row>
    <row r="107">
      <c r="H107" s="195">
        <v>45435.0</v>
      </c>
      <c r="I107" s="196" t="s">
        <v>160</v>
      </c>
      <c r="J107" s="196" t="s">
        <v>23</v>
      </c>
      <c r="K107" s="202">
        <v>46860.0</v>
      </c>
      <c r="L107" s="198" t="s">
        <v>56</v>
      </c>
      <c r="M107" s="130"/>
      <c r="N107" s="198" t="s">
        <v>177</v>
      </c>
      <c r="O107" s="200"/>
      <c r="P107" s="200"/>
      <c r="Q107" s="130"/>
      <c r="R107" s="199"/>
      <c r="S107" s="200"/>
      <c r="T107" s="132"/>
      <c r="AB107" s="201" t="str">
        <f>IFERROR(__xludf.DUMMYFUNCTION("FILTER('설정시트'!$D$7:$K$20,'설정시트'!$C$7:$C$20=I107)"),"#N/A")</f>
        <v>#N/A</v>
      </c>
      <c r="AC107" s="201"/>
      <c r="AD107" s="201"/>
      <c r="AE107" s="201"/>
      <c r="AF107" s="201"/>
      <c r="AG107" s="201"/>
      <c r="AH107" s="201"/>
      <c r="AI107" s="201"/>
    </row>
    <row r="108">
      <c r="H108" s="195">
        <v>45435.0</v>
      </c>
      <c r="I108" s="196" t="s">
        <v>160</v>
      </c>
      <c r="J108" s="196" t="s">
        <v>23</v>
      </c>
      <c r="K108" s="202">
        <v>46860.0</v>
      </c>
      <c r="L108" s="198" t="s">
        <v>56</v>
      </c>
      <c r="M108" s="130"/>
      <c r="N108" s="198" t="s">
        <v>178</v>
      </c>
      <c r="O108" s="200"/>
      <c r="P108" s="200"/>
      <c r="Q108" s="130"/>
      <c r="R108" s="199"/>
      <c r="S108" s="200"/>
      <c r="T108" s="132"/>
      <c r="AB108" s="201" t="str">
        <f>IFERROR(__xludf.DUMMYFUNCTION("FILTER('설정시트'!$D$7:$K$20,'설정시트'!$C$7:$C$20=I108)"),"#N/A")</f>
        <v>#N/A</v>
      </c>
      <c r="AC108" s="201"/>
      <c r="AD108" s="201"/>
      <c r="AE108" s="201"/>
      <c r="AF108" s="201"/>
      <c r="AG108" s="201"/>
      <c r="AH108" s="201"/>
      <c r="AI108" s="201"/>
    </row>
    <row r="109">
      <c r="H109" s="195">
        <v>45435.0</v>
      </c>
      <c r="I109" s="196" t="s">
        <v>26</v>
      </c>
      <c r="J109" s="196" t="s">
        <v>27</v>
      </c>
      <c r="K109" s="202">
        <v>7900.0</v>
      </c>
      <c r="L109" s="198" t="s">
        <v>56</v>
      </c>
      <c r="M109" s="130"/>
      <c r="N109" s="198" t="s">
        <v>179</v>
      </c>
      <c r="O109" s="200"/>
      <c r="P109" s="200"/>
      <c r="Q109" s="130"/>
      <c r="R109" s="199"/>
      <c r="S109" s="200"/>
      <c r="T109" s="132"/>
      <c r="AB109" s="201" t="str">
        <f>IFERROR(__xludf.DUMMYFUNCTION("FILTER('설정시트'!$D$7:$K$20,'설정시트'!$C$7:$C$20=I109)"),"식재료비")</f>
        <v>식재료비</v>
      </c>
      <c r="AC109" s="201" t="str">
        <f>IFERROR(__xludf.DUMMYFUNCTION("""COMPUTED_VALUE"""),"회사점심")</f>
        <v>회사점심</v>
      </c>
      <c r="AD109" s="201" t="str">
        <f>IFERROR(__xludf.DUMMYFUNCTION("""COMPUTED_VALUE"""),"간식/카페")</f>
        <v>간식/카페</v>
      </c>
      <c r="AE109" s="201" t="str">
        <f>IFERROR(__xludf.DUMMYFUNCTION("""COMPUTED_VALUE"""),"외식/배달")</f>
        <v>외식/배달</v>
      </c>
      <c r="AF109" s="201" t="str">
        <f>IFERROR(__xludf.DUMMYFUNCTION("""COMPUTED_VALUE"""),"기타")</f>
        <v>기타</v>
      </c>
      <c r="AG109" s="201"/>
      <c r="AH109" s="201"/>
      <c r="AI109" s="201"/>
    </row>
    <row r="110">
      <c r="H110" s="195">
        <v>45435.0</v>
      </c>
      <c r="I110" s="203" t="s">
        <v>3</v>
      </c>
      <c r="J110" s="203" t="s">
        <v>4</v>
      </c>
      <c r="K110" s="220">
        <v>3300000.0</v>
      </c>
      <c r="L110" s="198" t="s">
        <v>54</v>
      </c>
      <c r="M110" s="130"/>
      <c r="N110" s="198" t="s">
        <v>180</v>
      </c>
      <c r="O110" s="200"/>
      <c r="P110" s="200"/>
      <c r="Q110" s="130"/>
      <c r="R110" s="199"/>
      <c r="S110" s="200"/>
      <c r="T110" s="132"/>
      <c r="AB110" s="201" t="str">
        <f>IFERROR(__xludf.DUMMYFUNCTION("FILTER('설정시트'!$D$7:$K$20,'설정시트'!$C$7:$C$20=I110)"),"🍪 월급")</f>
        <v>🍪 월급</v>
      </c>
      <c r="AC110" s="201" t="str">
        <f>IFERROR(__xludf.DUMMYFUNCTION("""COMPUTED_VALUE"""),"🍪 부수입")</f>
        <v>🍪 부수입</v>
      </c>
      <c r="AD110" s="201" t="str">
        <f>IFERROR(__xludf.DUMMYFUNCTION("""COMPUTED_VALUE"""),"🐻 월급")</f>
        <v>🐻 월급</v>
      </c>
      <c r="AE110" s="201" t="str">
        <f>IFERROR(__xludf.DUMMYFUNCTION("""COMPUTED_VALUE"""),"🐻 부수입")</f>
        <v>🐻 부수입</v>
      </c>
      <c r="AF110" s="201" t="str">
        <f>IFERROR(__xludf.DUMMYFUNCTION("""COMPUTED_VALUE"""),"기타")</f>
        <v>기타</v>
      </c>
      <c r="AG110" s="201"/>
      <c r="AH110" s="201"/>
      <c r="AI110" s="201"/>
    </row>
    <row r="111">
      <c r="H111" s="195">
        <v>45436.0</v>
      </c>
      <c r="I111" s="196" t="s">
        <v>151</v>
      </c>
      <c r="J111" s="196" t="s">
        <v>8</v>
      </c>
      <c r="K111" s="202">
        <v>52900.0</v>
      </c>
      <c r="L111" s="198" t="s">
        <v>56</v>
      </c>
      <c r="M111" s="130"/>
      <c r="N111" s="198" t="s">
        <v>181</v>
      </c>
      <c r="O111" s="200"/>
      <c r="P111" s="200"/>
      <c r="Q111" s="130"/>
      <c r="R111" s="199"/>
      <c r="S111" s="200"/>
      <c r="T111" s="132"/>
      <c r="AB111" s="201" t="str">
        <f>IFERROR(__xludf.DUMMYFUNCTION("FILTER('설정시트'!$D$7:$K$20,'설정시트'!$C$7:$C$20=I111)"),"#N/A")</f>
        <v>#N/A</v>
      </c>
      <c r="AC111" s="201"/>
      <c r="AD111" s="201"/>
      <c r="AE111" s="201"/>
      <c r="AF111" s="201"/>
      <c r="AG111" s="201"/>
      <c r="AH111" s="201"/>
      <c r="AI111" s="201"/>
    </row>
    <row r="112">
      <c r="H112" s="195">
        <v>45436.0</v>
      </c>
      <c r="I112" s="196" t="s">
        <v>32</v>
      </c>
      <c r="J112" s="196" t="s">
        <v>35</v>
      </c>
      <c r="K112" s="202">
        <v>11000.0</v>
      </c>
      <c r="L112" s="198" t="s">
        <v>56</v>
      </c>
      <c r="M112" s="130"/>
      <c r="N112" s="198" t="s">
        <v>182</v>
      </c>
      <c r="O112" s="200"/>
      <c r="P112" s="200"/>
      <c r="Q112" s="130"/>
      <c r="R112" s="199"/>
      <c r="S112" s="200"/>
      <c r="T112" s="132"/>
      <c r="AB112" s="201" t="str">
        <f>IFERROR(__xludf.DUMMYFUNCTION("FILTER('설정시트'!$D$7:$K$20,'설정시트'!$C$7:$C$20=I112)"),"의류/잡화")</f>
        <v>의류/잡화</v>
      </c>
      <c r="AC112" s="201" t="str">
        <f>IFERROR(__xludf.DUMMYFUNCTION("""COMPUTED_VALUE"""),"OTT")</f>
        <v>OTT</v>
      </c>
      <c r="AD112" s="201" t="str">
        <f>IFERROR(__xludf.DUMMYFUNCTION("""COMPUTED_VALUE"""),"문화생활")</f>
        <v>문화생활</v>
      </c>
      <c r="AE112" s="201" t="str">
        <f>IFERROR(__xludf.DUMMYFUNCTION("""COMPUTED_VALUE"""),"자기계발")</f>
        <v>자기계발</v>
      </c>
      <c r="AF112" s="201" t="str">
        <f>IFERROR(__xludf.DUMMYFUNCTION("""COMPUTED_VALUE"""),"미용")</f>
        <v>미용</v>
      </c>
      <c r="AG112" s="201" t="str">
        <f>IFERROR(__xludf.DUMMYFUNCTION("""COMPUTED_VALUE"""),"기타")</f>
        <v>기타</v>
      </c>
      <c r="AH112" s="201"/>
      <c r="AI112" s="201"/>
    </row>
    <row r="113">
      <c r="H113" s="195">
        <v>45436.0</v>
      </c>
      <c r="I113" s="196" t="s">
        <v>26</v>
      </c>
      <c r="J113" s="196" t="s">
        <v>29</v>
      </c>
      <c r="K113" s="202">
        <v>10000.0</v>
      </c>
      <c r="L113" s="198" t="s">
        <v>56</v>
      </c>
      <c r="M113" s="130"/>
      <c r="N113" s="198" t="s">
        <v>183</v>
      </c>
      <c r="O113" s="200"/>
      <c r="P113" s="200"/>
      <c r="Q113" s="130"/>
      <c r="R113" s="199"/>
      <c r="S113" s="200"/>
      <c r="T113" s="132"/>
      <c r="AB113" s="201" t="str">
        <f>IFERROR(__xludf.DUMMYFUNCTION("FILTER('설정시트'!$D$7:$K$20,'설정시트'!$C$7:$C$20=I113)"),"식재료비")</f>
        <v>식재료비</v>
      </c>
      <c r="AC113" s="201" t="str">
        <f>IFERROR(__xludf.DUMMYFUNCTION("""COMPUTED_VALUE"""),"회사점심")</f>
        <v>회사점심</v>
      </c>
      <c r="AD113" s="201" t="str">
        <f>IFERROR(__xludf.DUMMYFUNCTION("""COMPUTED_VALUE"""),"간식/카페")</f>
        <v>간식/카페</v>
      </c>
      <c r="AE113" s="201" t="str">
        <f>IFERROR(__xludf.DUMMYFUNCTION("""COMPUTED_VALUE"""),"외식/배달")</f>
        <v>외식/배달</v>
      </c>
      <c r="AF113" s="201" t="str">
        <f>IFERROR(__xludf.DUMMYFUNCTION("""COMPUTED_VALUE"""),"기타")</f>
        <v>기타</v>
      </c>
      <c r="AG113" s="201"/>
      <c r="AH113" s="201"/>
      <c r="AI113" s="201"/>
    </row>
    <row r="114">
      <c r="H114" s="195">
        <v>45437.0</v>
      </c>
      <c r="I114" s="196" t="s">
        <v>26</v>
      </c>
      <c r="J114" s="196" t="s">
        <v>30</v>
      </c>
      <c r="K114" s="197">
        <v>62300.0</v>
      </c>
      <c r="L114" s="198" t="s">
        <v>55</v>
      </c>
      <c r="M114" s="130"/>
      <c r="N114" s="198" t="s">
        <v>184</v>
      </c>
      <c r="O114" s="200"/>
      <c r="P114" s="200"/>
      <c r="Q114" s="130"/>
      <c r="R114" s="199"/>
      <c r="S114" s="200"/>
      <c r="T114" s="132"/>
      <c r="AB114" s="201" t="str">
        <f>IFERROR(__xludf.DUMMYFUNCTION("FILTER('설정시트'!$D$7:$K$20,'설정시트'!$C$7:$C$20=I114)"),"식재료비")</f>
        <v>식재료비</v>
      </c>
      <c r="AC114" s="201" t="str">
        <f>IFERROR(__xludf.DUMMYFUNCTION("""COMPUTED_VALUE"""),"회사점심")</f>
        <v>회사점심</v>
      </c>
      <c r="AD114" s="201" t="str">
        <f>IFERROR(__xludf.DUMMYFUNCTION("""COMPUTED_VALUE"""),"간식/카페")</f>
        <v>간식/카페</v>
      </c>
      <c r="AE114" s="201" t="str">
        <f>IFERROR(__xludf.DUMMYFUNCTION("""COMPUTED_VALUE"""),"외식/배달")</f>
        <v>외식/배달</v>
      </c>
      <c r="AF114" s="201" t="str">
        <f>IFERROR(__xludf.DUMMYFUNCTION("""COMPUTED_VALUE"""),"기타")</f>
        <v>기타</v>
      </c>
      <c r="AG114" s="201"/>
      <c r="AH114" s="201"/>
      <c r="AI114" s="201"/>
    </row>
    <row r="115">
      <c r="H115" s="195">
        <v>45437.0</v>
      </c>
      <c r="I115" s="196" t="s">
        <v>26</v>
      </c>
      <c r="J115" s="196" t="s">
        <v>30</v>
      </c>
      <c r="K115" s="202">
        <v>83000.0</v>
      </c>
      <c r="L115" s="198" t="s">
        <v>56</v>
      </c>
      <c r="M115" s="130"/>
      <c r="N115" s="198" t="s">
        <v>185</v>
      </c>
      <c r="O115" s="200"/>
      <c r="P115" s="200"/>
      <c r="Q115" s="130"/>
      <c r="R115" s="199"/>
      <c r="S115" s="200"/>
      <c r="T115" s="132"/>
      <c r="AB115" s="201" t="str">
        <f>IFERROR(__xludf.DUMMYFUNCTION("FILTER('설정시트'!$D$7:$K$20,'설정시트'!$C$7:$C$20=I115)"),"식재료비")</f>
        <v>식재료비</v>
      </c>
      <c r="AC115" s="201" t="str">
        <f>IFERROR(__xludf.DUMMYFUNCTION("""COMPUTED_VALUE"""),"회사점심")</f>
        <v>회사점심</v>
      </c>
      <c r="AD115" s="201" t="str">
        <f>IFERROR(__xludf.DUMMYFUNCTION("""COMPUTED_VALUE"""),"간식/카페")</f>
        <v>간식/카페</v>
      </c>
      <c r="AE115" s="201" t="str">
        <f>IFERROR(__xludf.DUMMYFUNCTION("""COMPUTED_VALUE"""),"외식/배달")</f>
        <v>외식/배달</v>
      </c>
      <c r="AF115" s="201" t="str">
        <f>IFERROR(__xludf.DUMMYFUNCTION("""COMPUTED_VALUE"""),"기타")</f>
        <v>기타</v>
      </c>
      <c r="AG115" s="201"/>
      <c r="AH115" s="201"/>
      <c r="AI115" s="201"/>
    </row>
    <row r="116">
      <c r="H116" s="195">
        <v>45438.0</v>
      </c>
      <c r="I116" s="196" t="s">
        <v>26</v>
      </c>
      <c r="J116" s="196" t="s">
        <v>29</v>
      </c>
      <c r="K116" s="197">
        <v>1500.0</v>
      </c>
      <c r="L116" s="198" t="s">
        <v>55</v>
      </c>
      <c r="M116" s="130"/>
      <c r="N116" s="198" t="s">
        <v>186</v>
      </c>
      <c r="O116" s="200"/>
      <c r="P116" s="200"/>
      <c r="Q116" s="130"/>
      <c r="R116" s="199"/>
      <c r="S116" s="200"/>
      <c r="T116" s="132"/>
      <c r="AB116" s="201" t="str">
        <f>IFERROR(__xludf.DUMMYFUNCTION("FILTER('설정시트'!$D$7:$K$20,'설정시트'!$C$7:$C$20=I116)"),"식재료비")</f>
        <v>식재료비</v>
      </c>
      <c r="AC116" s="201" t="str">
        <f>IFERROR(__xludf.DUMMYFUNCTION("""COMPUTED_VALUE"""),"회사점심")</f>
        <v>회사점심</v>
      </c>
      <c r="AD116" s="201" t="str">
        <f>IFERROR(__xludf.DUMMYFUNCTION("""COMPUTED_VALUE"""),"간식/카페")</f>
        <v>간식/카페</v>
      </c>
      <c r="AE116" s="201" t="str">
        <f>IFERROR(__xludf.DUMMYFUNCTION("""COMPUTED_VALUE"""),"외식/배달")</f>
        <v>외식/배달</v>
      </c>
      <c r="AF116" s="201" t="str">
        <f>IFERROR(__xludf.DUMMYFUNCTION("""COMPUTED_VALUE"""),"기타")</f>
        <v>기타</v>
      </c>
      <c r="AG116" s="201"/>
      <c r="AH116" s="201"/>
      <c r="AI116" s="201"/>
    </row>
    <row r="117">
      <c r="H117" s="195">
        <v>45439.0</v>
      </c>
      <c r="I117" s="196" t="s">
        <v>26</v>
      </c>
      <c r="J117" s="196" t="s">
        <v>29</v>
      </c>
      <c r="K117" s="202">
        <v>11000.0</v>
      </c>
      <c r="L117" s="198" t="s">
        <v>56</v>
      </c>
      <c r="M117" s="130"/>
      <c r="N117" s="198" t="s">
        <v>187</v>
      </c>
      <c r="O117" s="200"/>
      <c r="P117" s="200"/>
      <c r="Q117" s="130"/>
      <c r="R117" s="199"/>
      <c r="S117" s="200"/>
      <c r="T117" s="132"/>
      <c r="AB117" s="201" t="str">
        <f>IFERROR(__xludf.DUMMYFUNCTION("FILTER('설정시트'!$D$7:$K$20,'설정시트'!$C$7:$C$20=I117)"),"식재료비")</f>
        <v>식재료비</v>
      </c>
      <c r="AC117" s="201" t="str">
        <f>IFERROR(__xludf.DUMMYFUNCTION("""COMPUTED_VALUE"""),"회사점심")</f>
        <v>회사점심</v>
      </c>
      <c r="AD117" s="201" t="str">
        <f>IFERROR(__xludf.DUMMYFUNCTION("""COMPUTED_VALUE"""),"간식/카페")</f>
        <v>간식/카페</v>
      </c>
      <c r="AE117" s="201" t="str">
        <f>IFERROR(__xludf.DUMMYFUNCTION("""COMPUTED_VALUE"""),"외식/배달")</f>
        <v>외식/배달</v>
      </c>
      <c r="AF117" s="201" t="str">
        <f>IFERROR(__xludf.DUMMYFUNCTION("""COMPUTED_VALUE"""),"기타")</f>
        <v>기타</v>
      </c>
      <c r="AG117" s="201"/>
      <c r="AH117" s="201"/>
      <c r="AI117" s="201"/>
    </row>
    <row r="118">
      <c r="H118" s="195">
        <v>45439.0</v>
      </c>
      <c r="I118" s="196" t="s">
        <v>14</v>
      </c>
      <c r="J118" s="196" t="s">
        <v>15</v>
      </c>
      <c r="K118" s="202">
        <v>233990.0</v>
      </c>
      <c r="L118" s="198" t="s">
        <v>56</v>
      </c>
      <c r="M118" s="130"/>
      <c r="N118" s="198" t="s">
        <v>188</v>
      </c>
      <c r="O118" s="200"/>
      <c r="P118" s="200"/>
      <c r="Q118" s="130"/>
      <c r="R118" s="199"/>
      <c r="S118" s="200"/>
      <c r="T118" s="132"/>
      <c r="AB118" s="201" t="str">
        <f>IFERROR(__xludf.DUMMYFUNCTION("FILTER('설정시트'!$D$7:$K$20,'설정시트'!$C$7:$C$20=I118)"),"관리비")</f>
        <v>관리비</v>
      </c>
      <c r="AC118" s="201" t="str">
        <f>IFERROR(__xludf.DUMMYFUNCTION("""COMPUTED_VALUE"""),"월세")</f>
        <v>월세</v>
      </c>
      <c r="AD118" s="201" t="str">
        <f>IFERROR(__xludf.DUMMYFUNCTION("""COMPUTED_VALUE"""),"대출이자")</f>
        <v>대출이자</v>
      </c>
      <c r="AE118" s="201" t="str">
        <f>IFERROR(__xludf.DUMMYFUNCTION("""COMPUTED_VALUE"""),"통신비")</f>
        <v>통신비</v>
      </c>
      <c r="AF118" s="201" t="str">
        <f>IFERROR(__xludf.DUMMYFUNCTION("""COMPUTED_VALUE"""),"보험료")</f>
        <v>보험료</v>
      </c>
      <c r="AG118" s="201" t="str">
        <f>IFERROR(__xludf.DUMMYFUNCTION("""COMPUTED_VALUE"""),"곗돈")</f>
        <v>곗돈</v>
      </c>
      <c r="AH118" s="201"/>
      <c r="AI118" s="201"/>
    </row>
    <row r="119">
      <c r="H119" s="195">
        <v>45440.0</v>
      </c>
      <c r="I119" s="196" t="s">
        <v>26</v>
      </c>
      <c r="J119" s="196" t="s">
        <v>28</v>
      </c>
      <c r="K119" s="202">
        <v>13000.0</v>
      </c>
      <c r="L119" s="198" t="s">
        <v>56</v>
      </c>
      <c r="M119" s="130"/>
      <c r="N119" s="198" t="s">
        <v>189</v>
      </c>
      <c r="O119" s="200"/>
      <c r="P119" s="200"/>
      <c r="Q119" s="130"/>
      <c r="R119" s="199"/>
      <c r="S119" s="200"/>
      <c r="T119" s="132"/>
      <c r="AB119" s="201" t="str">
        <f>IFERROR(__xludf.DUMMYFUNCTION("FILTER('설정시트'!$D$7:$K$20,'설정시트'!$C$7:$C$20=I119)"),"식재료비")</f>
        <v>식재료비</v>
      </c>
      <c r="AC119" s="201" t="str">
        <f>IFERROR(__xludf.DUMMYFUNCTION("""COMPUTED_VALUE"""),"회사점심")</f>
        <v>회사점심</v>
      </c>
      <c r="AD119" s="201" t="str">
        <f>IFERROR(__xludf.DUMMYFUNCTION("""COMPUTED_VALUE"""),"간식/카페")</f>
        <v>간식/카페</v>
      </c>
      <c r="AE119" s="201" t="str">
        <f>IFERROR(__xludf.DUMMYFUNCTION("""COMPUTED_VALUE"""),"외식/배달")</f>
        <v>외식/배달</v>
      </c>
      <c r="AF119" s="201" t="str">
        <f>IFERROR(__xludf.DUMMYFUNCTION("""COMPUTED_VALUE"""),"기타")</f>
        <v>기타</v>
      </c>
      <c r="AG119" s="201"/>
      <c r="AH119" s="201"/>
      <c r="AI119" s="201"/>
    </row>
    <row r="120">
      <c r="H120" s="195">
        <v>45440.0</v>
      </c>
      <c r="I120" s="203" t="s">
        <v>151</v>
      </c>
      <c r="J120" s="203" t="s">
        <v>8</v>
      </c>
      <c r="K120" s="221">
        <v>36710.0</v>
      </c>
      <c r="L120" s="198" t="s">
        <v>56</v>
      </c>
      <c r="M120" s="130"/>
      <c r="N120" s="198" t="s">
        <v>190</v>
      </c>
      <c r="O120" s="200"/>
      <c r="P120" s="200"/>
      <c r="Q120" s="130"/>
      <c r="R120" s="199"/>
      <c r="S120" s="200"/>
      <c r="T120" s="132"/>
      <c r="AB120" s="201" t="str">
        <f>IFERROR(__xludf.DUMMYFUNCTION("FILTER('설정시트'!$D$7:$K$20,'설정시트'!$C$7:$C$20=I120)"),"#N/A")</f>
        <v>#N/A</v>
      </c>
      <c r="AC120" s="201"/>
      <c r="AD120" s="201"/>
      <c r="AE120" s="201"/>
      <c r="AF120" s="201"/>
      <c r="AG120" s="201"/>
      <c r="AH120" s="201"/>
      <c r="AI120" s="201"/>
    </row>
    <row r="121">
      <c r="H121" s="195">
        <v>45440.0</v>
      </c>
      <c r="I121" s="196" t="s">
        <v>26</v>
      </c>
      <c r="J121" s="196" t="s">
        <v>29</v>
      </c>
      <c r="K121" s="204">
        <v>22000.0</v>
      </c>
      <c r="L121" s="198" t="s">
        <v>56</v>
      </c>
      <c r="M121" s="130"/>
      <c r="N121" s="198" t="s">
        <v>191</v>
      </c>
      <c r="O121" s="200"/>
      <c r="P121" s="200"/>
      <c r="Q121" s="130"/>
      <c r="R121" s="199"/>
      <c r="S121" s="200"/>
      <c r="T121" s="132"/>
      <c r="AB121" s="201" t="str">
        <f>IFERROR(__xludf.DUMMYFUNCTION("FILTER('설정시트'!$D$7:$K$20,'설정시트'!$C$7:$C$20=I121)"),"식재료비")</f>
        <v>식재료비</v>
      </c>
      <c r="AC121" s="201" t="str">
        <f>IFERROR(__xludf.DUMMYFUNCTION("""COMPUTED_VALUE"""),"회사점심")</f>
        <v>회사점심</v>
      </c>
      <c r="AD121" s="201" t="str">
        <f>IFERROR(__xludf.DUMMYFUNCTION("""COMPUTED_VALUE"""),"간식/카페")</f>
        <v>간식/카페</v>
      </c>
      <c r="AE121" s="201" t="str">
        <f>IFERROR(__xludf.DUMMYFUNCTION("""COMPUTED_VALUE"""),"외식/배달")</f>
        <v>외식/배달</v>
      </c>
      <c r="AF121" s="201" t="str">
        <f>IFERROR(__xludf.DUMMYFUNCTION("""COMPUTED_VALUE"""),"기타")</f>
        <v>기타</v>
      </c>
      <c r="AG121" s="201"/>
      <c r="AH121" s="201"/>
      <c r="AI121" s="201"/>
    </row>
    <row r="122">
      <c r="H122" s="195">
        <v>45441.0</v>
      </c>
      <c r="I122" s="196" t="s">
        <v>26</v>
      </c>
      <c r="J122" s="196" t="s">
        <v>29</v>
      </c>
      <c r="K122" s="204">
        <v>9800.0</v>
      </c>
      <c r="L122" s="198" t="s">
        <v>56</v>
      </c>
      <c r="M122" s="130"/>
      <c r="N122" s="198" t="s">
        <v>192</v>
      </c>
      <c r="O122" s="200"/>
      <c r="P122" s="200"/>
      <c r="Q122" s="130"/>
      <c r="R122" s="199"/>
      <c r="S122" s="200"/>
      <c r="T122" s="132"/>
      <c r="AB122" s="201" t="str">
        <f>IFERROR(__xludf.DUMMYFUNCTION("FILTER('설정시트'!$D$7:$K$20,'설정시트'!$C$7:$C$20=I122)"),"식재료비")</f>
        <v>식재료비</v>
      </c>
      <c r="AC122" s="201" t="str">
        <f>IFERROR(__xludf.DUMMYFUNCTION("""COMPUTED_VALUE"""),"회사점심")</f>
        <v>회사점심</v>
      </c>
      <c r="AD122" s="201" t="str">
        <f>IFERROR(__xludf.DUMMYFUNCTION("""COMPUTED_VALUE"""),"간식/카페")</f>
        <v>간식/카페</v>
      </c>
      <c r="AE122" s="201" t="str">
        <f>IFERROR(__xludf.DUMMYFUNCTION("""COMPUTED_VALUE"""),"외식/배달")</f>
        <v>외식/배달</v>
      </c>
      <c r="AF122" s="201" t="str">
        <f>IFERROR(__xludf.DUMMYFUNCTION("""COMPUTED_VALUE"""),"기타")</f>
        <v>기타</v>
      </c>
      <c r="AG122" s="201"/>
      <c r="AH122" s="201"/>
      <c r="AI122" s="201"/>
    </row>
    <row r="123">
      <c r="H123" s="195">
        <v>45441.0</v>
      </c>
      <c r="I123" s="196" t="s">
        <v>26</v>
      </c>
      <c r="J123" s="196" t="s">
        <v>28</v>
      </c>
      <c r="K123" s="222">
        <v>11500.0</v>
      </c>
      <c r="L123" s="198" t="s">
        <v>56</v>
      </c>
      <c r="M123" s="130"/>
      <c r="N123" s="198" t="s">
        <v>193</v>
      </c>
      <c r="O123" s="200"/>
      <c r="P123" s="200"/>
      <c r="Q123" s="130"/>
      <c r="R123" s="199"/>
      <c r="S123" s="200"/>
      <c r="T123" s="132"/>
      <c r="AB123" s="201" t="str">
        <f>IFERROR(__xludf.DUMMYFUNCTION("FILTER('설정시트'!$D$7:$K$20,'설정시트'!$C$7:$C$20=I123)"),"식재료비")</f>
        <v>식재료비</v>
      </c>
      <c r="AC123" s="201" t="str">
        <f>IFERROR(__xludf.DUMMYFUNCTION("""COMPUTED_VALUE"""),"회사점심")</f>
        <v>회사점심</v>
      </c>
      <c r="AD123" s="201" t="str">
        <f>IFERROR(__xludf.DUMMYFUNCTION("""COMPUTED_VALUE"""),"간식/카페")</f>
        <v>간식/카페</v>
      </c>
      <c r="AE123" s="201" t="str">
        <f>IFERROR(__xludf.DUMMYFUNCTION("""COMPUTED_VALUE"""),"외식/배달")</f>
        <v>외식/배달</v>
      </c>
      <c r="AF123" s="201" t="str">
        <f>IFERROR(__xludf.DUMMYFUNCTION("""COMPUTED_VALUE"""),"기타")</f>
        <v>기타</v>
      </c>
      <c r="AG123" s="201"/>
      <c r="AH123" s="201"/>
      <c r="AI123" s="201"/>
    </row>
    <row r="124">
      <c r="H124" s="195">
        <v>45442.0</v>
      </c>
      <c r="I124" s="196" t="s">
        <v>26</v>
      </c>
      <c r="J124" s="196" t="s">
        <v>28</v>
      </c>
      <c r="K124" s="204">
        <v>8500.0</v>
      </c>
      <c r="L124" s="198" t="s">
        <v>56</v>
      </c>
      <c r="M124" s="130"/>
      <c r="N124" s="198" t="s">
        <v>194</v>
      </c>
      <c r="O124" s="200"/>
      <c r="P124" s="200"/>
      <c r="Q124" s="130"/>
      <c r="R124" s="199"/>
      <c r="S124" s="200"/>
      <c r="T124" s="132"/>
      <c r="AB124" s="201" t="str">
        <f>IFERROR(__xludf.DUMMYFUNCTION("FILTER('설정시트'!$D$7:$K$20,'설정시트'!$C$7:$C$20=I124)"),"식재료비")</f>
        <v>식재료비</v>
      </c>
      <c r="AC124" s="201" t="str">
        <f>IFERROR(__xludf.DUMMYFUNCTION("""COMPUTED_VALUE"""),"회사점심")</f>
        <v>회사점심</v>
      </c>
      <c r="AD124" s="201" t="str">
        <f>IFERROR(__xludf.DUMMYFUNCTION("""COMPUTED_VALUE"""),"간식/카페")</f>
        <v>간식/카페</v>
      </c>
      <c r="AE124" s="201" t="str">
        <f>IFERROR(__xludf.DUMMYFUNCTION("""COMPUTED_VALUE"""),"외식/배달")</f>
        <v>외식/배달</v>
      </c>
      <c r="AF124" s="201" t="str">
        <f>IFERROR(__xludf.DUMMYFUNCTION("""COMPUTED_VALUE"""),"기타")</f>
        <v>기타</v>
      </c>
      <c r="AG124" s="201"/>
      <c r="AH124" s="201"/>
      <c r="AI124" s="201"/>
    </row>
    <row r="125">
      <c r="H125" s="195">
        <v>45442.0</v>
      </c>
      <c r="I125" s="196" t="s">
        <v>26</v>
      </c>
      <c r="J125" s="196" t="s">
        <v>30</v>
      </c>
      <c r="K125" s="204">
        <v>16500.0</v>
      </c>
      <c r="L125" s="198" t="s">
        <v>56</v>
      </c>
      <c r="M125" s="130"/>
      <c r="N125" s="198" t="s">
        <v>195</v>
      </c>
      <c r="O125" s="200"/>
      <c r="P125" s="200"/>
      <c r="Q125" s="130"/>
      <c r="R125" s="199"/>
      <c r="S125" s="200"/>
      <c r="T125" s="132"/>
      <c r="AB125" s="201" t="str">
        <f>IFERROR(__xludf.DUMMYFUNCTION("FILTER('설정시트'!$D$7:$K$20,'설정시트'!$C$7:$C$20=I125)"),"식재료비")</f>
        <v>식재료비</v>
      </c>
      <c r="AC125" s="201" t="str">
        <f>IFERROR(__xludf.DUMMYFUNCTION("""COMPUTED_VALUE"""),"회사점심")</f>
        <v>회사점심</v>
      </c>
      <c r="AD125" s="201" t="str">
        <f>IFERROR(__xludf.DUMMYFUNCTION("""COMPUTED_VALUE"""),"간식/카페")</f>
        <v>간식/카페</v>
      </c>
      <c r="AE125" s="201" t="str">
        <f>IFERROR(__xludf.DUMMYFUNCTION("""COMPUTED_VALUE"""),"외식/배달")</f>
        <v>외식/배달</v>
      </c>
      <c r="AF125" s="201" t="str">
        <f>IFERROR(__xludf.DUMMYFUNCTION("""COMPUTED_VALUE"""),"기타")</f>
        <v>기타</v>
      </c>
      <c r="AG125" s="201"/>
      <c r="AH125" s="201"/>
      <c r="AI125" s="201"/>
    </row>
    <row r="126">
      <c r="H126" s="195">
        <v>45443.0</v>
      </c>
      <c r="I126" s="196" t="s">
        <v>160</v>
      </c>
      <c r="J126" s="196" t="s">
        <v>8</v>
      </c>
      <c r="K126" s="222">
        <v>1000.0</v>
      </c>
      <c r="L126" s="198" t="s">
        <v>55</v>
      </c>
      <c r="M126" s="130"/>
      <c r="N126" s="198" t="s">
        <v>196</v>
      </c>
      <c r="O126" s="200"/>
      <c r="P126" s="200"/>
      <c r="Q126" s="130"/>
      <c r="R126" s="199"/>
      <c r="S126" s="200"/>
      <c r="T126" s="132"/>
      <c r="AB126" s="201" t="str">
        <f>IFERROR(__xludf.DUMMYFUNCTION("FILTER('설정시트'!$D$7:$K$20,'설정시트'!$C$7:$C$20=I126)"),"#N/A")</f>
        <v>#N/A</v>
      </c>
      <c r="AC126" s="201"/>
      <c r="AD126" s="201"/>
      <c r="AE126" s="201"/>
      <c r="AF126" s="201"/>
      <c r="AG126" s="201"/>
      <c r="AH126" s="201"/>
      <c r="AI126" s="201"/>
    </row>
    <row r="127">
      <c r="H127" s="195">
        <v>45443.0</v>
      </c>
      <c r="I127" s="203" t="s">
        <v>26</v>
      </c>
      <c r="J127" s="203" t="s">
        <v>27</v>
      </c>
      <c r="K127" s="221">
        <v>15560.0</v>
      </c>
      <c r="L127" s="198" t="s">
        <v>56</v>
      </c>
      <c r="M127" s="130"/>
      <c r="N127" s="198" t="s">
        <v>197</v>
      </c>
      <c r="O127" s="200"/>
      <c r="P127" s="200"/>
      <c r="Q127" s="130"/>
      <c r="R127" s="199"/>
      <c r="S127" s="200"/>
      <c r="T127" s="132"/>
      <c r="AB127" s="201" t="str">
        <f>IFERROR(__xludf.DUMMYFUNCTION("FILTER('설정시트'!$D$7:$K$20,'설정시트'!$C$7:$C$20=I127)"),"식재료비")</f>
        <v>식재료비</v>
      </c>
      <c r="AC127" s="201" t="str">
        <f>IFERROR(__xludf.DUMMYFUNCTION("""COMPUTED_VALUE"""),"회사점심")</f>
        <v>회사점심</v>
      </c>
      <c r="AD127" s="201" t="str">
        <f>IFERROR(__xludf.DUMMYFUNCTION("""COMPUTED_VALUE"""),"간식/카페")</f>
        <v>간식/카페</v>
      </c>
      <c r="AE127" s="201" t="str">
        <f>IFERROR(__xludf.DUMMYFUNCTION("""COMPUTED_VALUE"""),"외식/배달")</f>
        <v>외식/배달</v>
      </c>
      <c r="AF127" s="201" t="str">
        <f>IFERROR(__xludf.DUMMYFUNCTION("""COMPUTED_VALUE"""),"기타")</f>
        <v>기타</v>
      </c>
      <c r="AG127" s="201"/>
      <c r="AH127" s="201"/>
      <c r="AI127" s="201"/>
    </row>
    <row r="128">
      <c r="H128" s="195">
        <v>45443.0</v>
      </c>
      <c r="I128" s="203" t="s">
        <v>160</v>
      </c>
      <c r="J128" s="203" t="s">
        <v>198</v>
      </c>
      <c r="K128" s="204">
        <v>1500.0</v>
      </c>
      <c r="L128" s="198" t="s">
        <v>56</v>
      </c>
      <c r="M128" s="130"/>
      <c r="N128" s="198" t="s">
        <v>199</v>
      </c>
      <c r="O128" s="200"/>
      <c r="P128" s="200"/>
      <c r="Q128" s="130"/>
      <c r="R128" s="199"/>
      <c r="S128" s="200"/>
      <c r="T128" s="132"/>
      <c r="AB128" s="201" t="str">
        <f>IFERROR(__xludf.DUMMYFUNCTION("FILTER('설정시트'!$D$7:$K$20,'설정시트'!$C$7:$C$20=I128)"),"#N/A")</f>
        <v>#N/A</v>
      </c>
      <c r="AC128" s="201"/>
      <c r="AD128" s="201"/>
      <c r="AE128" s="201"/>
      <c r="AF128" s="201"/>
      <c r="AG128" s="201"/>
      <c r="AH128" s="201"/>
      <c r="AI128" s="201"/>
    </row>
    <row r="129">
      <c r="H129" s="195">
        <v>45443.0</v>
      </c>
      <c r="I129" s="203" t="s">
        <v>151</v>
      </c>
      <c r="J129" s="203" t="s">
        <v>48</v>
      </c>
      <c r="K129" s="204">
        <v>19400.0</v>
      </c>
      <c r="L129" s="198" t="s">
        <v>56</v>
      </c>
      <c r="M129" s="130"/>
      <c r="N129" s="198" t="s">
        <v>200</v>
      </c>
      <c r="O129" s="200"/>
      <c r="P129" s="200"/>
      <c r="Q129" s="130"/>
      <c r="R129" s="199"/>
      <c r="S129" s="200"/>
      <c r="T129" s="132"/>
      <c r="AB129" s="201" t="str">
        <f>IFERROR(__xludf.DUMMYFUNCTION("FILTER('설정시트'!$D$7:$K$20,'설정시트'!$C$7:$C$20=I129)"),"#N/A")</f>
        <v>#N/A</v>
      </c>
      <c r="AC129" s="201"/>
      <c r="AD129" s="201"/>
      <c r="AE129" s="201"/>
      <c r="AF129" s="201"/>
      <c r="AG129" s="201"/>
      <c r="AH129" s="201"/>
      <c r="AI129" s="201"/>
    </row>
    <row r="130">
      <c r="H130" s="195">
        <v>45443.0</v>
      </c>
      <c r="I130" s="203" t="s">
        <v>32</v>
      </c>
      <c r="J130" s="203" t="s">
        <v>34</v>
      </c>
      <c r="K130" s="204">
        <v>4990.0</v>
      </c>
      <c r="L130" s="198" t="s">
        <v>56</v>
      </c>
      <c r="M130" s="130"/>
      <c r="N130" s="198" t="s">
        <v>201</v>
      </c>
      <c r="O130" s="200"/>
      <c r="P130" s="200"/>
      <c r="Q130" s="130"/>
      <c r="R130" s="199"/>
      <c r="S130" s="200"/>
      <c r="T130" s="132"/>
      <c r="AB130" s="201" t="str">
        <f>IFERROR(__xludf.DUMMYFUNCTION("FILTER('설정시트'!$D$7:$K$20,'설정시트'!$C$7:$C$20=I130)"),"의류/잡화")</f>
        <v>의류/잡화</v>
      </c>
      <c r="AC130" s="201" t="str">
        <f>IFERROR(__xludf.DUMMYFUNCTION("""COMPUTED_VALUE"""),"OTT")</f>
        <v>OTT</v>
      </c>
      <c r="AD130" s="201" t="str">
        <f>IFERROR(__xludf.DUMMYFUNCTION("""COMPUTED_VALUE"""),"문화생활")</f>
        <v>문화생활</v>
      </c>
      <c r="AE130" s="201" t="str">
        <f>IFERROR(__xludf.DUMMYFUNCTION("""COMPUTED_VALUE"""),"자기계발")</f>
        <v>자기계발</v>
      </c>
      <c r="AF130" s="201" t="str">
        <f>IFERROR(__xludf.DUMMYFUNCTION("""COMPUTED_VALUE"""),"미용")</f>
        <v>미용</v>
      </c>
      <c r="AG130" s="201" t="str">
        <f>IFERROR(__xludf.DUMMYFUNCTION("""COMPUTED_VALUE"""),"기타")</f>
        <v>기타</v>
      </c>
      <c r="AH130" s="201"/>
      <c r="AI130" s="201"/>
    </row>
    <row r="131">
      <c r="H131" s="195">
        <v>45448.0</v>
      </c>
      <c r="I131" s="223" t="s">
        <v>39</v>
      </c>
      <c r="J131" s="224" t="s">
        <v>202</v>
      </c>
      <c r="K131" s="225">
        <v>1206394.0</v>
      </c>
      <c r="L131" s="198" t="s">
        <v>54</v>
      </c>
      <c r="M131" s="130"/>
      <c r="N131" s="198" t="s">
        <v>203</v>
      </c>
      <c r="O131" s="200"/>
      <c r="P131" s="200"/>
      <c r="Q131" s="130"/>
      <c r="R131" s="199"/>
      <c r="S131" s="200"/>
      <c r="T131" s="132"/>
      <c r="AB131" s="201" t="str">
        <f>IFERROR(__xludf.DUMMYFUNCTION("FILTER('설정시트'!$D$7:$K$20,'설정시트'!$C$7:$C$20=I131)"),"약국")</f>
        <v>약국</v>
      </c>
      <c r="AC131" s="201" t="str">
        <f>IFERROR(__xludf.DUMMYFUNCTION("""COMPUTED_VALUE"""),"병원비")</f>
        <v>병원비</v>
      </c>
      <c r="AD131" s="201" t="str">
        <f>IFERROR(__xludf.DUMMYFUNCTION("""COMPUTED_VALUE"""),"영양제")</f>
        <v>영양제</v>
      </c>
      <c r="AE131" s="201" t="str">
        <f>IFERROR(__xludf.DUMMYFUNCTION("""COMPUTED_VALUE"""),"교통비")</f>
        <v>교통비</v>
      </c>
      <c r="AF131" s="201" t="str">
        <f>IFERROR(__xludf.DUMMYFUNCTION("""COMPUTED_VALUE"""),"주유비")</f>
        <v>주유비</v>
      </c>
      <c r="AG131" s="201" t="str">
        <f>IFERROR(__xludf.DUMMYFUNCTION("""COMPUTED_VALUE"""),"기타")</f>
        <v>기타</v>
      </c>
      <c r="AH131" s="201"/>
      <c r="AI131" s="201"/>
    </row>
    <row r="132">
      <c r="H132" s="195">
        <v>45446.0</v>
      </c>
      <c r="I132" s="223" t="s">
        <v>39</v>
      </c>
      <c r="J132" s="224" t="s">
        <v>202</v>
      </c>
      <c r="K132" s="225">
        <v>1615964.0</v>
      </c>
      <c r="L132" s="198" t="s">
        <v>54</v>
      </c>
      <c r="M132" s="130"/>
      <c r="N132" s="198" t="s">
        <v>204</v>
      </c>
      <c r="O132" s="200"/>
      <c r="P132" s="200"/>
      <c r="Q132" s="130"/>
      <c r="R132" s="199"/>
      <c r="S132" s="200"/>
      <c r="T132" s="132"/>
      <c r="AB132" s="201" t="str">
        <f>IFERROR(__xludf.DUMMYFUNCTION("FILTER('설정시트'!$D$7:$K$20,'설정시트'!$C$7:$C$20=I132)"),"약국")</f>
        <v>약국</v>
      </c>
      <c r="AC132" s="201" t="str">
        <f>IFERROR(__xludf.DUMMYFUNCTION("""COMPUTED_VALUE"""),"병원비")</f>
        <v>병원비</v>
      </c>
      <c r="AD132" s="201" t="str">
        <f>IFERROR(__xludf.DUMMYFUNCTION("""COMPUTED_VALUE"""),"영양제")</f>
        <v>영양제</v>
      </c>
      <c r="AE132" s="201" t="str">
        <f>IFERROR(__xludf.DUMMYFUNCTION("""COMPUTED_VALUE"""),"교통비")</f>
        <v>교통비</v>
      </c>
      <c r="AF132" s="201" t="str">
        <f>IFERROR(__xludf.DUMMYFUNCTION("""COMPUTED_VALUE"""),"주유비")</f>
        <v>주유비</v>
      </c>
      <c r="AG132" s="201" t="str">
        <f>IFERROR(__xludf.DUMMYFUNCTION("""COMPUTED_VALUE"""),"기타")</f>
        <v>기타</v>
      </c>
      <c r="AH132" s="201"/>
      <c r="AI132" s="201"/>
    </row>
    <row r="133">
      <c r="H133" s="195">
        <v>45453.0</v>
      </c>
      <c r="I133" s="226" t="s">
        <v>45</v>
      </c>
      <c r="J133" s="227" t="s">
        <v>202</v>
      </c>
      <c r="K133" s="225">
        <v>3441607.0</v>
      </c>
      <c r="L133" s="198" t="s">
        <v>54</v>
      </c>
      <c r="M133" s="130"/>
      <c r="N133" s="198" t="s">
        <v>205</v>
      </c>
      <c r="O133" s="200"/>
      <c r="P133" s="200"/>
      <c r="Q133" s="130"/>
      <c r="R133" s="199"/>
      <c r="S133" s="200"/>
      <c r="T133" s="132"/>
      <c r="AB133" s="201" t="str">
        <f>IFERROR(__xludf.DUMMYFUNCTION("FILTER('설정시트'!$D$7:$K$20,'설정시트'!$C$7:$C$20=I133)"),"약국")</f>
        <v>약국</v>
      </c>
      <c r="AC133" s="201" t="str">
        <f>IFERROR(__xludf.DUMMYFUNCTION("""COMPUTED_VALUE"""),"병원비")</f>
        <v>병원비</v>
      </c>
      <c r="AD133" s="201" t="str">
        <f>IFERROR(__xludf.DUMMYFUNCTION("""COMPUTED_VALUE"""),"영양제")</f>
        <v>영양제</v>
      </c>
      <c r="AE133" s="201" t="str">
        <f>IFERROR(__xludf.DUMMYFUNCTION("""COMPUTED_VALUE"""),"교통비")</f>
        <v>교통비</v>
      </c>
      <c r="AF133" s="201" t="str">
        <f>IFERROR(__xludf.DUMMYFUNCTION("""COMPUTED_VALUE"""),"주유비")</f>
        <v>주유비</v>
      </c>
      <c r="AG133" s="201" t="str">
        <f>IFERROR(__xludf.DUMMYFUNCTION("""COMPUTED_VALUE"""),"기타")</f>
        <v>기타</v>
      </c>
      <c r="AH133" s="201"/>
      <c r="AI133" s="201"/>
    </row>
    <row r="134">
      <c r="H134" s="228">
        <v>45453.0</v>
      </c>
      <c r="I134" s="226" t="s">
        <v>45</v>
      </c>
      <c r="J134" s="227" t="s">
        <v>202</v>
      </c>
      <c r="K134" s="225">
        <v>288890.0</v>
      </c>
      <c r="L134" s="198" t="s">
        <v>54</v>
      </c>
      <c r="M134" s="130"/>
      <c r="N134" s="198" t="s">
        <v>206</v>
      </c>
      <c r="O134" s="200"/>
      <c r="P134" s="200"/>
      <c r="Q134" s="130"/>
      <c r="R134" s="199"/>
      <c r="S134" s="200"/>
      <c r="T134" s="132"/>
      <c r="AB134" s="201" t="str">
        <f>IFERROR(__xludf.DUMMYFUNCTION("FILTER('설정시트'!$D$7:$K$20,'설정시트'!$C$7:$C$20=I134)"),"약국")</f>
        <v>약국</v>
      </c>
      <c r="AC134" s="201" t="str">
        <f>IFERROR(__xludf.DUMMYFUNCTION("""COMPUTED_VALUE"""),"병원비")</f>
        <v>병원비</v>
      </c>
      <c r="AD134" s="201" t="str">
        <f>IFERROR(__xludf.DUMMYFUNCTION("""COMPUTED_VALUE"""),"영양제")</f>
        <v>영양제</v>
      </c>
      <c r="AE134" s="201" t="str">
        <f>IFERROR(__xludf.DUMMYFUNCTION("""COMPUTED_VALUE"""),"교통비")</f>
        <v>교통비</v>
      </c>
      <c r="AF134" s="201" t="str">
        <f>IFERROR(__xludf.DUMMYFUNCTION("""COMPUTED_VALUE"""),"주유비")</f>
        <v>주유비</v>
      </c>
      <c r="AG134" s="201" t="str">
        <f>IFERROR(__xludf.DUMMYFUNCTION("""COMPUTED_VALUE"""),"기타")</f>
        <v>기타</v>
      </c>
      <c r="AH134" s="201"/>
      <c r="AI134" s="201"/>
    </row>
    <row r="135">
      <c r="H135" s="195"/>
      <c r="I135" s="203"/>
      <c r="J135" s="203"/>
      <c r="K135" s="204"/>
      <c r="L135" s="198"/>
      <c r="M135" s="130"/>
      <c r="N135" s="199"/>
      <c r="O135" s="200"/>
      <c r="P135" s="200"/>
      <c r="Q135" s="130"/>
      <c r="R135" s="199"/>
      <c r="S135" s="200"/>
      <c r="T135" s="132"/>
      <c r="AB135" s="201" t="str">
        <f>IFERROR(__xludf.DUMMYFUNCTION("FILTER('설정시트'!$D$7:$K$20,'설정시트'!$C$7:$C$20=I135)"),"#N/A")</f>
        <v>#N/A</v>
      </c>
      <c r="AC135" s="201"/>
      <c r="AD135" s="201"/>
      <c r="AE135" s="201"/>
      <c r="AF135" s="201"/>
      <c r="AG135" s="201"/>
      <c r="AH135" s="201"/>
      <c r="AI135" s="201"/>
    </row>
    <row r="136">
      <c r="H136" s="195"/>
      <c r="I136" s="203"/>
      <c r="J136" s="203"/>
      <c r="K136" s="204"/>
      <c r="L136" s="198"/>
      <c r="M136" s="130"/>
      <c r="N136" s="199"/>
      <c r="O136" s="200"/>
      <c r="P136" s="200"/>
      <c r="Q136" s="130"/>
      <c r="R136" s="199"/>
      <c r="S136" s="200"/>
      <c r="T136" s="132"/>
      <c r="AB136" s="201" t="str">
        <f>IFERROR(__xludf.DUMMYFUNCTION("FILTER('설정시트'!$D$7:$K$20,'설정시트'!$C$7:$C$20=I136)"),"#N/A")</f>
        <v>#N/A</v>
      </c>
      <c r="AC136" s="201"/>
      <c r="AD136" s="201"/>
      <c r="AE136" s="201"/>
      <c r="AF136" s="201"/>
      <c r="AG136" s="201"/>
      <c r="AH136" s="201"/>
      <c r="AI136" s="201"/>
    </row>
    <row r="137">
      <c r="H137" s="195"/>
      <c r="I137" s="203"/>
      <c r="J137" s="203"/>
      <c r="K137" s="204"/>
      <c r="L137" s="198"/>
      <c r="M137" s="130"/>
      <c r="N137" s="199"/>
      <c r="O137" s="200"/>
      <c r="P137" s="200"/>
      <c r="Q137" s="130"/>
      <c r="R137" s="199"/>
      <c r="S137" s="200"/>
      <c r="T137" s="132"/>
      <c r="AB137" s="201" t="str">
        <f>IFERROR(__xludf.DUMMYFUNCTION("FILTER('설정시트'!$D$7:$K$20,'설정시트'!$C$7:$C$20=I137)"),"#N/A")</f>
        <v>#N/A</v>
      </c>
      <c r="AC137" s="201"/>
      <c r="AD137" s="201"/>
      <c r="AE137" s="201"/>
      <c r="AF137" s="201"/>
      <c r="AG137" s="201"/>
      <c r="AH137" s="201"/>
      <c r="AI137" s="201"/>
    </row>
    <row r="138">
      <c r="H138" s="195"/>
      <c r="I138" s="203"/>
      <c r="J138" s="203"/>
      <c r="K138" s="204"/>
      <c r="L138" s="198"/>
      <c r="M138" s="130"/>
      <c r="N138" s="199"/>
      <c r="O138" s="200"/>
      <c r="P138" s="200"/>
      <c r="Q138" s="130"/>
      <c r="R138" s="199"/>
      <c r="S138" s="200"/>
      <c r="T138" s="132"/>
      <c r="AB138" s="201" t="str">
        <f>IFERROR(__xludf.DUMMYFUNCTION("FILTER('설정시트'!$D$7:$K$20,'설정시트'!$C$7:$C$20=I138)"),"#N/A")</f>
        <v>#N/A</v>
      </c>
      <c r="AC138" s="201"/>
      <c r="AD138" s="201"/>
      <c r="AE138" s="201"/>
      <c r="AF138" s="201"/>
      <c r="AG138" s="201"/>
      <c r="AH138" s="201"/>
      <c r="AI138" s="201"/>
    </row>
    <row r="139">
      <c r="H139" s="195"/>
      <c r="I139" s="203"/>
      <c r="J139" s="203"/>
      <c r="K139" s="204"/>
      <c r="L139" s="198"/>
      <c r="M139" s="130"/>
      <c r="N139" s="199"/>
      <c r="O139" s="200"/>
      <c r="P139" s="200"/>
      <c r="Q139" s="130"/>
      <c r="R139" s="199"/>
      <c r="S139" s="200"/>
      <c r="T139" s="132"/>
      <c r="AB139" s="201" t="str">
        <f>IFERROR(__xludf.DUMMYFUNCTION("FILTER('설정시트'!$D$7:$K$20,'설정시트'!$C$7:$C$20=I139)"),"#N/A")</f>
        <v>#N/A</v>
      </c>
      <c r="AC139" s="201"/>
      <c r="AD139" s="201"/>
      <c r="AE139" s="201"/>
      <c r="AF139" s="201"/>
      <c r="AG139" s="201"/>
      <c r="AH139" s="201"/>
      <c r="AI139" s="201"/>
    </row>
    <row r="140">
      <c r="H140" s="195"/>
      <c r="I140" s="203"/>
      <c r="J140" s="203"/>
      <c r="K140" s="204"/>
      <c r="L140" s="198"/>
      <c r="M140" s="130"/>
      <c r="N140" s="199"/>
      <c r="O140" s="200"/>
      <c r="P140" s="200"/>
      <c r="Q140" s="130"/>
      <c r="R140" s="199"/>
      <c r="S140" s="200"/>
      <c r="T140" s="132"/>
      <c r="AB140" s="201" t="str">
        <f>IFERROR(__xludf.DUMMYFUNCTION("FILTER('설정시트'!$D$7:$K$20,'설정시트'!$C$7:$C$20=I140)"),"#N/A")</f>
        <v>#N/A</v>
      </c>
      <c r="AC140" s="201"/>
      <c r="AD140" s="201"/>
      <c r="AE140" s="201"/>
      <c r="AF140" s="201"/>
      <c r="AG140" s="201"/>
      <c r="AH140" s="201"/>
      <c r="AI140" s="201"/>
    </row>
    <row r="141">
      <c r="H141" s="195"/>
      <c r="I141" s="203"/>
      <c r="J141" s="203"/>
      <c r="K141" s="204"/>
      <c r="L141" s="198"/>
      <c r="M141" s="130"/>
      <c r="N141" s="199"/>
      <c r="O141" s="200"/>
      <c r="P141" s="200"/>
      <c r="Q141" s="130"/>
      <c r="R141" s="199"/>
      <c r="S141" s="200"/>
      <c r="T141" s="132"/>
      <c r="AB141" s="201" t="str">
        <f>IFERROR(__xludf.DUMMYFUNCTION("FILTER('설정시트'!$D$7:$K$20,'설정시트'!$C$7:$C$20=I141)"),"#N/A")</f>
        <v>#N/A</v>
      </c>
      <c r="AC141" s="201"/>
      <c r="AD141" s="201"/>
      <c r="AE141" s="201"/>
      <c r="AF141" s="201"/>
      <c r="AG141" s="201"/>
      <c r="AH141" s="201"/>
      <c r="AI141" s="201"/>
    </row>
    <row r="142">
      <c r="H142" s="195"/>
      <c r="I142" s="203"/>
      <c r="J142" s="203"/>
      <c r="K142" s="204"/>
      <c r="L142" s="198"/>
      <c r="M142" s="130"/>
      <c r="N142" s="199"/>
      <c r="O142" s="200"/>
      <c r="P142" s="200"/>
      <c r="Q142" s="130"/>
      <c r="R142" s="199"/>
      <c r="S142" s="200"/>
      <c r="T142" s="132"/>
      <c r="AB142" s="201" t="str">
        <f>IFERROR(__xludf.DUMMYFUNCTION("FILTER('설정시트'!$D$7:$K$20,'설정시트'!$C$7:$C$20=I142)"),"#N/A")</f>
        <v>#N/A</v>
      </c>
      <c r="AC142" s="201"/>
      <c r="AD142" s="201"/>
      <c r="AE142" s="201"/>
      <c r="AF142" s="201"/>
      <c r="AG142" s="201"/>
      <c r="AH142" s="201"/>
      <c r="AI142" s="201"/>
    </row>
    <row r="143">
      <c r="H143" s="195"/>
      <c r="I143" s="203"/>
      <c r="J143" s="203"/>
      <c r="K143" s="204"/>
      <c r="L143" s="198"/>
      <c r="M143" s="130"/>
      <c r="N143" s="199"/>
      <c r="O143" s="200"/>
      <c r="P143" s="200"/>
      <c r="Q143" s="130"/>
      <c r="R143" s="199"/>
      <c r="S143" s="200"/>
      <c r="T143" s="132"/>
      <c r="AB143" s="201" t="str">
        <f>IFERROR(__xludf.DUMMYFUNCTION("FILTER('설정시트'!$D$7:$K$20,'설정시트'!$C$7:$C$20=I143)"),"#N/A")</f>
        <v>#N/A</v>
      </c>
      <c r="AC143" s="201"/>
      <c r="AD143" s="201"/>
      <c r="AE143" s="201"/>
      <c r="AF143" s="201"/>
      <c r="AG143" s="201"/>
      <c r="AH143" s="201"/>
      <c r="AI143" s="201"/>
    </row>
    <row r="144">
      <c r="H144" s="195"/>
      <c r="I144" s="203"/>
      <c r="J144" s="203"/>
      <c r="K144" s="204"/>
      <c r="L144" s="198"/>
      <c r="M144" s="130"/>
      <c r="N144" s="199"/>
      <c r="O144" s="200"/>
      <c r="P144" s="200"/>
      <c r="Q144" s="130"/>
      <c r="R144" s="199"/>
      <c r="S144" s="200"/>
      <c r="T144" s="132"/>
      <c r="AB144" s="201" t="str">
        <f>IFERROR(__xludf.DUMMYFUNCTION("FILTER('설정시트'!$D$7:$K$20,'설정시트'!$C$7:$C$20=I144)"),"#N/A")</f>
        <v>#N/A</v>
      </c>
      <c r="AC144" s="201"/>
      <c r="AD144" s="201"/>
      <c r="AE144" s="201"/>
      <c r="AF144" s="201"/>
      <c r="AG144" s="201"/>
      <c r="AH144" s="201"/>
      <c r="AI144" s="201"/>
    </row>
    <row r="145">
      <c r="H145" s="195"/>
      <c r="I145" s="203"/>
      <c r="J145" s="203"/>
      <c r="K145" s="204"/>
      <c r="L145" s="198"/>
      <c r="M145" s="130"/>
      <c r="N145" s="199"/>
      <c r="O145" s="200"/>
      <c r="P145" s="200"/>
      <c r="Q145" s="130"/>
      <c r="R145" s="199"/>
      <c r="S145" s="200"/>
      <c r="T145" s="132"/>
      <c r="AB145" s="201" t="str">
        <f>IFERROR(__xludf.DUMMYFUNCTION("FILTER('설정시트'!$D$7:$K$20,'설정시트'!$C$7:$C$20=I145)"),"#N/A")</f>
        <v>#N/A</v>
      </c>
      <c r="AC145" s="201"/>
      <c r="AD145" s="201"/>
      <c r="AE145" s="201"/>
      <c r="AF145" s="201"/>
      <c r="AG145" s="201"/>
      <c r="AH145" s="201"/>
      <c r="AI145" s="201"/>
    </row>
    <row r="146">
      <c r="H146" s="195"/>
      <c r="I146" s="203"/>
      <c r="J146" s="203"/>
      <c r="K146" s="204"/>
      <c r="L146" s="198"/>
      <c r="M146" s="130"/>
      <c r="N146" s="199"/>
      <c r="O146" s="200"/>
      <c r="P146" s="200"/>
      <c r="Q146" s="130"/>
      <c r="R146" s="199"/>
      <c r="S146" s="200"/>
      <c r="T146" s="132"/>
      <c r="AB146" s="201" t="str">
        <f>IFERROR(__xludf.DUMMYFUNCTION("FILTER('설정시트'!$D$7:$K$20,'설정시트'!$C$7:$C$20=I146)"),"#N/A")</f>
        <v>#N/A</v>
      </c>
      <c r="AC146" s="201"/>
      <c r="AD146" s="201"/>
      <c r="AE146" s="201"/>
      <c r="AF146" s="201"/>
      <c r="AG146" s="201"/>
      <c r="AH146" s="201"/>
      <c r="AI146" s="201"/>
    </row>
    <row r="147">
      <c r="H147" s="195"/>
      <c r="I147" s="203"/>
      <c r="J147" s="203"/>
      <c r="K147" s="204"/>
      <c r="L147" s="198"/>
      <c r="M147" s="130"/>
      <c r="N147" s="199"/>
      <c r="O147" s="200"/>
      <c r="P147" s="200"/>
      <c r="Q147" s="130"/>
      <c r="R147" s="199"/>
      <c r="S147" s="200"/>
      <c r="T147" s="132"/>
      <c r="AB147" s="201" t="str">
        <f>IFERROR(__xludf.DUMMYFUNCTION("FILTER('설정시트'!$D$7:$K$20,'설정시트'!$C$7:$C$20=I147)"),"#N/A")</f>
        <v>#N/A</v>
      </c>
      <c r="AC147" s="201"/>
      <c r="AD147" s="201"/>
      <c r="AE147" s="201"/>
      <c r="AF147" s="201"/>
      <c r="AG147" s="201"/>
      <c r="AH147" s="201"/>
      <c r="AI147" s="201"/>
    </row>
    <row r="148">
      <c r="H148" s="195"/>
      <c r="I148" s="203"/>
      <c r="J148" s="203"/>
      <c r="K148" s="204"/>
      <c r="L148" s="198"/>
      <c r="M148" s="130"/>
      <c r="N148" s="199"/>
      <c r="O148" s="200"/>
      <c r="P148" s="200"/>
      <c r="Q148" s="130"/>
      <c r="R148" s="199"/>
      <c r="S148" s="200"/>
      <c r="T148" s="132"/>
      <c r="AB148" s="201" t="str">
        <f>IFERROR(__xludf.DUMMYFUNCTION("FILTER('설정시트'!$D$7:$K$20,'설정시트'!$C$7:$C$20=I148)"),"#N/A")</f>
        <v>#N/A</v>
      </c>
      <c r="AC148" s="201"/>
      <c r="AD148" s="201"/>
      <c r="AE148" s="201"/>
      <c r="AF148" s="201"/>
      <c r="AG148" s="201"/>
      <c r="AH148" s="201"/>
      <c r="AI148" s="201"/>
    </row>
    <row r="149">
      <c r="H149" s="195"/>
      <c r="I149" s="203"/>
      <c r="J149" s="203"/>
      <c r="K149" s="204"/>
      <c r="L149" s="198"/>
      <c r="M149" s="130"/>
      <c r="N149" s="199"/>
      <c r="O149" s="200"/>
      <c r="P149" s="200"/>
      <c r="Q149" s="130"/>
      <c r="R149" s="199"/>
      <c r="S149" s="200"/>
      <c r="T149" s="132"/>
      <c r="AB149" s="201" t="str">
        <f>IFERROR(__xludf.DUMMYFUNCTION("FILTER('설정시트'!$D$7:$K$20,'설정시트'!$C$7:$C$20=I149)"),"#N/A")</f>
        <v>#N/A</v>
      </c>
      <c r="AC149" s="201"/>
      <c r="AD149" s="201"/>
      <c r="AE149" s="201"/>
      <c r="AF149" s="201"/>
      <c r="AG149" s="201"/>
      <c r="AH149" s="201"/>
      <c r="AI149" s="201"/>
    </row>
    <row r="150">
      <c r="H150" s="205"/>
      <c r="I150" s="203"/>
      <c r="J150" s="203"/>
      <c r="K150" s="204"/>
      <c r="L150" s="198"/>
      <c r="M150" s="130"/>
      <c r="N150" s="199"/>
      <c r="O150" s="200"/>
      <c r="P150" s="200"/>
      <c r="Q150" s="130"/>
      <c r="R150" s="199"/>
      <c r="S150" s="200"/>
      <c r="T150" s="132"/>
      <c r="AB150" s="201" t="str">
        <f>IFERROR(__xludf.DUMMYFUNCTION("FILTER('설정시트'!$D$7:$K$20,'설정시트'!$C$7:$C$20=I150)"),"#N/A")</f>
        <v>#N/A</v>
      </c>
      <c r="AC150" s="201"/>
      <c r="AD150" s="201"/>
      <c r="AE150" s="201"/>
      <c r="AF150" s="201"/>
      <c r="AG150" s="201"/>
      <c r="AH150" s="201"/>
      <c r="AI150" s="201"/>
    </row>
    <row r="151">
      <c r="H151" s="205"/>
      <c r="I151" s="206"/>
      <c r="J151" s="203"/>
      <c r="K151" s="207"/>
      <c r="L151" s="199"/>
      <c r="M151" s="130"/>
      <c r="N151" s="199"/>
      <c r="O151" s="200"/>
      <c r="P151" s="200"/>
      <c r="Q151" s="130"/>
      <c r="R151" s="199"/>
      <c r="S151" s="200"/>
      <c r="T151" s="132"/>
      <c r="AB151" s="201" t="str">
        <f>IFERROR(__xludf.DUMMYFUNCTION("FILTER('설정시트'!$D$7:$K$20,'설정시트'!$C$7:$C$20=I151)"),"#N/A")</f>
        <v>#N/A</v>
      </c>
      <c r="AC151" s="201"/>
      <c r="AD151" s="201"/>
      <c r="AE151" s="201"/>
      <c r="AF151" s="201"/>
      <c r="AG151" s="201"/>
      <c r="AH151" s="201"/>
      <c r="AI151" s="201"/>
    </row>
    <row r="152">
      <c r="H152" s="205"/>
      <c r="I152" s="206"/>
      <c r="J152" s="203"/>
      <c r="K152" s="207"/>
      <c r="L152" s="199"/>
      <c r="M152" s="130"/>
      <c r="N152" s="199"/>
      <c r="O152" s="200"/>
      <c r="P152" s="200"/>
      <c r="Q152" s="130"/>
      <c r="R152" s="199"/>
      <c r="S152" s="200"/>
      <c r="T152" s="132"/>
      <c r="AB152" s="201" t="str">
        <f>IFERROR(__xludf.DUMMYFUNCTION("FILTER('설정시트'!$D$7:$K$20,'설정시트'!$C$7:$C$20=I152)"),"#N/A")</f>
        <v>#N/A</v>
      </c>
      <c r="AC152" s="201"/>
      <c r="AD152" s="201"/>
      <c r="AE152" s="201"/>
      <c r="AF152" s="201"/>
      <c r="AG152" s="201"/>
      <c r="AH152" s="201"/>
      <c r="AI152" s="201"/>
    </row>
    <row r="153">
      <c r="H153" s="205"/>
      <c r="I153" s="206"/>
      <c r="J153" s="203"/>
      <c r="K153" s="207"/>
      <c r="L153" s="199"/>
      <c r="M153" s="130"/>
      <c r="N153" s="199"/>
      <c r="O153" s="200"/>
      <c r="P153" s="200"/>
      <c r="Q153" s="130"/>
      <c r="R153" s="199"/>
      <c r="S153" s="200"/>
      <c r="T153" s="132"/>
      <c r="AB153" s="201" t="str">
        <f>IFERROR(__xludf.DUMMYFUNCTION("FILTER('설정시트'!$D$7:$K$20,'설정시트'!$C$7:$C$20=I153)"),"#N/A")</f>
        <v>#N/A</v>
      </c>
      <c r="AC153" s="201"/>
      <c r="AD153" s="201"/>
      <c r="AE153" s="201"/>
      <c r="AF153" s="201"/>
      <c r="AG153" s="201"/>
      <c r="AH153" s="201"/>
      <c r="AI153" s="201"/>
    </row>
    <row r="154">
      <c r="H154" s="205"/>
      <c r="I154" s="206"/>
      <c r="J154" s="203"/>
      <c r="K154" s="207"/>
      <c r="L154" s="199"/>
      <c r="M154" s="130"/>
      <c r="N154" s="199"/>
      <c r="O154" s="200"/>
      <c r="P154" s="200"/>
      <c r="Q154" s="130"/>
      <c r="R154" s="199"/>
      <c r="S154" s="200"/>
      <c r="T154" s="132"/>
      <c r="AB154" s="201" t="str">
        <f>IFERROR(__xludf.DUMMYFUNCTION("FILTER('설정시트'!$D$7:$K$20,'설정시트'!$C$7:$C$20=I154)"),"#N/A")</f>
        <v>#N/A</v>
      </c>
      <c r="AC154" s="201"/>
      <c r="AD154" s="201"/>
      <c r="AE154" s="201"/>
      <c r="AF154" s="201"/>
      <c r="AG154" s="201"/>
      <c r="AH154" s="201"/>
      <c r="AI154" s="201"/>
    </row>
    <row r="155">
      <c r="H155" s="205"/>
      <c r="I155" s="206"/>
      <c r="J155" s="203"/>
      <c r="K155" s="207"/>
      <c r="L155" s="199"/>
      <c r="M155" s="130"/>
      <c r="N155" s="199"/>
      <c r="O155" s="200"/>
      <c r="P155" s="200"/>
      <c r="Q155" s="130"/>
      <c r="R155" s="199"/>
      <c r="S155" s="200"/>
      <c r="T155" s="132"/>
      <c r="AB155" s="201" t="str">
        <f>IFERROR(__xludf.DUMMYFUNCTION("FILTER('설정시트'!$D$7:$K$20,'설정시트'!$C$7:$C$20=I155)"),"#N/A")</f>
        <v>#N/A</v>
      </c>
      <c r="AC155" s="201"/>
      <c r="AD155" s="201"/>
      <c r="AE155" s="201"/>
      <c r="AF155" s="201"/>
      <c r="AG155" s="201"/>
      <c r="AH155" s="201"/>
      <c r="AI155" s="201"/>
    </row>
    <row r="156">
      <c r="H156" s="205"/>
      <c r="I156" s="206"/>
      <c r="J156" s="203"/>
      <c r="K156" s="207"/>
      <c r="L156" s="199"/>
      <c r="M156" s="130"/>
      <c r="N156" s="199"/>
      <c r="O156" s="200"/>
      <c r="P156" s="200"/>
      <c r="Q156" s="130"/>
      <c r="R156" s="199"/>
      <c r="S156" s="200"/>
      <c r="T156" s="132"/>
      <c r="AB156" s="201" t="str">
        <f>IFERROR(__xludf.DUMMYFUNCTION("FILTER('설정시트'!$D$7:$K$20,'설정시트'!$C$7:$C$20=I156)"),"#N/A")</f>
        <v>#N/A</v>
      </c>
      <c r="AC156" s="201"/>
      <c r="AD156" s="201"/>
      <c r="AE156" s="201"/>
      <c r="AF156" s="201"/>
      <c r="AG156" s="201"/>
      <c r="AH156" s="201"/>
      <c r="AI156" s="201"/>
    </row>
    <row r="157">
      <c r="H157" s="205"/>
      <c r="I157" s="206"/>
      <c r="J157" s="203"/>
      <c r="K157" s="207"/>
      <c r="L157" s="199"/>
      <c r="M157" s="130"/>
      <c r="N157" s="199"/>
      <c r="O157" s="200"/>
      <c r="P157" s="200"/>
      <c r="Q157" s="130"/>
      <c r="R157" s="199"/>
      <c r="S157" s="200"/>
      <c r="T157" s="132"/>
      <c r="AB157" s="201" t="str">
        <f>IFERROR(__xludf.DUMMYFUNCTION("FILTER('설정시트'!$D$7:$K$20,'설정시트'!$C$7:$C$20=I157)"),"#N/A")</f>
        <v>#N/A</v>
      </c>
      <c r="AC157" s="201"/>
      <c r="AD157" s="201"/>
      <c r="AE157" s="201"/>
      <c r="AF157" s="201"/>
      <c r="AG157" s="201"/>
      <c r="AH157" s="201"/>
      <c r="AI157" s="201"/>
    </row>
    <row r="158">
      <c r="H158" s="205"/>
      <c r="I158" s="206"/>
      <c r="J158" s="203"/>
      <c r="K158" s="207"/>
      <c r="L158" s="199"/>
      <c r="M158" s="130"/>
      <c r="N158" s="199"/>
      <c r="O158" s="200"/>
      <c r="P158" s="200"/>
      <c r="Q158" s="130"/>
      <c r="R158" s="199"/>
      <c r="S158" s="200"/>
      <c r="T158" s="132"/>
      <c r="AB158" s="201" t="str">
        <f>IFERROR(__xludf.DUMMYFUNCTION("FILTER('설정시트'!$D$7:$K$20,'설정시트'!$C$7:$C$20=I158)"),"#N/A")</f>
        <v>#N/A</v>
      </c>
      <c r="AC158" s="201"/>
      <c r="AD158" s="201"/>
      <c r="AE158" s="201"/>
      <c r="AF158" s="201"/>
      <c r="AG158" s="201"/>
      <c r="AH158" s="201"/>
      <c r="AI158" s="201"/>
    </row>
    <row r="159">
      <c r="H159" s="205"/>
      <c r="I159" s="206"/>
      <c r="J159" s="203"/>
      <c r="K159" s="207"/>
      <c r="L159" s="199"/>
      <c r="M159" s="130"/>
      <c r="N159" s="199"/>
      <c r="O159" s="200"/>
      <c r="P159" s="200"/>
      <c r="Q159" s="130"/>
      <c r="R159" s="199"/>
      <c r="S159" s="200"/>
      <c r="T159" s="132"/>
      <c r="AB159" s="201" t="str">
        <f>IFERROR(__xludf.DUMMYFUNCTION("FILTER('설정시트'!$D$7:$K$20,'설정시트'!$C$7:$C$20=I159)"),"#N/A")</f>
        <v>#N/A</v>
      </c>
      <c r="AC159" s="201"/>
      <c r="AD159" s="201"/>
      <c r="AE159" s="201"/>
      <c r="AF159" s="201"/>
      <c r="AG159" s="201"/>
      <c r="AH159" s="201"/>
      <c r="AI159" s="201"/>
    </row>
    <row r="160">
      <c r="H160" s="205"/>
      <c r="I160" s="206"/>
      <c r="J160" s="203"/>
      <c r="K160" s="207"/>
      <c r="L160" s="199"/>
      <c r="M160" s="130"/>
      <c r="N160" s="199"/>
      <c r="O160" s="200"/>
      <c r="P160" s="200"/>
      <c r="Q160" s="130"/>
      <c r="R160" s="199"/>
      <c r="S160" s="200"/>
      <c r="T160" s="132"/>
      <c r="AB160" s="201" t="str">
        <f>IFERROR(__xludf.DUMMYFUNCTION("FILTER('설정시트'!$D$7:$K$20,'설정시트'!$C$7:$C$20=I160)"),"#N/A")</f>
        <v>#N/A</v>
      </c>
      <c r="AC160" s="201"/>
      <c r="AD160" s="201"/>
      <c r="AE160" s="201"/>
      <c r="AF160" s="201"/>
      <c r="AG160" s="201"/>
      <c r="AH160" s="201"/>
      <c r="AI160" s="201"/>
    </row>
    <row r="161">
      <c r="H161" s="205"/>
      <c r="I161" s="206"/>
      <c r="J161" s="203"/>
      <c r="K161" s="207"/>
      <c r="L161" s="199"/>
      <c r="M161" s="130"/>
      <c r="N161" s="199"/>
      <c r="O161" s="200"/>
      <c r="P161" s="200"/>
      <c r="Q161" s="130"/>
      <c r="R161" s="199"/>
      <c r="S161" s="200"/>
      <c r="T161" s="132"/>
      <c r="AB161" s="201" t="str">
        <f>IFERROR(__xludf.DUMMYFUNCTION("FILTER('설정시트'!$D$7:$K$20,'설정시트'!$C$7:$C$20=I161)"),"#N/A")</f>
        <v>#N/A</v>
      </c>
      <c r="AC161" s="201"/>
      <c r="AD161" s="201"/>
      <c r="AE161" s="201"/>
      <c r="AF161" s="201"/>
      <c r="AG161" s="201"/>
      <c r="AH161" s="201"/>
      <c r="AI161" s="201"/>
    </row>
    <row r="162">
      <c r="H162" s="205"/>
      <c r="I162" s="206"/>
      <c r="J162" s="203"/>
      <c r="K162" s="207"/>
      <c r="L162" s="199"/>
      <c r="M162" s="130"/>
      <c r="N162" s="199"/>
      <c r="O162" s="200"/>
      <c r="P162" s="200"/>
      <c r="Q162" s="130"/>
      <c r="R162" s="199"/>
      <c r="S162" s="200"/>
      <c r="T162" s="132"/>
      <c r="AB162" s="201" t="str">
        <f>IFERROR(__xludf.DUMMYFUNCTION("FILTER('설정시트'!$D$7:$K$20,'설정시트'!$C$7:$C$20=I162)"),"#N/A")</f>
        <v>#N/A</v>
      </c>
      <c r="AC162" s="201"/>
      <c r="AD162" s="201"/>
      <c r="AE162" s="201"/>
      <c r="AF162" s="201"/>
      <c r="AG162" s="201"/>
      <c r="AH162" s="201"/>
      <c r="AI162" s="201"/>
    </row>
    <row r="163">
      <c r="H163" s="205"/>
      <c r="I163" s="206"/>
      <c r="J163" s="203"/>
      <c r="K163" s="207"/>
      <c r="L163" s="199"/>
      <c r="M163" s="130"/>
      <c r="N163" s="199"/>
      <c r="O163" s="200"/>
      <c r="P163" s="200"/>
      <c r="Q163" s="130"/>
      <c r="R163" s="199"/>
      <c r="S163" s="200"/>
      <c r="T163" s="132"/>
      <c r="AB163" s="201" t="str">
        <f>IFERROR(__xludf.DUMMYFUNCTION("FILTER('설정시트'!$D$7:$K$20,'설정시트'!$C$7:$C$20=I163)"),"#N/A")</f>
        <v>#N/A</v>
      </c>
      <c r="AC163" s="201"/>
      <c r="AD163" s="201"/>
      <c r="AE163" s="201"/>
      <c r="AF163" s="201"/>
      <c r="AG163" s="201"/>
      <c r="AH163" s="201"/>
      <c r="AI163" s="201"/>
    </row>
    <row r="164">
      <c r="H164" s="205"/>
      <c r="I164" s="206"/>
      <c r="J164" s="203"/>
      <c r="K164" s="207"/>
      <c r="L164" s="199"/>
      <c r="M164" s="130"/>
      <c r="N164" s="199"/>
      <c r="O164" s="200"/>
      <c r="P164" s="200"/>
      <c r="Q164" s="130"/>
      <c r="R164" s="199"/>
      <c r="S164" s="200"/>
      <c r="T164" s="132"/>
      <c r="AB164" s="201" t="str">
        <f>IFERROR(__xludf.DUMMYFUNCTION("FILTER('설정시트'!$D$7:$K$20,'설정시트'!$C$7:$C$20=I164)"),"#N/A")</f>
        <v>#N/A</v>
      </c>
      <c r="AC164" s="201"/>
      <c r="AD164" s="201"/>
      <c r="AE164" s="201"/>
      <c r="AF164" s="201"/>
      <c r="AG164" s="201"/>
      <c r="AH164" s="201"/>
      <c r="AI164" s="201"/>
    </row>
    <row r="165">
      <c r="H165" s="205"/>
      <c r="I165" s="206"/>
      <c r="J165" s="203"/>
      <c r="K165" s="207"/>
      <c r="L165" s="199"/>
      <c r="M165" s="130"/>
      <c r="N165" s="199"/>
      <c r="O165" s="200"/>
      <c r="P165" s="200"/>
      <c r="Q165" s="130"/>
      <c r="R165" s="199"/>
      <c r="S165" s="200"/>
      <c r="T165" s="132"/>
      <c r="AB165" s="201" t="str">
        <f>IFERROR(__xludf.DUMMYFUNCTION("FILTER('설정시트'!$D$7:$K$20,'설정시트'!$C$7:$C$20=I165)"),"#N/A")</f>
        <v>#N/A</v>
      </c>
      <c r="AC165" s="201"/>
      <c r="AD165" s="201"/>
      <c r="AE165" s="201"/>
      <c r="AF165" s="201"/>
      <c r="AG165" s="201"/>
      <c r="AH165" s="201"/>
      <c r="AI165" s="201"/>
    </row>
    <row r="166">
      <c r="H166" s="205"/>
      <c r="I166" s="206"/>
      <c r="J166" s="203"/>
      <c r="K166" s="207"/>
      <c r="L166" s="199"/>
      <c r="M166" s="130"/>
      <c r="N166" s="199"/>
      <c r="O166" s="200"/>
      <c r="P166" s="200"/>
      <c r="Q166" s="130"/>
      <c r="R166" s="199"/>
      <c r="S166" s="200"/>
      <c r="T166" s="132"/>
      <c r="AB166" s="201" t="str">
        <f>IFERROR(__xludf.DUMMYFUNCTION("FILTER('설정시트'!$D$7:$K$20,'설정시트'!$C$7:$C$20=I166)"),"#N/A")</f>
        <v>#N/A</v>
      </c>
      <c r="AC166" s="201"/>
      <c r="AD166" s="201"/>
      <c r="AE166" s="201"/>
      <c r="AF166" s="201"/>
      <c r="AG166" s="201"/>
      <c r="AH166" s="201"/>
      <c r="AI166" s="201"/>
    </row>
    <row r="167">
      <c r="H167" s="205"/>
      <c r="I167" s="206"/>
      <c r="J167" s="203"/>
      <c r="K167" s="207"/>
      <c r="L167" s="199"/>
      <c r="M167" s="130"/>
      <c r="N167" s="199"/>
      <c r="O167" s="200"/>
      <c r="P167" s="200"/>
      <c r="Q167" s="130"/>
      <c r="R167" s="199"/>
      <c r="S167" s="200"/>
      <c r="T167" s="132"/>
      <c r="AB167" s="201" t="str">
        <f>IFERROR(__xludf.DUMMYFUNCTION("FILTER('설정시트'!$D$7:$K$20,'설정시트'!$C$7:$C$20=I167)"),"#N/A")</f>
        <v>#N/A</v>
      </c>
      <c r="AC167" s="201"/>
      <c r="AD167" s="201"/>
      <c r="AE167" s="201"/>
      <c r="AF167" s="201"/>
      <c r="AG167" s="201"/>
      <c r="AH167" s="201"/>
      <c r="AI167" s="201"/>
    </row>
    <row r="168">
      <c r="H168" s="205"/>
      <c r="I168" s="206"/>
      <c r="J168" s="203"/>
      <c r="K168" s="207"/>
      <c r="L168" s="199"/>
      <c r="M168" s="130"/>
      <c r="N168" s="199"/>
      <c r="O168" s="200"/>
      <c r="P168" s="200"/>
      <c r="Q168" s="130"/>
      <c r="R168" s="199"/>
      <c r="S168" s="200"/>
      <c r="T168" s="132"/>
      <c r="AB168" s="201" t="str">
        <f>IFERROR(__xludf.DUMMYFUNCTION("FILTER('설정시트'!$D$7:$K$20,'설정시트'!$C$7:$C$20=I168)"),"#N/A")</f>
        <v>#N/A</v>
      </c>
      <c r="AC168" s="201"/>
      <c r="AD168" s="201"/>
      <c r="AE168" s="201"/>
      <c r="AF168" s="201"/>
      <c r="AG168" s="201"/>
      <c r="AH168" s="201"/>
      <c r="AI168" s="201"/>
    </row>
    <row r="169">
      <c r="H169" s="205"/>
      <c r="I169" s="206"/>
      <c r="J169" s="203"/>
      <c r="K169" s="207"/>
      <c r="L169" s="199"/>
      <c r="M169" s="130"/>
      <c r="N169" s="199"/>
      <c r="O169" s="200"/>
      <c r="P169" s="200"/>
      <c r="Q169" s="130"/>
      <c r="R169" s="199"/>
      <c r="S169" s="200"/>
      <c r="T169" s="132"/>
      <c r="AB169" s="201" t="str">
        <f>IFERROR(__xludf.DUMMYFUNCTION("FILTER('설정시트'!$D$7:$K$20,'설정시트'!$C$7:$C$20=I169)"),"#N/A")</f>
        <v>#N/A</v>
      </c>
      <c r="AC169" s="201"/>
      <c r="AD169" s="201"/>
      <c r="AE169" s="201"/>
      <c r="AF169" s="201"/>
      <c r="AG169" s="201"/>
      <c r="AH169" s="201"/>
      <c r="AI169" s="201"/>
    </row>
    <row r="170">
      <c r="H170" s="205"/>
      <c r="I170" s="206"/>
      <c r="J170" s="203"/>
      <c r="K170" s="207"/>
      <c r="L170" s="199"/>
      <c r="M170" s="130"/>
      <c r="N170" s="199"/>
      <c r="O170" s="200"/>
      <c r="P170" s="200"/>
      <c r="Q170" s="130"/>
      <c r="R170" s="199"/>
      <c r="S170" s="200"/>
      <c r="T170" s="132"/>
      <c r="AB170" s="201" t="str">
        <f>IFERROR(__xludf.DUMMYFUNCTION("FILTER('설정시트'!$D$7:$K$20,'설정시트'!$C$7:$C$20=I170)"),"#N/A")</f>
        <v>#N/A</v>
      </c>
      <c r="AC170" s="201"/>
      <c r="AD170" s="201"/>
      <c r="AE170" s="201"/>
      <c r="AF170" s="201"/>
      <c r="AG170" s="201"/>
      <c r="AH170" s="201"/>
      <c r="AI170" s="201"/>
    </row>
    <row r="171">
      <c r="H171" s="205"/>
      <c r="I171" s="206"/>
      <c r="J171" s="203"/>
      <c r="K171" s="207"/>
      <c r="L171" s="199"/>
      <c r="M171" s="130"/>
      <c r="N171" s="199"/>
      <c r="O171" s="200"/>
      <c r="P171" s="200"/>
      <c r="Q171" s="130"/>
      <c r="R171" s="199"/>
      <c r="S171" s="200"/>
      <c r="T171" s="132"/>
      <c r="AB171" s="201" t="str">
        <f>IFERROR(__xludf.DUMMYFUNCTION("FILTER('설정시트'!$D$7:$K$20,'설정시트'!$C$7:$C$20=I171)"),"#N/A")</f>
        <v>#N/A</v>
      </c>
      <c r="AC171" s="201"/>
      <c r="AD171" s="201"/>
      <c r="AE171" s="201"/>
      <c r="AF171" s="201"/>
      <c r="AG171" s="201"/>
      <c r="AH171" s="201"/>
      <c r="AI171" s="201"/>
    </row>
    <row r="172">
      <c r="H172" s="205"/>
      <c r="I172" s="206"/>
      <c r="J172" s="203"/>
      <c r="K172" s="207"/>
      <c r="L172" s="199"/>
      <c r="M172" s="130"/>
      <c r="N172" s="199"/>
      <c r="O172" s="200"/>
      <c r="P172" s="200"/>
      <c r="Q172" s="130"/>
      <c r="R172" s="199"/>
      <c r="S172" s="200"/>
      <c r="T172" s="132"/>
      <c r="AB172" s="201" t="str">
        <f>IFERROR(__xludf.DUMMYFUNCTION("FILTER('설정시트'!$D$7:$K$20,'설정시트'!$C$7:$C$20=I172)"),"#N/A")</f>
        <v>#N/A</v>
      </c>
      <c r="AC172" s="201"/>
      <c r="AD172" s="201"/>
      <c r="AE172" s="201"/>
      <c r="AF172" s="201"/>
      <c r="AG172" s="201"/>
      <c r="AH172" s="201"/>
      <c r="AI172" s="201"/>
    </row>
    <row r="173">
      <c r="H173" s="205"/>
      <c r="I173" s="206"/>
      <c r="J173" s="203"/>
      <c r="K173" s="207"/>
      <c r="L173" s="199"/>
      <c r="M173" s="130"/>
      <c r="N173" s="199"/>
      <c r="O173" s="200"/>
      <c r="P173" s="200"/>
      <c r="Q173" s="130"/>
      <c r="R173" s="199"/>
      <c r="S173" s="200"/>
      <c r="T173" s="132"/>
      <c r="AB173" s="201" t="str">
        <f>IFERROR(__xludf.DUMMYFUNCTION("FILTER('설정시트'!$D$7:$K$20,'설정시트'!$C$7:$C$20=I173)"),"#N/A")</f>
        <v>#N/A</v>
      </c>
      <c r="AC173" s="201"/>
      <c r="AD173" s="201"/>
      <c r="AE173" s="201"/>
      <c r="AF173" s="201"/>
      <c r="AG173" s="201"/>
      <c r="AH173" s="201"/>
      <c r="AI173" s="201"/>
    </row>
    <row r="174">
      <c r="H174" s="205"/>
      <c r="I174" s="206"/>
      <c r="J174" s="203"/>
      <c r="K174" s="207"/>
      <c r="L174" s="199"/>
      <c r="M174" s="130"/>
      <c r="N174" s="199"/>
      <c r="O174" s="200"/>
      <c r="P174" s="200"/>
      <c r="Q174" s="130"/>
      <c r="R174" s="199"/>
      <c r="S174" s="200"/>
      <c r="T174" s="132"/>
      <c r="AB174" s="201" t="str">
        <f>IFERROR(__xludf.DUMMYFUNCTION("FILTER('설정시트'!$D$7:$K$20,'설정시트'!$C$7:$C$20=I174)"),"#N/A")</f>
        <v>#N/A</v>
      </c>
      <c r="AC174" s="201"/>
      <c r="AD174" s="201"/>
      <c r="AE174" s="201"/>
      <c r="AF174" s="201"/>
      <c r="AG174" s="201"/>
      <c r="AH174" s="201"/>
      <c r="AI174" s="201"/>
    </row>
    <row r="175">
      <c r="H175" s="205"/>
      <c r="I175" s="206"/>
      <c r="J175" s="203"/>
      <c r="K175" s="207"/>
      <c r="L175" s="199"/>
      <c r="M175" s="130"/>
      <c r="N175" s="199"/>
      <c r="O175" s="200"/>
      <c r="P175" s="200"/>
      <c r="Q175" s="130"/>
      <c r="R175" s="199"/>
      <c r="S175" s="200"/>
      <c r="T175" s="132"/>
      <c r="AB175" s="201" t="str">
        <f>IFERROR(__xludf.DUMMYFUNCTION("FILTER('설정시트'!$D$7:$K$20,'설정시트'!$C$7:$C$20=I175)"),"#N/A")</f>
        <v>#N/A</v>
      </c>
      <c r="AC175" s="201"/>
      <c r="AD175" s="201"/>
      <c r="AE175" s="201"/>
      <c r="AF175" s="201"/>
      <c r="AG175" s="201"/>
      <c r="AH175" s="201"/>
      <c r="AI175" s="201"/>
    </row>
    <row r="176">
      <c r="H176" s="205"/>
      <c r="I176" s="206"/>
      <c r="J176" s="203"/>
      <c r="K176" s="207"/>
      <c r="L176" s="199"/>
      <c r="M176" s="130"/>
      <c r="N176" s="199"/>
      <c r="O176" s="200"/>
      <c r="P176" s="200"/>
      <c r="Q176" s="130"/>
      <c r="R176" s="199"/>
      <c r="S176" s="200"/>
      <c r="T176" s="132"/>
      <c r="AB176" s="201" t="str">
        <f>IFERROR(__xludf.DUMMYFUNCTION("FILTER('설정시트'!$D$7:$K$20,'설정시트'!$C$7:$C$20=I176)"),"#N/A")</f>
        <v>#N/A</v>
      </c>
      <c r="AC176" s="201"/>
      <c r="AD176" s="201"/>
      <c r="AE176" s="201"/>
      <c r="AF176" s="201"/>
      <c r="AG176" s="201"/>
      <c r="AH176" s="201"/>
      <c r="AI176" s="201"/>
    </row>
    <row r="177">
      <c r="H177" s="205"/>
      <c r="I177" s="206"/>
      <c r="J177" s="203"/>
      <c r="K177" s="207"/>
      <c r="L177" s="199"/>
      <c r="M177" s="130"/>
      <c r="N177" s="199"/>
      <c r="O177" s="200"/>
      <c r="P177" s="200"/>
      <c r="Q177" s="130"/>
      <c r="R177" s="199"/>
      <c r="S177" s="200"/>
      <c r="T177" s="132"/>
      <c r="AB177" s="201" t="str">
        <f>IFERROR(__xludf.DUMMYFUNCTION("FILTER('설정시트'!$D$7:$K$20,'설정시트'!$C$7:$C$20=I177)"),"#N/A")</f>
        <v>#N/A</v>
      </c>
      <c r="AC177" s="201"/>
      <c r="AD177" s="201"/>
      <c r="AE177" s="201"/>
      <c r="AF177" s="201"/>
      <c r="AG177" s="201"/>
      <c r="AH177" s="201"/>
      <c r="AI177" s="201"/>
    </row>
    <row r="178">
      <c r="H178" s="205"/>
      <c r="I178" s="206"/>
      <c r="J178" s="203"/>
      <c r="K178" s="207"/>
      <c r="L178" s="199"/>
      <c r="M178" s="130"/>
      <c r="N178" s="199"/>
      <c r="O178" s="200"/>
      <c r="P178" s="200"/>
      <c r="Q178" s="130"/>
      <c r="R178" s="199"/>
      <c r="S178" s="200"/>
      <c r="T178" s="132"/>
      <c r="AB178" s="201" t="str">
        <f>IFERROR(__xludf.DUMMYFUNCTION("FILTER('설정시트'!$D$7:$K$20,'설정시트'!$C$7:$C$20=I178)"),"#N/A")</f>
        <v>#N/A</v>
      </c>
      <c r="AC178" s="201"/>
      <c r="AD178" s="201"/>
      <c r="AE178" s="201"/>
      <c r="AF178" s="201"/>
      <c r="AG178" s="201"/>
      <c r="AH178" s="201"/>
      <c r="AI178" s="201"/>
    </row>
    <row r="179">
      <c r="H179" s="205"/>
      <c r="I179" s="206"/>
      <c r="J179" s="203"/>
      <c r="K179" s="207"/>
      <c r="L179" s="199"/>
      <c r="M179" s="130"/>
      <c r="N179" s="199"/>
      <c r="O179" s="200"/>
      <c r="P179" s="200"/>
      <c r="Q179" s="130"/>
      <c r="R179" s="199"/>
      <c r="S179" s="200"/>
      <c r="T179" s="132"/>
      <c r="AB179" s="201" t="str">
        <f>IFERROR(__xludf.DUMMYFUNCTION("FILTER('설정시트'!$D$7:$K$20,'설정시트'!$C$7:$C$20=I179)"),"#N/A")</f>
        <v>#N/A</v>
      </c>
      <c r="AC179" s="201"/>
      <c r="AD179" s="201"/>
      <c r="AE179" s="201"/>
      <c r="AF179" s="201"/>
      <c r="AG179" s="201"/>
      <c r="AH179" s="201"/>
      <c r="AI179" s="201"/>
    </row>
    <row r="180">
      <c r="H180" s="205"/>
      <c r="I180" s="206"/>
      <c r="J180" s="203"/>
      <c r="K180" s="207"/>
      <c r="L180" s="199"/>
      <c r="M180" s="130"/>
      <c r="N180" s="199"/>
      <c r="O180" s="200"/>
      <c r="P180" s="200"/>
      <c r="Q180" s="130"/>
      <c r="R180" s="199"/>
      <c r="S180" s="200"/>
      <c r="T180" s="132"/>
      <c r="AB180" s="201" t="str">
        <f>IFERROR(__xludf.DUMMYFUNCTION("FILTER('설정시트'!$D$7:$K$20,'설정시트'!$C$7:$C$20=I180)"),"#N/A")</f>
        <v>#N/A</v>
      </c>
      <c r="AC180" s="201"/>
      <c r="AD180" s="201"/>
      <c r="AE180" s="201"/>
      <c r="AF180" s="201"/>
      <c r="AG180" s="201"/>
      <c r="AH180" s="201"/>
      <c r="AI180" s="201"/>
    </row>
    <row r="181">
      <c r="H181" s="205"/>
      <c r="I181" s="206"/>
      <c r="J181" s="203"/>
      <c r="K181" s="207"/>
      <c r="L181" s="199"/>
      <c r="M181" s="130"/>
      <c r="N181" s="199"/>
      <c r="O181" s="200"/>
      <c r="P181" s="200"/>
      <c r="Q181" s="130"/>
      <c r="R181" s="199"/>
      <c r="S181" s="200"/>
      <c r="T181" s="132"/>
      <c r="AB181" s="201" t="str">
        <f>IFERROR(__xludf.DUMMYFUNCTION("FILTER('설정시트'!$D$7:$K$20,'설정시트'!$C$7:$C$20=I181)"),"#N/A")</f>
        <v>#N/A</v>
      </c>
      <c r="AC181" s="201"/>
      <c r="AD181" s="201"/>
      <c r="AE181" s="201"/>
      <c r="AF181" s="201"/>
      <c r="AG181" s="201"/>
      <c r="AH181" s="201"/>
      <c r="AI181" s="201"/>
    </row>
    <row r="182">
      <c r="H182" s="205"/>
      <c r="I182" s="206"/>
      <c r="J182" s="203"/>
      <c r="K182" s="207"/>
      <c r="L182" s="199"/>
      <c r="M182" s="130"/>
      <c r="N182" s="199"/>
      <c r="O182" s="200"/>
      <c r="P182" s="200"/>
      <c r="Q182" s="130"/>
      <c r="R182" s="199"/>
      <c r="S182" s="200"/>
      <c r="T182" s="132"/>
      <c r="AB182" s="201" t="str">
        <f>IFERROR(__xludf.DUMMYFUNCTION("FILTER('설정시트'!$D$7:$K$20,'설정시트'!$C$7:$C$20=I182)"),"#N/A")</f>
        <v>#N/A</v>
      </c>
      <c r="AC182" s="201"/>
      <c r="AD182" s="201"/>
      <c r="AE182" s="201"/>
      <c r="AF182" s="201"/>
      <c r="AG182" s="201"/>
      <c r="AH182" s="201"/>
      <c r="AI182" s="201"/>
    </row>
    <row r="183">
      <c r="H183" s="205"/>
      <c r="I183" s="206"/>
      <c r="J183" s="203"/>
      <c r="K183" s="207"/>
      <c r="L183" s="199"/>
      <c r="M183" s="130"/>
      <c r="N183" s="199"/>
      <c r="O183" s="200"/>
      <c r="P183" s="200"/>
      <c r="Q183" s="130"/>
      <c r="R183" s="199"/>
      <c r="S183" s="200"/>
      <c r="T183" s="132"/>
      <c r="AB183" s="201" t="str">
        <f>IFERROR(__xludf.DUMMYFUNCTION("FILTER('설정시트'!$D$7:$K$20,'설정시트'!$C$7:$C$20=I183)"),"#N/A")</f>
        <v>#N/A</v>
      </c>
      <c r="AC183" s="201"/>
      <c r="AD183" s="201"/>
      <c r="AE183" s="201"/>
      <c r="AF183" s="201"/>
      <c r="AG183" s="201"/>
      <c r="AH183" s="201"/>
      <c r="AI183" s="201"/>
    </row>
    <row r="184">
      <c r="H184" s="205"/>
      <c r="I184" s="206"/>
      <c r="J184" s="203"/>
      <c r="K184" s="207"/>
      <c r="L184" s="199"/>
      <c r="M184" s="130"/>
      <c r="N184" s="199"/>
      <c r="O184" s="200"/>
      <c r="P184" s="200"/>
      <c r="Q184" s="130"/>
      <c r="R184" s="199"/>
      <c r="S184" s="200"/>
      <c r="T184" s="132"/>
      <c r="AB184" s="201" t="str">
        <f>IFERROR(__xludf.DUMMYFUNCTION("FILTER('설정시트'!$D$7:$K$20,'설정시트'!$C$7:$C$20=I184)"),"#N/A")</f>
        <v>#N/A</v>
      </c>
      <c r="AC184" s="201"/>
      <c r="AD184" s="201"/>
      <c r="AE184" s="201"/>
      <c r="AF184" s="201"/>
      <c r="AG184" s="201"/>
      <c r="AH184" s="201"/>
      <c r="AI184" s="201"/>
    </row>
    <row r="185">
      <c r="H185" s="205"/>
      <c r="I185" s="206"/>
      <c r="J185" s="203"/>
      <c r="K185" s="207"/>
      <c r="L185" s="199"/>
      <c r="M185" s="130"/>
      <c r="N185" s="199"/>
      <c r="O185" s="200"/>
      <c r="P185" s="200"/>
      <c r="Q185" s="130"/>
      <c r="R185" s="199"/>
      <c r="S185" s="200"/>
      <c r="T185" s="132"/>
      <c r="AB185" s="201" t="str">
        <f>IFERROR(__xludf.DUMMYFUNCTION("FILTER('설정시트'!$D$7:$K$20,'설정시트'!$C$7:$C$20=I185)"),"#N/A")</f>
        <v>#N/A</v>
      </c>
      <c r="AC185" s="201"/>
      <c r="AD185" s="201"/>
      <c r="AE185" s="201"/>
      <c r="AF185" s="201"/>
      <c r="AG185" s="201"/>
      <c r="AH185" s="201"/>
      <c r="AI185" s="201"/>
    </row>
    <row r="186">
      <c r="H186" s="205"/>
      <c r="I186" s="206"/>
      <c r="J186" s="203"/>
      <c r="K186" s="207"/>
      <c r="L186" s="199"/>
      <c r="M186" s="130"/>
      <c r="N186" s="199"/>
      <c r="O186" s="200"/>
      <c r="P186" s="200"/>
      <c r="Q186" s="130"/>
      <c r="R186" s="199"/>
      <c r="S186" s="200"/>
      <c r="T186" s="132"/>
      <c r="AB186" s="201" t="str">
        <f>IFERROR(__xludf.DUMMYFUNCTION("FILTER('설정시트'!$D$7:$K$20,'설정시트'!$C$7:$C$20=I186)"),"#N/A")</f>
        <v>#N/A</v>
      </c>
      <c r="AC186" s="201"/>
      <c r="AD186" s="201"/>
      <c r="AE186" s="201"/>
      <c r="AF186" s="201"/>
      <c r="AG186" s="201"/>
      <c r="AH186" s="201"/>
      <c r="AI186" s="201"/>
    </row>
    <row r="187">
      <c r="H187" s="205"/>
      <c r="I187" s="206"/>
      <c r="J187" s="203"/>
      <c r="K187" s="207"/>
      <c r="L187" s="199"/>
      <c r="M187" s="130"/>
      <c r="N187" s="199"/>
      <c r="O187" s="200"/>
      <c r="P187" s="200"/>
      <c r="Q187" s="130"/>
      <c r="R187" s="199"/>
      <c r="S187" s="200"/>
      <c r="T187" s="132"/>
      <c r="AB187" s="201" t="str">
        <f>IFERROR(__xludf.DUMMYFUNCTION("FILTER('설정시트'!$D$7:$K$20,'설정시트'!$C$7:$C$20=I187)"),"#N/A")</f>
        <v>#N/A</v>
      </c>
      <c r="AC187" s="201"/>
      <c r="AD187" s="201"/>
      <c r="AE187" s="201"/>
      <c r="AF187" s="201"/>
      <c r="AG187" s="201"/>
      <c r="AH187" s="201"/>
      <c r="AI187" s="201"/>
    </row>
    <row r="188">
      <c r="H188" s="205"/>
      <c r="I188" s="206"/>
      <c r="J188" s="203"/>
      <c r="K188" s="207"/>
      <c r="L188" s="199"/>
      <c r="M188" s="130"/>
      <c r="N188" s="199"/>
      <c r="O188" s="200"/>
      <c r="P188" s="200"/>
      <c r="Q188" s="130"/>
      <c r="R188" s="199"/>
      <c r="S188" s="200"/>
      <c r="T188" s="132"/>
      <c r="AB188" s="201" t="str">
        <f>IFERROR(__xludf.DUMMYFUNCTION("FILTER('설정시트'!$D$7:$K$20,'설정시트'!$C$7:$C$20=I188)"),"#N/A")</f>
        <v>#N/A</v>
      </c>
      <c r="AC188" s="201"/>
      <c r="AD188" s="201"/>
      <c r="AE188" s="201"/>
      <c r="AF188" s="201"/>
      <c r="AG188" s="201"/>
      <c r="AH188" s="201"/>
      <c r="AI188" s="201"/>
    </row>
    <row r="189">
      <c r="H189" s="205"/>
      <c r="I189" s="206"/>
      <c r="J189" s="203"/>
      <c r="K189" s="207"/>
      <c r="L189" s="199"/>
      <c r="M189" s="130"/>
      <c r="N189" s="199"/>
      <c r="O189" s="200"/>
      <c r="P189" s="200"/>
      <c r="Q189" s="130"/>
      <c r="R189" s="199"/>
      <c r="S189" s="200"/>
      <c r="T189" s="132"/>
      <c r="AB189" s="201" t="str">
        <f>IFERROR(__xludf.DUMMYFUNCTION("FILTER('설정시트'!$D$7:$K$20,'설정시트'!$C$7:$C$20=I189)"),"#N/A")</f>
        <v>#N/A</v>
      </c>
      <c r="AC189" s="201"/>
      <c r="AD189" s="201"/>
      <c r="AE189" s="201"/>
      <c r="AF189" s="201"/>
      <c r="AG189" s="201"/>
      <c r="AH189" s="201"/>
      <c r="AI189" s="201"/>
    </row>
    <row r="190">
      <c r="H190" s="205"/>
      <c r="I190" s="206"/>
      <c r="J190" s="203"/>
      <c r="K190" s="207"/>
      <c r="L190" s="199"/>
      <c r="M190" s="130"/>
      <c r="N190" s="199"/>
      <c r="O190" s="200"/>
      <c r="P190" s="200"/>
      <c r="Q190" s="130"/>
      <c r="R190" s="199"/>
      <c r="S190" s="200"/>
      <c r="T190" s="132"/>
      <c r="AB190" s="201" t="str">
        <f>IFERROR(__xludf.DUMMYFUNCTION("FILTER('설정시트'!$D$7:$K$20,'설정시트'!$C$7:$C$20=I190)"),"#N/A")</f>
        <v>#N/A</v>
      </c>
      <c r="AC190" s="201"/>
      <c r="AD190" s="201"/>
      <c r="AE190" s="201"/>
      <c r="AF190" s="201"/>
      <c r="AG190" s="201"/>
      <c r="AH190" s="201"/>
      <c r="AI190" s="201"/>
    </row>
    <row r="191">
      <c r="H191" s="205"/>
      <c r="I191" s="206"/>
      <c r="J191" s="203"/>
      <c r="K191" s="207"/>
      <c r="L191" s="199"/>
      <c r="M191" s="130"/>
      <c r="N191" s="199"/>
      <c r="O191" s="200"/>
      <c r="P191" s="200"/>
      <c r="Q191" s="130"/>
      <c r="R191" s="199"/>
      <c r="S191" s="200"/>
      <c r="T191" s="132"/>
      <c r="AB191" s="201" t="str">
        <f>IFERROR(__xludf.DUMMYFUNCTION("FILTER('설정시트'!$D$7:$K$20,'설정시트'!$C$7:$C$20=I191)"),"#N/A")</f>
        <v>#N/A</v>
      </c>
      <c r="AC191" s="201"/>
      <c r="AD191" s="201"/>
      <c r="AE191" s="201"/>
      <c r="AF191" s="201"/>
      <c r="AG191" s="201"/>
      <c r="AH191" s="201"/>
      <c r="AI191" s="201"/>
    </row>
    <row r="192">
      <c r="H192" s="205"/>
      <c r="I192" s="206"/>
      <c r="J192" s="203"/>
      <c r="K192" s="207"/>
      <c r="L192" s="199"/>
      <c r="M192" s="130"/>
      <c r="N192" s="199"/>
      <c r="O192" s="200"/>
      <c r="P192" s="200"/>
      <c r="Q192" s="130"/>
      <c r="R192" s="199"/>
      <c r="S192" s="200"/>
      <c r="T192" s="132"/>
      <c r="AB192" s="201" t="str">
        <f>IFERROR(__xludf.DUMMYFUNCTION("FILTER('설정시트'!$D$7:$K$20,'설정시트'!$C$7:$C$20=I192)"),"#N/A")</f>
        <v>#N/A</v>
      </c>
      <c r="AC192" s="201"/>
      <c r="AD192" s="201"/>
      <c r="AE192" s="201"/>
      <c r="AF192" s="201"/>
      <c r="AG192" s="201"/>
      <c r="AH192" s="201"/>
      <c r="AI192" s="201"/>
    </row>
    <row r="193">
      <c r="H193" s="205"/>
      <c r="I193" s="206"/>
      <c r="J193" s="203"/>
      <c r="K193" s="207"/>
      <c r="L193" s="199"/>
      <c r="M193" s="130"/>
      <c r="N193" s="199"/>
      <c r="O193" s="200"/>
      <c r="P193" s="200"/>
      <c r="Q193" s="130"/>
      <c r="R193" s="199"/>
      <c r="S193" s="200"/>
      <c r="T193" s="132"/>
      <c r="AB193" s="201" t="str">
        <f>IFERROR(__xludf.DUMMYFUNCTION("FILTER('설정시트'!$D$7:$K$20,'설정시트'!$C$7:$C$20=I193)"),"#N/A")</f>
        <v>#N/A</v>
      </c>
      <c r="AC193" s="201"/>
      <c r="AD193" s="201"/>
      <c r="AE193" s="201"/>
      <c r="AF193" s="201"/>
      <c r="AG193" s="201"/>
      <c r="AH193" s="201"/>
      <c r="AI193" s="201"/>
    </row>
    <row r="194">
      <c r="H194" s="205"/>
      <c r="I194" s="206"/>
      <c r="J194" s="203"/>
      <c r="K194" s="207"/>
      <c r="L194" s="199"/>
      <c r="M194" s="130"/>
      <c r="N194" s="199"/>
      <c r="O194" s="200"/>
      <c r="P194" s="200"/>
      <c r="Q194" s="130"/>
      <c r="R194" s="199"/>
      <c r="S194" s="200"/>
      <c r="T194" s="132"/>
      <c r="AB194" s="201" t="str">
        <f>IFERROR(__xludf.DUMMYFUNCTION("FILTER('설정시트'!$D$7:$K$20,'설정시트'!$C$7:$C$20=I194)"),"#N/A")</f>
        <v>#N/A</v>
      </c>
      <c r="AC194" s="201"/>
      <c r="AD194" s="201"/>
      <c r="AE194" s="201"/>
      <c r="AF194" s="201"/>
      <c r="AG194" s="201"/>
      <c r="AH194" s="201"/>
      <c r="AI194" s="201"/>
    </row>
    <row r="195">
      <c r="H195" s="205"/>
      <c r="I195" s="206"/>
      <c r="J195" s="203"/>
      <c r="K195" s="207"/>
      <c r="L195" s="199"/>
      <c r="M195" s="130"/>
      <c r="N195" s="199"/>
      <c r="O195" s="200"/>
      <c r="P195" s="200"/>
      <c r="Q195" s="130"/>
      <c r="R195" s="199"/>
      <c r="S195" s="200"/>
      <c r="T195" s="132"/>
      <c r="AB195" s="201" t="str">
        <f>IFERROR(__xludf.DUMMYFUNCTION("FILTER('설정시트'!$D$7:$K$20,'설정시트'!$C$7:$C$20=I195)"),"#N/A")</f>
        <v>#N/A</v>
      </c>
      <c r="AC195" s="201"/>
      <c r="AD195" s="201"/>
      <c r="AE195" s="201"/>
      <c r="AF195" s="201"/>
      <c r="AG195" s="201"/>
      <c r="AH195" s="201"/>
      <c r="AI195" s="201"/>
    </row>
    <row r="196">
      <c r="H196" s="205"/>
      <c r="I196" s="206"/>
      <c r="J196" s="203"/>
      <c r="K196" s="207"/>
      <c r="L196" s="199"/>
      <c r="M196" s="130"/>
      <c r="N196" s="199"/>
      <c r="O196" s="200"/>
      <c r="P196" s="200"/>
      <c r="Q196" s="130"/>
      <c r="R196" s="199"/>
      <c r="S196" s="200"/>
      <c r="T196" s="132"/>
      <c r="AB196" s="201" t="str">
        <f>IFERROR(__xludf.DUMMYFUNCTION("FILTER('설정시트'!$D$7:$K$20,'설정시트'!$C$7:$C$20=I196)"),"#N/A")</f>
        <v>#N/A</v>
      </c>
      <c r="AC196" s="201"/>
      <c r="AD196" s="201"/>
      <c r="AE196" s="201"/>
      <c r="AF196" s="201"/>
      <c r="AG196" s="201"/>
      <c r="AH196" s="201"/>
      <c r="AI196" s="201"/>
    </row>
    <row r="197">
      <c r="H197" s="205"/>
      <c r="I197" s="206"/>
      <c r="J197" s="203"/>
      <c r="K197" s="207"/>
      <c r="L197" s="199"/>
      <c r="M197" s="130"/>
      <c r="N197" s="199"/>
      <c r="O197" s="200"/>
      <c r="P197" s="200"/>
      <c r="Q197" s="130"/>
      <c r="R197" s="199"/>
      <c r="S197" s="200"/>
      <c r="T197" s="132"/>
      <c r="AB197" s="201" t="str">
        <f>IFERROR(__xludf.DUMMYFUNCTION("FILTER('설정시트'!$D$7:$K$20,'설정시트'!$C$7:$C$20=I197)"),"#N/A")</f>
        <v>#N/A</v>
      </c>
      <c r="AC197" s="201"/>
      <c r="AD197" s="201"/>
      <c r="AE197" s="201"/>
      <c r="AF197" s="201"/>
      <c r="AG197" s="201"/>
      <c r="AH197" s="201"/>
      <c r="AI197" s="201"/>
    </row>
    <row r="198">
      <c r="H198" s="205"/>
      <c r="I198" s="206"/>
      <c r="J198" s="203"/>
      <c r="K198" s="207"/>
      <c r="L198" s="199"/>
      <c r="M198" s="130"/>
      <c r="N198" s="199"/>
      <c r="O198" s="200"/>
      <c r="P198" s="200"/>
      <c r="Q198" s="130"/>
      <c r="R198" s="199"/>
      <c r="S198" s="200"/>
      <c r="T198" s="132"/>
      <c r="AB198" s="201" t="str">
        <f>IFERROR(__xludf.DUMMYFUNCTION("FILTER('설정시트'!$D$7:$K$20,'설정시트'!$C$7:$C$20=I198)"),"#N/A")</f>
        <v>#N/A</v>
      </c>
      <c r="AC198" s="201"/>
      <c r="AD198" s="201"/>
      <c r="AE198" s="201"/>
      <c r="AF198" s="201"/>
      <c r="AG198" s="201"/>
      <c r="AH198" s="201"/>
      <c r="AI198" s="201"/>
    </row>
    <row r="199">
      <c r="H199" s="205"/>
      <c r="I199" s="206"/>
      <c r="J199" s="203"/>
      <c r="K199" s="207"/>
      <c r="L199" s="199"/>
      <c r="M199" s="130"/>
      <c r="N199" s="199"/>
      <c r="O199" s="200"/>
      <c r="P199" s="200"/>
      <c r="Q199" s="130"/>
      <c r="R199" s="199"/>
      <c r="S199" s="200"/>
      <c r="T199" s="132"/>
      <c r="AB199" s="201" t="str">
        <f>IFERROR(__xludf.DUMMYFUNCTION("FILTER('설정시트'!$D$7:$K$20,'설정시트'!$C$7:$C$20=I199)"),"#N/A")</f>
        <v>#N/A</v>
      </c>
      <c r="AC199" s="201"/>
      <c r="AD199" s="201"/>
      <c r="AE199" s="201"/>
      <c r="AF199" s="201"/>
      <c r="AG199" s="201"/>
      <c r="AH199" s="201"/>
      <c r="AI199" s="201"/>
    </row>
    <row r="200">
      <c r="H200" s="205"/>
      <c r="I200" s="206"/>
      <c r="J200" s="203"/>
      <c r="K200" s="207"/>
      <c r="L200" s="199"/>
      <c r="M200" s="130"/>
      <c r="N200" s="199"/>
      <c r="O200" s="200"/>
      <c r="P200" s="200"/>
      <c r="Q200" s="130"/>
      <c r="R200" s="199"/>
      <c r="S200" s="200"/>
      <c r="T200" s="132"/>
      <c r="AB200" s="201" t="str">
        <f>IFERROR(__xludf.DUMMYFUNCTION("FILTER('설정시트'!$D$7:$K$20,'설정시트'!$C$7:$C$20=I200)"),"#N/A")</f>
        <v>#N/A</v>
      </c>
      <c r="AC200" s="201"/>
      <c r="AD200" s="201"/>
      <c r="AE200" s="201"/>
      <c r="AF200" s="201"/>
      <c r="AG200" s="201"/>
      <c r="AH200" s="201"/>
      <c r="AI200" s="201"/>
    </row>
    <row r="201">
      <c r="H201" s="205"/>
      <c r="I201" s="206"/>
      <c r="J201" s="203"/>
      <c r="K201" s="207"/>
      <c r="L201" s="199"/>
      <c r="M201" s="130"/>
      <c r="N201" s="199"/>
      <c r="O201" s="200"/>
      <c r="P201" s="200"/>
      <c r="Q201" s="130"/>
      <c r="R201" s="199"/>
      <c r="S201" s="200"/>
      <c r="T201" s="132"/>
      <c r="AB201" s="201" t="str">
        <f>IFERROR(__xludf.DUMMYFUNCTION("FILTER('설정시트'!$D$7:$K$20,'설정시트'!$C$7:$C$20=I201)"),"#N/A")</f>
        <v>#N/A</v>
      </c>
      <c r="AC201" s="201"/>
      <c r="AD201" s="201"/>
      <c r="AE201" s="201"/>
      <c r="AF201" s="201"/>
      <c r="AG201" s="201"/>
      <c r="AH201" s="201"/>
      <c r="AI201" s="201"/>
    </row>
    <row r="202">
      <c r="H202" s="205"/>
      <c r="I202" s="206"/>
      <c r="J202" s="203"/>
      <c r="K202" s="207"/>
      <c r="L202" s="199"/>
      <c r="M202" s="130"/>
      <c r="N202" s="199"/>
      <c r="O202" s="200"/>
      <c r="P202" s="200"/>
      <c r="Q202" s="130"/>
      <c r="R202" s="199"/>
      <c r="S202" s="200"/>
      <c r="T202" s="132"/>
      <c r="AB202" s="201" t="str">
        <f>IFERROR(__xludf.DUMMYFUNCTION("FILTER('설정시트'!$D$7:$K$20,'설정시트'!$C$7:$C$20=I202)"),"#N/A")</f>
        <v>#N/A</v>
      </c>
      <c r="AC202" s="201"/>
      <c r="AD202" s="201"/>
      <c r="AE202" s="201"/>
      <c r="AF202" s="201"/>
      <c r="AG202" s="201"/>
      <c r="AH202" s="201"/>
      <c r="AI202" s="201"/>
    </row>
    <row r="203">
      <c r="H203" s="205"/>
      <c r="I203" s="206"/>
      <c r="J203" s="203"/>
      <c r="K203" s="207"/>
      <c r="L203" s="199"/>
      <c r="M203" s="130"/>
      <c r="N203" s="199"/>
      <c r="O203" s="200"/>
      <c r="P203" s="200"/>
      <c r="Q203" s="130"/>
      <c r="R203" s="199"/>
      <c r="S203" s="200"/>
      <c r="T203" s="132"/>
      <c r="AB203" s="201" t="str">
        <f>IFERROR(__xludf.DUMMYFUNCTION("FILTER('설정시트'!$D$7:$K$20,'설정시트'!$C$7:$C$20=I203)"),"#N/A")</f>
        <v>#N/A</v>
      </c>
      <c r="AC203" s="201"/>
      <c r="AD203" s="201"/>
      <c r="AE203" s="201"/>
      <c r="AF203" s="201"/>
      <c r="AG203" s="201"/>
      <c r="AH203" s="201"/>
      <c r="AI203" s="201"/>
    </row>
    <row r="204">
      <c r="H204" s="205"/>
      <c r="I204" s="206"/>
      <c r="J204" s="203"/>
      <c r="K204" s="207"/>
      <c r="L204" s="199"/>
      <c r="M204" s="130"/>
      <c r="N204" s="199"/>
      <c r="O204" s="200"/>
      <c r="P204" s="200"/>
      <c r="Q204" s="130"/>
      <c r="R204" s="199"/>
      <c r="S204" s="200"/>
      <c r="T204" s="132"/>
      <c r="AB204" s="201" t="str">
        <f>IFERROR(__xludf.DUMMYFUNCTION("FILTER('설정시트'!$D$7:$K$20,'설정시트'!$C$7:$C$20=I204)"),"#N/A")</f>
        <v>#N/A</v>
      </c>
      <c r="AC204" s="201"/>
      <c r="AD204" s="201"/>
      <c r="AE204" s="201"/>
      <c r="AF204" s="201"/>
      <c r="AG204" s="201"/>
      <c r="AH204" s="201"/>
      <c r="AI204" s="201"/>
    </row>
    <row r="205">
      <c r="H205" s="205"/>
      <c r="I205" s="206"/>
      <c r="J205" s="203"/>
      <c r="K205" s="207"/>
      <c r="L205" s="199"/>
      <c r="M205" s="130"/>
      <c r="N205" s="199"/>
      <c r="O205" s="200"/>
      <c r="P205" s="200"/>
      <c r="Q205" s="130"/>
      <c r="R205" s="199"/>
      <c r="S205" s="200"/>
      <c r="T205" s="132"/>
      <c r="AB205" s="201" t="str">
        <f>IFERROR(__xludf.DUMMYFUNCTION("FILTER('설정시트'!$D$7:$K$20,'설정시트'!$C$7:$C$20=I205)"),"#N/A")</f>
        <v>#N/A</v>
      </c>
      <c r="AC205" s="201"/>
      <c r="AD205" s="201"/>
      <c r="AE205" s="201"/>
      <c r="AF205" s="201"/>
      <c r="AG205" s="201"/>
      <c r="AH205" s="201"/>
      <c r="AI205" s="201"/>
    </row>
    <row r="206">
      <c r="H206" s="205"/>
      <c r="I206" s="206"/>
      <c r="J206" s="203"/>
      <c r="K206" s="207"/>
      <c r="L206" s="199"/>
      <c r="M206" s="130"/>
      <c r="N206" s="199"/>
      <c r="O206" s="200"/>
      <c r="P206" s="200"/>
      <c r="Q206" s="130"/>
      <c r="R206" s="199"/>
      <c r="S206" s="200"/>
      <c r="T206" s="132"/>
      <c r="AB206" s="201" t="str">
        <f>IFERROR(__xludf.DUMMYFUNCTION("FILTER('설정시트'!$D$7:$K$20,'설정시트'!$C$7:$C$20=I206)"),"#N/A")</f>
        <v>#N/A</v>
      </c>
      <c r="AC206" s="201"/>
      <c r="AD206" s="201"/>
      <c r="AE206" s="201"/>
      <c r="AF206" s="201"/>
      <c r="AG206" s="201"/>
      <c r="AH206" s="201"/>
      <c r="AI206" s="201"/>
    </row>
    <row r="207">
      <c r="H207" s="205"/>
      <c r="I207" s="206"/>
      <c r="J207" s="203"/>
      <c r="K207" s="207"/>
      <c r="L207" s="199"/>
      <c r="M207" s="130"/>
      <c r="N207" s="199"/>
      <c r="O207" s="200"/>
      <c r="P207" s="200"/>
      <c r="Q207" s="130"/>
      <c r="R207" s="199"/>
      <c r="S207" s="200"/>
      <c r="T207" s="132"/>
      <c r="AB207" s="201" t="str">
        <f>IFERROR(__xludf.DUMMYFUNCTION("FILTER('설정시트'!$D$7:$K$20,'설정시트'!$C$7:$C$20=I207)"),"#N/A")</f>
        <v>#N/A</v>
      </c>
      <c r="AC207" s="201"/>
      <c r="AD207" s="201"/>
      <c r="AE207" s="201"/>
      <c r="AF207" s="201"/>
      <c r="AG207" s="201"/>
      <c r="AH207" s="201"/>
      <c r="AI207" s="201"/>
    </row>
    <row r="208">
      <c r="H208" s="205"/>
      <c r="I208" s="206"/>
      <c r="J208" s="203"/>
      <c r="K208" s="207"/>
      <c r="L208" s="199"/>
      <c r="M208" s="130"/>
      <c r="N208" s="199"/>
      <c r="O208" s="200"/>
      <c r="P208" s="200"/>
      <c r="Q208" s="130"/>
      <c r="R208" s="199"/>
      <c r="S208" s="200"/>
      <c r="T208" s="132"/>
      <c r="AB208" s="201" t="str">
        <f>IFERROR(__xludf.DUMMYFUNCTION("FILTER('설정시트'!$D$7:$K$20,'설정시트'!$C$7:$C$20=I208)"),"#N/A")</f>
        <v>#N/A</v>
      </c>
      <c r="AC208" s="201"/>
      <c r="AD208" s="201"/>
      <c r="AE208" s="201"/>
      <c r="AF208" s="201"/>
      <c r="AG208" s="201"/>
      <c r="AH208" s="201"/>
      <c r="AI208" s="201"/>
    </row>
    <row r="209">
      <c r="H209" s="205"/>
      <c r="I209" s="206"/>
      <c r="J209" s="203"/>
      <c r="K209" s="207"/>
      <c r="L209" s="199"/>
      <c r="M209" s="130"/>
      <c r="N209" s="199"/>
      <c r="O209" s="200"/>
      <c r="P209" s="200"/>
      <c r="Q209" s="130"/>
      <c r="R209" s="199"/>
      <c r="S209" s="200"/>
      <c r="T209" s="132"/>
      <c r="AB209" s="201" t="str">
        <f>IFERROR(__xludf.DUMMYFUNCTION("FILTER('설정시트'!$D$7:$K$20,'설정시트'!$C$7:$C$20=I209)"),"#N/A")</f>
        <v>#N/A</v>
      </c>
      <c r="AC209" s="201"/>
      <c r="AD209" s="201"/>
      <c r="AE209" s="201"/>
      <c r="AF209" s="201"/>
      <c r="AG209" s="201"/>
      <c r="AH209" s="201"/>
      <c r="AI209" s="201"/>
    </row>
    <row r="210">
      <c r="H210" s="205"/>
      <c r="I210" s="206"/>
      <c r="J210" s="203"/>
      <c r="K210" s="207"/>
      <c r="L210" s="199"/>
      <c r="M210" s="130"/>
      <c r="N210" s="199"/>
      <c r="O210" s="200"/>
      <c r="P210" s="200"/>
      <c r="Q210" s="130"/>
      <c r="R210" s="199"/>
      <c r="S210" s="200"/>
      <c r="T210" s="132"/>
      <c r="AB210" s="201" t="str">
        <f>IFERROR(__xludf.DUMMYFUNCTION("FILTER('설정시트'!$D$7:$K$20,'설정시트'!$C$7:$C$20=I210)"),"#N/A")</f>
        <v>#N/A</v>
      </c>
      <c r="AC210" s="201"/>
      <c r="AD210" s="201"/>
      <c r="AE210" s="201"/>
      <c r="AF210" s="201"/>
      <c r="AG210" s="201"/>
      <c r="AH210" s="201"/>
      <c r="AI210" s="201"/>
    </row>
    <row r="211">
      <c r="H211" s="205"/>
      <c r="I211" s="206"/>
      <c r="J211" s="203"/>
      <c r="K211" s="207"/>
      <c r="L211" s="199"/>
      <c r="M211" s="130"/>
      <c r="N211" s="199"/>
      <c r="O211" s="200"/>
      <c r="P211" s="200"/>
      <c r="Q211" s="130"/>
      <c r="R211" s="199"/>
      <c r="S211" s="200"/>
      <c r="T211" s="132"/>
      <c r="AB211" s="201" t="str">
        <f>IFERROR(__xludf.DUMMYFUNCTION("FILTER('설정시트'!$D$7:$K$20,'설정시트'!$C$7:$C$20=I211)"),"#N/A")</f>
        <v>#N/A</v>
      </c>
      <c r="AC211" s="201"/>
      <c r="AD211" s="201"/>
      <c r="AE211" s="201"/>
      <c r="AF211" s="201"/>
      <c r="AG211" s="201"/>
      <c r="AH211" s="201"/>
      <c r="AI211" s="201"/>
    </row>
    <row r="212">
      <c r="H212" s="205"/>
      <c r="I212" s="206"/>
      <c r="J212" s="203"/>
      <c r="K212" s="207"/>
      <c r="L212" s="199"/>
      <c r="M212" s="130"/>
      <c r="N212" s="199"/>
      <c r="O212" s="200"/>
      <c r="P212" s="200"/>
      <c r="Q212" s="130"/>
      <c r="R212" s="199"/>
      <c r="S212" s="200"/>
      <c r="T212" s="132"/>
      <c r="AB212" s="201" t="str">
        <f>IFERROR(__xludf.DUMMYFUNCTION("FILTER('설정시트'!$D$7:$K$20,'설정시트'!$C$7:$C$20=I212)"),"#N/A")</f>
        <v>#N/A</v>
      </c>
      <c r="AC212" s="201"/>
      <c r="AD212" s="201"/>
      <c r="AE212" s="201"/>
      <c r="AF212" s="201"/>
      <c r="AG212" s="201"/>
      <c r="AH212" s="201"/>
      <c r="AI212" s="201"/>
    </row>
    <row r="213">
      <c r="H213" s="205"/>
      <c r="I213" s="206"/>
      <c r="J213" s="203"/>
      <c r="K213" s="207"/>
      <c r="L213" s="199"/>
      <c r="M213" s="130"/>
      <c r="N213" s="199"/>
      <c r="O213" s="200"/>
      <c r="P213" s="200"/>
      <c r="Q213" s="130"/>
      <c r="R213" s="199"/>
      <c r="S213" s="200"/>
      <c r="T213" s="132"/>
      <c r="AB213" s="201" t="str">
        <f>IFERROR(__xludf.DUMMYFUNCTION("FILTER('설정시트'!$D$7:$K$20,'설정시트'!$C$7:$C$20=I213)"),"#N/A")</f>
        <v>#N/A</v>
      </c>
      <c r="AC213" s="201"/>
      <c r="AD213" s="201"/>
      <c r="AE213" s="201"/>
      <c r="AF213" s="201"/>
      <c r="AG213" s="201"/>
      <c r="AH213" s="201"/>
      <c r="AI213" s="201"/>
    </row>
    <row r="214">
      <c r="H214" s="205"/>
      <c r="I214" s="206"/>
      <c r="J214" s="203"/>
      <c r="K214" s="207"/>
      <c r="L214" s="199"/>
      <c r="M214" s="130"/>
      <c r="N214" s="199"/>
      <c r="O214" s="200"/>
      <c r="P214" s="200"/>
      <c r="Q214" s="130"/>
      <c r="R214" s="199"/>
      <c r="S214" s="200"/>
      <c r="T214" s="132"/>
      <c r="AB214" s="201" t="str">
        <f>IFERROR(__xludf.DUMMYFUNCTION("FILTER('설정시트'!$D$7:$K$20,'설정시트'!$C$7:$C$20=I214)"),"#N/A")</f>
        <v>#N/A</v>
      </c>
      <c r="AC214" s="201"/>
      <c r="AD214" s="201"/>
      <c r="AE214" s="201"/>
      <c r="AF214" s="201"/>
      <c r="AG214" s="201"/>
      <c r="AH214" s="201"/>
      <c r="AI214" s="201"/>
    </row>
    <row r="215">
      <c r="H215" s="205"/>
      <c r="I215" s="206"/>
      <c r="J215" s="203"/>
      <c r="K215" s="207"/>
      <c r="L215" s="199"/>
      <c r="M215" s="130"/>
      <c r="N215" s="199"/>
      <c r="O215" s="200"/>
      <c r="P215" s="200"/>
      <c r="Q215" s="130"/>
      <c r="R215" s="199"/>
      <c r="S215" s="200"/>
      <c r="T215" s="132"/>
      <c r="AB215" s="201" t="str">
        <f>IFERROR(__xludf.DUMMYFUNCTION("FILTER('설정시트'!$D$7:$K$20,'설정시트'!$C$7:$C$20=I215)"),"#N/A")</f>
        <v>#N/A</v>
      </c>
      <c r="AC215" s="201"/>
      <c r="AD215" s="201"/>
      <c r="AE215" s="201"/>
      <c r="AF215" s="201"/>
      <c r="AG215" s="201"/>
      <c r="AH215" s="201"/>
      <c r="AI215" s="201"/>
    </row>
    <row r="216">
      <c r="H216" s="205"/>
      <c r="I216" s="206"/>
      <c r="J216" s="203"/>
      <c r="K216" s="207"/>
      <c r="L216" s="199"/>
      <c r="M216" s="130"/>
      <c r="N216" s="199"/>
      <c r="O216" s="200"/>
      <c r="P216" s="200"/>
      <c r="Q216" s="130"/>
      <c r="R216" s="199"/>
      <c r="S216" s="200"/>
      <c r="T216" s="132"/>
      <c r="AB216" s="201" t="str">
        <f>IFERROR(__xludf.DUMMYFUNCTION("FILTER('설정시트'!$D$7:$K$20,'설정시트'!$C$7:$C$20=I216)"),"#N/A")</f>
        <v>#N/A</v>
      </c>
      <c r="AC216" s="201"/>
      <c r="AD216" s="201"/>
      <c r="AE216" s="201"/>
      <c r="AF216" s="201"/>
      <c r="AG216" s="201"/>
      <c r="AH216" s="201"/>
      <c r="AI216" s="201"/>
    </row>
    <row r="217">
      <c r="H217" s="205"/>
      <c r="I217" s="206"/>
      <c r="J217" s="203"/>
      <c r="K217" s="207"/>
      <c r="L217" s="199"/>
      <c r="M217" s="130"/>
      <c r="N217" s="199"/>
      <c r="O217" s="200"/>
      <c r="P217" s="200"/>
      <c r="Q217" s="130"/>
      <c r="R217" s="199"/>
      <c r="S217" s="200"/>
      <c r="T217" s="132"/>
      <c r="AB217" s="201" t="str">
        <f>IFERROR(__xludf.DUMMYFUNCTION("FILTER('설정시트'!$D$7:$K$20,'설정시트'!$C$7:$C$20=I217)"),"#N/A")</f>
        <v>#N/A</v>
      </c>
      <c r="AC217" s="201"/>
      <c r="AD217" s="201"/>
      <c r="AE217" s="201"/>
      <c r="AF217" s="201"/>
      <c r="AG217" s="201"/>
      <c r="AH217" s="201"/>
      <c r="AI217" s="201"/>
    </row>
    <row r="218">
      <c r="H218" s="205"/>
      <c r="I218" s="206"/>
      <c r="J218" s="203"/>
      <c r="K218" s="207"/>
      <c r="L218" s="199"/>
      <c r="M218" s="130"/>
      <c r="N218" s="199"/>
      <c r="O218" s="200"/>
      <c r="P218" s="200"/>
      <c r="Q218" s="130"/>
      <c r="R218" s="199"/>
      <c r="S218" s="200"/>
      <c r="T218" s="132"/>
      <c r="AB218" s="201" t="str">
        <f>IFERROR(__xludf.DUMMYFUNCTION("FILTER('설정시트'!$D$7:$K$20,'설정시트'!$C$7:$C$20=I218)"),"#N/A")</f>
        <v>#N/A</v>
      </c>
      <c r="AC218" s="201"/>
      <c r="AD218" s="201"/>
      <c r="AE218" s="201"/>
      <c r="AF218" s="201"/>
      <c r="AG218" s="201"/>
      <c r="AH218" s="201"/>
      <c r="AI218" s="201"/>
    </row>
    <row r="219">
      <c r="H219" s="205"/>
      <c r="I219" s="206"/>
      <c r="J219" s="203"/>
      <c r="K219" s="207"/>
      <c r="L219" s="199"/>
      <c r="M219" s="130"/>
      <c r="N219" s="199"/>
      <c r="O219" s="200"/>
      <c r="P219" s="200"/>
      <c r="Q219" s="130"/>
      <c r="R219" s="199"/>
      <c r="S219" s="200"/>
      <c r="T219" s="132"/>
      <c r="AB219" s="201" t="str">
        <f>IFERROR(__xludf.DUMMYFUNCTION("FILTER('설정시트'!$D$7:$K$20,'설정시트'!$C$7:$C$20=I219)"),"#N/A")</f>
        <v>#N/A</v>
      </c>
      <c r="AC219" s="201"/>
      <c r="AD219" s="201"/>
      <c r="AE219" s="201"/>
      <c r="AF219" s="201"/>
      <c r="AG219" s="201"/>
      <c r="AH219" s="201"/>
      <c r="AI219" s="201"/>
    </row>
    <row r="220">
      <c r="H220" s="205"/>
      <c r="I220" s="206"/>
      <c r="J220" s="203"/>
      <c r="K220" s="207"/>
      <c r="L220" s="199"/>
      <c r="M220" s="130"/>
      <c r="N220" s="199"/>
      <c r="O220" s="200"/>
      <c r="P220" s="200"/>
      <c r="Q220" s="130"/>
      <c r="R220" s="199"/>
      <c r="S220" s="200"/>
      <c r="T220" s="132"/>
      <c r="AB220" s="201" t="str">
        <f>IFERROR(__xludf.DUMMYFUNCTION("FILTER('설정시트'!$D$7:$K$20,'설정시트'!$C$7:$C$20=I220)"),"#N/A")</f>
        <v>#N/A</v>
      </c>
      <c r="AC220" s="201"/>
      <c r="AD220" s="201"/>
      <c r="AE220" s="201"/>
      <c r="AF220" s="201"/>
      <c r="AG220" s="201"/>
      <c r="AH220" s="201"/>
      <c r="AI220" s="201"/>
    </row>
    <row r="221">
      <c r="H221" s="205"/>
      <c r="I221" s="206"/>
      <c r="J221" s="203"/>
      <c r="K221" s="207"/>
      <c r="L221" s="199"/>
      <c r="M221" s="130"/>
      <c r="N221" s="199"/>
      <c r="O221" s="200"/>
      <c r="P221" s="200"/>
      <c r="Q221" s="130"/>
      <c r="R221" s="199"/>
      <c r="S221" s="200"/>
      <c r="T221" s="132"/>
      <c r="AB221" s="201" t="str">
        <f>IFERROR(__xludf.DUMMYFUNCTION("FILTER('설정시트'!$D$7:$K$20,'설정시트'!$C$7:$C$20=I221)"),"#N/A")</f>
        <v>#N/A</v>
      </c>
      <c r="AC221" s="201"/>
      <c r="AD221" s="201"/>
      <c r="AE221" s="201"/>
      <c r="AF221" s="201"/>
      <c r="AG221" s="201"/>
      <c r="AH221" s="201"/>
      <c r="AI221" s="201"/>
    </row>
    <row r="222">
      <c r="H222" s="205"/>
      <c r="I222" s="206"/>
      <c r="J222" s="203"/>
      <c r="K222" s="207"/>
      <c r="L222" s="199"/>
      <c r="M222" s="130"/>
      <c r="N222" s="199"/>
      <c r="O222" s="200"/>
      <c r="P222" s="200"/>
      <c r="Q222" s="130"/>
      <c r="R222" s="199"/>
      <c r="S222" s="200"/>
      <c r="T222" s="132"/>
      <c r="AB222" s="201" t="str">
        <f>IFERROR(__xludf.DUMMYFUNCTION("FILTER('설정시트'!$D$7:$K$20,'설정시트'!$C$7:$C$20=I222)"),"#N/A")</f>
        <v>#N/A</v>
      </c>
      <c r="AC222" s="201"/>
      <c r="AD222" s="201"/>
      <c r="AE222" s="201"/>
      <c r="AF222" s="201"/>
      <c r="AG222" s="201"/>
      <c r="AH222" s="201"/>
      <c r="AI222" s="201"/>
    </row>
    <row r="223">
      <c r="H223" s="205"/>
      <c r="I223" s="206"/>
      <c r="J223" s="203"/>
      <c r="K223" s="207"/>
      <c r="L223" s="199"/>
      <c r="M223" s="130"/>
      <c r="N223" s="199"/>
      <c r="O223" s="200"/>
      <c r="P223" s="200"/>
      <c r="Q223" s="130"/>
      <c r="R223" s="199"/>
      <c r="S223" s="200"/>
      <c r="T223" s="132"/>
      <c r="AB223" s="201" t="str">
        <f>IFERROR(__xludf.DUMMYFUNCTION("FILTER('설정시트'!$D$7:$K$20,'설정시트'!$C$7:$C$20=I223)"),"#N/A")</f>
        <v>#N/A</v>
      </c>
      <c r="AC223" s="201"/>
      <c r="AD223" s="201"/>
      <c r="AE223" s="201"/>
      <c r="AF223" s="201"/>
      <c r="AG223" s="201"/>
      <c r="AH223" s="201"/>
      <c r="AI223" s="201"/>
    </row>
    <row r="224">
      <c r="H224" s="205"/>
      <c r="I224" s="206"/>
      <c r="J224" s="203"/>
      <c r="K224" s="207"/>
      <c r="L224" s="199"/>
      <c r="M224" s="130"/>
      <c r="N224" s="199"/>
      <c r="O224" s="200"/>
      <c r="P224" s="200"/>
      <c r="Q224" s="130"/>
      <c r="R224" s="199"/>
      <c r="S224" s="200"/>
      <c r="T224" s="132"/>
      <c r="AB224" s="201" t="str">
        <f>IFERROR(__xludf.DUMMYFUNCTION("FILTER('설정시트'!$D$7:$K$20,'설정시트'!$C$7:$C$20=I224)"),"#N/A")</f>
        <v>#N/A</v>
      </c>
      <c r="AC224" s="201"/>
      <c r="AD224" s="201"/>
      <c r="AE224" s="201"/>
      <c r="AF224" s="201"/>
      <c r="AG224" s="201"/>
      <c r="AH224" s="201"/>
      <c r="AI224" s="201"/>
    </row>
    <row r="225">
      <c r="H225" s="205"/>
      <c r="I225" s="206"/>
      <c r="J225" s="203"/>
      <c r="K225" s="207"/>
      <c r="L225" s="199"/>
      <c r="M225" s="130"/>
      <c r="N225" s="199"/>
      <c r="O225" s="200"/>
      <c r="P225" s="200"/>
      <c r="Q225" s="130"/>
      <c r="R225" s="199"/>
      <c r="S225" s="200"/>
      <c r="T225" s="132"/>
      <c r="AB225" s="201" t="str">
        <f>IFERROR(__xludf.DUMMYFUNCTION("FILTER('설정시트'!$D$7:$K$20,'설정시트'!$C$7:$C$20=I225)"),"#N/A")</f>
        <v>#N/A</v>
      </c>
      <c r="AC225" s="201"/>
      <c r="AD225" s="201"/>
      <c r="AE225" s="201"/>
      <c r="AF225" s="201"/>
      <c r="AG225" s="201"/>
      <c r="AH225" s="201"/>
      <c r="AI225" s="201"/>
    </row>
    <row r="226">
      <c r="H226" s="205"/>
      <c r="I226" s="206"/>
      <c r="J226" s="203"/>
      <c r="K226" s="207"/>
      <c r="L226" s="199"/>
      <c r="M226" s="130"/>
      <c r="N226" s="199"/>
      <c r="O226" s="200"/>
      <c r="P226" s="200"/>
      <c r="Q226" s="130"/>
      <c r="R226" s="199"/>
      <c r="S226" s="200"/>
      <c r="T226" s="132"/>
      <c r="AB226" s="201" t="str">
        <f>IFERROR(__xludf.DUMMYFUNCTION("FILTER('설정시트'!$D$7:$K$20,'설정시트'!$C$7:$C$20=I226)"),"#N/A")</f>
        <v>#N/A</v>
      </c>
      <c r="AC226" s="201"/>
      <c r="AD226" s="201"/>
      <c r="AE226" s="201"/>
      <c r="AF226" s="201"/>
      <c r="AG226" s="201"/>
      <c r="AH226" s="201"/>
      <c r="AI226" s="201"/>
    </row>
    <row r="227">
      <c r="H227" s="205"/>
      <c r="I227" s="206"/>
      <c r="J227" s="203"/>
      <c r="K227" s="207"/>
      <c r="L227" s="199"/>
      <c r="M227" s="130"/>
      <c r="N227" s="199"/>
      <c r="O227" s="200"/>
      <c r="P227" s="200"/>
      <c r="Q227" s="130"/>
      <c r="R227" s="199"/>
      <c r="S227" s="200"/>
      <c r="T227" s="132"/>
      <c r="AB227" s="201" t="str">
        <f>IFERROR(__xludf.DUMMYFUNCTION("FILTER('설정시트'!$D$7:$K$20,'설정시트'!$C$7:$C$20=I227)"),"#N/A")</f>
        <v>#N/A</v>
      </c>
      <c r="AC227" s="201"/>
      <c r="AD227" s="201"/>
      <c r="AE227" s="201"/>
      <c r="AF227" s="201"/>
      <c r="AG227" s="201"/>
      <c r="AH227" s="201"/>
      <c r="AI227" s="201"/>
    </row>
    <row r="228">
      <c r="H228" s="205"/>
      <c r="I228" s="206"/>
      <c r="J228" s="203"/>
      <c r="K228" s="207"/>
      <c r="L228" s="199"/>
      <c r="M228" s="130"/>
      <c r="N228" s="199"/>
      <c r="O228" s="200"/>
      <c r="P228" s="200"/>
      <c r="Q228" s="130"/>
      <c r="R228" s="199"/>
      <c r="S228" s="200"/>
      <c r="T228" s="132"/>
      <c r="AB228" s="201" t="str">
        <f>IFERROR(__xludf.DUMMYFUNCTION("FILTER('설정시트'!$D$7:$K$20,'설정시트'!$C$7:$C$20=I228)"),"#N/A")</f>
        <v>#N/A</v>
      </c>
      <c r="AC228" s="201"/>
      <c r="AD228" s="201"/>
      <c r="AE228" s="201"/>
      <c r="AF228" s="201"/>
      <c r="AG228" s="201"/>
      <c r="AH228" s="201"/>
      <c r="AI228" s="201"/>
    </row>
    <row r="229">
      <c r="H229" s="205"/>
      <c r="I229" s="206"/>
      <c r="J229" s="203"/>
      <c r="K229" s="207"/>
      <c r="L229" s="199"/>
      <c r="M229" s="130"/>
      <c r="N229" s="199"/>
      <c r="O229" s="200"/>
      <c r="P229" s="200"/>
      <c r="Q229" s="130"/>
      <c r="R229" s="199"/>
      <c r="S229" s="200"/>
      <c r="T229" s="132"/>
      <c r="AB229" s="201" t="str">
        <f>IFERROR(__xludf.DUMMYFUNCTION("FILTER('설정시트'!$D$7:$K$20,'설정시트'!$C$7:$C$20=I229)"),"#N/A")</f>
        <v>#N/A</v>
      </c>
      <c r="AC229" s="201"/>
      <c r="AD229" s="201"/>
      <c r="AE229" s="201"/>
      <c r="AF229" s="201"/>
      <c r="AG229" s="201"/>
      <c r="AH229" s="201"/>
      <c r="AI229" s="201"/>
    </row>
    <row r="230">
      <c r="H230" s="205"/>
      <c r="I230" s="206"/>
      <c r="J230" s="203"/>
      <c r="K230" s="207"/>
      <c r="L230" s="199"/>
      <c r="M230" s="130"/>
      <c r="N230" s="199"/>
      <c r="O230" s="200"/>
      <c r="P230" s="200"/>
      <c r="Q230" s="130"/>
      <c r="R230" s="199"/>
      <c r="S230" s="200"/>
      <c r="T230" s="132"/>
      <c r="AB230" s="201" t="str">
        <f>IFERROR(__xludf.DUMMYFUNCTION("FILTER('설정시트'!$D$7:$K$20,'설정시트'!$C$7:$C$20=I230)"),"#N/A")</f>
        <v>#N/A</v>
      </c>
      <c r="AC230" s="201"/>
      <c r="AD230" s="201"/>
      <c r="AE230" s="201"/>
      <c r="AF230" s="201"/>
      <c r="AG230" s="201"/>
      <c r="AH230" s="201"/>
      <c r="AI230" s="201"/>
    </row>
    <row r="231">
      <c r="H231" s="205"/>
      <c r="I231" s="206"/>
      <c r="J231" s="203"/>
      <c r="K231" s="207"/>
      <c r="L231" s="199"/>
      <c r="M231" s="130"/>
      <c r="N231" s="199"/>
      <c r="O231" s="200"/>
      <c r="P231" s="200"/>
      <c r="Q231" s="130"/>
      <c r="R231" s="199"/>
      <c r="S231" s="200"/>
      <c r="T231" s="132"/>
      <c r="AB231" s="201" t="str">
        <f>IFERROR(__xludf.DUMMYFUNCTION("FILTER('설정시트'!$D$7:$K$20,'설정시트'!$C$7:$C$20=I231)"),"#N/A")</f>
        <v>#N/A</v>
      </c>
      <c r="AC231" s="201"/>
      <c r="AD231" s="201"/>
      <c r="AE231" s="201"/>
      <c r="AF231" s="201"/>
      <c r="AG231" s="201"/>
      <c r="AH231" s="201"/>
      <c r="AI231" s="201"/>
    </row>
    <row r="232">
      <c r="H232" s="205"/>
      <c r="I232" s="206"/>
      <c r="J232" s="203"/>
      <c r="K232" s="207"/>
      <c r="L232" s="199"/>
      <c r="M232" s="130"/>
      <c r="N232" s="199"/>
      <c r="O232" s="200"/>
      <c r="P232" s="200"/>
      <c r="Q232" s="130"/>
      <c r="R232" s="199"/>
      <c r="S232" s="200"/>
      <c r="T232" s="132"/>
      <c r="AB232" s="201" t="str">
        <f>IFERROR(__xludf.DUMMYFUNCTION("FILTER('설정시트'!$D$7:$K$20,'설정시트'!$C$7:$C$20=I232)"),"#N/A")</f>
        <v>#N/A</v>
      </c>
      <c r="AC232" s="201"/>
      <c r="AD232" s="201"/>
      <c r="AE232" s="201"/>
      <c r="AF232" s="201"/>
      <c r="AG232" s="201"/>
      <c r="AH232" s="201"/>
      <c r="AI232" s="201"/>
    </row>
    <row r="233">
      <c r="H233" s="205"/>
      <c r="I233" s="206"/>
      <c r="J233" s="203"/>
      <c r="K233" s="207"/>
      <c r="L233" s="199"/>
      <c r="M233" s="130"/>
      <c r="N233" s="199"/>
      <c r="O233" s="200"/>
      <c r="P233" s="200"/>
      <c r="Q233" s="130"/>
      <c r="R233" s="199"/>
      <c r="S233" s="200"/>
      <c r="T233" s="132"/>
      <c r="AB233" s="201" t="str">
        <f>IFERROR(__xludf.DUMMYFUNCTION("FILTER('설정시트'!$D$7:$K$20,'설정시트'!$C$7:$C$20=I233)"),"#N/A")</f>
        <v>#N/A</v>
      </c>
      <c r="AC233" s="201"/>
      <c r="AD233" s="201"/>
      <c r="AE233" s="201"/>
      <c r="AF233" s="201"/>
      <c r="AG233" s="201"/>
      <c r="AH233" s="201"/>
      <c r="AI233" s="201"/>
    </row>
    <row r="234">
      <c r="H234" s="205"/>
      <c r="I234" s="206"/>
      <c r="J234" s="203"/>
      <c r="K234" s="207"/>
      <c r="L234" s="199"/>
      <c r="M234" s="130"/>
      <c r="N234" s="199"/>
      <c r="O234" s="200"/>
      <c r="P234" s="200"/>
      <c r="Q234" s="130"/>
      <c r="R234" s="199"/>
      <c r="S234" s="200"/>
      <c r="T234" s="132"/>
      <c r="AB234" s="201" t="str">
        <f>IFERROR(__xludf.DUMMYFUNCTION("FILTER('설정시트'!$D$7:$K$20,'설정시트'!$C$7:$C$20=I234)"),"#N/A")</f>
        <v>#N/A</v>
      </c>
      <c r="AC234" s="201"/>
      <c r="AD234" s="201"/>
      <c r="AE234" s="201"/>
      <c r="AF234" s="201"/>
      <c r="AG234" s="201"/>
      <c r="AH234" s="201"/>
      <c r="AI234" s="201"/>
    </row>
    <row r="235">
      <c r="H235" s="205"/>
      <c r="I235" s="206"/>
      <c r="J235" s="203"/>
      <c r="K235" s="207"/>
      <c r="L235" s="199"/>
      <c r="M235" s="130"/>
      <c r="N235" s="199"/>
      <c r="O235" s="200"/>
      <c r="P235" s="200"/>
      <c r="Q235" s="130"/>
      <c r="R235" s="199"/>
      <c r="S235" s="200"/>
      <c r="T235" s="132"/>
      <c r="AB235" s="201" t="str">
        <f>IFERROR(__xludf.DUMMYFUNCTION("FILTER('설정시트'!$D$7:$K$20,'설정시트'!$C$7:$C$20=I235)"),"#N/A")</f>
        <v>#N/A</v>
      </c>
      <c r="AC235" s="201"/>
      <c r="AD235" s="201"/>
      <c r="AE235" s="201"/>
      <c r="AF235" s="201"/>
      <c r="AG235" s="201"/>
      <c r="AH235" s="201"/>
      <c r="AI235" s="201"/>
    </row>
    <row r="236">
      <c r="H236" s="205"/>
      <c r="I236" s="206"/>
      <c r="J236" s="203"/>
      <c r="K236" s="207"/>
      <c r="L236" s="199"/>
      <c r="M236" s="130"/>
      <c r="N236" s="199"/>
      <c r="O236" s="200"/>
      <c r="P236" s="200"/>
      <c r="Q236" s="130"/>
      <c r="R236" s="199"/>
      <c r="S236" s="200"/>
      <c r="T236" s="132"/>
      <c r="AB236" s="201" t="str">
        <f>IFERROR(__xludf.DUMMYFUNCTION("FILTER('설정시트'!$D$7:$K$20,'설정시트'!$C$7:$C$20=I236)"),"#N/A")</f>
        <v>#N/A</v>
      </c>
      <c r="AC236" s="201"/>
      <c r="AD236" s="201"/>
      <c r="AE236" s="201"/>
      <c r="AF236" s="201"/>
      <c r="AG236" s="201"/>
      <c r="AH236" s="201"/>
      <c r="AI236" s="201"/>
    </row>
    <row r="237">
      <c r="H237" s="205"/>
      <c r="I237" s="206"/>
      <c r="J237" s="203"/>
      <c r="K237" s="207"/>
      <c r="L237" s="199"/>
      <c r="M237" s="130"/>
      <c r="N237" s="199"/>
      <c r="O237" s="200"/>
      <c r="P237" s="200"/>
      <c r="Q237" s="130"/>
      <c r="R237" s="199"/>
      <c r="S237" s="200"/>
      <c r="T237" s="132"/>
      <c r="AB237" s="201" t="str">
        <f>IFERROR(__xludf.DUMMYFUNCTION("FILTER('설정시트'!$D$7:$K$20,'설정시트'!$C$7:$C$20=I237)"),"#N/A")</f>
        <v>#N/A</v>
      </c>
      <c r="AC237" s="201"/>
      <c r="AD237" s="201"/>
      <c r="AE237" s="201"/>
      <c r="AF237" s="201"/>
      <c r="AG237" s="201"/>
      <c r="AH237" s="201"/>
      <c r="AI237" s="201"/>
    </row>
    <row r="238">
      <c r="H238" s="205"/>
      <c r="I238" s="206"/>
      <c r="J238" s="203"/>
      <c r="K238" s="207"/>
      <c r="L238" s="199"/>
      <c r="M238" s="130"/>
      <c r="N238" s="199"/>
      <c r="O238" s="200"/>
      <c r="P238" s="200"/>
      <c r="Q238" s="130"/>
      <c r="R238" s="199"/>
      <c r="S238" s="200"/>
      <c r="T238" s="132"/>
      <c r="AB238" s="201" t="str">
        <f>IFERROR(__xludf.DUMMYFUNCTION("FILTER('설정시트'!$D$7:$K$20,'설정시트'!$C$7:$C$20=I238)"),"#N/A")</f>
        <v>#N/A</v>
      </c>
      <c r="AC238" s="201"/>
      <c r="AD238" s="201"/>
      <c r="AE238" s="201"/>
      <c r="AF238" s="201"/>
      <c r="AG238" s="201"/>
      <c r="AH238" s="201"/>
      <c r="AI238" s="201"/>
    </row>
    <row r="239">
      <c r="H239" s="205"/>
      <c r="I239" s="206"/>
      <c r="J239" s="203"/>
      <c r="K239" s="207"/>
      <c r="L239" s="199"/>
      <c r="M239" s="130"/>
      <c r="N239" s="199"/>
      <c r="O239" s="200"/>
      <c r="P239" s="200"/>
      <c r="Q239" s="130"/>
      <c r="R239" s="199"/>
      <c r="S239" s="200"/>
      <c r="T239" s="132"/>
      <c r="AB239" s="201" t="str">
        <f>IFERROR(__xludf.DUMMYFUNCTION("FILTER('설정시트'!$D$7:$K$20,'설정시트'!$C$7:$C$20=I239)"),"#N/A")</f>
        <v>#N/A</v>
      </c>
      <c r="AC239" s="201"/>
      <c r="AD239" s="201"/>
      <c r="AE239" s="201"/>
      <c r="AF239" s="201"/>
      <c r="AG239" s="201"/>
      <c r="AH239" s="201"/>
      <c r="AI239" s="201"/>
    </row>
    <row r="240">
      <c r="H240" s="205"/>
      <c r="I240" s="206"/>
      <c r="J240" s="203"/>
      <c r="K240" s="207"/>
      <c r="L240" s="199"/>
      <c r="M240" s="130"/>
      <c r="N240" s="199"/>
      <c r="O240" s="200"/>
      <c r="P240" s="200"/>
      <c r="Q240" s="130"/>
      <c r="R240" s="199"/>
      <c r="S240" s="200"/>
      <c r="T240" s="132"/>
      <c r="AB240" s="201" t="str">
        <f>IFERROR(__xludf.DUMMYFUNCTION("FILTER('설정시트'!$D$7:$K$20,'설정시트'!$C$7:$C$20=I240)"),"#N/A")</f>
        <v>#N/A</v>
      </c>
      <c r="AC240" s="201"/>
      <c r="AD240" s="201"/>
      <c r="AE240" s="201"/>
      <c r="AF240" s="201"/>
      <c r="AG240" s="201"/>
      <c r="AH240" s="201"/>
      <c r="AI240" s="201"/>
    </row>
    <row r="241">
      <c r="H241" s="205"/>
      <c r="I241" s="206"/>
      <c r="J241" s="203"/>
      <c r="K241" s="207"/>
      <c r="L241" s="199"/>
      <c r="M241" s="130"/>
      <c r="N241" s="199"/>
      <c r="O241" s="200"/>
      <c r="P241" s="200"/>
      <c r="Q241" s="130"/>
      <c r="R241" s="199"/>
      <c r="S241" s="200"/>
      <c r="T241" s="132"/>
      <c r="AB241" s="201" t="str">
        <f>IFERROR(__xludf.DUMMYFUNCTION("FILTER('설정시트'!$D$7:$K$20,'설정시트'!$C$7:$C$20=I241)"),"#N/A")</f>
        <v>#N/A</v>
      </c>
      <c r="AC241" s="201"/>
      <c r="AD241" s="201"/>
      <c r="AE241" s="201"/>
      <c r="AF241" s="201"/>
      <c r="AG241" s="201"/>
      <c r="AH241" s="201"/>
      <c r="AI241" s="201"/>
    </row>
    <row r="242">
      <c r="H242" s="205"/>
      <c r="I242" s="206"/>
      <c r="J242" s="203"/>
      <c r="K242" s="207"/>
      <c r="L242" s="199"/>
      <c r="M242" s="130"/>
      <c r="N242" s="199"/>
      <c r="O242" s="200"/>
      <c r="P242" s="200"/>
      <c r="Q242" s="130"/>
      <c r="R242" s="199"/>
      <c r="S242" s="200"/>
      <c r="T242" s="132"/>
      <c r="AB242" s="201" t="str">
        <f>IFERROR(__xludf.DUMMYFUNCTION("FILTER('설정시트'!$D$7:$K$20,'설정시트'!$C$7:$C$20=I242)"),"#N/A")</f>
        <v>#N/A</v>
      </c>
      <c r="AC242" s="201"/>
      <c r="AD242" s="201"/>
      <c r="AE242" s="201"/>
      <c r="AF242" s="201"/>
      <c r="AG242" s="201"/>
      <c r="AH242" s="201"/>
      <c r="AI242" s="201"/>
    </row>
    <row r="243">
      <c r="H243" s="205"/>
      <c r="I243" s="206"/>
      <c r="J243" s="203"/>
      <c r="K243" s="207"/>
      <c r="L243" s="199"/>
      <c r="M243" s="130"/>
      <c r="N243" s="199"/>
      <c r="O243" s="200"/>
      <c r="P243" s="200"/>
      <c r="Q243" s="130"/>
      <c r="R243" s="199"/>
      <c r="S243" s="200"/>
      <c r="T243" s="132"/>
      <c r="AB243" s="201" t="str">
        <f>IFERROR(__xludf.DUMMYFUNCTION("FILTER('설정시트'!$D$7:$K$20,'설정시트'!$C$7:$C$20=I243)"),"#N/A")</f>
        <v>#N/A</v>
      </c>
      <c r="AC243" s="201"/>
      <c r="AD243" s="201"/>
      <c r="AE243" s="201"/>
      <c r="AF243" s="201"/>
      <c r="AG243" s="201"/>
      <c r="AH243" s="201"/>
      <c r="AI243" s="201"/>
    </row>
    <row r="244">
      <c r="H244" s="205"/>
      <c r="I244" s="206"/>
      <c r="J244" s="203"/>
      <c r="K244" s="207"/>
      <c r="L244" s="199"/>
      <c r="M244" s="130"/>
      <c r="N244" s="199"/>
      <c r="O244" s="200"/>
      <c r="P244" s="200"/>
      <c r="Q244" s="130"/>
      <c r="R244" s="199"/>
      <c r="S244" s="200"/>
      <c r="T244" s="132"/>
      <c r="AB244" s="201" t="str">
        <f>IFERROR(__xludf.DUMMYFUNCTION("FILTER('설정시트'!$D$7:$K$20,'설정시트'!$C$7:$C$20=I244)"),"#N/A")</f>
        <v>#N/A</v>
      </c>
      <c r="AC244" s="201"/>
      <c r="AD244" s="201"/>
      <c r="AE244" s="201"/>
      <c r="AF244" s="201"/>
      <c r="AG244" s="201"/>
      <c r="AH244" s="201"/>
      <c r="AI244" s="201"/>
    </row>
    <row r="245">
      <c r="H245" s="205"/>
      <c r="I245" s="206"/>
      <c r="J245" s="203"/>
      <c r="K245" s="207"/>
      <c r="L245" s="199"/>
      <c r="M245" s="130"/>
      <c r="N245" s="199"/>
      <c r="O245" s="200"/>
      <c r="P245" s="200"/>
      <c r="Q245" s="130"/>
      <c r="R245" s="199"/>
      <c r="S245" s="200"/>
      <c r="T245" s="132"/>
      <c r="AB245" s="201" t="str">
        <f>IFERROR(__xludf.DUMMYFUNCTION("FILTER('설정시트'!$D$7:$K$20,'설정시트'!$C$7:$C$20=I245)"),"#N/A")</f>
        <v>#N/A</v>
      </c>
      <c r="AC245" s="201"/>
      <c r="AD245" s="201"/>
      <c r="AE245" s="201"/>
      <c r="AF245" s="201"/>
      <c r="AG245" s="201"/>
      <c r="AH245" s="201"/>
      <c r="AI245" s="201"/>
    </row>
    <row r="246">
      <c r="H246" s="205"/>
      <c r="I246" s="206"/>
      <c r="J246" s="203"/>
      <c r="K246" s="207"/>
      <c r="L246" s="199"/>
      <c r="M246" s="130"/>
      <c r="N246" s="199"/>
      <c r="O246" s="200"/>
      <c r="P246" s="200"/>
      <c r="Q246" s="130"/>
      <c r="R246" s="199"/>
      <c r="S246" s="200"/>
      <c r="T246" s="132"/>
      <c r="AB246" s="201" t="str">
        <f>IFERROR(__xludf.DUMMYFUNCTION("FILTER('설정시트'!$D$7:$K$20,'설정시트'!$C$7:$C$20=I246)"),"#N/A")</f>
        <v>#N/A</v>
      </c>
      <c r="AC246" s="201"/>
      <c r="AD246" s="201"/>
      <c r="AE246" s="201"/>
      <c r="AF246" s="201"/>
      <c r="AG246" s="201"/>
      <c r="AH246" s="201"/>
      <c r="AI246" s="201"/>
    </row>
    <row r="247">
      <c r="H247" s="205"/>
      <c r="I247" s="206"/>
      <c r="J247" s="203"/>
      <c r="K247" s="207"/>
      <c r="L247" s="199"/>
      <c r="M247" s="130"/>
      <c r="N247" s="199"/>
      <c r="O247" s="200"/>
      <c r="P247" s="200"/>
      <c r="Q247" s="130"/>
      <c r="R247" s="199"/>
      <c r="S247" s="200"/>
      <c r="T247" s="132"/>
      <c r="AB247" s="201" t="str">
        <f>IFERROR(__xludf.DUMMYFUNCTION("FILTER('설정시트'!$D$7:$K$20,'설정시트'!$C$7:$C$20=I247)"),"#N/A")</f>
        <v>#N/A</v>
      </c>
      <c r="AC247" s="201"/>
      <c r="AD247" s="201"/>
      <c r="AE247" s="201"/>
      <c r="AF247" s="201"/>
      <c r="AG247" s="201"/>
      <c r="AH247" s="201"/>
      <c r="AI247" s="201"/>
    </row>
    <row r="248">
      <c r="H248" s="205"/>
      <c r="I248" s="206"/>
      <c r="J248" s="203"/>
      <c r="K248" s="207"/>
      <c r="L248" s="199"/>
      <c r="M248" s="130"/>
      <c r="N248" s="199"/>
      <c r="O248" s="200"/>
      <c r="P248" s="200"/>
      <c r="Q248" s="130"/>
      <c r="R248" s="199"/>
      <c r="S248" s="200"/>
      <c r="T248" s="132"/>
      <c r="AB248" s="201" t="str">
        <f>IFERROR(__xludf.DUMMYFUNCTION("FILTER('설정시트'!$D$7:$K$20,'설정시트'!$C$7:$C$20=I248)"),"#N/A")</f>
        <v>#N/A</v>
      </c>
      <c r="AC248" s="201"/>
      <c r="AD248" s="201"/>
      <c r="AE248" s="201"/>
      <c r="AF248" s="201"/>
      <c r="AG248" s="201"/>
      <c r="AH248" s="201"/>
      <c r="AI248" s="201"/>
    </row>
    <row r="249">
      <c r="H249" s="205"/>
      <c r="I249" s="206"/>
      <c r="J249" s="203"/>
      <c r="K249" s="207"/>
      <c r="L249" s="199"/>
      <c r="M249" s="130"/>
      <c r="N249" s="199"/>
      <c r="O249" s="200"/>
      <c r="P249" s="200"/>
      <c r="Q249" s="130"/>
      <c r="R249" s="199"/>
      <c r="S249" s="200"/>
      <c r="T249" s="132"/>
      <c r="AB249" s="201" t="str">
        <f>IFERROR(__xludf.DUMMYFUNCTION("FILTER('설정시트'!$D$7:$K$20,'설정시트'!$C$7:$C$20=I249)"),"#N/A")</f>
        <v>#N/A</v>
      </c>
      <c r="AC249" s="201"/>
      <c r="AD249" s="201"/>
      <c r="AE249" s="201"/>
      <c r="AF249" s="201"/>
      <c r="AG249" s="201"/>
      <c r="AH249" s="201"/>
      <c r="AI249" s="201"/>
    </row>
    <row r="250">
      <c r="H250" s="205"/>
      <c r="I250" s="206"/>
      <c r="J250" s="203"/>
      <c r="K250" s="207"/>
      <c r="L250" s="199"/>
      <c r="M250" s="130"/>
      <c r="N250" s="199"/>
      <c r="O250" s="200"/>
      <c r="P250" s="200"/>
      <c r="Q250" s="130"/>
      <c r="R250" s="199"/>
      <c r="S250" s="200"/>
      <c r="T250" s="132"/>
      <c r="AB250" s="201" t="str">
        <f>IFERROR(__xludf.DUMMYFUNCTION("FILTER('설정시트'!$D$7:$K$20,'설정시트'!$C$7:$C$20=I250)"),"#N/A")</f>
        <v>#N/A</v>
      </c>
      <c r="AC250" s="201"/>
      <c r="AD250" s="201"/>
      <c r="AE250" s="201"/>
      <c r="AF250" s="201"/>
      <c r="AG250" s="201"/>
      <c r="AH250" s="201"/>
      <c r="AI250" s="201"/>
    </row>
    <row r="251">
      <c r="H251" s="205"/>
      <c r="I251" s="206"/>
      <c r="J251" s="203"/>
      <c r="K251" s="207"/>
      <c r="L251" s="199"/>
      <c r="M251" s="130"/>
      <c r="N251" s="199"/>
      <c r="O251" s="200"/>
      <c r="P251" s="200"/>
      <c r="Q251" s="130"/>
      <c r="R251" s="199"/>
      <c r="S251" s="200"/>
      <c r="T251" s="132"/>
      <c r="AB251" s="201" t="str">
        <f>IFERROR(__xludf.DUMMYFUNCTION("FILTER('설정시트'!$D$7:$K$20,'설정시트'!$C$7:$C$20=I251)"),"#N/A")</f>
        <v>#N/A</v>
      </c>
      <c r="AC251" s="201"/>
      <c r="AD251" s="201"/>
      <c r="AE251" s="201"/>
      <c r="AF251" s="201"/>
      <c r="AG251" s="201"/>
      <c r="AH251" s="201"/>
      <c r="AI251" s="201"/>
    </row>
    <row r="252">
      <c r="H252" s="205"/>
      <c r="I252" s="206"/>
      <c r="J252" s="203"/>
      <c r="K252" s="207"/>
      <c r="L252" s="199"/>
      <c r="M252" s="130"/>
      <c r="N252" s="199"/>
      <c r="O252" s="200"/>
      <c r="P252" s="200"/>
      <c r="Q252" s="130"/>
      <c r="R252" s="199"/>
      <c r="S252" s="200"/>
      <c r="T252" s="132"/>
      <c r="AB252" s="201" t="str">
        <f>IFERROR(__xludf.DUMMYFUNCTION("FILTER('설정시트'!$D$7:$K$20,'설정시트'!$C$7:$C$20=I252)"),"#N/A")</f>
        <v>#N/A</v>
      </c>
      <c r="AC252" s="201"/>
      <c r="AD252" s="201"/>
      <c r="AE252" s="201"/>
      <c r="AF252" s="201"/>
      <c r="AG252" s="201"/>
      <c r="AH252" s="201"/>
      <c r="AI252" s="201"/>
    </row>
    <row r="253">
      <c r="H253" s="205"/>
      <c r="I253" s="206"/>
      <c r="J253" s="203"/>
      <c r="K253" s="207"/>
      <c r="L253" s="199"/>
      <c r="M253" s="130"/>
      <c r="N253" s="199"/>
      <c r="O253" s="200"/>
      <c r="P253" s="200"/>
      <c r="Q253" s="130"/>
      <c r="R253" s="199"/>
      <c r="S253" s="200"/>
      <c r="T253" s="132"/>
      <c r="AB253" s="201" t="str">
        <f>IFERROR(__xludf.DUMMYFUNCTION("FILTER('설정시트'!$D$7:$K$20,'설정시트'!$C$7:$C$20=I253)"),"#N/A")</f>
        <v>#N/A</v>
      </c>
      <c r="AC253" s="201"/>
      <c r="AD253" s="201"/>
      <c r="AE253" s="201"/>
      <c r="AF253" s="201"/>
      <c r="AG253" s="201"/>
      <c r="AH253" s="201"/>
      <c r="AI253" s="201"/>
    </row>
    <row r="254">
      <c r="H254" s="205"/>
      <c r="I254" s="206"/>
      <c r="J254" s="203"/>
      <c r="K254" s="207"/>
      <c r="L254" s="199"/>
      <c r="M254" s="130"/>
      <c r="N254" s="199"/>
      <c r="O254" s="200"/>
      <c r="P254" s="200"/>
      <c r="Q254" s="130"/>
      <c r="R254" s="199"/>
      <c r="S254" s="200"/>
      <c r="T254" s="132"/>
      <c r="AB254" s="201" t="str">
        <f>IFERROR(__xludf.DUMMYFUNCTION("FILTER('설정시트'!$D$7:$K$20,'설정시트'!$C$7:$C$20=I254)"),"#N/A")</f>
        <v>#N/A</v>
      </c>
      <c r="AC254" s="201"/>
      <c r="AD254" s="201"/>
      <c r="AE254" s="201"/>
      <c r="AF254" s="201"/>
      <c r="AG254" s="201"/>
      <c r="AH254" s="201"/>
      <c r="AI254" s="201"/>
    </row>
    <row r="255">
      <c r="H255" s="205"/>
      <c r="I255" s="206"/>
      <c r="J255" s="203"/>
      <c r="K255" s="207"/>
      <c r="L255" s="199"/>
      <c r="M255" s="130"/>
      <c r="N255" s="199"/>
      <c r="O255" s="200"/>
      <c r="P255" s="200"/>
      <c r="Q255" s="130"/>
      <c r="R255" s="199"/>
      <c r="S255" s="200"/>
      <c r="T255" s="132"/>
      <c r="AB255" s="201" t="str">
        <f>IFERROR(__xludf.DUMMYFUNCTION("FILTER('설정시트'!$D$7:$K$20,'설정시트'!$C$7:$C$20=I255)"),"#N/A")</f>
        <v>#N/A</v>
      </c>
      <c r="AC255" s="201"/>
      <c r="AD255" s="201"/>
      <c r="AE255" s="201"/>
      <c r="AF255" s="201"/>
      <c r="AG255" s="201"/>
      <c r="AH255" s="201"/>
      <c r="AI255" s="201"/>
    </row>
    <row r="256">
      <c r="H256" s="205"/>
      <c r="I256" s="206"/>
      <c r="J256" s="203"/>
      <c r="K256" s="207"/>
      <c r="L256" s="199"/>
      <c r="M256" s="130"/>
      <c r="N256" s="199"/>
      <c r="O256" s="200"/>
      <c r="P256" s="200"/>
      <c r="Q256" s="130"/>
      <c r="R256" s="199"/>
      <c r="S256" s="200"/>
      <c r="T256" s="132"/>
      <c r="AB256" s="201" t="str">
        <f>IFERROR(__xludf.DUMMYFUNCTION("FILTER('설정시트'!$D$7:$K$20,'설정시트'!$C$7:$C$20=I256)"),"#N/A")</f>
        <v>#N/A</v>
      </c>
      <c r="AC256" s="201"/>
      <c r="AD256" s="201"/>
      <c r="AE256" s="201"/>
      <c r="AF256" s="201"/>
      <c r="AG256" s="201"/>
      <c r="AH256" s="201"/>
      <c r="AI256" s="201"/>
    </row>
    <row r="257">
      <c r="H257" s="205"/>
      <c r="I257" s="206"/>
      <c r="J257" s="203"/>
      <c r="K257" s="207"/>
      <c r="L257" s="199"/>
      <c r="M257" s="130"/>
      <c r="N257" s="199"/>
      <c r="O257" s="200"/>
      <c r="P257" s="200"/>
      <c r="Q257" s="130"/>
      <c r="R257" s="199"/>
      <c r="S257" s="200"/>
      <c r="T257" s="132"/>
      <c r="AB257" s="201" t="str">
        <f>IFERROR(__xludf.DUMMYFUNCTION("FILTER('설정시트'!$D$7:$K$20,'설정시트'!$C$7:$C$20=I257)"),"#N/A")</f>
        <v>#N/A</v>
      </c>
      <c r="AC257" s="201"/>
      <c r="AD257" s="201"/>
      <c r="AE257" s="201"/>
      <c r="AF257" s="201"/>
      <c r="AG257" s="201"/>
      <c r="AH257" s="201"/>
      <c r="AI257" s="201"/>
    </row>
    <row r="258">
      <c r="H258" s="205"/>
      <c r="I258" s="206"/>
      <c r="J258" s="203"/>
      <c r="K258" s="207"/>
      <c r="L258" s="199"/>
      <c r="M258" s="130"/>
      <c r="N258" s="199"/>
      <c r="O258" s="200"/>
      <c r="P258" s="200"/>
      <c r="Q258" s="130"/>
      <c r="R258" s="199"/>
      <c r="S258" s="200"/>
      <c r="T258" s="132"/>
      <c r="AB258" s="201" t="str">
        <f>IFERROR(__xludf.DUMMYFUNCTION("FILTER('설정시트'!$D$7:$K$20,'설정시트'!$C$7:$C$20=I258)"),"#N/A")</f>
        <v>#N/A</v>
      </c>
      <c r="AC258" s="201"/>
      <c r="AD258" s="201"/>
      <c r="AE258" s="201"/>
      <c r="AF258" s="201"/>
      <c r="AG258" s="201"/>
      <c r="AH258" s="201"/>
      <c r="AI258" s="201"/>
    </row>
    <row r="259">
      <c r="H259" s="205"/>
      <c r="I259" s="206"/>
      <c r="J259" s="203"/>
      <c r="K259" s="207"/>
      <c r="L259" s="199"/>
      <c r="M259" s="130"/>
      <c r="N259" s="199"/>
      <c r="O259" s="200"/>
      <c r="P259" s="200"/>
      <c r="Q259" s="130"/>
      <c r="R259" s="199"/>
      <c r="S259" s="200"/>
      <c r="T259" s="132"/>
      <c r="AB259" s="201" t="str">
        <f>IFERROR(__xludf.DUMMYFUNCTION("FILTER('설정시트'!$D$7:$K$20,'설정시트'!$C$7:$C$20=I259)"),"#N/A")</f>
        <v>#N/A</v>
      </c>
      <c r="AC259" s="201"/>
      <c r="AD259" s="201"/>
      <c r="AE259" s="201"/>
      <c r="AF259" s="201"/>
      <c r="AG259" s="201"/>
      <c r="AH259" s="201"/>
      <c r="AI259" s="201"/>
    </row>
    <row r="260">
      <c r="H260" s="205"/>
      <c r="I260" s="206"/>
      <c r="J260" s="203"/>
      <c r="K260" s="207"/>
      <c r="L260" s="199"/>
      <c r="M260" s="130"/>
      <c r="N260" s="199"/>
      <c r="O260" s="200"/>
      <c r="P260" s="200"/>
      <c r="Q260" s="130"/>
      <c r="R260" s="199"/>
      <c r="S260" s="200"/>
      <c r="T260" s="132"/>
      <c r="AB260" s="201" t="str">
        <f>IFERROR(__xludf.DUMMYFUNCTION("FILTER('설정시트'!$D$7:$K$20,'설정시트'!$C$7:$C$20=I260)"),"#N/A")</f>
        <v>#N/A</v>
      </c>
      <c r="AC260" s="201"/>
      <c r="AD260" s="201"/>
      <c r="AE260" s="201"/>
      <c r="AF260" s="201"/>
      <c r="AG260" s="201"/>
      <c r="AH260" s="201"/>
      <c r="AI260" s="201"/>
    </row>
    <row r="261">
      <c r="H261" s="205"/>
      <c r="I261" s="206"/>
      <c r="J261" s="203"/>
      <c r="K261" s="207"/>
      <c r="L261" s="199"/>
      <c r="M261" s="130"/>
      <c r="N261" s="199"/>
      <c r="O261" s="200"/>
      <c r="P261" s="200"/>
      <c r="Q261" s="130"/>
      <c r="R261" s="199"/>
      <c r="S261" s="200"/>
      <c r="T261" s="132"/>
      <c r="AB261" s="201" t="str">
        <f>IFERROR(__xludf.DUMMYFUNCTION("FILTER('설정시트'!$D$7:$K$20,'설정시트'!$C$7:$C$20=I261)"),"#N/A")</f>
        <v>#N/A</v>
      </c>
      <c r="AC261" s="201"/>
      <c r="AD261" s="201"/>
      <c r="AE261" s="201"/>
      <c r="AF261" s="201"/>
      <c r="AG261" s="201"/>
      <c r="AH261" s="201"/>
      <c r="AI261" s="201"/>
    </row>
    <row r="262">
      <c r="H262" s="205"/>
      <c r="I262" s="206"/>
      <c r="J262" s="203"/>
      <c r="K262" s="207"/>
      <c r="L262" s="199"/>
      <c r="M262" s="130"/>
      <c r="N262" s="199"/>
      <c r="O262" s="200"/>
      <c r="P262" s="200"/>
      <c r="Q262" s="130"/>
      <c r="R262" s="199"/>
      <c r="S262" s="200"/>
      <c r="T262" s="132"/>
      <c r="AB262" s="201" t="str">
        <f>IFERROR(__xludf.DUMMYFUNCTION("FILTER('설정시트'!$D$7:$K$20,'설정시트'!$C$7:$C$20=I262)"),"#N/A")</f>
        <v>#N/A</v>
      </c>
      <c r="AC262" s="201"/>
      <c r="AD262" s="201"/>
      <c r="AE262" s="201"/>
      <c r="AF262" s="201"/>
      <c r="AG262" s="201"/>
      <c r="AH262" s="201"/>
      <c r="AI262" s="201"/>
    </row>
    <row r="263">
      <c r="H263" s="205"/>
      <c r="I263" s="206"/>
      <c r="J263" s="203"/>
      <c r="K263" s="207"/>
      <c r="L263" s="199"/>
      <c r="M263" s="130"/>
      <c r="N263" s="199"/>
      <c r="O263" s="200"/>
      <c r="P263" s="200"/>
      <c r="Q263" s="130"/>
      <c r="R263" s="199"/>
      <c r="S263" s="200"/>
      <c r="T263" s="132"/>
      <c r="AB263" s="201" t="str">
        <f>IFERROR(__xludf.DUMMYFUNCTION("FILTER('설정시트'!$D$7:$K$20,'설정시트'!$C$7:$C$20=I263)"),"#N/A")</f>
        <v>#N/A</v>
      </c>
      <c r="AC263" s="201"/>
      <c r="AD263" s="201"/>
      <c r="AE263" s="201"/>
      <c r="AF263" s="201"/>
      <c r="AG263" s="201"/>
      <c r="AH263" s="201"/>
      <c r="AI263" s="201"/>
    </row>
    <row r="264">
      <c r="H264" s="205"/>
      <c r="I264" s="206"/>
      <c r="J264" s="203"/>
      <c r="K264" s="207"/>
      <c r="L264" s="199"/>
      <c r="M264" s="130"/>
      <c r="N264" s="199"/>
      <c r="O264" s="200"/>
      <c r="P264" s="200"/>
      <c r="Q264" s="130"/>
      <c r="R264" s="199"/>
      <c r="S264" s="200"/>
      <c r="T264" s="132"/>
      <c r="AB264" s="201" t="str">
        <f>IFERROR(__xludf.DUMMYFUNCTION("FILTER('설정시트'!$D$7:$K$20,'설정시트'!$C$7:$C$20=I264)"),"#N/A")</f>
        <v>#N/A</v>
      </c>
      <c r="AC264" s="201"/>
      <c r="AD264" s="201"/>
      <c r="AE264" s="201"/>
      <c r="AF264" s="201"/>
      <c r="AG264" s="201"/>
      <c r="AH264" s="201"/>
      <c r="AI264" s="201"/>
    </row>
    <row r="265">
      <c r="H265" s="205"/>
      <c r="I265" s="206"/>
      <c r="J265" s="203"/>
      <c r="K265" s="207"/>
      <c r="L265" s="199"/>
      <c r="M265" s="130"/>
      <c r="N265" s="199"/>
      <c r="O265" s="200"/>
      <c r="P265" s="200"/>
      <c r="Q265" s="130"/>
      <c r="R265" s="199"/>
      <c r="S265" s="200"/>
      <c r="T265" s="132"/>
      <c r="AB265" s="201" t="str">
        <f>IFERROR(__xludf.DUMMYFUNCTION("FILTER('설정시트'!$D$7:$K$20,'설정시트'!$C$7:$C$20=I265)"),"#N/A")</f>
        <v>#N/A</v>
      </c>
      <c r="AC265" s="201"/>
      <c r="AD265" s="201"/>
      <c r="AE265" s="201"/>
      <c r="AF265" s="201"/>
      <c r="AG265" s="201"/>
      <c r="AH265" s="201"/>
      <c r="AI265" s="201"/>
    </row>
    <row r="266">
      <c r="H266" s="205"/>
      <c r="I266" s="206"/>
      <c r="J266" s="203"/>
      <c r="K266" s="207"/>
      <c r="L266" s="199"/>
      <c r="M266" s="130"/>
      <c r="N266" s="199"/>
      <c r="O266" s="200"/>
      <c r="P266" s="200"/>
      <c r="Q266" s="130"/>
      <c r="R266" s="199"/>
      <c r="S266" s="200"/>
      <c r="T266" s="132"/>
      <c r="AB266" s="201" t="str">
        <f>IFERROR(__xludf.DUMMYFUNCTION("FILTER('설정시트'!$D$7:$K$20,'설정시트'!$C$7:$C$20=I266)"),"#N/A")</f>
        <v>#N/A</v>
      </c>
      <c r="AC266" s="201"/>
      <c r="AD266" s="201"/>
      <c r="AE266" s="201"/>
      <c r="AF266" s="201"/>
      <c r="AG266" s="201"/>
      <c r="AH266" s="201"/>
      <c r="AI266" s="201"/>
    </row>
    <row r="267">
      <c r="H267" s="205"/>
      <c r="I267" s="206"/>
      <c r="J267" s="203"/>
      <c r="K267" s="207"/>
      <c r="L267" s="199"/>
      <c r="M267" s="130"/>
      <c r="N267" s="199"/>
      <c r="O267" s="200"/>
      <c r="P267" s="200"/>
      <c r="Q267" s="130"/>
      <c r="R267" s="199"/>
      <c r="S267" s="200"/>
      <c r="T267" s="132"/>
      <c r="AB267" s="201" t="str">
        <f>IFERROR(__xludf.DUMMYFUNCTION("FILTER('설정시트'!$D$7:$K$20,'설정시트'!$C$7:$C$20=I267)"),"#N/A")</f>
        <v>#N/A</v>
      </c>
      <c r="AC267" s="201"/>
      <c r="AD267" s="201"/>
      <c r="AE267" s="201"/>
      <c r="AF267" s="201"/>
      <c r="AG267" s="201"/>
      <c r="AH267" s="201"/>
      <c r="AI267" s="201"/>
    </row>
    <row r="268">
      <c r="H268" s="205"/>
      <c r="I268" s="206"/>
      <c r="J268" s="203"/>
      <c r="K268" s="207"/>
      <c r="L268" s="199"/>
      <c r="M268" s="130"/>
      <c r="N268" s="199"/>
      <c r="O268" s="200"/>
      <c r="P268" s="200"/>
      <c r="Q268" s="130"/>
      <c r="R268" s="199"/>
      <c r="S268" s="200"/>
      <c r="T268" s="132"/>
      <c r="AB268" s="201" t="str">
        <f>IFERROR(__xludf.DUMMYFUNCTION("FILTER('설정시트'!$D$7:$K$20,'설정시트'!$C$7:$C$20=I268)"),"#N/A")</f>
        <v>#N/A</v>
      </c>
      <c r="AC268" s="201"/>
      <c r="AD268" s="201"/>
      <c r="AE268" s="201"/>
      <c r="AF268" s="201"/>
      <c r="AG268" s="201"/>
      <c r="AH268" s="201"/>
      <c r="AI268" s="201"/>
    </row>
    <row r="269">
      <c r="H269" s="205"/>
      <c r="I269" s="206"/>
      <c r="J269" s="203"/>
      <c r="K269" s="207"/>
      <c r="L269" s="199"/>
      <c r="M269" s="130"/>
      <c r="N269" s="199"/>
      <c r="O269" s="200"/>
      <c r="P269" s="200"/>
      <c r="Q269" s="130"/>
      <c r="R269" s="199"/>
      <c r="S269" s="200"/>
      <c r="T269" s="132"/>
      <c r="AB269" s="201" t="str">
        <f>IFERROR(__xludf.DUMMYFUNCTION("FILTER('설정시트'!$D$7:$K$20,'설정시트'!$C$7:$C$20=I269)"),"#N/A")</f>
        <v>#N/A</v>
      </c>
      <c r="AC269" s="201"/>
      <c r="AD269" s="201"/>
      <c r="AE269" s="201"/>
      <c r="AF269" s="201"/>
      <c r="AG269" s="201"/>
      <c r="AH269" s="201"/>
      <c r="AI269" s="201"/>
    </row>
    <row r="270">
      <c r="H270" s="205"/>
      <c r="I270" s="206"/>
      <c r="J270" s="203"/>
      <c r="K270" s="207"/>
      <c r="L270" s="199"/>
      <c r="M270" s="130"/>
      <c r="N270" s="199"/>
      <c r="O270" s="200"/>
      <c r="P270" s="200"/>
      <c r="Q270" s="130"/>
      <c r="R270" s="199"/>
      <c r="S270" s="200"/>
      <c r="T270" s="132"/>
      <c r="AB270" s="201" t="str">
        <f>IFERROR(__xludf.DUMMYFUNCTION("FILTER('설정시트'!$D$7:$K$20,'설정시트'!$C$7:$C$20=I270)"),"#N/A")</f>
        <v>#N/A</v>
      </c>
      <c r="AC270" s="201"/>
      <c r="AD270" s="201"/>
      <c r="AE270" s="201"/>
      <c r="AF270" s="201"/>
      <c r="AG270" s="201"/>
      <c r="AH270" s="201"/>
      <c r="AI270" s="201"/>
    </row>
    <row r="271">
      <c r="H271" s="205"/>
      <c r="I271" s="206"/>
      <c r="J271" s="203"/>
      <c r="K271" s="207"/>
      <c r="L271" s="199"/>
      <c r="M271" s="130"/>
      <c r="N271" s="199"/>
      <c r="O271" s="200"/>
      <c r="P271" s="200"/>
      <c r="Q271" s="130"/>
      <c r="R271" s="199"/>
      <c r="S271" s="200"/>
      <c r="T271" s="132"/>
      <c r="AB271" s="201" t="str">
        <f>IFERROR(__xludf.DUMMYFUNCTION("FILTER('설정시트'!$D$7:$K$20,'설정시트'!$C$7:$C$20=I271)"),"#N/A")</f>
        <v>#N/A</v>
      </c>
      <c r="AC271" s="201"/>
      <c r="AD271" s="201"/>
      <c r="AE271" s="201"/>
      <c r="AF271" s="201"/>
      <c r="AG271" s="201"/>
      <c r="AH271" s="201"/>
      <c r="AI271" s="201"/>
    </row>
    <row r="272">
      <c r="H272" s="205"/>
      <c r="I272" s="206"/>
      <c r="J272" s="203"/>
      <c r="K272" s="207"/>
      <c r="L272" s="199"/>
      <c r="M272" s="130"/>
      <c r="N272" s="199"/>
      <c r="O272" s="200"/>
      <c r="P272" s="200"/>
      <c r="Q272" s="130"/>
      <c r="R272" s="199"/>
      <c r="S272" s="200"/>
      <c r="T272" s="132"/>
      <c r="AB272" s="201" t="str">
        <f>IFERROR(__xludf.DUMMYFUNCTION("FILTER('설정시트'!$D$7:$K$20,'설정시트'!$C$7:$C$20=I272)"),"#N/A")</f>
        <v>#N/A</v>
      </c>
      <c r="AC272" s="201"/>
      <c r="AD272" s="201"/>
      <c r="AE272" s="201"/>
      <c r="AF272" s="201"/>
      <c r="AG272" s="201"/>
      <c r="AH272" s="201"/>
      <c r="AI272" s="201"/>
    </row>
    <row r="273">
      <c r="H273" s="205"/>
      <c r="I273" s="206"/>
      <c r="J273" s="203"/>
      <c r="K273" s="207"/>
      <c r="L273" s="199"/>
      <c r="M273" s="130"/>
      <c r="N273" s="199"/>
      <c r="O273" s="200"/>
      <c r="P273" s="200"/>
      <c r="Q273" s="130"/>
      <c r="R273" s="199"/>
      <c r="S273" s="200"/>
      <c r="T273" s="132"/>
      <c r="AB273" s="201" t="str">
        <f>IFERROR(__xludf.DUMMYFUNCTION("FILTER('설정시트'!$D$7:$K$20,'설정시트'!$C$7:$C$20=I273)"),"#N/A")</f>
        <v>#N/A</v>
      </c>
      <c r="AC273" s="201"/>
      <c r="AD273" s="201"/>
      <c r="AE273" s="201"/>
      <c r="AF273" s="201"/>
      <c r="AG273" s="201"/>
      <c r="AH273" s="201"/>
      <c r="AI273" s="201"/>
    </row>
    <row r="274">
      <c r="H274" s="205"/>
      <c r="I274" s="206"/>
      <c r="J274" s="203"/>
      <c r="K274" s="207"/>
      <c r="L274" s="199"/>
      <c r="M274" s="130"/>
      <c r="N274" s="199"/>
      <c r="O274" s="200"/>
      <c r="P274" s="200"/>
      <c r="Q274" s="130"/>
      <c r="R274" s="199"/>
      <c r="S274" s="200"/>
      <c r="T274" s="132"/>
      <c r="AB274" s="201" t="str">
        <f>IFERROR(__xludf.DUMMYFUNCTION("FILTER('설정시트'!$D$7:$K$20,'설정시트'!$C$7:$C$20=I274)"),"#N/A")</f>
        <v>#N/A</v>
      </c>
      <c r="AC274" s="201"/>
      <c r="AD274" s="201"/>
      <c r="AE274" s="201"/>
      <c r="AF274" s="201"/>
      <c r="AG274" s="201"/>
      <c r="AH274" s="201"/>
      <c r="AI274" s="201"/>
    </row>
    <row r="275">
      <c r="H275" s="205"/>
      <c r="I275" s="206"/>
      <c r="J275" s="203"/>
      <c r="K275" s="207"/>
      <c r="L275" s="199"/>
      <c r="M275" s="130"/>
      <c r="N275" s="199"/>
      <c r="O275" s="200"/>
      <c r="P275" s="200"/>
      <c r="Q275" s="130"/>
      <c r="R275" s="199"/>
      <c r="S275" s="200"/>
      <c r="T275" s="132"/>
      <c r="AB275" s="201" t="str">
        <f>IFERROR(__xludf.DUMMYFUNCTION("FILTER('설정시트'!$D$7:$K$20,'설정시트'!$C$7:$C$20=I275)"),"#N/A")</f>
        <v>#N/A</v>
      </c>
      <c r="AC275" s="201"/>
      <c r="AD275" s="201"/>
      <c r="AE275" s="201"/>
      <c r="AF275" s="201"/>
      <c r="AG275" s="201"/>
      <c r="AH275" s="201"/>
      <c r="AI275" s="201"/>
    </row>
    <row r="276">
      <c r="H276" s="205"/>
      <c r="I276" s="206"/>
      <c r="J276" s="203"/>
      <c r="K276" s="207"/>
      <c r="L276" s="199"/>
      <c r="M276" s="130"/>
      <c r="N276" s="199"/>
      <c r="O276" s="200"/>
      <c r="P276" s="200"/>
      <c r="Q276" s="130"/>
      <c r="R276" s="199"/>
      <c r="S276" s="200"/>
      <c r="T276" s="132"/>
      <c r="AB276" s="201" t="str">
        <f>IFERROR(__xludf.DUMMYFUNCTION("FILTER('설정시트'!$D$7:$K$20,'설정시트'!$C$7:$C$20=I276)"),"#N/A")</f>
        <v>#N/A</v>
      </c>
      <c r="AC276" s="201"/>
      <c r="AD276" s="201"/>
      <c r="AE276" s="201"/>
      <c r="AF276" s="201"/>
      <c r="AG276" s="201"/>
      <c r="AH276" s="201"/>
      <c r="AI276" s="201"/>
    </row>
    <row r="277">
      <c r="H277" s="205"/>
      <c r="I277" s="206"/>
      <c r="J277" s="203"/>
      <c r="K277" s="207"/>
      <c r="L277" s="199"/>
      <c r="M277" s="130"/>
      <c r="N277" s="199"/>
      <c r="O277" s="200"/>
      <c r="P277" s="200"/>
      <c r="Q277" s="130"/>
      <c r="R277" s="199"/>
      <c r="S277" s="200"/>
      <c r="T277" s="132"/>
      <c r="AB277" s="201" t="str">
        <f>IFERROR(__xludf.DUMMYFUNCTION("FILTER('설정시트'!$D$7:$K$20,'설정시트'!$C$7:$C$20=I277)"),"#N/A")</f>
        <v>#N/A</v>
      </c>
      <c r="AC277" s="201"/>
      <c r="AD277" s="201"/>
      <c r="AE277" s="201"/>
      <c r="AF277" s="201"/>
      <c r="AG277" s="201"/>
      <c r="AH277" s="201"/>
      <c r="AI277" s="201"/>
    </row>
    <row r="278">
      <c r="H278" s="205"/>
      <c r="I278" s="206"/>
      <c r="J278" s="203"/>
      <c r="K278" s="207"/>
      <c r="L278" s="199"/>
      <c r="M278" s="130"/>
      <c r="N278" s="199"/>
      <c r="O278" s="200"/>
      <c r="P278" s="200"/>
      <c r="Q278" s="130"/>
      <c r="R278" s="199"/>
      <c r="S278" s="200"/>
      <c r="T278" s="132"/>
      <c r="AB278" s="201" t="str">
        <f>IFERROR(__xludf.DUMMYFUNCTION("FILTER('설정시트'!$D$7:$K$20,'설정시트'!$C$7:$C$20=I278)"),"#N/A")</f>
        <v>#N/A</v>
      </c>
      <c r="AC278" s="201"/>
      <c r="AD278" s="201"/>
      <c r="AE278" s="201"/>
      <c r="AF278" s="201"/>
      <c r="AG278" s="201"/>
      <c r="AH278" s="201"/>
      <c r="AI278" s="201"/>
    </row>
    <row r="279">
      <c r="H279" s="205"/>
      <c r="I279" s="206"/>
      <c r="J279" s="203"/>
      <c r="K279" s="207"/>
      <c r="L279" s="199"/>
      <c r="M279" s="130"/>
      <c r="N279" s="199"/>
      <c r="O279" s="200"/>
      <c r="P279" s="200"/>
      <c r="Q279" s="130"/>
      <c r="R279" s="199"/>
      <c r="S279" s="200"/>
      <c r="T279" s="132"/>
      <c r="AB279" s="201" t="str">
        <f>IFERROR(__xludf.DUMMYFUNCTION("FILTER('설정시트'!$D$7:$K$20,'설정시트'!$C$7:$C$20=I279)"),"#N/A")</f>
        <v>#N/A</v>
      </c>
      <c r="AC279" s="201"/>
      <c r="AD279" s="201"/>
      <c r="AE279" s="201"/>
      <c r="AF279" s="201"/>
      <c r="AG279" s="201"/>
      <c r="AH279" s="201"/>
      <c r="AI279" s="201"/>
    </row>
    <row r="280">
      <c r="H280" s="205"/>
      <c r="I280" s="206"/>
      <c r="J280" s="203"/>
      <c r="K280" s="207"/>
      <c r="L280" s="199"/>
      <c r="M280" s="130"/>
      <c r="N280" s="199"/>
      <c r="O280" s="200"/>
      <c r="P280" s="200"/>
      <c r="Q280" s="130"/>
      <c r="R280" s="199"/>
      <c r="S280" s="200"/>
      <c r="T280" s="132"/>
      <c r="AB280" s="201" t="str">
        <f>IFERROR(__xludf.DUMMYFUNCTION("FILTER('설정시트'!$D$7:$K$20,'설정시트'!$C$7:$C$20=I280)"),"#N/A")</f>
        <v>#N/A</v>
      </c>
      <c r="AC280" s="201"/>
      <c r="AD280" s="201"/>
      <c r="AE280" s="201"/>
      <c r="AF280" s="201"/>
      <c r="AG280" s="201"/>
      <c r="AH280" s="201"/>
      <c r="AI280" s="201"/>
    </row>
    <row r="281">
      <c r="H281" s="205"/>
      <c r="I281" s="206"/>
      <c r="J281" s="203"/>
      <c r="K281" s="207"/>
      <c r="L281" s="199"/>
      <c r="M281" s="130"/>
      <c r="N281" s="199"/>
      <c r="O281" s="200"/>
      <c r="P281" s="200"/>
      <c r="Q281" s="130"/>
      <c r="R281" s="199"/>
      <c r="S281" s="200"/>
      <c r="T281" s="132"/>
      <c r="AB281" s="201" t="str">
        <f>IFERROR(__xludf.DUMMYFUNCTION("FILTER('설정시트'!$D$7:$K$20,'설정시트'!$C$7:$C$20=I281)"),"#N/A")</f>
        <v>#N/A</v>
      </c>
      <c r="AC281" s="201"/>
      <c r="AD281" s="201"/>
      <c r="AE281" s="201"/>
      <c r="AF281" s="201"/>
      <c r="AG281" s="201"/>
      <c r="AH281" s="201"/>
      <c r="AI281" s="201"/>
    </row>
    <row r="282">
      <c r="H282" s="205"/>
      <c r="I282" s="206"/>
      <c r="J282" s="203"/>
      <c r="K282" s="207"/>
      <c r="L282" s="199"/>
      <c r="M282" s="130"/>
      <c r="N282" s="199"/>
      <c r="O282" s="200"/>
      <c r="P282" s="200"/>
      <c r="Q282" s="130"/>
      <c r="R282" s="199"/>
      <c r="S282" s="200"/>
      <c r="T282" s="132"/>
      <c r="AB282" s="201" t="str">
        <f>IFERROR(__xludf.DUMMYFUNCTION("FILTER('설정시트'!$D$7:$K$20,'설정시트'!$C$7:$C$20=I282)"),"#N/A")</f>
        <v>#N/A</v>
      </c>
      <c r="AC282" s="201"/>
      <c r="AD282" s="201"/>
      <c r="AE282" s="201"/>
      <c r="AF282" s="201"/>
      <c r="AG282" s="201"/>
      <c r="AH282" s="201"/>
      <c r="AI282" s="201"/>
    </row>
    <row r="283">
      <c r="H283" s="205"/>
      <c r="I283" s="206"/>
      <c r="J283" s="203"/>
      <c r="K283" s="207"/>
      <c r="L283" s="199"/>
      <c r="M283" s="130"/>
      <c r="N283" s="199"/>
      <c r="O283" s="200"/>
      <c r="P283" s="200"/>
      <c r="Q283" s="130"/>
      <c r="R283" s="199"/>
      <c r="S283" s="200"/>
      <c r="T283" s="132"/>
      <c r="AB283" s="201" t="str">
        <f>IFERROR(__xludf.DUMMYFUNCTION("FILTER('설정시트'!$D$7:$K$20,'설정시트'!$C$7:$C$20=I283)"),"#N/A")</f>
        <v>#N/A</v>
      </c>
      <c r="AC283" s="201"/>
      <c r="AD283" s="201"/>
      <c r="AE283" s="201"/>
      <c r="AF283" s="201"/>
      <c r="AG283" s="201"/>
      <c r="AH283" s="201"/>
      <c r="AI283" s="201"/>
    </row>
    <row r="284">
      <c r="H284" s="205"/>
      <c r="I284" s="206"/>
      <c r="J284" s="203"/>
      <c r="K284" s="207"/>
      <c r="L284" s="199"/>
      <c r="M284" s="130"/>
      <c r="N284" s="199"/>
      <c r="O284" s="200"/>
      <c r="P284" s="200"/>
      <c r="Q284" s="130"/>
      <c r="R284" s="199"/>
      <c r="S284" s="200"/>
      <c r="T284" s="132"/>
      <c r="AB284" s="201" t="str">
        <f>IFERROR(__xludf.DUMMYFUNCTION("FILTER('설정시트'!$D$7:$K$20,'설정시트'!$C$7:$C$20=I284)"),"#N/A")</f>
        <v>#N/A</v>
      </c>
      <c r="AC284" s="201"/>
      <c r="AD284" s="201"/>
      <c r="AE284" s="201"/>
      <c r="AF284" s="201"/>
      <c r="AG284" s="201"/>
      <c r="AH284" s="201"/>
      <c r="AI284" s="201"/>
    </row>
    <row r="285">
      <c r="H285" s="205"/>
      <c r="I285" s="206"/>
      <c r="J285" s="203"/>
      <c r="K285" s="207"/>
      <c r="L285" s="199"/>
      <c r="M285" s="130"/>
      <c r="N285" s="199"/>
      <c r="O285" s="200"/>
      <c r="P285" s="200"/>
      <c r="Q285" s="130"/>
      <c r="R285" s="199"/>
      <c r="S285" s="200"/>
      <c r="T285" s="132"/>
      <c r="AB285" s="201" t="str">
        <f>IFERROR(__xludf.DUMMYFUNCTION("FILTER('설정시트'!$D$7:$K$20,'설정시트'!$C$7:$C$20=I285)"),"#N/A")</f>
        <v>#N/A</v>
      </c>
      <c r="AC285" s="201"/>
      <c r="AD285" s="201"/>
      <c r="AE285" s="201"/>
      <c r="AF285" s="201"/>
      <c r="AG285" s="201"/>
      <c r="AH285" s="201"/>
      <c r="AI285" s="201"/>
    </row>
    <row r="286">
      <c r="H286" s="205"/>
      <c r="I286" s="206"/>
      <c r="J286" s="203"/>
      <c r="K286" s="207"/>
      <c r="L286" s="199"/>
      <c r="M286" s="130"/>
      <c r="N286" s="199"/>
      <c r="O286" s="200"/>
      <c r="P286" s="200"/>
      <c r="Q286" s="130"/>
      <c r="R286" s="199"/>
      <c r="S286" s="200"/>
      <c r="T286" s="132"/>
      <c r="AB286" s="201" t="str">
        <f>IFERROR(__xludf.DUMMYFUNCTION("FILTER('설정시트'!$D$7:$K$20,'설정시트'!$C$7:$C$20=I286)"),"#N/A")</f>
        <v>#N/A</v>
      </c>
      <c r="AC286" s="201"/>
      <c r="AD286" s="201"/>
      <c r="AE286" s="201"/>
      <c r="AF286" s="201"/>
      <c r="AG286" s="201"/>
      <c r="AH286" s="201"/>
      <c r="AI286" s="201"/>
    </row>
    <row r="287">
      <c r="H287" s="205"/>
      <c r="I287" s="206"/>
      <c r="J287" s="203"/>
      <c r="K287" s="207"/>
      <c r="L287" s="199"/>
      <c r="M287" s="130"/>
      <c r="N287" s="199"/>
      <c r="O287" s="200"/>
      <c r="P287" s="200"/>
      <c r="Q287" s="130"/>
      <c r="R287" s="199"/>
      <c r="S287" s="200"/>
      <c r="T287" s="132"/>
      <c r="AB287" s="201" t="str">
        <f>IFERROR(__xludf.DUMMYFUNCTION("FILTER('설정시트'!$D$7:$K$20,'설정시트'!$C$7:$C$20=I287)"),"#N/A")</f>
        <v>#N/A</v>
      </c>
      <c r="AC287" s="201"/>
      <c r="AD287" s="201"/>
      <c r="AE287" s="201"/>
      <c r="AF287" s="201"/>
      <c r="AG287" s="201"/>
      <c r="AH287" s="201"/>
      <c r="AI287" s="201"/>
    </row>
    <row r="288">
      <c r="H288" s="205"/>
      <c r="I288" s="206"/>
      <c r="J288" s="203"/>
      <c r="K288" s="207"/>
      <c r="L288" s="199"/>
      <c r="M288" s="130"/>
      <c r="N288" s="199"/>
      <c r="O288" s="200"/>
      <c r="P288" s="200"/>
      <c r="Q288" s="130"/>
      <c r="R288" s="199"/>
      <c r="S288" s="200"/>
      <c r="T288" s="132"/>
      <c r="AB288" s="201" t="str">
        <f>IFERROR(__xludf.DUMMYFUNCTION("FILTER('설정시트'!$D$7:$K$20,'설정시트'!$C$7:$C$20=I288)"),"#N/A")</f>
        <v>#N/A</v>
      </c>
      <c r="AC288" s="201"/>
      <c r="AD288" s="201"/>
      <c r="AE288" s="201"/>
      <c r="AF288" s="201"/>
      <c r="AG288" s="201"/>
      <c r="AH288" s="201"/>
      <c r="AI288" s="201"/>
    </row>
    <row r="289">
      <c r="H289" s="205"/>
      <c r="I289" s="206"/>
      <c r="J289" s="203"/>
      <c r="K289" s="207"/>
      <c r="L289" s="199"/>
      <c r="M289" s="130"/>
      <c r="N289" s="199"/>
      <c r="O289" s="200"/>
      <c r="P289" s="200"/>
      <c r="Q289" s="130"/>
      <c r="R289" s="199"/>
      <c r="S289" s="200"/>
      <c r="T289" s="132"/>
      <c r="AB289" s="201" t="str">
        <f>IFERROR(__xludf.DUMMYFUNCTION("FILTER('설정시트'!$D$7:$K$20,'설정시트'!$C$7:$C$20=I289)"),"#N/A")</f>
        <v>#N/A</v>
      </c>
      <c r="AC289" s="201"/>
      <c r="AD289" s="201"/>
      <c r="AE289" s="201"/>
      <c r="AF289" s="201"/>
      <c r="AG289" s="201"/>
      <c r="AH289" s="201"/>
      <c r="AI289" s="201"/>
    </row>
    <row r="290">
      <c r="H290" s="205"/>
      <c r="I290" s="206"/>
      <c r="J290" s="203"/>
      <c r="K290" s="207"/>
      <c r="L290" s="199"/>
      <c r="M290" s="130"/>
      <c r="N290" s="199"/>
      <c r="O290" s="200"/>
      <c r="P290" s="200"/>
      <c r="Q290" s="130"/>
      <c r="R290" s="199"/>
      <c r="S290" s="200"/>
      <c r="T290" s="132"/>
      <c r="AB290" s="201" t="str">
        <f>IFERROR(__xludf.DUMMYFUNCTION("FILTER('설정시트'!$D$7:$K$20,'설정시트'!$C$7:$C$20=I290)"),"#N/A")</f>
        <v>#N/A</v>
      </c>
      <c r="AC290" s="201"/>
      <c r="AD290" s="201"/>
      <c r="AE290" s="201"/>
      <c r="AF290" s="201"/>
      <c r="AG290" s="201"/>
      <c r="AH290" s="201"/>
      <c r="AI290" s="201"/>
    </row>
    <row r="291">
      <c r="H291" s="205"/>
      <c r="I291" s="206"/>
      <c r="J291" s="203"/>
      <c r="K291" s="207"/>
      <c r="L291" s="199"/>
      <c r="M291" s="130"/>
      <c r="N291" s="199"/>
      <c r="O291" s="200"/>
      <c r="P291" s="200"/>
      <c r="Q291" s="130"/>
      <c r="R291" s="199"/>
      <c r="S291" s="200"/>
      <c r="T291" s="132"/>
      <c r="AB291" s="201" t="str">
        <f>IFERROR(__xludf.DUMMYFUNCTION("FILTER('설정시트'!$D$7:$K$20,'설정시트'!$C$7:$C$20=I291)"),"#N/A")</f>
        <v>#N/A</v>
      </c>
      <c r="AC291" s="201"/>
      <c r="AD291" s="201"/>
      <c r="AE291" s="201"/>
      <c r="AF291" s="201"/>
      <c r="AG291" s="201"/>
      <c r="AH291" s="201"/>
      <c r="AI291" s="201"/>
    </row>
    <row r="292">
      <c r="H292" s="205"/>
      <c r="I292" s="206"/>
      <c r="J292" s="203"/>
      <c r="K292" s="207"/>
      <c r="L292" s="199"/>
      <c r="M292" s="130"/>
      <c r="N292" s="199"/>
      <c r="O292" s="200"/>
      <c r="P292" s="200"/>
      <c r="Q292" s="130"/>
      <c r="R292" s="199"/>
      <c r="S292" s="200"/>
      <c r="T292" s="132"/>
      <c r="AB292" s="201" t="str">
        <f>IFERROR(__xludf.DUMMYFUNCTION("FILTER('설정시트'!$D$7:$K$20,'설정시트'!$C$7:$C$20=I292)"),"#N/A")</f>
        <v>#N/A</v>
      </c>
      <c r="AC292" s="201"/>
      <c r="AD292" s="201"/>
      <c r="AE292" s="201"/>
      <c r="AF292" s="201"/>
      <c r="AG292" s="201"/>
      <c r="AH292" s="201"/>
      <c r="AI292" s="201"/>
    </row>
    <row r="293">
      <c r="H293" s="205"/>
      <c r="I293" s="206"/>
      <c r="J293" s="203"/>
      <c r="K293" s="207"/>
      <c r="L293" s="199"/>
      <c r="M293" s="130"/>
      <c r="N293" s="199"/>
      <c r="O293" s="200"/>
      <c r="P293" s="200"/>
      <c r="Q293" s="130"/>
      <c r="R293" s="199"/>
      <c r="S293" s="200"/>
      <c r="T293" s="132"/>
      <c r="AB293" s="201" t="str">
        <f>IFERROR(__xludf.DUMMYFUNCTION("FILTER('설정시트'!$D$7:$K$20,'설정시트'!$C$7:$C$20=I293)"),"#N/A")</f>
        <v>#N/A</v>
      </c>
      <c r="AC293" s="201"/>
      <c r="AD293" s="201"/>
      <c r="AE293" s="201"/>
      <c r="AF293" s="201"/>
      <c r="AG293" s="201"/>
      <c r="AH293" s="201"/>
      <c r="AI293" s="201"/>
    </row>
    <row r="294">
      <c r="H294" s="205"/>
      <c r="I294" s="206"/>
      <c r="J294" s="203"/>
      <c r="K294" s="207"/>
      <c r="L294" s="199"/>
      <c r="M294" s="130"/>
      <c r="N294" s="199"/>
      <c r="O294" s="200"/>
      <c r="P294" s="200"/>
      <c r="Q294" s="130"/>
      <c r="R294" s="199"/>
      <c r="S294" s="200"/>
      <c r="T294" s="132"/>
      <c r="AB294" s="201" t="str">
        <f>IFERROR(__xludf.DUMMYFUNCTION("FILTER('설정시트'!$D$7:$K$20,'설정시트'!$C$7:$C$20=I294)"),"#N/A")</f>
        <v>#N/A</v>
      </c>
      <c r="AC294" s="201"/>
      <c r="AD294" s="201"/>
      <c r="AE294" s="201"/>
      <c r="AF294" s="201"/>
      <c r="AG294" s="201"/>
      <c r="AH294" s="201"/>
      <c r="AI294" s="201"/>
    </row>
    <row r="295">
      <c r="H295" s="205"/>
      <c r="I295" s="206"/>
      <c r="J295" s="203"/>
      <c r="K295" s="207"/>
      <c r="L295" s="199"/>
      <c r="M295" s="130"/>
      <c r="N295" s="199"/>
      <c r="O295" s="200"/>
      <c r="P295" s="200"/>
      <c r="Q295" s="130"/>
      <c r="R295" s="199"/>
      <c r="S295" s="200"/>
      <c r="T295" s="132"/>
      <c r="AB295" s="201" t="str">
        <f>IFERROR(__xludf.DUMMYFUNCTION("FILTER('설정시트'!$D$7:$K$20,'설정시트'!$C$7:$C$20=I295)"),"#N/A")</f>
        <v>#N/A</v>
      </c>
      <c r="AC295" s="201"/>
      <c r="AD295" s="201"/>
      <c r="AE295" s="201"/>
      <c r="AF295" s="201"/>
      <c r="AG295" s="201"/>
      <c r="AH295" s="201"/>
      <c r="AI295" s="201"/>
    </row>
    <row r="296">
      <c r="H296" s="205"/>
      <c r="I296" s="206"/>
      <c r="J296" s="203"/>
      <c r="K296" s="207"/>
      <c r="L296" s="199"/>
      <c r="M296" s="130"/>
      <c r="N296" s="199"/>
      <c r="O296" s="200"/>
      <c r="P296" s="200"/>
      <c r="Q296" s="130"/>
      <c r="R296" s="199"/>
      <c r="S296" s="200"/>
      <c r="T296" s="132"/>
      <c r="AB296" s="201" t="str">
        <f>IFERROR(__xludf.DUMMYFUNCTION("FILTER('설정시트'!$D$7:$K$20,'설정시트'!$C$7:$C$20=I296)"),"#N/A")</f>
        <v>#N/A</v>
      </c>
      <c r="AC296" s="201"/>
      <c r="AD296" s="201"/>
      <c r="AE296" s="201"/>
      <c r="AF296" s="201"/>
      <c r="AG296" s="201"/>
      <c r="AH296" s="201"/>
      <c r="AI296" s="201"/>
    </row>
    <row r="297">
      <c r="H297" s="205"/>
      <c r="I297" s="206"/>
      <c r="J297" s="203"/>
      <c r="K297" s="207"/>
      <c r="L297" s="199"/>
      <c r="M297" s="130"/>
      <c r="N297" s="199"/>
      <c r="O297" s="200"/>
      <c r="P297" s="200"/>
      <c r="Q297" s="130"/>
      <c r="R297" s="199"/>
      <c r="S297" s="200"/>
      <c r="T297" s="132"/>
      <c r="AB297" s="201" t="str">
        <f>IFERROR(__xludf.DUMMYFUNCTION("FILTER('설정시트'!$D$7:$K$20,'설정시트'!$C$7:$C$20=I297)"),"#N/A")</f>
        <v>#N/A</v>
      </c>
      <c r="AC297" s="201"/>
      <c r="AD297" s="201"/>
      <c r="AE297" s="201"/>
      <c r="AF297" s="201"/>
      <c r="AG297" s="201"/>
      <c r="AH297" s="201"/>
      <c r="AI297" s="201"/>
    </row>
    <row r="298">
      <c r="H298" s="205"/>
      <c r="I298" s="206"/>
      <c r="J298" s="203"/>
      <c r="K298" s="207"/>
      <c r="L298" s="199"/>
      <c r="M298" s="130"/>
      <c r="N298" s="199"/>
      <c r="O298" s="200"/>
      <c r="P298" s="200"/>
      <c r="Q298" s="130"/>
      <c r="R298" s="199"/>
      <c r="S298" s="200"/>
      <c r="T298" s="132"/>
      <c r="AB298" s="201" t="str">
        <f>IFERROR(__xludf.DUMMYFUNCTION("FILTER('설정시트'!$D$7:$K$20,'설정시트'!$C$7:$C$20=I298)"),"#N/A")</f>
        <v>#N/A</v>
      </c>
      <c r="AC298" s="201"/>
      <c r="AD298" s="201"/>
      <c r="AE298" s="201"/>
      <c r="AF298" s="201"/>
      <c r="AG298" s="201"/>
      <c r="AH298" s="201"/>
      <c r="AI298" s="201"/>
    </row>
    <row r="299">
      <c r="H299" s="205"/>
      <c r="I299" s="206"/>
      <c r="J299" s="203"/>
      <c r="K299" s="207"/>
      <c r="L299" s="199"/>
      <c r="M299" s="130"/>
      <c r="N299" s="199"/>
      <c r="O299" s="200"/>
      <c r="P299" s="200"/>
      <c r="Q299" s="130"/>
      <c r="R299" s="199"/>
      <c r="S299" s="200"/>
      <c r="T299" s="132"/>
      <c r="AB299" s="201" t="str">
        <f>IFERROR(__xludf.DUMMYFUNCTION("FILTER('설정시트'!$D$7:$K$20,'설정시트'!$C$7:$C$20=I299)"),"#N/A")</f>
        <v>#N/A</v>
      </c>
      <c r="AC299" s="201"/>
      <c r="AD299" s="201"/>
      <c r="AE299" s="201"/>
      <c r="AF299" s="201"/>
      <c r="AG299" s="201"/>
      <c r="AH299" s="201"/>
      <c r="AI299" s="201"/>
    </row>
    <row r="300">
      <c r="H300" s="205"/>
      <c r="I300" s="206"/>
      <c r="J300" s="203"/>
      <c r="K300" s="207"/>
      <c r="L300" s="199"/>
      <c r="M300" s="130"/>
      <c r="N300" s="199"/>
      <c r="O300" s="200"/>
      <c r="P300" s="200"/>
      <c r="Q300" s="130"/>
      <c r="R300" s="199"/>
      <c r="S300" s="200"/>
      <c r="T300" s="132"/>
      <c r="AB300" s="201" t="str">
        <f>IFERROR(__xludf.DUMMYFUNCTION("FILTER('설정시트'!$D$7:$K$20,'설정시트'!$C$7:$C$20=I300)"),"#N/A")</f>
        <v>#N/A</v>
      </c>
      <c r="AC300" s="201"/>
      <c r="AD300" s="201"/>
      <c r="AE300" s="201"/>
      <c r="AF300" s="201"/>
      <c r="AG300" s="201"/>
      <c r="AH300" s="201"/>
      <c r="AI300" s="201"/>
    </row>
    <row r="301">
      <c r="H301" s="205"/>
      <c r="I301" s="206"/>
      <c r="J301" s="203"/>
      <c r="K301" s="207"/>
      <c r="L301" s="199"/>
      <c r="M301" s="130"/>
      <c r="N301" s="199"/>
      <c r="O301" s="200"/>
      <c r="P301" s="200"/>
      <c r="Q301" s="130"/>
      <c r="R301" s="199"/>
      <c r="S301" s="200"/>
      <c r="T301" s="132"/>
      <c r="AB301" s="201" t="str">
        <f>IFERROR(__xludf.DUMMYFUNCTION("FILTER('설정시트'!$D$7:$K$20,'설정시트'!$C$7:$C$20=I301)"),"#N/A")</f>
        <v>#N/A</v>
      </c>
      <c r="AC301" s="201"/>
      <c r="AD301" s="201"/>
      <c r="AE301" s="201"/>
      <c r="AF301" s="201"/>
      <c r="AG301" s="201"/>
      <c r="AH301" s="201"/>
      <c r="AI301" s="201"/>
    </row>
    <row r="302">
      <c r="H302" s="205"/>
      <c r="I302" s="206"/>
      <c r="J302" s="203"/>
      <c r="K302" s="207"/>
      <c r="L302" s="199"/>
      <c r="M302" s="130"/>
      <c r="N302" s="199"/>
      <c r="O302" s="200"/>
      <c r="P302" s="200"/>
      <c r="Q302" s="130"/>
      <c r="R302" s="199"/>
      <c r="S302" s="200"/>
      <c r="T302" s="132"/>
      <c r="AB302" s="201" t="str">
        <f>IFERROR(__xludf.DUMMYFUNCTION("FILTER('설정시트'!$D$7:$K$20,'설정시트'!$C$7:$C$20=I302)"),"#N/A")</f>
        <v>#N/A</v>
      </c>
      <c r="AC302" s="201"/>
      <c r="AD302" s="201"/>
      <c r="AE302" s="201"/>
      <c r="AF302" s="201"/>
      <c r="AG302" s="201"/>
      <c r="AH302" s="201"/>
      <c r="AI302" s="201"/>
    </row>
    <row r="303">
      <c r="H303" s="205"/>
      <c r="I303" s="206"/>
      <c r="J303" s="203"/>
      <c r="K303" s="207"/>
      <c r="L303" s="199"/>
      <c r="M303" s="130"/>
      <c r="N303" s="199"/>
      <c r="O303" s="200"/>
      <c r="P303" s="200"/>
      <c r="Q303" s="130"/>
      <c r="R303" s="199"/>
      <c r="S303" s="200"/>
      <c r="T303" s="132"/>
      <c r="AB303" s="201" t="str">
        <f>IFERROR(__xludf.DUMMYFUNCTION("FILTER('설정시트'!$D$7:$K$20,'설정시트'!$C$7:$C$20=I303)"),"#N/A")</f>
        <v>#N/A</v>
      </c>
      <c r="AC303" s="201"/>
      <c r="AD303" s="201"/>
      <c r="AE303" s="201"/>
      <c r="AF303" s="201"/>
      <c r="AG303" s="201"/>
      <c r="AH303" s="201"/>
      <c r="AI303" s="201"/>
    </row>
    <row r="304">
      <c r="H304" s="205"/>
      <c r="I304" s="206"/>
      <c r="J304" s="203"/>
      <c r="K304" s="207"/>
      <c r="L304" s="199"/>
      <c r="M304" s="130"/>
      <c r="N304" s="199"/>
      <c r="O304" s="200"/>
      <c r="P304" s="200"/>
      <c r="Q304" s="130"/>
      <c r="R304" s="199"/>
      <c r="S304" s="200"/>
      <c r="T304" s="132"/>
      <c r="AB304" s="201" t="str">
        <f>IFERROR(__xludf.DUMMYFUNCTION("FILTER('설정시트'!$D$7:$K$20,'설정시트'!$C$7:$C$20=I304)"),"#N/A")</f>
        <v>#N/A</v>
      </c>
      <c r="AC304" s="201"/>
      <c r="AD304" s="201"/>
      <c r="AE304" s="201"/>
      <c r="AF304" s="201"/>
      <c r="AG304" s="201"/>
      <c r="AH304" s="201"/>
      <c r="AI304" s="201"/>
    </row>
    <row r="305">
      <c r="H305" s="205"/>
      <c r="I305" s="206"/>
      <c r="J305" s="203"/>
      <c r="K305" s="207"/>
      <c r="L305" s="199"/>
      <c r="M305" s="130"/>
      <c r="N305" s="199"/>
      <c r="O305" s="200"/>
      <c r="P305" s="200"/>
      <c r="Q305" s="130"/>
      <c r="R305" s="199"/>
      <c r="S305" s="200"/>
      <c r="T305" s="132"/>
      <c r="AB305" s="201" t="str">
        <f>IFERROR(__xludf.DUMMYFUNCTION("FILTER('설정시트'!$D$7:$K$20,'설정시트'!$C$7:$C$20=I305)"),"#N/A")</f>
        <v>#N/A</v>
      </c>
      <c r="AC305" s="201"/>
      <c r="AD305" s="201"/>
      <c r="AE305" s="201"/>
      <c r="AF305" s="201"/>
      <c r="AG305" s="201"/>
      <c r="AH305" s="201"/>
      <c r="AI305" s="201"/>
    </row>
    <row r="306">
      <c r="H306" s="205"/>
      <c r="I306" s="206"/>
      <c r="J306" s="203"/>
      <c r="K306" s="207"/>
      <c r="L306" s="199"/>
      <c r="M306" s="130"/>
      <c r="N306" s="199"/>
      <c r="O306" s="200"/>
      <c r="P306" s="200"/>
      <c r="Q306" s="130"/>
      <c r="R306" s="199"/>
      <c r="S306" s="200"/>
      <c r="T306" s="132"/>
      <c r="AB306" s="201" t="str">
        <f>IFERROR(__xludf.DUMMYFUNCTION("FILTER('설정시트'!$D$7:$K$20,'설정시트'!$C$7:$C$20=I306)"),"#N/A")</f>
        <v>#N/A</v>
      </c>
      <c r="AC306" s="201"/>
      <c r="AD306" s="201"/>
      <c r="AE306" s="201"/>
      <c r="AF306" s="201"/>
      <c r="AG306" s="201"/>
      <c r="AH306" s="201"/>
      <c r="AI306" s="201"/>
    </row>
    <row r="307">
      <c r="H307" s="205"/>
      <c r="I307" s="206"/>
      <c r="J307" s="203"/>
      <c r="K307" s="207"/>
      <c r="L307" s="199"/>
      <c r="M307" s="130"/>
      <c r="N307" s="199"/>
      <c r="O307" s="200"/>
      <c r="P307" s="200"/>
      <c r="Q307" s="130"/>
      <c r="R307" s="199"/>
      <c r="S307" s="200"/>
      <c r="T307" s="132"/>
      <c r="AB307" s="201" t="str">
        <f>IFERROR(__xludf.DUMMYFUNCTION("FILTER('설정시트'!$D$7:$K$20,'설정시트'!$C$7:$C$20=I307)"),"#N/A")</f>
        <v>#N/A</v>
      </c>
      <c r="AC307" s="201"/>
      <c r="AD307" s="201"/>
      <c r="AE307" s="201"/>
      <c r="AF307" s="201"/>
      <c r="AG307" s="201"/>
      <c r="AH307" s="201"/>
      <c r="AI307" s="201"/>
    </row>
    <row r="308">
      <c r="H308" s="205"/>
      <c r="I308" s="206"/>
      <c r="J308" s="203"/>
      <c r="K308" s="207"/>
      <c r="L308" s="199"/>
      <c r="M308" s="130"/>
      <c r="N308" s="199"/>
      <c r="O308" s="200"/>
      <c r="P308" s="200"/>
      <c r="Q308" s="130"/>
      <c r="R308" s="199"/>
      <c r="S308" s="200"/>
      <c r="T308" s="132"/>
      <c r="AB308" s="201" t="str">
        <f>IFERROR(__xludf.DUMMYFUNCTION("FILTER('설정시트'!$D$7:$K$20,'설정시트'!$C$7:$C$20=I308)"),"#N/A")</f>
        <v>#N/A</v>
      </c>
      <c r="AC308" s="201"/>
      <c r="AD308" s="201"/>
      <c r="AE308" s="201"/>
      <c r="AF308" s="201"/>
      <c r="AG308" s="201"/>
      <c r="AH308" s="201"/>
      <c r="AI308" s="201"/>
    </row>
    <row r="309">
      <c r="H309" s="205"/>
      <c r="I309" s="206"/>
      <c r="J309" s="203"/>
      <c r="K309" s="207"/>
      <c r="L309" s="199"/>
      <c r="M309" s="130"/>
      <c r="N309" s="199"/>
      <c r="O309" s="200"/>
      <c r="P309" s="200"/>
      <c r="Q309" s="130"/>
      <c r="R309" s="199"/>
      <c r="S309" s="200"/>
      <c r="T309" s="132"/>
      <c r="AB309" s="201" t="str">
        <f>IFERROR(__xludf.DUMMYFUNCTION("FILTER('설정시트'!$D$7:$K$20,'설정시트'!$C$7:$C$20=I309)"),"#N/A")</f>
        <v>#N/A</v>
      </c>
      <c r="AC309" s="201"/>
      <c r="AD309" s="201"/>
      <c r="AE309" s="201"/>
      <c r="AF309" s="201"/>
      <c r="AG309" s="201"/>
      <c r="AH309" s="201"/>
      <c r="AI309" s="201"/>
    </row>
    <row r="310">
      <c r="H310" s="205"/>
      <c r="I310" s="206"/>
      <c r="J310" s="203"/>
      <c r="K310" s="207"/>
      <c r="L310" s="199"/>
      <c r="M310" s="130"/>
      <c r="N310" s="199"/>
      <c r="O310" s="200"/>
      <c r="P310" s="200"/>
      <c r="Q310" s="130"/>
      <c r="R310" s="199"/>
      <c r="S310" s="200"/>
      <c r="T310" s="132"/>
      <c r="AB310" s="201" t="str">
        <f>IFERROR(__xludf.DUMMYFUNCTION("FILTER('설정시트'!$D$7:$K$20,'설정시트'!$C$7:$C$20=I310)"),"#N/A")</f>
        <v>#N/A</v>
      </c>
      <c r="AC310" s="201"/>
      <c r="AD310" s="201"/>
      <c r="AE310" s="201"/>
      <c r="AF310" s="201"/>
      <c r="AG310" s="201"/>
      <c r="AH310" s="201"/>
      <c r="AI310" s="201"/>
    </row>
    <row r="311">
      <c r="H311" s="205"/>
      <c r="I311" s="206"/>
      <c r="J311" s="203"/>
      <c r="K311" s="207"/>
      <c r="L311" s="199"/>
      <c r="M311" s="130"/>
      <c r="N311" s="199"/>
      <c r="O311" s="200"/>
      <c r="P311" s="200"/>
      <c r="Q311" s="130"/>
      <c r="R311" s="199"/>
      <c r="S311" s="200"/>
      <c r="T311" s="132"/>
      <c r="AB311" s="201" t="str">
        <f>IFERROR(__xludf.DUMMYFUNCTION("FILTER('설정시트'!$D$7:$K$20,'설정시트'!$C$7:$C$20=I311)"),"#N/A")</f>
        <v>#N/A</v>
      </c>
      <c r="AC311" s="201"/>
      <c r="AD311" s="201"/>
      <c r="AE311" s="201"/>
      <c r="AF311" s="201"/>
      <c r="AG311" s="201"/>
      <c r="AH311" s="201"/>
      <c r="AI311" s="201"/>
    </row>
    <row r="312">
      <c r="H312" s="205"/>
      <c r="I312" s="206"/>
      <c r="J312" s="203"/>
      <c r="K312" s="207"/>
      <c r="L312" s="199"/>
      <c r="M312" s="130"/>
      <c r="N312" s="199"/>
      <c r="O312" s="200"/>
      <c r="P312" s="200"/>
      <c r="Q312" s="130"/>
      <c r="R312" s="199"/>
      <c r="S312" s="200"/>
      <c r="T312" s="132"/>
      <c r="AB312" s="201" t="str">
        <f>IFERROR(__xludf.DUMMYFUNCTION("FILTER('설정시트'!$D$7:$K$20,'설정시트'!$C$7:$C$20=I312)"),"#N/A")</f>
        <v>#N/A</v>
      </c>
      <c r="AC312" s="201"/>
      <c r="AD312" s="201"/>
      <c r="AE312" s="201"/>
      <c r="AF312" s="201"/>
      <c r="AG312" s="201"/>
      <c r="AH312" s="201"/>
      <c r="AI312" s="201"/>
    </row>
    <row r="313">
      <c r="H313" s="205"/>
      <c r="I313" s="206"/>
      <c r="J313" s="203"/>
      <c r="K313" s="207"/>
      <c r="L313" s="199"/>
      <c r="M313" s="130"/>
      <c r="N313" s="199"/>
      <c r="O313" s="200"/>
      <c r="P313" s="200"/>
      <c r="Q313" s="130"/>
      <c r="R313" s="199"/>
      <c r="S313" s="200"/>
      <c r="T313" s="132"/>
      <c r="AB313" s="201" t="str">
        <f>IFERROR(__xludf.DUMMYFUNCTION("FILTER('설정시트'!$D$7:$K$20,'설정시트'!$C$7:$C$20=I313)"),"#N/A")</f>
        <v>#N/A</v>
      </c>
      <c r="AC313" s="201"/>
      <c r="AD313" s="201"/>
      <c r="AE313" s="201"/>
      <c r="AF313" s="201"/>
      <c r="AG313" s="201"/>
      <c r="AH313" s="201"/>
      <c r="AI313" s="201"/>
    </row>
    <row r="314">
      <c r="H314" s="205"/>
      <c r="I314" s="206"/>
      <c r="J314" s="203"/>
      <c r="K314" s="207"/>
      <c r="L314" s="199"/>
      <c r="M314" s="130"/>
      <c r="N314" s="199"/>
      <c r="O314" s="200"/>
      <c r="P314" s="200"/>
      <c r="Q314" s="130"/>
      <c r="R314" s="199"/>
      <c r="S314" s="200"/>
      <c r="T314" s="132"/>
      <c r="AB314" s="201" t="str">
        <f>IFERROR(__xludf.DUMMYFUNCTION("FILTER('설정시트'!$D$7:$K$20,'설정시트'!$C$7:$C$20=I314)"),"#N/A")</f>
        <v>#N/A</v>
      </c>
      <c r="AC314" s="201"/>
      <c r="AD314" s="201"/>
      <c r="AE314" s="201"/>
      <c r="AF314" s="201"/>
      <c r="AG314" s="201"/>
      <c r="AH314" s="201"/>
      <c r="AI314" s="201"/>
    </row>
    <row r="315">
      <c r="H315" s="205"/>
      <c r="I315" s="206"/>
      <c r="J315" s="203"/>
      <c r="K315" s="207"/>
      <c r="L315" s="199"/>
      <c r="M315" s="130"/>
      <c r="N315" s="199"/>
      <c r="O315" s="200"/>
      <c r="P315" s="200"/>
      <c r="Q315" s="130"/>
      <c r="R315" s="199"/>
      <c r="S315" s="200"/>
      <c r="T315" s="132"/>
      <c r="AB315" s="201" t="str">
        <f>IFERROR(__xludf.DUMMYFUNCTION("FILTER('설정시트'!$D$7:$K$20,'설정시트'!$C$7:$C$20=I315)"),"#N/A")</f>
        <v>#N/A</v>
      </c>
      <c r="AC315" s="201"/>
      <c r="AD315" s="201"/>
      <c r="AE315" s="201"/>
      <c r="AF315" s="201"/>
      <c r="AG315" s="201"/>
      <c r="AH315" s="201"/>
      <c r="AI315" s="201"/>
    </row>
    <row r="316">
      <c r="H316" s="205"/>
      <c r="I316" s="206"/>
      <c r="J316" s="203"/>
      <c r="K316" s="207"/>
      <c r="L316" s="199"/>
      <c r="M316" s="130"/>
      <c r="N316" s="199"/>
      <c r="O316" s="200"/>
      <c r="P316" s="200"/>
      <c r="Q316" s="130"/>
      <c r="R316" s="199"/>
      <c r="S316" s="200"/>
      <c r="T316" s="132"/>
      <c r="AB316" s="201" t="str">
        <f>IFERROR(__xludf.DUMMYFUNCTION("FILTER('설정시트'!$D$7:$K$20,'설정시트'!$C$7:$C$20=I316)"),"#N/A")</f>
        <v>#N/A</v>
      </c>
      <c r="AC316" s="201"/>
      <c r="AD316" s="201"/>
      <c r="AE316" s="201"/>
      <c r="AF316" s="201"/>
      <c r="AG316" s="201"/>
      <c r="AH316" s="201"/>
      <c r="AI316" s="201"/>
    </row>
    <row r="317">
      <c r="H317" s="205"/>
      <c r="I317" s="206"/>
      <c r="J317" s="203"/>
      <c r="K317" s="207"/>
      <c r="L317" s="199"/>
      <c r="M317" s="130"/>
      <c r="N317" s="199"/>
      <c r="O317" s="200"/>
      <c r="P317" s="200"/>
      <c r="Q317" s="130"/>
      <c r="R317" s="199"/>
      <c r="S317" s="200"/>
      <c r="T317" s="132"/>
      <c r="AB317" s="201" t="str">
        <f>IFERROR(__xludf.DUMMYFUNCTION("FILTER('설정시트'!$D$7:$K$20,'설정시트'!$C$7:$C$20=I317)"),"#N/A")</f>
        <v>#N/A</v>
      </c>
      <c r="AC317" s="201"/>
      <c r="AD317" s="201"/>
      <c r="AE317" s="201"/>
      <c r="AF317" s="201"/>
      <c r="AG317" s="201"/>
      <c r="AH317" s="201"/>
      <c r="AI317" s="201"/>
    </row>
    <row r="318">
      <c r="H318" s="205"/>
      <c r="I318" s="206"/>
      <c r="J318" s="203"/>
      <c r="K318" s="207"/>
      <c r="L318" s="199"/>
      <c r="M318" s="130"/>
      <c r="N318" s="199"/>
      <c r="O318" s="200"/>
      <c r="P318" s="200"/>
      <c r="Q318" s="130"/>
      <c r="R318" s="199"/>
      <c r="S318" s="200"/>
      <c r="T318" s="132"/>
      <c r="AB318" s="201" t="str">
        <f>IFERROR(__xludf.DUMMYFUNCTION("FILTER('설정시트'!$D$7:$K$20,'설정시트'!$C$7:$C$20=I318)"),"#N/A")</f>
        <v>#N/A</v>
      </c>
      <c r="AC318" s="201"/>
      <c r="AD318" s="201"/>
      <c r="AE318" s="201"/>
      <c r="AF318" s="201"/>
      <c r="AG318" s="201"/>
      <c r="AH318" s="201"/>
      <c r="AI318" s="201"/>
    </row>
    <row r="319">
      <c r="H319" s="205"/>
      <c r="I319" s="206"/>
      <c r="J319" s="203"/>
      <c r="K319" s="207"/>
      <c r="L319" s="199"/>
      <c r="M319" s="130"/>
      <c r="N319" s="199"/>
      <c r="O319" s="200"/>
      <c r="P319" s="200"/>
      <c r="Q319" s="130"/>
      <c r="R319" s="199"/>
      <c r="S319" s="200"/>
      <c r="T319" s="132"/>
      <c r="AB319" s="201" t="str">
        <f>IFERROR(__xludf.DUMMYFUNCTION("FILTER('설정시트'!$D$7:$K$20,'설정시트'!$C$7:$C$20=I319)"),"#N/A")</f>
        <v>#N/A</v>
      </c>
      <c r="AC319" s="201"/>
      <c r="AD319" s="201"/>
      <c r="AE319" s="201"/>
      <c r="AF319" s="201"/>
      <c r="AG319" s="201"/>
      <c r="AH319" s="201"/>
      <c r="AI319" s="201"/>
    </row>
    <row r="320">
      <c r="H320" s="205"/>
      <c r="I320" s="206"/>
      <c r="J320" s="203"/>
      <c r="K320" s="207"/>
      <c r="L320" s="199"/>
      <c r="M320" s="130"/>
      <c r="N320" s="199"/>
      <c r="O320" s="200"/>
      <c r="P320" s="200"/>
      <c r="Q320" s="130"/>
      <c r="R320" s="199"/>
      <c r="S320" s="200"/>
      <c r="T320" s="132"/>
      <c r="AB320" s="201" t="str">
        <f>IFERROR(__xludf.DUMMYFUNCTION("FILTER('설정시트'!$D$7:$K$20,'설정시트'!$C$7:$C$20=I320)"),"#N/A")</f>
        <v>#N/A</v>
      </c>
      <c r="AC320" s="201"/>
      <c r="AD320" s="201"/>
      <c r="AE320" s="201"/>
      <c r="AF320" s="201"/>
      <c r="AG320" s="201"/>
      <c r="AH320" s="201"/>
      <c r="AI320" s="201"/>
    </row>
    <row r="321">
      <c r="H321" s="205"/>
      <c r="I321" s="206"/>
      <c r="J321" s="203"/>
      <c r="K321" s="207"/>
      <c r="L321" s="199"/>
      <c r="M321" s="130"/>
      <c r="N321" s="199"/>
      <c r="O321" s="200"/>
      <c r="P321" s="200"/>
      <c r="Q321" s="130"/>
      <c r="R321" s="199"/>
      <c r="S321" s="200"/>
      <c r="T321" s="132"/>
      <c r="AB321" s="201" t="str">
        <f>IFERROR(__xludf.DUMMYFUNCTION("FILTER('설정시트'!$D$7:$K$20,'설정시트'!$C$7:$C$20=I321)"),"#N/A")</f>
        <v>#N/A</v>
      </c>
      <c r="AC321" s="201"/>
      <c r="AD321" s="201"/>
      <c r="AE321" s="201"/>
      <c r="AF321" s="201"/>
      <c r="AG321" s="201"/>
      <c r="AH321" s="201"/>
      <c r="AI321" s="201"/>
    </row>
    <row r="322">
      <c r="H322" s="205"/>
      <c r="I322" s="206"/>
      <c r="J322" s="203"/>
      <c r="K322" s="207"/>
      <c r="L322" s="199"/>
      <c r="M322" s="130"/>
      <c r="N322" s="199"/>
      <c r="O322" s="200"/>
      <c r="P322" s="200"/>
      <c r="Q322" s="130"/>
      <c r="R322" s="199"/>
      <c r="S322" s="200"/>
      <c r="T322" s="132"/>
      <c r="AB322" s="201" t="str">
        <f>IFERROR(__xludf.DUMMYFUNCTION("FILTER('설정시트'!$D$7:$K$20,'설정시트'!$C$7:$C$20=I322)"),"#N/A")</f>
        <v>#N/A</v>
      </c>
      <c r="AC322" s="201"/>
      <c r="AD322" s="201"/>
      <c r="AE322" s="201"/>
      <c r="AF322" s="201"/>
      <c r="AG322" s="201"/>
      <c r="AH322" s="201"/>
      <c r="AI322" s="201"/>
    </row>
    <row r="323">
      <c r="H323" s="205"/>
      <c r="I323" s="206"/>
      <c r="J323" s="203"/>
      <c r="K323" s="207"/>
      <c r="L323" s="199"/>
      <c r="M323" s="130"/>
      <c r="N323" s="199"/>
      <c r="O323" s="200"/>
      <c r="P323" s="200"/>
      <c r="Q323" s="130"/>
      <c r="R323" s="199"/>
      <c r="S323" s="200"/>
      <c r="T323" s="132"/>
      <c r="AB323" s="201" t="str">
        <f>IFERROR(__xludf.DUMMYFUNCTION("FILTER('설정시트'!$D$7:$K$20,'설정시트'!$C$7:$C$20=I323)"),"#N/A")</f>
        <v>#N/A</v>
      </c>
      <c r="AC323" s="201"/>
      <c r="AD323" s="201"/>
      <c r="AE323" s="201"/>
      <c r="AF323" s="201"/>
      <c r="AG323" s="201"/>
      <c r="AH323" s="201"/>
      <c r="AI323" s="201"/>
    </row>
    <row r="324">
      <c r="H324" s="205"/>
      <c r="I324" s="206"/>
      <c r="J324" s="203"/>
      <c r="K324" s="207"/>
      <c r="L324" s="199"/>
      <c r="M324" s="130"/>
      <c r="N324" s="199"/>
      <c r="O324" s="200"/>
      <c r="P324" s="200"/>
      <c r="Q324" s="130"/>
      <c r="R324" s="199"/>
      <c r="S324" s="200"/>
      <c r="T324" s="132"/>
      <c r="AB324" s="201" t="str">
        <f>IFERROR(__xludf.DUMMYFUNCTION("FILTER('설정시트'!$D$7:$K$20,'설정시트'!$C$7:$C$20=I324)"),"#N/A")</f>
        <v>#N/A</v>
      </c>
      <c r="AC324" s="201"/>
      <c r="AD324" s="201"/>
      <c r="AE324" s="201"/>
      <c r="AF324" s="201"/>
      <c r="AG324" s="201"/>
      <c r="AH324" s="201"/>
      <c r="AI324" s="201"/>
    </row>
    <row r="325">
      <c r="H325" s="205"/>
      <c r="I325" s="206"/>
      <c r="J325" s="203"/>
      <c r="K325" s="207"/>
      <c r="L325" s="199"/>
      <c r="M325" s="130"/>
      <c r="N325" s="199"/>
      <c r="O325" s="200"/>
      <c r="P325" s="200"/>
      <c r="Q325" s="130"/>
      <c r="R325" s="199"/>
      <c r="S325" s="200"/>
      <c r="T325" s="132"/>
      <c r="AB325" s="201" t="str">
        <f>IFERROR(__xludf.DUMMYFUNCTION("FILTER('설정시트'!$D$7:$K$20,'설정시트'!$C$7:$C$20=I325)"),"#N/A")</f>
        <v>#N/A</v>
      </c>
      <c r="AC325" s="201"/>
      <c r="AD325" s="201"/>
      <c r="AE325" s="201"/>
      <c r="AF325" s="201"/>
      <c r="AG325" s="201"/>
      <c r="AH325" s="201"/>
      <c r="AI325" s="201"/>
    </row>
    <row r="326">
      <c r="H326" s="205"/>
      <c r="I326" s="206"/>
      <c r="J326" s="203"/>
      <c r="K326" s="207"/>
      <c r="L326" s="199"/>
      <c r="M326" s="130"/>
      <c r="N326" s="199"/>
      <c r="O326" s="200"/>
      <c r="P326" s="200"/>
      <c r="Q326" s="130"/>
      <c r="R326" s="199"/>
      <c r="S326" s="200"/>
      <c r="T326" s="132"/>
      <c r="AB326" s="201" t="str">
        <f>IFERROR(__xludf.DUMMYFUNCTION("FILTER('설정시트'!$D$7:$K$20,'설정시트'!$C$7:$C$20=I326)"),"#N/A")</f>
        <v>#N/A</v>
      </c>
      <c r="AC326" s="201"/>
      <c r="AD326" s="201"/>
      <c r="AE326" s="201"/>
      <c r="AF326" s="201"/>
      <c r="AG326" s="201"/>
      <c r="AH326" s="201"/>
      <c r="AI326" s="201"/>
    </row>
    <row r="327">
      <c r="H327" s="205"/>
      <c r="I327" s="206"/>
      <c r="J327" s="203"/>
      <c r="K327" s="207"/>
      <c r="L327" s="199"/>
      <c r="M327" s="130"/>
      <c r="N327" s="199"/>
      <c r="O327" s="200"/>
      <c r="P327" s="200"/>
      <c r="Q327" s="130"/>
      <c r="R327" s="199"/>
      <c r="S327" s="200"/>
      <c r="T327" s="132"/>
      <c r="AB327" s="201" t="str">
        <f>IFERROR(__xludf.DUMMYFUNCTION("FILTER('설정시트'!$D$7:$K$20,'설정시트'!$C$7:$C$20=I327)"),"#N/A")</f>
        <v>#N/A</v>
      </c>
      <c r="AC327" s="201"/>
      <c r="AD327" s="201"/>
      <c r="AE327" s="201"/>
      <c r="AF327" s="201"/>
      <c r="AG327" s="201"/>
      <c r="AH327" s="201"/>
      <c r="AI327" s="201"/>
    </row>
    <row r="328">
      <c r="H328" s="205"/>
      <c r="I328" s="206"/>
      <c r="J328" s="203"/>
      <c r="K328" s="207"/>
      <c r="L328" s="199"/>
      <c r="M328" s="130"/>
      <c r="N328" s="199"/>
      <c r="O328" s="200"/>
      <c r="P328" s="200"/>
      <c r="Q328" s="130"/>
      <c r="R328" s="199"/>
      <c r="S328" s="200"/>
      <c r="T328" s="132"/>
      <c r="AB328" s="201" t="str">
        <f>IFERROR(__xludf.DUMMYFUNCTION("FILTER('설정시트'!$D$7:$K$20,'설정시트'!$C$7:$C$20=I328)"),"#N/A")</f>
        <v>#N/A</v>
      </c>
      <c r="AC328" s="201"/>
      <c r="AD328" s="201"/>
      <c r="AE328" s="201"/>
      <c r="AF328" s="201"/>
      <c r="AG328" s="201"/>
      <c r="AH328" s="201"/>
      <c r="AI328" s="201"/>
    </row>
    <row r="329">
      <c r="H329" s="205"/>
      <c r="I329" s="206"/>
      <c r="J329" s="203"/>
      <c r="K329" s="207"/>
      <c r="L329" s="199"/>
      <c r="M329" s="130"/>
      <c r="N329" s="199"/>
      <c r="O329" s="200"/>
      <c r="P329" s="200"/>
      <c r="Q329" s="130"/>
      <c r="R329" s="199"/>
      <c r="S329" s="200"/>
      <c r="T329" s="132"/>
      <c r="AB329" s="201" t="str">
        <f>IFERROR(__xludf.DUMMYFUNCTION("FILTER('설정시트'!$D$7:$K$20,'설정시트'!$C$7:$C$20=I329)"),"#N/A")</f>
        <v>#N/A</v>
      </c>
      <c r="AC329" s="201"/>
      <c r="AD329" s="201"/>
      <c r="AE329" s="201"/>
      <c r="AF329" s="201"/>
      <c r="AG329" s="201"/>
      <c r="AH329" s="201"/>
      <c r="AI329" s="201"/>
    </row>
    <row r="330">
      <c r="H330" s="205"/>
      <c r="I330" s="206"/>
      <c r="J330" s="203"/>
      <c r="K330" s="207"/>
      <c r="L330" s="199"/>
      <c r="M330" s="130"/>
      <c r="N330" s="199"/>
      <c r="O330" s="200"/>
      <c r="P330" s="200"/>
      <c r="Q330" s="130"/>
      <c r="R330" s="199"/>
      <c r="S330" s="200"/>
      <c r="T330" s="132"/>
      <c r="AB330" s="201" t="str">
        <f>IFERROR(__xludf.DUMMYFUNCTION("FILTER('설정시트'!$D$7:$K$20,'설정시트'!$C$7:$C$20=I330)"),"#N/A")</f>
        <v>#N/A</v>
      </c>
      <c r="AC330" s="201"/>
      <c r="AD330" s="201"/>
      <c r="AE330" s="201"/>
      <c r="AF330" s="201"/>
      <c r="AG330" s="201"/>
      <c r="AH330" s="201"/>
      <c r="AI330" s="201"/>
    </row>
    <row r="331">
      <c r="H331" s="205"/>
      <c r="I331" s="206"/>
      <c r="J331" s="203"/>
      <c r="K331" s="207"/>
      <c r="L331" s="199"/>
      <c r="M331" s="130"/>
      <c r="N331" s="199"/>
      <c r="O331" s="200"/>
      <c r="P331" s="200"/>
      <c r="Q331" s="130"/>
      <c r="R331" s="199"/>
      <c r="S331" s="200"/>
      <c r="T331" s="132"/>
      <c r="AB331" s="201" t="str">
        <f>IFERROR(__xludf.DUMMYFUNCTION("FILTER('설정시트'!$D$7:$K$20,'설정시트'!$C$7:$C$20=I331)"),"#N/A")</f>
        <v>#N/A</v>
      </c>
      <c r="AC331" s="201"/>
      <c r="AD331" s="201"/>
      <c r="AE331" s="201"/>
      <c r="AF331" s="201"/>
      <c r="AG331" s="201"/>
      <c r="AH331" s="201"/>
      <c r="AI331" s="201"/>
    </row>
    <row r="332">
      <c r="H332" s="205"/>
      <c r="I332" s="206"/>
      <c r="J332" s="203"/>
      <c r="K332" s="207"/>
      <c r="L332" s="199"/>
      <c r="M332" s="130"/>
      <c r="N332" s="199"/>
      <c r="O332" s="200"/>
      <c r="P332" s="200"/>
      <c r="Q332" s="130"/>
      <c r="R332" s="199"/>
      <c r="S332" s="200"/>
      <c r="T332" s="132"/>
      <c r="AB332" s="201" t="str">
        <f>IFERROR(__xludf.DUMMYFUNCTION("FILTER('설정시트'!$D$7:$K$20,'설정시트'!$C$7:$C$20=I332)"),"#N/A")</f>
        <v>#N/A</v>
      </c>
      <c r="AC332" s="201"/>
      <c r="AD332" s="201"/>
      <c r="AE332" s="201"/>
      <c r="AF332" s="201"/>
      <c r="AG332" s="201"/>
      <c r="AH332" s="201"/>
      <c r="AI332" s="201"/>
    </row>
    <row r="333">
      <c r="H333" s="205"/>
      <c r="I333" s="206"/>
      <c r="J333" s="203"/>
      <c r="K333" s="207"/>
      <c r="L333" s="199"/>
      <c r="M333" s="130"/>
      <c r="N333" s="199"/>
      <c r="O333" s="200"/>
      <c r="P333" s="200"/>
      <c r="Q333" s="130"/>
      <c r="R333" s="199"/>
      <c r="S333" s="200"/>
      <c r="T333" s="132"/>
      <c r="AB333" s="201" t="str">
        <f>IFERROR(__xludf.DUMMYFUNCTION("FILTER('설정시트'!$D$7:$K$20,'설정시트'!$C$7:$C$20=I333)"),"#N/A")</f>
        <v>#N/A</v>
      </c>
      <c r="AC333" s="201"/>
      <c r="AD333" s="201"/>
      <c r="AE333" s="201"/>
      <c r="AF333" s="201"/>
      <c r="AG333" s="201"/>
      <c r="AH333" s="201"/>
      <c r="AI333" s="201"/>
    </row>
    <row r="334">
      <c r="H334" s="205"/>
      <c r="I334" s="206"/>
      <c r="J334" s="203"/>
      <c r="K334" s="207"/>
      <c r="L334" s="199"/>
      <c r="M334" s="130"/>
      <c r="N334" s="199"/>
      <c r="O334" s="200"/>
      <c r="P334" s="200"/>
      <c r="Q334" s="130"/>
      <c r="R334" s="199"/>
      <c r="S334" s="200"/>
      <c r="T334" s="132"/>
      <c r="AB334" s="201" t="str">
        <f>IFERROR(__xludf.DUMMYFUNCTION("FILTER('설정시트'!$D$7:$K$20,'설정시트'!$C$7:$C$20=I334)"),"#N/A")</f>
        <v>#N/A</v>
      </c>
      <c r="AC334" s="201"/>
      <c r="AD334" s="201"/>
      <c r="AE334" s="201"/>
      <c r="AF334" s="201"/>
      <c r="AG334" s="201"/>
      <c r="AH334" s="201"/>
      <c r="AI334" s="201"/>
    </row>
    <row r="335">
      <c r="H335" s="205"/>
      <c r="I335" s="206"/>
      <c r="J335" s="203"/>
      <c r="K335" s="207"/>
      <c r="L335" s="199"/>
      <c r="M335" s="130"/>
      <c r="N335" s="199"/>
      <c r="O335" s="200"/>
      <c r="P335" s="200"/>
      <c r="Q335" s="130"/>
      <c r="R335" s="199"/>
      <c r="S335" s="200"/>
      <c r="T335" s="132"/>
      <c r="AB335" s="201" t="str">
        <f>IFERROR(__xludf.DUMMYFUNCTION("FILTER('설정시트'!$D$7:$K$20,'설정시트'!$C$7:$C$20=I335)"),"#N/A")</f>
        <v>#N/A</v>
      </c>
      <c r="AC335" s="201"/>
      <c r="AD335" s="201"/>
      <c r="AE335" s="201"/>
      <c r="AF335" s="201"/>
      <c r="AG335" s="201"/>
      <c r="AH335" s="201"/>
      <c r="AI335" s="201"/>
    </row>
    <row r="336">
      <c r="H336" s="205"/>
      <c r="I336" s="206"/>
      <c r="J336" s="203"/>
      <c r="K336" s="207"/>
      <c r="L336" s="199"/>
      <c r="M336" s="130"/>
      <c r="N336" s="199"/>
      <c r="O336" s="200"/>
      <c r="P336" s="200"/>
      <c r="Q336" s="130"/>
      <c r="R336" s="199"/>
      <c r="S336" s="200"/>
      <c r="T336" s="132"/>
      <c r="AB336" s="201" t="str">
        <f>IFERROR(__xludf.DUMMYFUNCTION("FILTER('설정시트'!$D$7:$K$20,'설정시트'!$C$7:$C$20=I336)"),"#N/A")</f>
        <v>#N/A</v>
      </c>
      <c r="AC336" s="201"/>
      <c r="AD336" s="201"/>
      <c r="AE336" s="201"/>
      <c r="AF336" s="201"/>
      <c r="AG336" s="201"/>
      <c r="AH336" s="201"/>
      <c r="AI336" s="201"/>
    </row>
    <row r="337">
      <c r="H337" s="205"/>
      <c r="I337" s="206"/>
      <c r="J337" s="203"/>
      <c r="K337" s="207"/>
      <c r="L337" s="199"/>
      <c r="M337" s="130"/>
      <c r="N337" s="199"/>
      <c r="O337" s="200"/>
      <c r="P337" s="200"/>
      <c r="Q337" s="130"/>
      <c r="R337" s="199"/>
      <c r="S337" s="200"/>
      <c r="T337" s="132"/>
      <c r="AB337" s="201" t="str">
        <f>IFERROR(__xludf.DUMMYFUNCTION("FILTER('설정시트'!$D$7:$K$20,'설정시트'!$C$7:$C$20=I337)"),"#N/A")</f>
        <v>#N/A</v>
      </c>
      <c r="AC337" s="201"/>
      <c r="AD337" s="201"/>
      <c r="AE337" s="201"/>
      <c r="AF337" s="201"/>
      <c r="AG337" s="201"/>
      <c r="AH337" s="201"/>
      <c r="AI337" s="201"/>
    </row>
    <row r="338">
      <c r="H338" s="205"/>
      <c r="I338" s="206"/>
      <c r="J338" s="203"/>
      <c r="K338" s="207"/>
      <c r="L338" s="199"/>
      <c r="M338" s="130"/>
      <c r="N338" s="199"/>
      <c r="O338" s="200"/>
      <c r="P338" s="200"/>
      <c r="Q338" s="130"/>
      <c r="R338" s="199"/>
      <c r="S338" s="200"/>
      <c r="T338" s="132"/>
      <c r="AB338" s="201" t="str">
        <f>IFERROR(__xludf.DUMMYFUNCTION("FILTER('설정시트'!$D$7:$K$20,'설정시트'!$C$7:$C$20=I338)"),"#N/A")</f>
        <v>#N/A</v>
      </c>
      <c r="AC338" s="201"/>
      <c r="AD338" s="201"/>
      <c r="AE338" s="201"/>
      <c r="AF338" s="201"/>
      <c r="AG338" s="201"/>
      <c r="AH338" s="201"/>
      <c r="AI338" s="201"/>
    </row>
    <row r="339">
      <c r="H339" s="205"/>
      <c r="I339" s="206"/>
      <c r="J339" s="203"/>
      <c r="K339" s="207"/>
      <c r="L339" s="199"/>
      <c r="M339" s="130"/>
      <c r="N339" s="199"/>
      <c r="O339" s="200"/>
      <c r="P339" s="200"/>
      <c r="Q339" s="130"/>
      <c r="R339" s="199"/>
      <c r="S339" s="200"/>
      <c r="T339" s="132"/>
      <c r="AB339" s="201" t="str">
        <f>IFERROR(__xludf.DUMMYFUNCTION("FILTER('설정시트'!$D$7:$K$20,'설정시트'!$C$7:$C$20=I339)"),"#N/A")</f>
        <v>#N/A</v>
      </c>
      <c r="AC339" s="201"/>
      <c r="AD339" s="201"/>
      <c r="AE339" s="201"/>
      <c r="AF339" s="201"/>
      <c r="AG339" s="201"/>
      <c r="AH339" s="201"/>
      <c r="AI339" s="201"/>
    </row>
    <row r="340">
      <c r="H340" s="205"/>
      <c r="I340" s="206"/>
      <c r="J340" s="203"/>
      <c r="K340" s="207"/>
      <c r="L340" s="199"/>
      <c r="M340" s="130"/>
      <c r="N340" s="199"/>
      <c r="O340" s="200"/>
      <c r="P340" s="200"/>
      <c r="Q340" s="130"/>
      <c r="R340" s="199"/>
      <c r="S340" s="200"/>
      <c r="T340" s="132"/>
      <c r="AB340" s="201" t="str">
        <f>IFERROR(__xludf.DUMMYFUNCTION("FILTER('설정시트'!$D$7:$K$20,'설정시트'!$C$7:$C$20=I340)"),"#N/A")</f>
        <v>#N/A</v>
      </c>
      <c r="AC340" s="201"/>
      <c r="AD340" s="201"/>
      <c r="AE340" s="201"/>
      <c r="AF340" s="201"/>
      <c r="AG340" s="201"/>
      <c r="AH340" s="201"/>
      <c r="AI340" s="201"/>
    </row>
    <row r="341">
      <c r="H341" s="205"/>
      <c r="I341" s="206"/>
      <c r="J341" s="203"/>
      <c r="K341" s="207"/>
      <c r="L341" s="199"/>
      <c r="M341" s="130"/>
      <c r="N341" s="199"/>
      <c r="O341" s="200"/>
      <c r="P341" s="200"/>
      <c r="Q341" s="130"/>
      <c r="R341" s="199"/>
      <c r="S341" s="200"/>
      <c r="T341" s="132"/>
      <c r="AB341" s="201" t="str">
        <f>IFERROR(__xludf.DUMMYFUNCTION("FILTER('설정시트'!$D$7:$K$20,'설정시트'!$C$7:$C$20=I341)"),"#N/A")</f>
        <v>#N/A</v>
      </c>
      <c r="AC341" s="201"/>
      <c r="AD341" s="201"/>
      <c r="AE341" s="201"/>
      <c r="AF341" s="201"/>
      <c r="AG341" s="201"/>
      <c r="AH341" s="201"/>
      <c r="AI341" s="201"/>
    </row>
    <row r="342">
      <c r="H342" s="205"/>
      <c r="I342" s="206"/>
      <c r="J342" s="203"/>
      <c r="K342" s="207"/>
      <c r="L342" s="199"/>
      <c r="M342" s="130"/>
      <c r="N342" s="199"/>
      <c r="O342" s="200"/>
      <c r="P342" s="200"/>
      <c r="Q342" s="130"/>
      <c r="R342" s="199"/>
      <c r="S342" s="200"/>
      <c r="T342" s="132"/>
      <c r="AB342" s="201" t="str">
        <f>IFERROR(__xludf.DUMMYFUNCTION("FILTER('설정시트'!$D$7:$K$20,'설정시트'!$C$7:$C$20=I342)"),"#N/A")</f>
        <v>#N/A</v>
      </c>
      <c r="AC342" s="201"/>
      <c r="AD342" s="201"/>
      <c r="AE342" s="201"/>
      <c r="AF342" s="201"/>
      <c r="AG342" s="201"/>
      <c r="AH342" s="201"/>
      <c r="AI342" s="201"/>
    </row>
    <row r="343">
      <c r="H343" s="205"/>
      <c r="I343" s="206"/>
      <c r="J343" s="203"/>
      <c r="K343" s="207"/>
      <c r="L343" s="199"/>
      <c r="M343" s="130"/>
      <c r="N343" s="199"/>
      <c r="O343" s="200"/>
      <c r="P343" s="200"/>
      <c r="Q343" s="130"/>
      <c r="R343" s="199"/>
      <c r="S343" s="200"/>
      <c r="T343" s="132"/>
      <c r="AB343" s="201" t="str">
        <f>IFERROR(__xludf.DUMMYFUNCTION("FILTER('설정시트'!$D$7:$K$20,'설정시트'!$C$7:$C$20=I343)"),"#N/A")</f>
        <v>#N/A</v>
      </c>
      <c r="AC343" s="201"/>
      <c r="AD343" s="201"/>
      <c r="AE343" s="201"/>
      <c r="AF343" s="201"/>
      <c r="AG343" s="201"/>
      <c r="AH343" s="201"/>
      <c r="AI343" s="201"/>
    </row>
    <row r="344">
      <c r="H344" s="205"/>
      <c r="I344" s="206"/>
      <c r="J344" s="203"/>
      <c r="K344" s="207"/>
      <c r="L344" s="199"/>
      <c r="M344" s="130"/>
      <c r="N344" s="199"/>
      <c r="O344" s="200"/>
      <c r="P344" s="200"/>
      <c r="Q344" s="130"/>
      <c r="R344" s="199"/>
      <c r="S344" s="200"/>
      <c r="T344" s="132"/>
      <c r="AB344" s="201" t="str">
        <f>IFERROR(__xludf.DUMMYFUNCTION("FILTER('설정시트'!$D$7:$K$20,'설정시트'!$C$7:$C$20=I344)"),"#N/A")</f>
        <v>#N/A</v>
      </c>
      <c r="AC344" s="201"/>
      <c r="AD344" s="201"/>
      <c r="AE344" s="201"/>
      <c r="AF344" s="201"/>
      <c r="AG344" s="201"/>
      <c r="AH344" s="201"/>
      <c r="AI344" s="201"/>
    </row>
    <row r="345">
      <c r="H345" s="205"/>
      <c r="I345" s="206"/>
      <c r="J345" s="203"/>
      <c r="K345" s="207"/>
      <c r="L345" s="199"/>
      <c r="M345" s="130"/>
      <c r="N345" s="199"/>
      <c r="O345" s="200"/>
      <c r="P345" s="200"/>
      <c r="Q345" s="130"/>
      <c r="R345" s="199"/>
      <c r="S345" s="200"/>
      <c r="T345" s="132"/>
      <c r="AB345" s="201" t="str">
        <f>IFERROR(__xludf.DUMMYFUNCTION("FILTER('설정시트'!$D$7:$K$20,'설정시트'!$C$7:$C$20=I345)"),"#N/A")</f>
        <v>#N/A</v>
      </c>
      <c r="AC345" s="201"/>
      <c r="AD345" s="201"/>
      <c r="AE345" s="201"/>
      <c r="AF345" s="201"/>
      <c r="AG345" s="201"/>
      <c r="AH345" s="201"/>
      <c r="AI345" s="201"/>
    </row>
    <row r="346">
      <c r="H346" s="205"/>
      <c r="I346" s="206"/>
      <c r="J346" s="203"/>
      <c r="K346" s="207"/>
      <c r="L346" s="199"/>
      <c r="M346" s="130"/>
      <c r="N346" s="199"/>
      <c r="O346" s="200"/>
      <c r="P346" s="200"/>
      <c r="Q346" s="130"/>
      <c r="R346" s="199"/>
      <c r="S346" s="200"/>
      <c r="T346" s="132"/>
      <c r="AB346" s="201" t="str">
        <f>IFERROR(__xludf.DUMMYFUNCTION("FILTER('설정시트'!$D$7:$K$20,'설정시트'!$C$7:$C$20=I346)"),"#N/A")</f>
        <v>#N/A</v>
      </c>
      <c r="AC346" s="201"/>
      <c r="AD346" s="201"/>
      <c r="AE346" s="201"/>
      <c r="AF346" s="201"/>
      <c r="AG346" s="201"/>
      <c r="AH346" s="201"/>
      <c r="AI346" s="201"/>
    </row>
    <row r="347">
      <c r="H347" s="205"/>
      <c r="I347" s="206"/>
      <c r="J347" s="203"/>
      <c r="K347" s="207"/>
      <c r="L347" s="199"/>
      <c r="M347" s="130"/>
      <c r="N347" s="199"/>
      <c r="O347" s="200"/>
      <c r="P347" s="200"/>
      <c r="Q347" s="130"/>
      <c r="R347" s="199"/>
      <c r="S347" s="200"/>
      <c r="T347" s="132"/>
      <c r="AB347" s="201" t="str">
        <f>IFERROR(__xludf.DUMMYFUNCTION("FILTER('설정시트'!$D$7:$K$20,'설정시트'!$C$7:$C$20=I347)"),"#N/A")</f>
        <v>#N/A</v>
      </c>
      <c r="AC347" s="201"/>
      <c r="AD347" s="201"/>
      <c r="AE347" s="201"/>
      <c r="AF347" s="201"/>
      <c r="AG347" s="201"/>
      <c r="AH347" s="201"/>
      <c r="AI347" s="201"/>
    </row>
    <row r="348">
      <c r="H348" s="205"/>
      <c r="I348" s="206"/>
      <c r="J348" s="203"/>
      <c r="K348" s="207"/>
      <c r="L348" s="199"/>
      <c r="M348" s="130"/>
      <c r="N348" s="199"/>
      <c r="O348" s="200"/>
      <c r="P348" s="200"/>
      <c r="Q348" s="130"/>
      <c r="R348" s="199"/>
      <c r="S348" s="200"/>
      <c r="T348" s="132"/>
      <c r="AB348" s="201" t="str">
        <f>IFERROR(__xludf.DUMMYFUNCTION("FILTER('설정시트'!$D$7:$K$20,'설정시트'!$C$7:$C$20=I348)"),"#N/A")</f>
        <v>#N/A</v>
      </c>
      <c r="AC348" s="201"/>
      <c r="AD348" s="201"/>
      <c r="AE348" s="201"/>
      <c r="AF348" s="201"/>
      <c r="AG348" s="201"/>
      <c r="AH348" s="201"/>
      <c r="AI348" s="201"/>
    </row>
    <row r="349">
      <c r="H349" s="205"/>
      <c r="I349" s="206"/>
      <c r="J349" s="203"/>
      <c r="K349" s="207"/>
      <c r="L349" s="199"/>
      <c r="M349" s="130"/>
      <c r="N349" s="199"/>
      <c r="O349" s="200"/>
      <c r="P349" s="200"/>
      <c r="Q349" s="130"/>
      <c r="R349" s="199"/>
      <c r="S349" s="200"/>
      <c r="T349" s="132"/>
      <c r="AB349" s="201" t="str">
        <f>IFERROR(__xludf.DUMMYFUNCTION("FILTER('설정시트'!$D$7:$K$20,'설정시트'!$C$7:$C$20=I349)"),"#N/A")</f>
        <v>#N/A</v>
      </c>
      <c r="AC349" s="201"/>
      <c r="AD349" s="201"/>
      <c r="AE349" s="201"/>
      <c r="AF349" s="201"/>
      <c r="AG349" s="201"/>
      <c r="AH349" s="201"/>
      <c r="AI349" s="201"/>
    </row>
    <row r="350">
      <c r="H350" s="205"/>
      <c r="I350" s="206"/>
      <c r="J350" s="203"/>
      <c r="K350" s="207"/>
      <c r="L350" s="199"/>
      <c r="M350" s="130"/>
      <c r="N350" s="199"/>
      <c r="O350" s="200"/>
      <c r="P350" s="200"/>
      <c r="Q350" s="130"/>
      <c r="R350" s="199"/>
      <c r="S350" s="200"/>
      <c r="T350" s="132"/>
      <c r="AB350" s="201" t="str">
        <f>IFERROR(__xludf.DUMMYFUNCTION("FILTER('설정시트'!$D$7:$K$20,'설정시트'!$C$7:$C$20=I350)"),"#N/A")</f>
        <v>#N/A</v>
      </c>
      <c r="AC350" s="201"/>
      <c r="AD350" s="201"/>
      <c r="AE350" s="201"/>
      <c r="AF350" s="201"/>
      <c r="AG350" s="201"/>
      <c r="AH350" s="201"/>
      <c r="AI350" s="201"/>
    </row>
    <row r="351">
      <c r="H351" s="205"/>
      <c r="I351" s="206"/>
      <c r="J351" s="203"/>
      <c r="K351" s="207"/>
      <c r="L351" s="199"/>
      <c r="M351" s="130"/>
      <c r="N351" s="199"/>
      <c r="O351" s="200"/>
      <c r="P351" s="200"/>
      <c r="Q351" s="130"/>
      <c r="R351" s="199"/>
      <c r="S351" s="200"/>
      <c r="T351" s="132"/>
      <c r="AB351" s="201" t="str">
        <f>IFERROR(__xludf.DUMMYFUNCTION("FILTER('설정시트'!$D$7:$K$20,'설정시트'!$C$7:$C$20=I351)"),"#N/A")</f>
        <v>#N/A</v>
      </c>
      <c r="AC351" s="201"/>
      <c r="AD351" s="201"/>
      <c r="AE351" s="201"/>
      <c r="AF351" s="201"/>
      <c r="AG351" s="201"/>
      <c r="AH351" s="201"/>
      <c r="AI351" s="201"/>
    </row>
    <row r="352">
      <c r="H352" s="205"/>
      <c r="I352" s="206"/>
      <c r="J352" s="203"/>
      <c r="K352" s="207"/>
      <c r="L352" s="199"/>
      <c r="M352" s="130"/>
      <c r="N352" s="199"/>
      <c r="O352" s="200"/>
      <c r="P352" s="200"/>
      <c r="Q352" s="130"/>
      <c r="R352" s="199"/>
      <c r="S352" s="200"/>
      <c r="T352" s="132"/>
      <c r="AB352" s="201" t="str">
        <f>IFERROR(__xludf.DUMMYFUNCTION("FILTER('설정시트'!$D$7:$K$20,'설정시트'!$C$7:$C$20=I352)"),"#N/A")</f>
        <v>#N/A</v>
      </c>
      <c r="AC352" s="201"/>
      <c r="AD352" s="201"/>
      <c r="AE352" s="201"/>
      <c r="AF352" s="201"/>
      <c r="AG352" s="201"/>
      <c r="AH352" s="201"/>
      <c r="AI352" s="201"/>
    </row>
    <row r="353">
      <c r="H353" s="205"/>
      <c r="I353" s="206"/>
      <c r="J353" s="203"/>
      <c r="K353" s="207"/>
      <c r="L353" s="199"/>
      <c r="M353" s="130"/>
      <c r="N353" s="199"/>
      <c r="O353" s="200"/>
      <c r="P353" s="200"/>
      <c r="Q353" s="130"/>
      <c r="R353" s="199"/>
      <c r="S353" s="200"/>
      <c r="T353" s="132"/>
      <c r="AB353" s="201" t="str">
        <f>IFERROR(__xludf.DUMMYFUNCTION("FILTER('설정시트'!$D$7:$K$20,'설정시트'!$C$7:$C$20=I353)"),"#N/A")</f>
        <v>#N/A</v>
      </c>
      <c r="AC353" s="201"/>
      <c r="AD353" s="201"/>
      <c r="AE353" s="201"/>
      <c r="AF353" s="201"/>
      <c r="AG353" s="201"/>
      <c r="AH353" s="201"/>
      <c r="AI353" s="201"/>
    </row>
    <row r="354">
      <c r="H354" s="205"/>
      <c r="I354" s="206"/>
      <c r="J354" s="203"/>
      <c r="K354" s="207"/>
      <c r="L354" s="199"/>
      <c r="M354" s="130"/>
      <c r="N354" s="199"/>
      <c r="O354" s="200"/>
      <c r="P354" s="200"/>
      <c r="Q354" s="130"/>
      <c r="R354" s="199"/>
      <c r="S354" s="200"/>
      <c r="T354" s="132"/>
      <c r="AB354" s="201" t="str">
        <f>IFERROR(__xludf.DUMMYFUNCTION("FILTER('설정시트'!$D$7:$K$20,'설정시트'!$C$7:$C$20=I354)"),"#N/A")</f>
        <v>#N/A</v>
      </c>
      <c r="AC354" s="201"/>
      <c r="AD354" s="201"/>
      <c r="AE354" s="201"/>
      <c r="AF354" s="201"/>
      <c r="AG354" s="201"/>
      <c r="AH354" s="201"/>
      <c r="AI354" s="201"/>
    </row>
    <row r="355">
      <c r="H355" s="205"/>
      <c r="I355" s="206"/>
      <c r="J355" s="203"/>
      <c r="K355" s="207"/>
      <c r="L355" s="199"/>
      <c r="M355" s="130"/>
      <c r="N355" s="199"/>
      <c r="O355" s="200"/>
      <c r="P355" s="200"/>
      <c r="Q355" s="130"/>
      <c r="R355" s="199"/>
      <c r="S355" s="200"/>
      <c r="T355" s="132"/>
      <c r="AB355" s="201" t="str">
        <f>IFERROR(__xludf.DUMMYFUNCTION("FILTER('설정시트'!$D$7:$K$20,'설정시트'!$C$7:$C$20=I355)"),"#N/A")</f>
        <v>#N/A</v>
      </c>
      <c r="AC355" s="201"/>
      <c r="AD355" s="201"/>
      <c r="AE355" s="201"/>
      <c r="AF355" s="201"/>
      <c r="AG355" s="201"/>
      <c r="AH355" s="201"/>
      <c r="AI355" s="201"/>
    </row>
    <row r="356">
      <c r="H356" s="205"/>
      <c r="I356" s="206"/>
      <c r="J356" s="203"/>
      <c r="K356" s="207"/>
      <c r="L356" s="199"/>
      <c r="M356" s="130"/>
      <c r="N356" s="199"/>
      <c r="O356" s="200"/>
      <c r="P356" s="200"/>
      <c r="Q356" s="130"/>
      <c r="R356" s="199"/>
      <c r="S356" s="200"/>
      <c r="T356" s="132"/>
      <c r="AB356" s="201" t="str">
        <f>IFERROR(__xludf.DUMMYFUNCTION("FILTER('설정시트'!$D$7:$K$20,'설정시트'!$C$7:$C$20=I356)"),"#N/A")</f>
        <v>#N/A</v>
      </c>
      <c r="AC356" s="201"/>
      <c r="AD356" s="201"/>
      <c r="AE356" s="201"/>
      <c r="AF356" s="201"/>
      <c r="AG356" s="201"/>
      <c r="AH356" s="201"/>
      <c r="AI356" s="201"/>
    </row>
    <row r="357">
      <c r="H357" s="205"/>
      <c r="I357" s="206"/>
      <c r="J357" s="203"/>
      <c r="K357" s="207"/>
      <c r="L357" s="199"/>
      <c r="M357" s="130"/>
      <c r="N357" s="199"/>
      <c r="O357" s="200"/>
      <c r="P357" s="200"/>
      <c r="Q357" s="130"/>
      <c r="R357" s="199"/>
      <c r="S357" s="200"/>
      <c r="T357" s="132"/>
      <c r="AB357" s="201" t="str">
        <f>IFERROR(__xludf.DUMMYFUNCTION("FILTER('설정시트'!$D$7:$K$20,'설정시트'!$C$7:$C$20=I357)"),"#N/A")</f>
        <v>#N/A</v>
      </c>
      <c r="AC357" s="201"/>
      <c r="AD357" s="201"/>
      <c r="AE357" s="201"/>
      <c r="AF357" s="201"/>
      <c r="AG357" s="201"/>
      <c r="AH357" s="201"/>
      <c r="AI357" s="201"/>
    </row>
    <row r="358">
      <c r="H358" s="205"/>
      <c r="I358" s="206"/>
      <c r="J358" s="203"/>
      <c r="K358" s="207"/>
      <c r="L358" s="199"/>
      <c r="M358" s="130"/>
      <c r="N358" s="199"/>
      <c r="O358" s="200"/>
      <c r="P358" s="200"/>
      <c r="Q358" s="130"/>
      <c r="R358" s="199"/>
      <c r="S358" s="200"/>
      <c r="T358" s="132"/>
      <c r="AB358" s="201" t="str">
        <f>IFERROR(__xludf.DUMMYFUNCTION("FILTER('설정시트'!$D$7:$K$20,'설정시트'!$C$7:$C$20=I358)"),"#N/A")</f>
        <v>#N/A</v>
      </c>
      <c r="AC358" s="201"/>
      <c r="AD358" s="201"/>
      <c r="AE358" s="201"/>
      <c r="AF358" s="201"/>
      <c r="AG358" s="201"/>
      <c r="AH358" s="201"/>
      <c r="AI358" s="201"/>
    </row>
    <row r="359">
      <c r="H359" s="205"/>
      <c r="I359" s="206"/>
      <c r="J359" s="203"/>
      <c r="K359" s="207"/>
      <c r="L359" s="199"/>
      <c r="M359" s="130"/>
      <c r="N359" s="199"/>
      <c r="O359" s="200"/>
      <c r="P359" s="200"/>
      <c r="Q359" s="130"/>
      <c r="R359" s="199"/>
      <c r="S359" s="200"/>
      <c r="T359" s="132"/>
      <c r="AB359" s="201" t="str">
        <f>IFERROR(__xludf.DUMMYFUNCTION("FILTER('설정시트'!$D$7:$K$20,'설정시트'!$C$7:$C$20=I359)"),"#N/A")</f>
        <v>#N/A</v>
      </c>
      <c r="AC359" s="201"/>
      <c r="AD359" s="201"/>
      <c r="AE359" s="201"/>
      <c r="AF359" s="201"/>
      <c r="AG359" s="201"/>
      <c r="AH359" s="201"/>
      <c r="AI359" s="201"/>
    </row>
    <row r="360">
      <c r="H360" s="205"/>
      <c r="I360" s="206"/>
      <c r="J360" s="203"/>
      <c r="K360" s="207"/>
      <c r="L360" s="199"/>
      <c r="M360" s="130"/>
      <c r="N360" s="199"/>
      <c r="O360" s="200"/>
      <c r="P360" s="200"/>
      <c r="Q360" s="130"/>
      <c r="R360" s="199"/>
      <c r="S360" s="200"/>
      <c r="T360" s="132"/>
      <c r="AB360" s="201" t="str">
        <f>IFERROR(__xludf.DUMMYFUNCTION("FILTER('설정시트'!$D$7:$K$20,'설정시트'!$C$7:$C$20=I360)"),"#N/A")</f>
        <v>#N/A</v>
      </c>
      <c r="AC360" s="201"/>
      <c r="AD360" s="201"/>
      <c r="AE360" s="201"/>
      <c r="AF360" s="201"/>
      <c r="AG360" s="201"/>
      <c r="AH360" s="201"/>
      <c r="AI360" s="201"/>
    </row>
    <row r="361">
      <c r="H361" s="205"/>
      <c r="I361" s="206"/>
      <c r="J361" s="203"/>
      <c r="K361" s="207"/>
      <c r="L361" s="199"/>
      <c r="M361" s="130"/>
      <c r="N361" s="199"/>
      <c r="O361" s="200"/>
      <c r="P361" s="200"/>
      <c r="Q361" s="130"/>
      <c r="R361" s="199"/>
      <c r="S361" s="200"/>
      <c r="T361" s="132"/>
      <c r="AB361" s="201" t="str">
        <f>IFERROR(__xludf.DUMMYFUNCTION("FILTER('설정시트'!$D$7:$K$20,'설정시트'!$C$7:$C$20=I361)"),"#N/A")</f>
        <v>#N/A</v>
      </c>
      <c r="AC361" s="201"/>
      <c r="AD361" s="201"/>
      <c r="AE361" s="201"/>
      <c r="AF361" s="201"/>
      <c r="AG361" s="201"/>
      <c r="AH361" s="201"/>
      <c r="AI361" s="201"/>
    </row>
    <row r="362">
      <c r="H362" s="205"/>
      <c r="I362" s="206"/>
      <c r="J362" s="203"/>
      <c r="K362" s="207"/>
      <c r="L362" s="199"/>
      <c r="M362" s="130"/>
      <c r="N362" s="199"/>
      <c r="O362" s="200"/>
      <c r="P362" s="200"/>
      <c r="Q362" s="130"/>
      <c r="R362" s="199"/>
      <c r="S362" s="200"/>
      <c r="T362" s="132"/>
      <c r="AB362" s="201" t="str">
        <f>IFERROR(__xludf.DUMMYFUNCTION("FILTER('설정시트'!$D$7:$K$20,'설정시트'!$C$7:$C$20=I362)"),"#N/A")</f>
        <v>#N/A</v>
      </c>
      <c r="AC362" s="201"/>
      <c r="AD362" s="201"/>
      <c r="AE362" s="201"/>
      <c r="AF362" s="201"/>
      <c r="AG362" s="201"/>
      <c r="AH362" s="201"/>
      <c r="AI362" s="201"/>
    </row>
    <row r="363">
      <c r="H363" s="205"/>
      <c r="I363" s="206"/>
      <c r="J363" s="203"/>
      <c r="K363" s="207"/>
      <c r="L363" s="199"/>
      <c r="M363" s="130"/>
      <c r="N363" s="199"/>
      <c r="O363" s="200"/>
      <c r="P363" s="200"/>
      <c r="Q363" s="130"/>
      <c r="R363" s="199"/>
      <c r="S363" s="200"/>
      <c r="T363" s="132"/>
      <c r="AB363" s="201" t="str">
        <f>IFERROR(__xludf.DUMMYFUNCTION("FILTER('설정시트'!$D$7:$K$20,'설정시트'!$C$7:$C$20=I363)"),"#N/A")</f>
        <v>#N/A</v>
      </c>
      <c r="AC363" s="201"/>
      <c r="AD363" s="201"/>
      <c r="AE363" s="201"/>
      <c r="AF363" s="201"/>
      <c r="AG363" s="201"/>
      <c r="AH363" s="201"/>
      <c r="AI363" s="201"/>
    </row>
    <row r="364">
      <c r="H364" s="205"/>
      <c r="I364" s="206"/>
      <c r="J364" s="203"/>
      <c r="K364" s="207"/>
      <c r="L364" s="199"/>
      <c r="M364" s="130"/>
      <c r="N364" s="199"/>
      <c r="O364" s="200"/>
      <c r="P364" s="200"/>
      <c r="Q364" s="130"/>
      <c r="R364" s="199"/>
      <c r="S364" s="200"/>
      <c r="T364" s="132"/>
      <c r="AB364" s="201" t="str">
        <f>IFERROR(__xludf.DUMMYFUNCTION("FILTER('설정시트'!$D$7:$K$20,'설정시트'!$C$7:$C$20=I364)"),"#N/A")</f>
        <v>#N/A</v>
      </c>
      <c r="AC364" s="201"/>
      <c r="AD364" s="201"/>
      <c r="AE364" s="201"/>
      <c r="AF364" s="201"/>
      <c r="AG364" s="201"/>
      <c r="AH364" s="201"/>
      <c r="AI364" s="201"/>
    </row>
    <row r="365">
      <c r="H365" s="205"/>
      <c r="I365" s="206"/>
      <c r="J365" s="203"/>
      <c r="K365" s="207"/>
      <c r="L365" s="199"/>
      <c r="M365" s="130"/>
      <c r="N365" s="199"/>
      <c r="O365" s="200"/>
      <c r="P365" s="200"/>
      <c r="Q365" s="130"/>
      <c r="R365" s="199"/>
      <c r="S365" s="200"/>
      <c r="T365" s="132"/>
      <c r="AB365" s="201" t="str">
        <f>IFERROR(__xludf.DUMMYFUNCTION("FILTER('설정시트'!$D$7:$K$20,'설정시트'!$C$7:$C$20=I365)"),"#N/A")</f>
        <v>#N/A</v>
      </c>
      <c r="AC365" s="201"/>
      <c r="AD365" s="201"/>
      <c r="AE365" s="201"/>
      <c r="AF365" s="201"/>
      <c r="AG365" s="201"/>
      <c r="AH365" s="201"/>
      <c r="AI365" s="201"/>
    </row>
    <row r="366">
      <c r="H366" s="205"/>
      <c r="I366" s="206"/>
      <c r="J366" s="203"/>
      <c r="K366" s="207"/>
      <c r="L366" s="199"/>
      <c r="M366" s="130"/>
      <c r="N366" s="199"/>
      <c r="O366" s="200"/>
      <c r="P366" s="200"/>
      <c r="Q366" s="130"/>
      <c r="R366" s="199"/>
      <c r="S366" s="200"/>
      <c r="T366" s="132"/>
      <c r="AB366" s="201" t="str">
        <f>IFERROR(__xludf.DUMMYFUNCTION("FILTER('설정시트'!$D$7:$K$20,'설정시트'!$C$7:$C$20=I366)"),"#N/A")</f>
        <v>#N/A</v>
      </c>
      <c r="AC366" s="201"/>
      <c r="AD366" s="201"/>
      <c r="AE366" s="201"/>
      <c r="AF366" s="201"/>
      <c r="AG366" s="201"/>
      <c r="AH366" s="201"/>
      <c r="AI366" s="201"/>
    </row>
    <row r="367">
      <c r="H367" s="205"/>
      <c r="I367" s="206"/>
      <c r="J367" s="203"/>
      <c r="K367" s="207"/>
      <c r="L367" s="199"/>
      <c r="M367" s="130"/>
      <c r="N367" s="199"/>
      <c r="O367" s="200"/>
      <c r="P367" s="200"/>
      <c r="Q367" s="130"/>
      <c r="R367" s="199"/>
      <c r="S367" s="200"/>
      <c r="T367" s="132"/>
      <c r="AB367" s="201" t="str">
        <f>IFERROR(__xludf.DUMMYFUNCTION("FILTER('설정시트'!$D$7:$K$20,'설정시트'!$C$7:$C$20=I367)"),"#N/A")</f>
        <v>#N/A</v>
      </c>
      <c r="AC367" s="201"/>
      <c r="AD367" s="201"/>
      <c r="AE367" s="201"/>
      <c r="AF367" s="201"/>
      <c r="AG367" s="201"/>
      <c r="AH367" s="201"/>
      <c r="AI367" s="201"/>
    </row>
    <row r="368">
      <c r="H368" s="205"/>
      <c r="I368" s="206"/>
      <c r="J368" s="203"/>
      <c r="K368" s="207"/>
      <c r="L368" s="199"/>
      <c r="M368" s="130"/>
      <c r="N368" s="199"/>
      <c r="O368" s="200"/>
      <c r="P368" s="200"/>
      <c r="Q368" s="130"/>
      <c r="R368" s="199"/>
      <c r="S368" s="200"/>
      <c r="T368" s="132"/>
      <c r="AB368" s="201" t="str">
        <f>IFERROR(__xludf.DUMMYFUNCTION("FILTER('설정시트'!$D$7:$K$20,'설정시트'!$C$7:$C$20=I368)"),"#N/A")</f>
        <v>#N/A</v>
      </c>
      <c r="AC368" s="201"/>
      <c r="AD368" s="201"/>
      <c r="AE368" s="201"/>
      <c r="AF368" s="201"/>
      <c r="AG368" s="201"/>
      <c r="AH368" s="201"/>
      <c r="AI368" s="201"/>
    </row>
    <row r="369">
      <c r="H369" s="205"/>
      <c r="I369" s="206"/>
      <c r="J369" s="203"/>
      <c r="K369" s="207"/>
      <c r="L369" s="199"/>
      <c r="M369" s="130"/>
      <c r="N369" s="199"/>
      <c r="O369" s="200"/>
      <c r="P369" s="200"/>
      <c r="Q369" s="130"/>
      <c r="R369" s="199"/>
      <c r="S369" s="200"/>
      <c r="T369" s="132"/>
      <c r="AB369" s="201" t="str">
        <f>IFERROR(__xludf.DUMMYFUNCTION("FILTER('설정시트'!$D$7:$K$20,'설정시트'!$C$7:$C$20=I369)"),"#N/A")</f>
        <v>#N/A</v>
      </c>
      <c r="AC369" s="201"/>
      <c r="AD369" s="201"/>
      <c r="AE369" s="201"/>
      <c r="AF369" s="201"/>
      <c r="AG369" s="201"/>
      <c r="AH369" s="201"/>
      <c r="AI369" s="201"/>
    </row>
    <row r="370">
      <c r="H370" s="205"/>
      <c r="I370" s="206"/>
      <c r="J370" s="203"/>
      <c r="K370" s="207"/>
      <c r="L370" s="199"/>
      <c r="M370" s="130"/>
      <c r="N370" s="199"/>
      <c r="O370" s="200"/>
      <c r="P370" s="200"/>
      <c r="Q370" s="130"/>
      <c r="R370" s="199"/>
      <c r="S370" s="200"/>
      <c r="T370" s="132"/>
      <c r="AB370" s="201" t="str">
        <f>IFERROR(__xludf.DUMMYFUNCTION("FILTER('설정시트'!$D$7:$K$20,'설정시트'!$C$7:$C$20=I370)"),"#N/A")</f>
        <v>#N/A</v>
      </c>
      <c r="AC370" s="201"/>
      <c r="AD370" s="201"/>
      <c r="AE370" s="201"/>
      <c r="AF370" s="201"/>
      <c r="AG370" s="201"/>
      <c r="AH370" s="201"/>
      <c r="AI370" s="201"/>
    </row>
    <row r="371">
      <c r="H371" s="205"/>
      <c r="I371" s="206"/>
      <c r="J371" s="203"/>
      <c r="K371" s="207"/>
      <c r="L371" s="199"/>
      <c r="M371" s="130"/>
      <c r="N371" s="199"/>
      <c r="O371" s="200"/>
      <c r="P371" s="200"/>
      <c r="Q371" s="130"/>
      <c r="R371" s="199"/>
      <c r="S371" s="200"/>
      <c r="T371" s="132"/>
      <c r="AB371" s="201" t="str">
        <f>IFERROR(__xludf.DUMMYFUNCTION("FILTER('설정시트'!$D$7:$K$20,'설정시트'!$C$7:$C$20=I371)"),"#N/A")</f>
        <v>#N/A</v>
      </c>
      <c r="AC371" s="201"/>
      <c r="AD371" s="201"/>
      <c r="AE371" s="201"/>
      <c r="AF371" s="201"/>
      <c r="AG371" s="201"/>
      <c r="AH371" s="201"/>
      <c r="AI371" s="201"/>
    </row>
    <row r="372">
      <c r="H372" s="205"/>
      <c r="I372" s="206"/>
      <c r="J372" s="203"/>
      <c r="K372" s="207"/>
      <c r="L372" s="199"/>
      <c r="M372" s="130"/>
      <c r="N372" s="199"/>
      <c r="O372" s="200"/>
      <c r="P372" s="200"/>
      <c r="Q372" s="130"/>
      <c r="R372" s="199"/>
      <c r="S372" s="200"/>
      <c r="T372" s="132"/>
      <c r="AB372" s="201" t="str">
        <f>IFERROR(__xludf.DUMMYFUNCTION("FILTER('설정시트'!$D$7:$K$20,'설정시트'!$C$7:$C$20=I372)"),"#N/A")</f>
        <v>#N/A</v>
      </c>
      <c r="AC372" s="201"/>
      <c r="AD372" s="201"/>
      <c r="AE372" s="201"/>
      <c r="AF372" s="201"/>
      <c r="AG372" s="201"/>
      <c r="AH372" s="201"/>
      <c r="AI372" s="201"/>
    </row>
    <row r="373">
      <c r="H373" s="205"/>
      <c r="I373" s="206"/>
      <c r="J373" s="203"/>
      <c r="K373" s="207"/>
      <c r="L373" s="199"/>
      <c r="M373" s="130"/>
      <c r="N373" s="199"/>
      <c r="O373" s="200"/>
      <c r="P373" s="200"/>
      <c r="Q373" s="130"/>
      <c r="R373" s="199"/>
      <c r="S373" s="200"/>
      <c r="T373" s="132"/>
      <c r="AB373" s="201" t="str">
        <f>IFERROR(__xludf.DUMMYFUNCTION("FILTER('설정시트'!$D$7:$K$20,'설정시트'!$C$7:$C$20=I373)"),"#N/A")</f>
        <v>#N/A</v>
      </c>
      <c r="AC373" s="201"/>
      <c r="AD373" s="201"/>
      <c r="AE373" s="201"/>
      <c r="AF373" s="201"/>
      <c r="AG373" s="201"/>
      <c r="AH373" s="201"/>
      <c r="AI373" s="201"/>
    </row>
    <row r="374">
      <c r="H374" s="205"/>
      <c r="I374" s="206"/>
      <c r="J374" s="203"/>
      <c r="K374" s="207"/>
      <c r="L374" s="199"/>
      <c r="M374" s="130"/>
      <c r="N374" s="199"/>
      <c r="O374" s="200"/>
      <c r="P374" s="200"/>
      <c r="Q374" s="130"/>
      <c r="R374" s="199"/>
      <c r="S374" s="200"/>
      <c r="T374" s="132"/>
      <c r="AB374" s="201" t="str">
        <f>IFERROR(__xludf.DUMMYFUNCTION("FILTER('설정시트'!$D$7:$K$20,'설정시트'!$C$7:$C$20=I374)"),"#N/A")</f>
        <v>#N/A</v>
      </c>
      <c r="AC374" s="201"/>
      <c r="AD374" s="201"/>
      <c r="AE374" s="201"/>
      <c r="AF374" s="201"/>
      <c r="AG374" s="201"/>
      <c r="AH374" s="201"/>
      <c r="AI374" s="201"/>
    </row>
    <row r="375">
      <c r="H375" s="205"/>
      <c r="I375" s="206"/>
      <c r="J375" s="203"/>
      <c r="K375" s="207"/>
      <c r="L375" s="199"/>
      <c r="M375" s="130"/>
      <c r="N375" s="199"/>
      <c r="O375" s="200"/>
      <c r="P375" s="200"/>
      <c r="Q375" s="130"/>
      <c r="R375" s="199"/>
      <c r="S375" s="200"/>
      <c r="T375" s="132"/>
      <c r="AB375" s="201" t="str">
        <f>IFERROR(__xludf.DUMMYFUNCTION("FILTER('설정시트'!$D$7:$K$20,'설정시트'!$C$7:$C$20=I375)"),"#N/A")</f>
        <v>#N/A</v>
      </c>
      <c r="AC375" s="201"/>
      <c r="AD375" s="201"/>
      <c r="AE375" s="201"/>
      <c r="AF375" s="201"/>
      <c r="AG375" s="201"/>
      <c r="AH375" s="201"/>
      <c r="AI375" s="201"/>
    </row>
    <row r="376">
      <c r="H376" s="205"/>
      <c r="I376" s="206"/>
      <c r="J376" s="203"/>
      <c r="K376" s="207"/>
      <c r="L376" s="199"/>
      <c r="M376" s="130"/>
      <c r="N376" s="199"/>
      <c r="O376" s="200"/>
      <c r="P376" s="200"/>
      <c r="Q376" s="130"/>
      <c r="R376" s="199"/>
      <c r="S376" s="200"/>
      <c r="T376" s="132"/>
      <c r="AB376" s="201" t="str">
        <f>IFERROR(__xludf.DUMMYFUNCTION("FILTER('설정시트'!$D$7:$K$20,'설정시트'!$C$7:$C$20=I376)"),"#N/A")</f>
        <v>#N/A</v>
      </c>
      <c r="AC376" s="201"/>
      <c r="AD376" s="201"/>
      <c r="AE376" s="201"/>
      <c r="AF376" s="201"/>
      <c r="AG376" s="201"/>
      <c r="AH376" s="201"/>
      <c r="AI376" s="201"/>
    </row>
    <row r="377">
      <c r="H377" s="205"/>
      <c r="I377" s="206"/>
      <c r="J377" s="203"/>
      <c r="K377" s="207"/>
      <c r="L377" s="199"/>
      <c r="M377" s="130"/>
      <c r="N377" s="199"/>
      <c r="O377" s="200"/>
      <c r="P377" s="200"/>
      <c r="Q377" s="130"/>
      <c r="R377" s="199"/>
      <c r="S377" s="200"/>
      <c r="T377" s="132"/>
      <c r="AB377" s="201" t="str">
        <f>IFERROR(__xludf.DUMMYFUNCTION("FILTER('설정시트'!$D$7:$K$20,'설정시트'!$C$7:$C$20=I377)"),"#N/A")</f>
        <v>#N/A</v>
      </c>
      <c r="AC377" s="201"/>
      <c r="AD377" s="201"/>
      <c r="AE377" s="201"/>
      <c r="AF377" s="201"/>
      <c r="AG377" s="201"/>
      <c r="AH377" s="201"/>
      <c r="AI377" s="201"/>
    </row>
    <row r="378">
      <c r="H378" s="205"/>
      <c r="I378" s="206"/>
      <c r="J378" s="203"/>
      <c r="K378" s="207"/>
      <c r="L378" s="199"/>
      <c r="M378" s="130"/>
      <c r="N378" s="199"/>
      <c r="O378" s="200"/>
      <c r="P378" s="200"/>
      <c r="Q378" s="130"/>
      <c r="R378" s="199"/>
      <c r="S378" s="200"/>
      <c r="T378" s="132"/>
      <c r="AB378" s="201" t="str">
        <f>IFERROR(__xludf.DUMMYFUNCTION("FILTER('설정시트'!$D$7:$K$20,'설정시트'!$C$7:$C$20=I378)"),"#N/A")</f>
        <v>#N/A</v>
      </c>
      <c r="AC378" s="201"/>
      <c r="AD378" s="201"/>
      <c r="AE378" s="201"/>
      <c r="AF378" s="201"/>
      <c r="AG378" s="201"/>
      <c r="AH378" s="201"/>
      <c r="AI378" s="201"/>
    </row>
    <row r="379">
      <c r="H379" s="205"/>
      <c r="I379" s="206"/>
      <c r="J379" s="203"/>
      <c r="K379" s="207"/>
      <c r="L379" s="199"/>
      <c r="M379" s="130"/>
      <c r="N379" s="199"/>
      <c r="O379" s="200"/>
      <c r="P379" s="200"/>
      <c r="Q379" s="130"/>
      <c r="R379" s="199"/>
      <c r="S379" s="200"/>
      <c r="T379" s="132"/>
      <c r="AB379" s="201" t="str">
        <f>IFERROR(__xludf.DUMMYFUNCTION("FILTER('설정시트'!$D$7:$K$20,'설정시트'!$C$7:$C$20=I379)"),"#N/A")</f>
        <v>#N/A</v>
      </c>
      <c r="AC379" s="201"/>
      <c r="AD379" s="201"/>
      <c r="AE379" s="201"/>
      <c r="AF379" s="201"/>
      <c r="AG379" s="201"/>
      <c r="AH379" s="201"/>
      <c r="AI379" s="201"/>
    </row>
    <row r="380">
      <c r="H380" s="205"/>
      <c r="I380" s="206"/>
      <c r="J380" s="203"/>
      <c r="K380" s="207"/>
      <c r="L380" s="199"/>
      <c r="M380" s="130"/>
      <c r="N380" s="199"/>
      <c r="O380" s="200"/>
      <c r="P380" s="200"/>
      <c r="Q380" s="130"/>
      <c r="R380" s="199"/>
      <c r="S380" s="200"/>
      <c r="T380" s="132"/>
      <c r="AB380" s="201" t="str">
        <f>IFERROR(__xludf.DUMMYFUNCTION("FILTER('설정시트'!$D$7:$K$20,'설정시트'!$C$7:$C$20=I380)"),"#N/A")</f>
        <v>#N/A</v>
      </c>
      <c r="AC380" s="201"/>
      <c r="AD380" s="201"/>
      <c r="AE380" s="201"/>
      <c r="AF380" s="201"/>
      <c r="AG380" s="201"/>
      <c r="AH380" s="201"/>
      <c r="AI380" s="201"/>
    </row>
    <row r="381">
      <c r="H381" s="205"/>
      <c r="I381" s="206"/>
      <c r="J381" s="203"/>
      <c r="K381" s="207"/>
      <c r="L381" s="199"/>
      <c r="M381" s="130"/>
      <c r="N381" s="199"/>
      <c r="O381" s="200"/>
      <c r="P381" s="200"/>
      <c r="Q381" s="130"/>
      <c r="R381" s="199"/>
      <c r="S381" s="200"/>
      <c r="T381" s="132"/>
      <c r="AB381" s="201" t="str">
        <f>IFERROR(__xludf.DUMMYFUNCTION("FILTER('설정시트'!$D$7:$K$20,'설정시트'!$C$7:$C$20=I381)"),"#N/A")</f>
        <v>#N/A</v>
      </c>
      <c r="AC381" s="201"/>
      <c r="AD381" s="201"/>
      <c r="AE381" s="201"/>
      <c r="AF381" s="201"/>
      <c r="AG381" s="201"/>
      <c r="AH381" s="201"/>
      <c r="AI381" s="201"/>
    </row>
    <row r="382">
      <c r="H382" s="205"/>
      <c r="I382" s="206"/>
      <c r="J382" s="203"/>
      <c r="K382" s="207"/>
      <c r="L382" s="199"/>
      <c r="M382" s="130"/>
      <c r="N382" s="199"/>
      <c r="O382" s="200"/>
      <c r="P382" s="200"/>
      <c r="Q382" s="130"/>
      <c r="R382" s="199"/>
      <c r="S382" s="200"/>
      <c r="T382" s="132"/>
      <c r="AB382" s="201" t="str">
        <f>IFERROR(__xludf.DUMMYFUNCTION("FILTER('설정시트'!$D$7:$K$20,'설정시트'!$C$7:$C$20=I382)"),"#N/A")</f>
        <v>#N/A</v>
      </c>
      <c r="AC382" s="201"/>
      <c r="AD382" s="201"/>
      <c r="AE382" s="201"/>
      <c r="AF382" s="201"/>
      <c r="AG382" s="201"/>
      <c r="AH382" s="201"/>
      <c r="AI382" s="201"/>
    </row>
    <row r="383">
      <c r="H383" s="205"/>
      <c r="I383" s="206"/>
      <c r="J383" s="203"/>
      <c r="K383" s="207"/>
      <c r="L383" s="199"/>
      <c r="M383" s="130"/>
      <c r="N383" s="199"/>
      <c r="O383" s="200"/>
      <c r="P383" s="200"/>
      <c r="Q383" s="130"/>
      <c r="R383" s="199"/>
      <c r="S383" s="200"/>
      <c r="T383" s="132"/>
      <c r="AB383" s="201" t="str">
        <f>IFERROR(__xludf.DUMMYFUNCTION("FILTER('설정시트'!$D$7:$K$20,'설정시트'!$C$7:$C$20=I383)"),"#N/A")</f>
        <v>#N/A</v>
      </c>
      <c r="AC383" s="201"/>
      <c r="AD383" s="201"/>
      <c r="AE383" s="201"/>
      <c r="AF383" s="201"/>
      <c r="AG383" s="201"/>
      <c r="AH383" s="201"/>
      <c r="AI383" s="201"/>
    </row>
    <row r="384">
      <c r="H384" s="205"/>
      <c r="I384" s="206"/>
      <c r="J384" s="203"/>
      <c r="K384" s="207"/>
      <c r="L384" s="199"/>
      <c r="M384" s="130"/>
      <c r="N384" s="199"/>
      <c r="O384" s="200"/>
      <c r="P384" s="200"/>
      <c r="Q384" s="130"/>
      <c r="R384" s="199"/>
      <c r="S384" s="200"/>
      <c r="T384" s="132"/>
      <c r="AB384" s="201" t="str">
        <f>IFERROR(__xludf.DUMMYFUNCTION("FILTER('설정시트'!$D$7:$K$20,'설정시트'!$C$7:$C$20=I384)"),"#N/A")</f>
        <v>#N/A</v>
      </c>
      <c r="AC384" s="201"/>
      <c r="AD384" s="201"/>
      <c r="AE384" s="201"/>
      <c r="AF384" s="201"/>
      <c r="AG384" s="201"/>
      <c r="AH384" s="201"/>
      <c r="AI384" s="201"/>
    </row>
    <row r="385">
      <c r="H385" s="205"/>
      <c r="I385" s="206"/>
      <c r="J385" s="203"/>
      <c r="K385" s="207"/>
      <c r="L385" s="199"/>
      <c r="M385" s="130"/>
      <c r="N385" s="199"/>
      <c r="O385" s="200"/>
      <c r="P385" s="200"/>
      <c r="Q385" s="130"/>
      <c r="R385" s="199"/>
      <c r="S385" s="200"/>
      <c r="T385" s="132"/>
      <c r="AB385" s="201" t="str">
        <f>IFERROR(__xludf.DUMMYFUNCTION("FILTER('설정시트'!$D$7:$K$20,'설정시트'!$C$7:$C$20=I385)"),"#N/A")</f>
        <v>#N/A</v>
      </c>
      <c r="AC385" s="201"/>
      <c r="AD385" s="201"/>
      <c r="AE385" s="201"/>
      <c r="AF385" s="201"/>
      <c r="AG385" s="201"/>
      <c r="AH385" s="201"/>
      <c r="AI385" s="201"/>
    </row>
    <row r="386">
      <c r="H386" s="205"/>
      <c r="I386" s="206"/>
      <c r="J386" s="203"/>
      <c r="K386" s="207"/>
      <c r="L386" s="199"/>
      <c r="M386" s="130"/>
      <c r="N386" s="199"/>
      <c r="O386" s="200"/>
      <c r="P386" s="200"/>
      <c r="Q386" s="130"/>
      <c r="R386" s="199"/>
      <c r="S386" s="200"/>
      <c r="T386" s="132"/>
      <c r="AB386" s="201" t="str">
        <f>IFERROR(__xludf.DUMMYFUNCTION("FILTER('설정시트'!$D$7:$K$20,'설정시트'!$C$7:$C$20=I386)"),"#N/A")</f>
        <v>#N/A</v>
      </c>
      <c r="AC386" s="201"/>
      <c r="AD386" s="201"/>
      <c r="AE386" s="201"/>
      <c r="AF386" s="201"/>
      <c r="AG386" s="201"/>
      <c r="AH386" s="201"/>
      <c r="AI386" s="201"/>
    </row>
    <row r="387">
      <c r="H387" s="205"/>
      <c r="I387" s="206"/>
      <c r="J387" s="203"/>
      <c r="K387" s="207"/>
      <c r="L387" s="199"/>
      <c r="M387" s="130"/>
      <c r="N387" s="199"/>
      <c r="O387" s="200"/>
      <c r="P387" s="200"/>
      <c r="Q387" s="130"/>
      <c r="R387" s="199"/>
      <c r="S387" s="200"/>
      <c r="T387" s="132"/>
      <c r="AB387" s="201" t="str">
        <f>IFERROR(__xludf.DUMMYFUNCTION("FILTER('설정시트'!$D$7:$K$20,'설정시트'!$C$7:$C$20=I387)"),"#N/A")</f>
        <v>#N/A</v>
      </c>
      <c r="AC387" s="201"/>
      <c r="AD387" s="201"/>
      <c r="AE387" s="201"/>
      <c r="AF387" s="201"/>
      <c r="AG387" s="201"/>
      <c r="AH387" s="201"/>
      <c r="AI387" s="201"/>
    </row>
    <row r="388">
      <c r="H388" s="205"/>
      <c r="I388" s="206"/>
      <c r="J388" s="203"/>
      <c r="K388" s="207"/>
      <c r="L388" s="199"/>
      <c r="M388" s="130"/>
      <c r="N388" s="199"/>
      <c r="O388" s="200"/>
      <c r="P388" s="200"/>
      <c r="Q388" s="130"/>
      <c r="R388" s="199"/>
      <c r="S388" s="200"/>
      <c r="T388" s="132"/>
      <c r="AB388" s="201" t="str">
        <f>IFERROR(__xludf.DUMMYFUNCTION("FILTER('설정시트'!$D$7:$K$20,'설정시트'!$C$7:$C$20=I388)"),"#N/A")</f>
        <v>#N/A</v>
      </c>
      <c r="AC388" s="201"/>
      <c r="AD388" s="201"/>
      <c r="AE388" s="201"/>
      <c r="AF388" s="201"/>
      <c r="AG388" s="201"/>
      <c r="AH388" s="201"/>
      <c r="AI388" s="201"/>
    </row>
    <row r="389">
      <c r="H389" s="205"/>
      <c r="I389" s="206"/>
      <c r="J389" s="203"/>
      <c r="K389" s="207"/>
      <c r="L389" s="199"/>
      <c r="M389" s="130"/>
      <c r="N389" s="199"/>
      <c r="O389" s="200"/>
      <c r="P389" s="200"/>
      <c r="Q389" s="130"/>
      <c r="R389" s="199"/>
      <c r="S389" s="200"/>
      <c r="T389" s="132"/>
      <c r="AB389" s="201" t="str">
        <f>IFERROR(__xludf.DUMMYFUNCTION("FILTER('설정시트'!$D$7:$K$20,'설정시트'!$C$7:$C$20=I389)"),"#N/A")</f>
        <v>#N/A</v>
      </c>
      <c r="AC389" s="201"/>
      <c r="AD389" s="201"/>
      <c r="AE389" s="201"/>
      <c r="AF389" s="201"/>
      <c r="AG389" s="201"/>
      <c r="AH389" s="201"/>
      <c r="AI389" s="201"/>
    </row>
    <row r="390">
      <c r="H390" s="205"/>
      <c r="I390" s="206"/>
      <c r="J390" s="203"/>
      <c r="K390" s="207"/>
      <c r="L390" s="199"/>
      <c r="M390" s="130"/>
      <c r="N390" s="199"/>
      <c r="O390" s="200"/>
      <c r="P390" s="200"/>
      <c r="Q390" s="130"/>
      <c r="R390" s="199"/>
      <c r="S390" s="200"/>
      <c r="T390" s="132"/>
      <c r="AB390" s="201" t="str">
        <f>IFERROR(__xludf.DUMMYFUNCTION("FILTER('설정시트'!$D$7:$K$20,'설정시트'!$C$7:$C$20=I390)"),"#N/A")</f>
        <v>#N/A</v>
      </c>
      <c r="AC390" s="201"/>
      <c r="AD390" s="201"/>
      <c r="AE390" s="201"/>
      <c r="AF390" s="201"/>
      <c r="AG390" s="201"/>
      <c r="AH390" s="201"/>
      <c r="AI390" s="201"/>
    </row>
    <row r="391">
      <c r="H391" s="205"/>
      <c r="I391" s="206"/>
      <c r="J391" s="203"/>
      <c r="K391" s="207"/>
      <c r="L391" s="199"/>
      <c r="M391" s="130"/>
      <c r="N391" s="199"/>
      <c r="O391" s="200"/>
      <c r="P391" s="200"/>
      <c r="Q391" s="130"/>
      <c r="R391" s="199"/>
      <c r="S391" s="200"/>
      <c r="T391" s="132"/>
      <c r="AB391" s="201" t="str">
        <f>IFERROR(__xludf.DUMMYFUNCTION("FILTER('설정시트'!$D$7:$K$20,'설정시트'!$C$7:$C$20=I391)"),"#N/A")</f>
        <v>#N/A</v>
      </c>
      <c r="AC391" s="201"/>
      <c r="AD391" s="201"/>
      <c r="AE391" s="201"/>
      <c r="AF391" s="201"/>
      <c r="AG391" s="201"/>
      <c r="AH391" s="201"/>
      <c r="AI391" s="201"/>
    </row>
    <row r="392">
      <c r="H392" s="205"/>
      <c r="I392" s="206"/>
      <c r="J392" s="203"/>
      <c r="K392" s="207"/>
      <c r="L392" s="199"/>
      <c r="M392" s="130"/>
      <c r="N392" s="199"/>
      <c r="O392" s="200"/>
      <c r="P392" s="200"/>
      <c r="Q392" s="130"/>
      <c r="R392" s="199"/>
      <c r="S392" s="200"/>
      <c r="T392" s="132"/>
      <c r="AB392" s="201" t="str">
        <f>IFERROR(__xludf.DUMMYFUNCTION("FILTER('설정시트'!$D$7:$K$20,'설정시트'!$C$7:$C$20=I392)"),"#N/A")</f>
        <v>#N/A</v>
      </c>
      <c r="AC392" s="201"/>
      <c r="AD392" s="201"/>
      <c r="AE392" s="201"/>
      <c r="AF392" s="201"/>
      <c r="AG392" s="201"/>
      <c r="AH392" s="201"/>
      <c r="AI392" s="201"/>
    </row>
    <row r="393">
      <c r="H393" s="205"/>
      <c r="I393" s="206"/>
      <c r="J393" s="203"/>
      <c r="K393" s="207"/>
      <c r="L393" s="199"/>
      <c r="M393" s="130"/>
      <c r="N393" s="199"/>
      <c r="O393" s="200"/>
      <c r="P393" s="200"/>
      <c r="Q393" s="130"/>
      <c r="R393" s="199"/>
      <c r="S393" s="200"/>
      <c r="T393" s="132"/>
      <c r="AB393" s="201" t="str">
        <f>IFERROR(__xludf.DUMMYFUNCTION("FILTER('설정시트'!$D$7:$K$20,'설정시트'!$C$7:$C$20=I393)"),"#N/A")</f>
        <v>#N/A</v>
      </c>
      <c r="AC393" s="201"/>
      <c r="AD393" s="201"/>
      <c r="AE393" s="201"/>
      <c r="AF393" s="201"/>
      <c r="AG393" s="201"/>
      <c r="AH393" s="201"/>
      <c r="AI393" s="201"/>
    </row>
    <row r="394">
      <c r="H394" s="205"/>
      <c r="I394" s="206"/>
      <c r="J394" s="203"/>
      <c r="K394" s="207"/>
      <c r="L394" s="199"/>
      <c r="M394" s="130"/>
      <c r="N394" s="199"/>
      <c r="O394" s="200"/>
      <c r="P394" s="200"/>
      <c r="Q394" s="130"/>
      <c r="R394" s="199"/>
      <c r="S394" s="200"/>
      <c r="T394" s="132"/>
      <c r="AB394" s="201" t="str">
        <f>IFERROR(__xludf.DUMMYFUNCTION("FILTER('설정시트'!$D$7:$K$20,'설정시트'!$C$7:$C$20=I394)"),"#N/A")</f>
        <v>#N/A</v>
      </c>
      <c r="AC394" s="201"/>
      <c r="AD394" s="201"/>
      <c r="AE394" s="201"/>
      <c r="AF394" s="201"/>
      <c r="AG394" s="201"/>
      <c r="AH394" s="201"/>
      <c r="AI394" s="201"/>
    </row>
    <row r="395">
      <c r="H395" s="205"/>
      <c r="I395" s="206"/>
      <c r="J395" s="203"/>
      <c r="K395" s="207"/>
      <c r="L395" s="199"/>
      <c r="M395" s="130"/>
      <c r="N395" s="199"/>
      <c r="O395" s="200"/>
      <c r="P395" s="200"/>
      <c r="Q395" s="130"/>
      <c r="R395" s="199"/>
      <c r="S395" s="200"/>
      <c r="T395" s="132"/>
      <c r="AB395" s="201" t="str">
        <f>IFERROR(__xludf.DUMMYFUNCTION("FILTER('설정시트'!$D$7:$K$20,'설정시트'!$C$7:$C$20=I395)"),"#N/A")</f>
        <v>#N/A</v>
      </c>
      <c r="AC395" s="201"/>
      <c r="AD395" s="201"/>
      <c r="AE395" s="201"/>
      <c r="AF395" s="201"/>
      <c r="AG395" s="201"/>
      <c r="AH395" s="201"/>
      <c r="AI395" s="201"/>
    </row>
    <row r="396">
      <c r="H396" s="205"/>
      <c r="I396" s="206"/>
      <c r="J396" s="203"/>
      <c r="K396" s="207"/>
      <c r="L396" s="199"/>
      <c r="M396" s="130"/>
      <c r="N396" s="199"/>
      <c r="O396" s="200"/>
      <c r="P396" s="200"/>
      <c r="Q396" s="130"/>
      <c r="R396" s="199"/>
      <c r="S396" s="200"/>
      <c r="T396" s="132"/>
      <c r="AB396" s="201" t="str">
        <f>IFERROR(__xludf.DUMMYFUNCTION("FILTER('설정시트'!$D$7:$K$20,'설정시트'!$C$7:$C$20=I396)"),"#N/A")</f>
        <v>#N/A</v>
      </c>
      <c r="AC396" s="201"/>
      <c r="AD396" s="201"/>
      <c r="AE396" s="201"/>
      <c r="AF396" s="201"/>
      <c r="AG396" s="201"/>
      <c r="AH396" s="201"/>
      <c r="AI396" s="201"/>
    </row>
    <row r="397">
      <c r="H397" s="205"/>
      <c r="I397" s="206"/>
      <c r="J397" s="203"/>
      <c r="K397" s="207"/>
      <c r="L397" s="199"/>
      <c r="M397" s="130"/>
      <c r="N397" s="199"/>
      <c r="O397" s="200"/>
      <c r="P397" s="200"/>
      <c r="Q397" s="130"/>
      <c r="R397" s="199"/>
      <c r="S397" s="200"/>
      <c r="T397" s="132"/>
      <c r="AB397" s="201" t="str">
        <f>IFERROR(__xludf.DUMMYFUNCTION("FILTER('설정시트'!$D$7:$K$20,'설정시트'!$C$7:$C$20=I397)"),"#N/A")</f>
        <v>#N/A</v>
      </c>
      <c r="AC397" s="201"/>
      <c r="AD397" s="201"/>
      <c r="AE397" s="201"/>
      <c r="AF397" s="201"/>
      <c r="AG397" s="201"/>
      <c r="AH397" s="201"/>
      <c r="AI397" s="201"/>
    </row>
    <row r="398">
      <c r="H398" s="205"/>
      <c r="I398" s="206"/>
      <c r="J398" s="203"/>
      <c r="K398" s="207"/>
      <c r="L398" s="199"/>
      <c r="M398" s="130"/>
      <c r="N398" s="199"/>
      <c r="O398" s="200"/>
      <c r="P398" s="200"/>
      <c r="Q398" s="130"/>
      <c r="R398" s="199"/>
      <c r="S398" s="200"/>
      <c r="T398" s="132"/>
      <c r="AB398" s="201" t="str">
        <f>IFERROR(__xludf.DUMMYFUNCTION("FILTER('설정시트'!$D$7:$K$20,'설정시트'!$C$7:$C$20=I398)"),"#N/A")</f>
        <v>#N/A</v>
      </c>
      <c r="AC398" s="201"/>
      <c r="AD398" s="201"/>
      <c r="AE398" s="201"/>
      <c r="AF398" s="201"/>
      <c r="AG398" s="201"/>
      <c r="AH398" s="201"/>
      <c r="AI398" s="201"/>
    </row>
    <row r="399">
      <c r="H399" s="205"/>
      <c r="I399" s="206"/>
      <c r="J399" s="203"/>
      <c r="K399" s="207"/>
      <c r="L399" s="199"/>
      <c r="M399" s="130"/>
      <c r="N399" s="199"/>
      <c r="O399" s="200"/>
      <c r="P399" s="200"/>
      <c r="Q399" s="130"/>
      <c r="R399" s="199"/>
      <c r="S399" s="200"/>
      <c r="T399" s="132"/>
      <c r="AB399" s="201" t="str">
        <f>IFERROR(__xludf.DUMMYFUNCTION("FILTER('설정시트'!$D$7:$K$20,'설정시트'!$C$7:$C$20=I399)"),"#N/A")</f>
        <v>#N/A</v>
      </c>
      <c r="AC399" s="201"/>
      <c r="AD399" s="201"/>
      <c r="AE399" s="201"/>
      <c r="AF399" s="201"/>
      <c r="AG399" s="201"/>
      <c r="AH399" s="201"/>
      <c r="AI399" s="201"/>
    </row>
    <row r="400">
      <c r="H400" s="205"/>
      <c r="I400" s="206"/>
      <c r="J400" s="203"/>
      <c r="K400" s="207"/>
      <c r="L400" s="199"/>
      <c r="M400" s="130"/>
      <c r="N400" s="199"/>
      <c r="O400" s="200"/>
      <c r="P400" s="200"/>
      <c r="Q400" s="130"/>
      <c r="R400" s="199"/>
      <c r="S400" s="200"/>
      <c r="T400" s="132"/>
      <c r="AB400" s="201" t="str">
        <f>IFERROR(__xludf.DUMMYFUNCTION("FILTER('설정시트'!$D$7:$K$20,'설정시트'!$C$7:$C$20=I400)"),"#N/A")</f>
        <v>#N/A</v>
      </c>
      <c r="AC400" s="201"/>
      <c r="AD400" s="201"/>
      <c r="AE400" s="201"/>
      <c r="AF400" s="201"/>
      <c r="AG400" s="201"/>
      <c r="AH400" s="201"/>
      <c r="AI400" s="201"/>
    </row>
    <row r="401">
      <c r="H401" s="205"/>
      <c r="I401" s="206"/>
      <c r="J401" s="203"/>
      <c r="K401" s="207"/>
      <c r="L401" s="199"/>
      <c r="M401" s="130"/>
      <c r="N401" s="199"/>
      <c r="O401" s="200"/>
      <c r="P401" s="200"/>
      <c r="Q401" s="130"/>
      <c r="R401" s="199"/>
      <c r="S401" s="200"/>
      <c r="T401" s="132"/>
      <c r="AB401" s="201" t="str">
        <f>IFERROR(__xludf.DUMMYFUNCTION("FILTER('설정시트'!$D$7:$K$20,'설정시트'!$C$7:$C$20=I401)"),"#N/A")</f>
        <v>#N/A</v>
      </c>
      <c r="AC401" s="201"/>
      <c r="AD401" s="201"/>
      <c r="AE401" s="201"/>
      <c r="AF401" s="201"/>
      <c r="AG401" s="201"/>
      <c r="AH401" s="201"/>
      <c r="AI401" s="201"/>
    </row>
    <row r="402">
      <c r="H402" s="205"/>
      <c r="I402" s="206"/>
      <c r="J402" s="203"/>
      <c r="K402" s="207"/>
      <c r="L402" s="199"/>
      <c r="M402" s="130"/>
      <c r="N402" s="199"/>
      <c r="O402" s="200"/>
      <c r="P402" s="200"/>
      <c r="Q402" s="130"/>
      <c r="R402" s="199"/>
      <c r="S402" s="200"/>
      <c r="T402" s="132"/>
      <c r="AB402" s="201" t="str">
        <f>IFERROR(__xludf.DUMMYFUNCTION("FILTER('설정시트'!$D$7:$K$20,'설정시트'!$C$7:$C$20=I402)"),"#N/A")</f>
        <v>#N/A</v>
      </c>
      <c r="AC402" s="201"/>
      <c r="AD402" s="201"/>
      <c r="AE402" s="201"/>
      <c r="AF402" s="201"/>
      <c r="AG402" s="201"/>
      <c r="AH402" s="201"/>
      <c r="AI402" s="201"/>
    </row>
    <row r="403">
      <c r="H403" s="205"/>
      <c r="I403" s="206"/>
      <c r="J403" s="203"/>
      <c r="K403" s="207"/>
      <c r="L403" s="199"/>
      <c r="M403" s="130"/>
      <c r="N403" s="199"/>
      <c r="O403" s="200"/>
      <c r="P403" s="200"/>
      <c r="Q403" s="130"/>
      <c r="R403" s="199"/>
      <c r="S403" s="200"/>
      <c r="T403" s="132"/>
      <c r="AB403" s="201" t="str">
        <f>IFERROR(__xludf.DUMMYFUNCTION("FILTER('설정시트'!$D$7:$K$20,'설정시트'!$C$7:$C$20=I403)"),"#N/A")</f>
        <v>#N/A</v>
      </c>
      <c r="AC403" s="201"/>
      <c r="AD403" s="201"/>
      <c r="AE403" s="201"/>
      <c r="AF403" s="201"/>
      <c r="AG403" s="201"/>
      <c r="AH403" s="201"/>
      <c r="AI403" s="201"/>
    </row>
    <row r="404">
      <c r="H404" s="205"/>
      <c r="I404" s="206"/>
      <c r="J404" s="203"/>
      <c r="K404" s="207"/>
      <c r="L404" s="199"/>
      <c r="M404" s="130"/>
      <c r="N404" s="199"/>
      <c r="O404" s="200"/>
      <c r="P404" s="200"/>
      <c r="Q404" s="130"/>
      <c r="R404" s="199"/>
      <c r="S404" s="200"/>
      <c r="T404" s="132"/>
      <c r="AB404" s="201" t="str">
        <f>IFERROR(__xludf.DUMMYFUNCTION("FILTER('설정시트'!$D$7:$K$20,'설정시트'!$C$7:$C$20=I404)"),"#N/A")</f>
        <v>#N/A</v>
      </c>
      <c r="AC404" s="201"/>
      <c r="AD404" s="201"/>
      <c r="AE404" s="201"/>
      <c r="AF404" s="201"/>
      <c r="AG404" s="201"/>
      <c r="AH404" s="201"/>
      <c r="AI404" s="201"/>
    </row>
    <row r="405">
      <c r="H405" s="205"/>
      <c r="I405" s="206"/>
      <c r="J405" s="203"/>
      <c r="K405" s="207"/>
      <c r="L405" s="199"/>
      <c r="M405" s="130"/>
      <c r="N405" s="199"/>
      <c r="O405" s="200"/>
      <c r="P405" s="200"/>
      <c r="Q405" s="130"/>
      <c r="R405" s="199"/>
      <c r="S405" s="200"/>
      <c r="T405" s="132"/>
      <c r="AB405" s="201" t="str">
        <f>IFERROR(__xludf.DUMMYFUNCTION("FILTER('설정시트'!$D$7:$K$20,'설정시트'!$C$7:$C$20=I405)"),"#N/A")</f>
        <v>#N/A</v>
      </c>
      <c r="AC405" s="201"/>
      <c r="AD405" s="201"/>
      <c r="AE405" s="201"/>
      <c r="AF405" s="201"/>
      <c r="AG405" s="201"/>
      <c r="AH405" s="201"/>
      <c r="AI405" s="201"/>
    </row>
    <row r="406">
      <c r="H406" s="205"/>
      <c r="I406" s="206"/>
      <c r="J406" s="203"/>
      <c r="K406" s="207"/>
      <c r="L406" s="199"/>
      <c r="M406" s="130"/>
      <c r="N406" s="199"/>
      <c r="O406" s="200"/>
      <c r="P406" s="200"/>
      <c r="Q406" s="130"/>
      <c r="R406" s="199"/>
      <c r="S406" s="200"/>
      <c r="T406" s="132"/>
      <c r="AB406" s="201" t="str">
        <f>IFERROR(__xludf.DUMMYFUNCTION("FILTER('설정시트'!$D$7:$K$20,'설정시트'!$C$7:$C$20=I406)"),"#N/A")</f>
        <v>#N/A</v>
      </c>
      <c r="AC406" s="201"/>
      <c r="AD406" s="201"/>
      <c r="AE406" s="201"/>
      <c r="AF406" s="201"/>
      <c r="AG406" s="201"/>
      <c r="AH406" s="201"/>
      <c r="AI406" s="201"/>
    </row>
    <row r="407">
      <c r="H407" s="205"/>
      <c r="I407" s="206"/>
      <c r="J407" s="203"/>
      <c r="K407" s="207"/>
      <c r="L407" s="199"/>
      <c r="M407" s="130"/>
      <c r="N407" s="199"/>
      <c r="O407" s="200"/>
      <c r="P407" s="200"/>
      <c r="Q407" s="130"/>
      <c r="R407" s="199"/>
      <c r="S407" s="200"/>
      <c r="T407" s="132"/>
      <c r="AB407" s="201" t="str">
        <f>IFERROR(__xludf.DUMMYFUNCTION("FILTER('설정시트'!$D$7:$K$20,'설정시트'!$C$7:$C$20=I407)"),"#N/A")</f>
        <v>#N/A</v>
      </c>
      <c r="AC407" s="201"/>
      <c r="AD407" s="201"/>
      <c r="AE407" s="201"/>
      <c r="AF407" s="201"/>
      <c r="AG407" s="201"/>
      <c r="AH407" s="201"/>
      <c r="AI407" s="201"/>
    </row>
    <row r="408">
      <c r="H408" s="205"/>
      <c r="I408" s="206"/>
      <c r="J408" s="203"/>
      <c r="K408" s="207"/>
      <c r="L408" s="199"/>
      <c r="M408" s="130"/>
      <c r="N408" s="199"/>
      <c r="O408" s="200"/>
      <c r="P408" s="200"/>
      <c r="Q408" s="130"/>
      <c r="R408" s="199"/>
      <c r="S408" s="200"/>
      <c r="T408" s="132"/>
      <c r="AB408" s="201" t="str">
        <f>IFERROR(__xludf.DUMMYFUNCTION("FILTER('설정시트'!$D$7:$K$20,'설정시트'!$C$7:$C$20=I408)"),"#N/A")</f>
        <v>#N/A</v>
      </c>
      <c r="AC408" s="201"/>
      <c r="AD408" s="201"/>
      <c r="AE408" s="201"/>
      <c r="AF408" s="201"/>
      <c r="AG408" s="201"/>
      <c r="AH408" s="201"/>
      <c r="AI408" s="201"/>
    </row>
    <row r="409">
      <c r="H409" s="205"/>
      <c r="I409" s="206"/>
      <c r="J409" s="203"/>
      <c r="K409" s="207"/>
      <c r="L409" s="199"/>
      <c r="M409" s="130"/>
      <c r="N409" s="199"/>
      <c r="O409" s="200"/>
      <c r="P409" s="200"/>
      <c r="Q409" s="130"/>
      <c r="R409" s="199"/>
      <c r="S409" s="200"/>
      <c r="T409" s="132"/>
      <c r="AB409" s="201" t="str">
        <f>IFERROR(__xludf.DUMMYFUNCTION("FILTER('설정시트'!$D$7:$K$20,'설정시트'!$C$7:$C$20=I409)"),"#N/A")</f>
        <v>#N/A</v>
      </c>
      <c r="AC409" s="201"/>
      <c r="AD409" s="201"/>
      <c r="AE409" s="201"/>
      <c r="AF409" s="201"/>
      <c r="AG409" s="201"/>
      <c r="AH409" s="201"/>
      <c r="AI409" s="201"/>
    </row>
    <row r="410">
      <c r="H410" s="205"/>
      <c r="I410" s="206"/>
      <c r="J410" s="203"/>
      <c r="K410" s="207"/>
      <c r="L410" s="199"/>
      <c r="M410" s="130"/>
      <c r="N410" s="199"/>
      <c r="O410" s="200"/>
      <c r="P410" s="200"/>
      <c r="Q410" s="130"/>
      <c r="R410" s="199"/>
      <c r="S410" s="200"/>
      <c r="T410" s="132"/>
      <c r="AB410" s="201" t="str">
        <f>IFERROR(__xludf.DUMMYFUNCTION("FILTER('설정시트'!$D$7:$K$20,'설정시트'!$C$7:$C$20=I410)"),"#N/A")</f>
        <v>#N/A</v>
      </c>
      <c r="AC410" s="201"/>
      <c r="AD410" s="201"/>
      <c r="AE410" s="201"/>
      <c r="AF410" s="201"/>
      <c r="AG410" s="201"/>
      <c r="AH410" s="201"/>
      <c r="AI410" s="201"/>
    </row>
    <row r="411">
      <c r="H411" s="205"/>
      <c r="I411" s="206"/>
      <c r="J411" s="203"/>
      <c r="K411" s="207"/>
      <c r="L411" s="199"/>
      <c r="M411" s="130"/>
      <c r="N411" s="199"/>
      <c r="O411" s="200"/>
      <c r="P411" s="200"/>
      <c r="Q411" s="130"/>
      <c r="R411" s="199"/>
      <c r="S411" s="200"/>
      <c r="T411" s="132"/>
      <c r="AB411" s="201" t="str">
        <f>IFERROR(__xludf.DUMMYFUNCTION("FILTER('설정시트'!$D$7:$K$20,'설정시트'!$C$7:$C$20=I411)"),"#N/A")</f>
        <v>#N/A</v>
      </c>
      <c r="AC411" s="201"/>
      <c r="AD411" s="201"/>
      <c r="AE411" s="201"/>
      <c r="AF411" s="201"/>
      <c r="AG411" s="201"/>
      <c r="AH411" s="201"/>
      <c r="AI411" s="201"/>
    </row>
    <row r="412">
      <c r="H412" s="205"/>
      <c r="I412" s="206"/>
      <c r="J412" s="203"/>
      <c r="K412" s="207"/>
      <c r="L412" s="199"/>
      <c r="M412" s="130"/>
      <c r="N412" s="199"/>
      <c r="O412" s="200"/>
      <c r="P412" s="200"/>
      <c r="Q412" s="130"/>
      <c r="R412" s="199"/>
      <c r="S412" s="200"/>
      <c r="T412" s="132"/>
      <c r="AB412" s="201" t="str">
        <f>IFERROR(__xludf.DUMMYFUNCTION("FILTER('설정시트'!$D$7:$K$20,'설정시트'!$C$7:$C$20=I412)"),"#N/A")</f>
        <v>#N/A</v>
      </c>
      <c r="AC412" s="201"/>
      <c r="AD412" s="201"/>
      <c r="AE412" s="201"/>
      <c r="AF412" s="201"/>
      <c r="AG412" s="201"/>
      <c r="AH412" s="201"/>
      <c r="AI412" s="201"/>
    </row>
    <row r="413">
      <c r="H413" s="205"/>
      <c r="I413" s="206"/>
      <c r="J413" s="203"/>
      <c r="K413" s="207"/>
      <c r="L413" s="199"/>
      <c r="M413" s="130"/>
      <c r="N413" s="199"/>
      <c r="O413" s="200"/>
      <c r="P413" s="200"/>
      <c r="Q413" s="130"/>
      <c r="R413" s="199"/>
      <c r="S413" s="200"/>
      <c r="T413" s="132"/>
      <c r="AB413" s="201" t="str">
        <f>IFERROR(__xludf.DUMMYFUNCTION("FILTER('설정시트'!$D$7:$K$20,'설정시트'!$C$7:$C$20=I413)"),"#N/A")</f>
        <v>#N/A</v>
      </c>
      <c r="AC413" s="201"/>
      <c r="AD413" s="201"/>
      <c r="AE413" s="201"/>
      <c r="AF413" s="201"/>
      <c r="AG413" s="201"/>
      <c r="AH413" s="201"/>
      <c r="AI413" s="201"/>
    </row>
    <row r="414">
      <c r="H414" s="205"/>
      <c r="I414" s="206"/>
      <c r="J414" s="203"/>
      <c r="K414" s="207"/>
      <c r="L414" s="199"/>
      <c r="M414" s="130"/>
      <c r="N414" s="199"/>
      <c r="O414" s="200"/>
      <c r="P414" s="200"/>
      <c r="Q414" s="130"/>
      <c r="R414" s="199"/>
      <c r="S414" s="200"/>
      <c r="T414" s="132"/>
      <c r="AB414" s="201" t="str">
        <f>IFERROR(__xludf.DUMMYFUNCTION("FILTER('설정시트'!$D$7:$K$20,'설정시트'!$C$7:$C$20=I414)"),"#N/A")</f>
        <v>#N/A</v>
      </c>
      <c r="AC414" s="201"/>
      <c r="AD414" s="201"/>
      <c r="AE414" s="201"/>
      <c r="AF414" s="201"/>
      <c r="AG414" s="201"/>
      <c r="AH414" s="201"/>
      <c r="AI414" s="201"/>
    </row>
    <row r="415">
      <c r="H415" s="205"/>
      <c r="I415" s="206"/>
      <c r="J415" s="203"/>
      <c r="K415" s="207"/>
      <c r="L415" s="199"/>
      <c r="M415" s="130"/>
      <c r="N415" s="199"/>
      <c r="O415" s="200"/>
      <c r="P415" s="200"/>
      <c r="Q415" s="130"/>
      <c r="R415" s="199"/>
      <c r="S415" s="200"/>
      <c r="T415" s="132"/>
      <c r="AB415" s="201" t="str">
        <f>IFERROR(__xludf.DUMMYFUNCTION("FILTER('설정시트'!$D$7:$K$20,'설정시트'!$C$7:$C$20=I415)"),"#N/A")</f>
        <v>#N/A</v>
      </c>
      <c r="AC415" s="201"/>
      <c r="AD415" s="201"/>
      <c r="AE415" s="201"/>
      <c r="AF415" s="201"/>
      <c r="AG415" s="201"/>
      <c r="AH415" s="201"/>
      <c r="AI415" s="201"/>
    </row>
    <row r="416">
      <c r="H416" s="205"/>
      <c r="I416" s="206"/>
      <c r="J416" s="203"/>
      <c r="K416" s="207"/>
      <c r="L416" s="199"/>
      <c r="M416" s="130"/>
      <c r="N416" s="199"/>
      <c r="O416" s="200"/>
      <c r="P416" s="200"/>
      <c r="Q416" s="130"/>
      <c r="R416" s="199"/>
      <c r="S416" s="200"/>
      <c r="T416" s="132"/>
      <c r="AB416" s="201" t="str">
        <f>IFERROR(__xludf.DUMMYFUNCTION("FILTER('설정시트'!$D$7:$K$20,'설정시트'!$C$7:$C$20=I416)"),"#N/A")</f>
        <v>#N/A</v>
      </c>
      <c r="AC416" s="201"/>
      <c r="AD416" s="201"/>
      <c r="AE416" s="201"/>
      <c r="AF416" s="201"/>
      <c r="AG416" s="201"/>
      <c r="AH416" s="201"/>
      <c r="AI416" s="201"/>
    </row>
    <row r="417">
      <c r="H417" s="205"/>
      <c r="I417" s="206"/>
      <c r="J417" s="203"/>
      <c r="K417" s="207"/>
      <c r="L417" s="199"/>
      <c r="M417" s="130"/>
      <c r="N417" s="199"/>
      <c r="O417" s="200"/>
      <c r="P417" s="200"/>
      <c r="Q417" s="130"/>
      <c r="R417" s="199"/>
      <c r="S417" s="200"/>
      <c r="T417" s="132"/>
      <c r="AB417" s="201" t="str">
        <f>IFERROR(__xludf.DUMMYFUNCTION("FILTER('설정시트'!$D$7:$K$20,'설정시트'!$C$7:$C$20=I417)"),"#N/A")</f>
        <v>#N/A</v>
      </c>
      <c r="AC417" s="201"/>
      <c r="AD417" s="201"/>
      <c r="AE417" s="201"/>
      <c r="AF417" s="201"/>
      <c r="AG417" s="201"/>
      <c r="AH417" s="201"/>
      <c r="AI417" s="201"/>
    </row>
    <row r="418">
      <c r="H418" s="205"/>
      <c r="I418" s="206"/>
      <c r="J418" s="203"/>
      <c r="K418" s="207"/>
      <c r="L418" s="199"/>
      <c r="M418" s="130"/>
      <c r="N418" s="199"/>
      <c r="O418" s="200"/>
      <c r="P418" s="200"/>
      <c r="Q418" s="130"/>
      <c r="R418" s="199"/>
      <c r="S418" s="200"/>
      <c r="T418" s="132"/>
      <c r="AB418" s="201" t="str">
        <f>IFERROR(__xludf.DUMMYFUNCTION("FILTER('설정시트'!$D$7:$K$20,'설정시트'!$C$7:$C$20=I418)"),"#N/A")</f>
        <v>#N/A</v>
      </c>
      <c r="AC418" s="201"/>
      <c r="AD418" s="201"/>
      <c r="AE418" s="201"/>
      <c r="AF418" s="201"/>
      <c r="AG418" s="201"/>
      <c r="AH418" s="201"/>
      <c r="AI418" s="201"/>
    </row>
    <row r="419">
      <c r="H419" s="205"/>
      <c r="I419" s="206"/>
      <c r="J419" s="203"/>
      <c r="K419" s="207"/>
      <c r="L419" s="199"/>
      <c r="M419" s="130"/>
      <c r="N419" s="199"/>
      <c r="O419" s="200"/>
      <c r="P419" s="200"/>
      <c r="Q419" s="130"/>
      <c r="R419" s="199"/>
      <c r="S419" s="200"/>
      <c r="T419" s="132"/>
      <c r="AB419" s="201" t="str">
        <f>IFERROR(__xludf.DUMMYFUNCTION("FILTER('설정시트'!$D$7:$K$20,'설정시트'!$C$7:$C$20=I419)"),"#N/A")</f>
        <v>#N/A</v>
      </c>
      <c r="AC419" s="201"/>
      <c r="AD419" s="201"/>
      <c r="AE419" s="201"/>
      <c r="AF419" s="201"/>
      <c r="AG419" s="201"/>
      <c r="AH419" s="201"/>
      <c r="AI419" s="201"/>
    </row>
    <row r="420">
      <c r="H420" s="205"/>
      <c r="I420" s="206"/>
      <c r="J420" s="203"/>
      <c r="K420" s="207"/>
      <c r="L420" s="199"/>
      <c r="M420" s="130"/>
      <c r="N420" s="199"/>
      <c r="O420" s="200"/>
      <c r="P420" s="200"/>
      <c r="Q420" s="130"/>
      <c r="R420" s="199"/>
      <c r="S420" s="200"/>
      <c r="T420" s="132"/>
      <c r="AB420" s="201" t="str">
        <f>IFERROR(__xludf.DUMMYFUNCTION("FILTER('설정시트'!$D$7:$K$20,'설정시트'!$C$7:$C$20=I420)"),"#N/A")</f>
        <v>#N/A</v>
      </c>
      <c r="AC420" s="201"/>
      <c r="AD420" s="201"/>
      <c r="AE420" s="201"/>
      <c r="AF420" s="201"/>
      <c r="AG420" s="201"/>
      <c r="AH420" s="201"/>
      <c r="AI420" s="201"/>
    </row>
    <row r="421">
      <c r="H421" s="205"/>
      <c r="I421" s="206"/>
      <c r="J421" s="203"/>
      <c r="K421" s="207"/>
      <c r="L421" s="199"/>
      <c r="M421" s="130"/>
      <c r="N421" s="199"/>
      <c r="O421" s="200"/>
      <c r="P421" s="200"/>
      <c r="Q421" s="130"/>
      <c r="R421" s="199"/>
      <c r="S421" s="200"/>
      <c r="T421" s="132"/>
      <c r="AB421" s="201" t="str">
        <f>IFERROR(__xludf.DUMMYFUNCTION("FILTER('설정시트'!$D$7:$K$20,'설정시트'!$C$7:$C$20=I421)"),"#N/A")</f>
        <v>#N/A</v>
      </c>
      <c r="AC421" s="201"/>
      <c r="AD421" s="201"/>
      <c r="AE421" s="201"/>
      <c r="AF421" s="201"/>
      <c r="AG421" s="201"/>
      <c r="AH421" s="201"/>
      <c r="AI421" s="201"/>
    </row>
    <row r="422">
      <c r="H422" s="205"/>
      <c r="I422" s="206"/>
      <c r="J422" s="203"/>
      <c r="K422" s="207"/>
      <c r="L422" s="199"/>
      <c r="M422" s="130"/>
      <c r="N422" s="199"/>
      <c r="O422" s="200"/>
      <c r="P422" s="200"/>
      <c r="Q422" s="130"/>
      <c r="R422" s="199"/>
      <c r="S422" s="200"/>
      <c r="T422" s="132"/>
      <c r="AB422" s="201" t="str">
        <f>IFERROR(__xludf.DUMMYFUNCTION("FILTER('설정시트'!$D$7:$K$20,'설정시트'!$C$7:$C$20=I422)"),"#N/A")</f>
        <v>#N/A</v>
      </c>
      <c r="AC422" s="201"/>
      <c r="AD422" s="201"/>
      <c r="AE422" s="201"/>
      <c r="AF422" s="201"/>
      <c r="AG422" s="201"/>
      <c r="AH422" s="201"/>
      <c r="AI422" s="201"/>
    </row>
    <row r="423">
      <c r="H423" s="205"/>
      <c r="I423" s="206"/>
      <c r="J423" s="203"/>
      <c r="K423" s="207"/>
      <c r="L423" s="199"/>
      <c r="M423" s="130"/>
      <c r="N423" s="199"/>
      <c r="O423" s="200"/>
      <c r="P423" s="200"/>
      <c r="Q423" s="130"/>
      <c r="R423" s="199"/>
      <c r="S423" s="200"/>
      <c r="T423" s="132"/>
      <c r="AB423" s="201" t="str">
        <f>IFERROR(__xludf.DUMMYFUNCTION("FILTER('설정시트'!$D$7:$K$20,'설정시트'!$C$7:$C$20=I423)"),"#N/A")</f>
        <v>#N/A</v>
      </c>
      <c r="AC423" s="201"/>
      <c r="AD423" s="201"/>
      <c r="AE423" s="201"/>
      <c r="AF423" s="201"/>
      <c r="AG423" s="201"/>
      <c r="AH423" s="201"/>
      <c r="AI423" s="201"/>
    </row>
    <row r="424">
      <c r="H424" s="205"/>
      <c r="I424" s="206"/>
      <c r="J424" s="203"/>
      <c r="K424" s="207"/>
      <c r="L424" s="199"/>
      <c r="M424" s="130"/>
      <c r="N424" s="199"/>
      <c r="O424" s="200"/>
      <c r="P424" s="200"/>
      <c r="Q424" s="130"/>
      <c r="R424" s="199"/>
      <c r="S424" s="200"/>
      <c r="T424" s="132"/>
      <c r="AB424" s="201" t="str">
        <f>IFERROR(__xludf.DUMMYFUNCTION("FILTER('설정시트'!$D$7:$K$20,'설정시트'!$C$7:$C$20=I424)"),"#N/A")</f>
        <v>#N/A</v>
      </c>
      <c r="AC424" s="201"/>
      <c r="AD424" s="201"/>
      <c r="AE424" s="201"/>
      <c r="AF424" s="201"/>
      <c r="AG424" s="201"/>
      <c r="AH424" s="201"/>
      <c r="AI424" s="201"/>
    </row>
    <row r="425">
      <c r="H425" s="205"/>
      <c r="I425" s="206"/>
      <c r="J425" s="203"/>
      <c r="K425" s="207"/>
      <c r="L425" s="199"/>
      <c r="M425" s="130"/>
      <c r="N425" s="199"/>
      <c r="O425" s="200"/>
      <c r="P425" s="200"/>
      <c r="Q425" s="130"/>
      <c r="R425" s="199"/>
      <c r="S425" s="200"/>
      <c r="T425" s="132"/>
      <c r="AB425" s="201" t="str">
        <f>IFERROR(__xludf.DUMMYFUNCTION("FILTER('설정시트'!$D$7:$K$20,'설정시트'!$C$7:$C$20=I425)"),"#N/A")</f>
        <v>#N/A</v>
      </c>
      <c r="AC425" s="201"/>
      <c r="AD425" s="201"/>
      <c r="AE425" s="201"/>
      <c r="AF425" s="201"/>
      <c r="AG425" s="201"/>
      <c r="AH425" s="201"/>
      <c r="AI425" s="201"/>
    </row>
    <row r="426">
      <c r="H426" s="205"/>
      <c r="I426" s="206"/>
      <c r="J426" s="203"/>
      <c r="K426" s="207"/>
      <c r="L426" s="199"/>
      <c r="M426" s="130"/>
      <c r="N426" s="199"/>
      <c r="O426" s="200"/>
      <c r="P426" s="200"/>
      <c r="Q426" s="130"/>
      <c r="R426" s="199"/>
      <c r="S426" s="200"/>
      <c r="T426" s="132"/>
      <c r="AB426" s="201" t="str">
        <f>IFERROR(__xludf.DUMMYFUNCTION("FILTER('설정시트'!$D$7:$K$20,'설정시트'!$C$7:$C$20=I426)"),"#N/A")</f>
        <v>#N/A</v>
      </c>
      <c r="AC426" s="201"/>
      <c r="AD426" s="201"/>
      <c r="AE426" s="201"/>
      <c r="AF426" s="201"/>
      <c r="AG426" s="201"/>
      <c r="AH426" s="201"/>
      <c r="AI426" s="201"/>
    </row>
    <row r="427">
      <c r="H427" s="205"/>
      <c r="I427" s="206"/>
      <c r="J427" s="203"/>
      <c r="K427" s="207"/>
      <c r="L427" s="199"/>
      <c r="M427" s="130"/>
      <c r="N427" s="199"/>
      <c r="O427" s="200"/>
      <c r="P427" s="200"/>
      <c r="Q427" s="130"/>
      <c r="R427" s="199"/>
      <c r="S427" s="200"/>
      <c r="T427" s="132"/>
      <c r="AB427" s="201" t="str">
        <f>IFERROR(__xludf.DUMMYFUNCTION("FILTER('설정시트'!$D$7:$K$20,'설정시트'!$C$7:$C$20=I427)"),"#N/A")</f>
        <v>#N/A</v>
      </c>
      <c r="AC427" s="201"/>
      <c r="AD427" s="201"/>
      <c r="AE427" s="201"/>
      <c r="AF427" s="201"/>
      <c r="AG427" s="201"/>
      <c r="AH427" s="201"/>
      <c r="AI427" s="201"/>
    </row>
    <row r="428">
      <c r="H428" s="205"/>
      <c r="I428" s="206"/>
      <c r="J428" s="203"/>
      <c r="K428" s="207"/>
      <c r="L428" s="199"/>
      <c r="M428" s="130"/>
      <c r="N428" s="199"/>
      <c r="O428" s="200"/>
      <c r="P428" s="200"/>
      <c r="Q428" s="130"/>
      <c r="R428" s="199"/>
      <c r="S428" s="200"/>
      <c r="T428" s="132"/>
      <c r="AB428" s="201" t="str">
        <f>IFERROR(__xludf.DUMMYFUNCTION("FILTER('설정시트'!$D$7:$K$20,'설정시트'!$C$7:$C$20=I428)"),"#N/A")</f>
        <v>#N/A</v>
      </c>
      <c r="AC428" s="201"/>
      <c r="AD428" s="201"/>
      <c r="AE428" s="201"/>
      <c r="AF428" s="201"/>
      <c r="AG428" s="201"/>
      <c r="AH428" s="201"/>
      <c r="AI428" s="201"/>
    </row>
    <row r="429">
      <c r="H429" s="205"/>
      <c r="I429" s="206"/>
      <c r="J429" s="203"/>
      <c r="K429" s="207"/>
      <c r="L429" s="199"/>
      <c r="M429" s="130"/>
      <c r="N429" s="199"/>
      <c r="O429" s="200"/>
      <c r="P429" s="200"/>
      <c r="Q429" s="130"/>
      <c r="R429" s="199"/>
      <c r="S429" s="200"/>
      <c r="T429" s="132"/>
      <c r="AB429" s="201" t="str">
        <f>IFERROR(__xludf.DUMMYFUNCTION("FILTER('설정시트'!$D$7:$K$20,'설정시트'!$C$7:$C$20=I429)"),"#N/A")</f>
        <v>#N/A</v>
      </c>
      <c r="AC429" s="201"/>
      <c r="AD429" s="201"/>
      <c r="AE429" s="201"/>
      <c r="AF429" s="201"/>
      <c r="AG429" s="201"/>
      <c r="AH429" s="201"/>
      <c r="AI429" s="201"/>
    </row>
    <row r="430">
      <c r="H430" s="205"/>
      <c r="I430" s="206"/>
      <c r="J430" s="203"/>
      <c r="K430" s="207"/>
      <c r="L430" s="199"/>
      <c r="M430" s="130"/>
      <c r="N430" s="199"/>
      <c r="O430" s="200"/>
      <c r="P430" s="200"/>
      <c r="Q430" s="130"/>
      <c r="R430" s="199"/>
      <c r="S430" s="200"/>
      <c r="T430" s="132"/>
      <c r="AB430" s="201" t="str">
        <f>IFERROR(__xludf.DUMMYFUNCTION("FILTER('설정시트'!$D$7:$K$20,'설정시트'!$C$7:$C$20=I430)"),"#N/A")</f>
        <v>#N/A</v>
      </c>
      <c r="AC430" s="201"/>
      <c r="AD430" s="201"/>
      <c r="AE430" s="201"/>
      <c r="AF430" s="201"/>
      <c r="AG430" s="201"/>
      <c r="AH430" s="201"/>
      <c r="AI430" s="201"/>
    </row>
    <row r="431">
      <c r="H431" s="205"/>
      <c r="I431" s="206"/>
      <c r="J431" s="203"/>
      <c r="K431" s="207"/>
      <c r="L431" s="199"/>
      <c r="M431" s="130"/>
      <c r="N431" s="199"/>
      <c r="O431" s="200"/>
      <c r="P431" s="200"/>
      <c r="Q431" s="130"/>
      <c r="R431" s="199"/>
      <c r="S431" s="200"/>
      <c r="T431" s="132"/>
      <c r="AB431" s="201" t="str">
        <f>IFERROR(__xludf.DUMMYFUNCTION("FILTER('설정시트'!$D$7:$K$20,'설정시트'!$C$7:$C$20=I431)"),"#N/A")</f>
        <v>#N/A</v>
      </c>
      <c r="AC431" s="201"/>
      <c r="AD431" s="201"/>
      <c r="AE431" s="201"/>
      <c r="AF431" s="201"/>
      <c r="AG431" s="201"/>
      <c r="AH431" s="201"/>
      <c r="AI431" s="201"/>
    </row>
    <row r="432">
      <c r="H432" s="205"/>
      <c r="I432" s="206"/>
      <c r="J432" s="203"/>
      <c r="K432" s="207"/>
      <c r="L432" s="199"/>
      <c r="M432" s="130"/>
      <c r="N432" s="199"/>
      <c r="O432" s="200"/>
      <c r="P432" s="200"/>
      <c r="Q432" s="130"/>
      <c r="R432" s="199"/>
      <c r="S432" s="200"/>
      <c r="T432" s="132"/>
      <c r="AB432" s="201" t="str">
        <f>IFERROR(__xludf.DUMMYFUNCTION("FILTER('설정시트'!$D$7:$K$20,'설정시트'!$C$7:$C$20=I432)"),"#N/A")</f>
        <v>#N/A</v>
      </c>
      <c r="AC432" s="201"/>
      <c r="AD432" s="201"/>
      <c r="AE432" s="201"/>
      <c r="AF432" s="201"/>
      <c r="AG432" s="201"/>
      <c r="AH432" s="201"/>
      <c r="AI432" s="201"/>
    </row>
    <row r="433">
      <c r="H433" s="205"/>
      <c r="I433" s="206"/>
      <c r="J433" s="203"/>
      <c r="K433" s="207"/>
      <c r="L433" s="199"/>
      <c r="M433" s="130"/>
      <c r="N433" s="199"/>
      <c r="O433" s="200"/>
      <c r="P433" s="200"/>
      <c r="Q433" s="130"/>
      <c r="R433" s="199"/>
      <c r="S433" s="200"/>
      <c r="T433" s="132"/>
      <c r="AB433" s="201" t="str">
        <f>IFERROR(__xludf.DUMMYFUNCTION("FILTER('설정시트'!$D$7:$K$20,'설정시트'!$C$7:$C$20=I433)"),"#N/A")</f>
        <v>#N/A</v>
      </c>
      <c r="AC433" s="201"/>
      <c r="AD433" s="201"/>
      <c r="AE433" s="201"/>
      <c r="AF433" s="201"/>
      <c r="AG433" s="201"/>
      <c r="AH433" s="201"/>
      <c r="AI433" s="201"/>
    </row>
    <row r="434">
      <c r="H434" s="205"/>
      <c r="I434" s="206"/>
      <c r="J434" s="203"/>
      <c r="K434" s="207"/>
      <c r="L434" s="199"/>
      <c r="M434" s="130"/>
      <c r="N434" s="199"/>
      <c r="O434" s="200"/>
      <c r="P434" s="200"/>
      <c r="Q434" s="130"/>
      <c r="R434" s="199"/>
      <c r="S434" s="200"/>
      <c r="T434" s="132"/>
      <c r="AB434" s="201" t="str">
        <f>IFERROR(__xludf.DUMMYFUNCTION("FILTER('설정시트'!$D$7:$K$20,'설정시트'!$C$7:$C$20=I434)"),"#N/A")</f>
        <v>#N/A</v>
      </c>
      <c r="AC434" s="201"/>
      <c r="AD434" s="201"/>
      <c r="AE434" s="201"/>
      <c r="AF434" s="201"/>
      <c r="AG434" s="201"/>
      <c r="AH434" s="201"/>
      <c r="AI434" s="201"/>
    </row>
    <row r="435">
      <c r="H435" s="205"/>
      <c r="I435" s="206"/>
      <c r="J435" s="203"/>
      <c r="K435" s="207"/>
      <c r="L435" s="199"/>
      <c r="M435" s="130"/>
      <c r="N435" s="199"/>
      <c r="O435" s="200"/>
      <c r="P435" s="200"/>
      <c r="Q435" s="130"/>
      <c r="R435" s="199"/>
      <c r="S435" s="200"/>
      <c r="T435" s="132"/>
      <c r="AB435" s="201" t="str">
        <f>IFERROR(__xludf.DUMMYFUNCTION("FILTER('설정시트'!$D$7:$K$20,'설정시트'!$C$7:$C$20=I435)"),"#N/A")</f>
        <v>#N/A</v>
      </c>
      <c r="AC435" s="201"/>
      <c r="AD435" s="201"/>
      <c r="AE435" s="201"/>
      <c r="AF435" s="201"/>
      <c r="AG435" s="201"/>
      <c r="AH435" s="201"/>
      <c r="AI435" s="201"/>
    </row>
    <row r="436">
      <c r="H436" s="205"/>
      <c r="I436" s="206"/>
      <c r="J436" s="203"/>
      <c r="K436" s="207"/>
      <c r="L436" s="199"/>
      <c r="M436" s="130"/>
      <c r="N436" s="199"/>
      <c r="O436" s="200"/>
      <c r="P436" s="200"/>
      <c r="Q436" s="130"/>
      <c r="R436" s="199"/>
      <c r="S436" s="200"/>
      <c r="T436" s="132"/>
      <c r="AB436" s="201" t="str">
        <f>IFERROR(__xludf.DUMMYFUNCTION("FILTER('설정시트'!$D$7:$K$20,'설정시트'!$C$7:$C$20=I436)"),"#N/A")</f>
        <v>#N/A</v>
      </c>
      <c r="AC436" s="201"/>
      <c r="AD436" s="201"/>
      <c r="AE436" s="201"/>
      <c r="AF436" s="201"/>
      <c r="AG436" s="201"/>
      <c r="AH436" s="201"/>
      <c r="AI436" s="201"/>
    </row>
    <row r="437">
      <c r="H437" s="205"/>
      <c r="I437" s="206"/>
      <c r="J437" s="203"/>
      <c r="K437" s="207"/>
      <c r="L437" s="199"/>
      <c r="M437" s="130"/>
      <c r="N437" s="199"/>
      <c r="O437" s="200"/>
      <c r="P437" s="200"/>
      <c r="Q437" s="130"/>
      <c r="R437" s="199"/>
      <c r="S437" s="200"/>
      <c r="T437" s="132"/>
      <c r="AB437" s="201" t="str">
        <f>IFERROR(__xludf.DUMMYFUNCTION("FILTER('설정시트'!$D$7:$K$20,'설정시트'!$C$7:$C$20=I437)"),"#N/A")</f>
        <v>#N/A</v>
      </c>
      <c r="AC437" s="201"/>
      <c r="AD437" s="201"/>
      <c r="AE437" s="201"/>
      <c r="AF437" s="201"/>
      <c r="AG437" s="201"/>
      <c r="AH437" s="201"/>
      <c r="AI437" s="201"/>
    </row>
    <row r="438">
      <c r="H438" s="205"/>
      <c r="I438" s="206"/>
      <c r="J438" s="203"/>
      <c r="K438" s="207"/>
      <c r="L438" s="199"/>
      <c r="M438" s="130"/>
      <c r="N438" s="199"/>
      <c r="O438" s="200"/>
      <c r="P438" s="200"/>
      <c r="Q438" s="130"/>
      <c r="R438" s="199"/>
      <c r="S438" s="200"/>
      <c r="T438" s="132"/>
      <c r="AB438" s="201" t="str">
        <f>IFERROR(__xludf.DUMMYFUNCTION("FILTER('설정시트'!$D$7:$K$20,'설정시트'!$C$7:$C$20=I438)"),"#N/A")</f>
        <v>#N/A</v>
      </c>
      <c r="AC438" s="201"/>
      <c r="AD438" s="201"/>
      <c r="AE438" s="201"/>
      <c r="AF438" s="201"/>
      <c r="AG438" s="201"/>
      <c r="AH438" s="201"/>
      <c r="AI438" s="201"/>
    </row>
    <row r="439">
      <c r="H439" s="205"/>
      <c r="I439" s="206"/>
      <c r="J439" s="203"/>
      <c r="K439" s="207"/>
      <c r="L439" s="199"/>
      <c r="M439" s="130"/>
      <c r="N439" s="199"/>
      <c r="O439" s="200"/>
      <c r="P439" s="200"/>
      <c r="Q439" s="130"/>
      <c r="R439" s="199"/>
      <c r="S439" s="200"/>
      <c r="T439" s="132"/>
      <c r="AB439" s="201" t="str">
        <f>IFERROR(__xludf.DUMMYFUNCTION("FILTER('설정시트'!$D$7:$K$20,'설정시트'!$C$7:$C$20=I439)"),"#N/A")</f>
        <v>#N/A</v>
      </c>
      <c r="AC439" s="201"/>
      <c r="AD439" s="201"/>
      <c r="AE439" s="201"/>
      <c r="AF439" s="201"/>
      <c r="AG439" s="201"/>
      <c r="AH439" s="201"/>
      <c r="AI439" s="201"/>
    </row>
    <row r="440">
      <c r="H440" s="205"/>
      <c r="I440" s="206"/>
      <c r="J440" s="203"/>
      <c r="K440" s="207"/>
      <c r="L440" s="199"/>
      <c r="M440" s="130"/>
      <c r="N440" s="199"/>
      <c r="O440" s="200"/>
      <c r="P440" s="200"/>
      <c r="Q440" s="130"/>
      <c r="R440" s="199"/>
      <c r="S440" s="200"/>
      <c r="T440" s="132"/>
      <c r="AB440" s="201" t="str">
        <f>IFERROR(__xludf.DUMMYFUNCTION("FILTER('설정시트'!$D$7:$K$20,'설정시트'!$C$7:$C$20=I440)"),"#N/A")</f>
        <v>#N/A</v>
      </c>
      <c r="AC440" s="201"/>
      <c r="AD440" s="201"/>
      <c r="AE440" s="201"/>
      <c r="AF440" s="201"/>
      <c r="AG440" s="201"/>
      <c r="AH440" s="201"/>
      <c r="AI440" s="201"/>
    </row>
    <row r="441">
      <c r="H441" s="205"/>
      <c r="I441" s="206"/>
      <c r="J441" s="203"/>
      <c r="K441" s="207"/>
      <c r="L441" s="199"/>
      <c r="M441" s="130"/>
      <c r="N441" s="199"/>
      <c r="O441" s="200"/>
      <c r="P441" s="200"/>
      <c r="Q441" s="130"/>
      <c r="R441" s="199"/>
      <c r="S441" s="200"/>
      <c r="T441" s="132"/>
      <c r="AB441" s="201" t="str">
        <f>IFERROR(__xludf.DUMMYFUNCTION("FILTER('설정시트'!$D$7:$K$20,'설정시트'!$C$7:$C$20=I441)"),"#N/A")</f>
        <v>#N/A</v>
      </c>
      <c r="AC441" s="201"/>
      <c r="AD441" s="201"/>
      <c r="AE441" s="201"/>
      <c r="AF441" s="201"/>
      <c r="AG441" s="201"/>
      <c r="AH441" s="201"/>
      <c r="AI441" s="201"/>
    </row>
    <row r="442">
      <c r="H442" s="205"/>
      <c r="I442" s="206"/>
      <c r="J442" s="203"/>
      <c r="K442" s="207"/>
      <c r="L442" s="199"/>
      <c r="M442" s="130"/>
      <c r="N442" s="199"/>
      <c r="O442" s="200"/>
      <c r="P442" s="200"/>
      <c r="Q442" s="130"/>
      <c r="R442" s="199"/>
      <c r="S442" s="200"/>
      <c r="T442" s="132"/>
      <c r="AB442" s="201" t="str">
        <f>IFERROR(__xludf.DUMMYFUNCTION("FILTER('설정시트'!$D$7:$K$20,'설정시트'!$C$7:$C$20=I442)"),"#N/A")</f>
        <v>#N/A</v>
      </c>
      <c r="AC442" s="201"/>
      <c r="AD442" s="201"/>
      <c r="AE442" s="201"/>
      <c r="AF442" s="201"/>
      <c r="AG442" s="201"/>
      <c r="AH442" s="201"/>
      <c r="AI442" s="201"/>
    </row>
    <row r="443">
      <c r="H443" s="205"/>
      <c r="I443" s="206"/>
      <c r="J443" s="203"/>
      <c r="K443" s="207"/>
      <c r="L443" s="199"/>
      <c r="M443" s="130"/>
      <c r="N443" s="199"/>
      <c r="O443" s="200"/>
      <c r="P443" s="200"/>
      <c r="Q443" s="130"/>
      <c r="R443" s="199"/>
      <c r="S443" s="200"/>
      <c r="T443" s="132"/>
      <c r="AB443" s="201" t="str">
        <f>IFERROR(__xludf.DUMMYFUNCTION("FILTER('설정시트'!$D$7:$K$20,'설정시트'!$C$7:$C$20=I443)"),"#N/A")</f>
        <v>#N/A</v>
      </c>
      <c r="AC443" s="201"/>
      <c r="AD443" s="201"/>
      <c r="AE443" s="201"/>
      <c r="AF443" s="201"/>
      <c r="AG443" s="201"/>
      <c r="AH443" s="201"/>
      <c r="AI443" s="201"/>
    </row>
    <row r="444">
      <c r="H444" s="205"/>
      <c r="I444" s="206"/>
      <c r="J444" s="203"/>
      <c r="K444" s="207"/>
      <c r="L444" s="199"/>
      <c r="M444" s="130"/>
      <c r="N444" s="199"/>
      <c r="O444" s="200"/>
      <c r="P444" s="200"/>
      <c r="Q444" s="130"/>
      <c r="R444" s="199"/>
      <c r="S444" s="200"/>
      <c r="T444" s="132"/>
      <c r="AB444" s="201" t="str">
        <f>IFERROR(__xludf.DUMMYFUNCTION("FILTER('설정시트'!$D$7:$K$20,'설정시트'!$C$7:$C$20=I444)"),"#N/A")</f>
        <v>#N/A</v>
      </c>
      <c r="AC444" s="201"/>
      <c r="AD444" s="201"/>
      <c r="AE444" s="201"/>
      <c r="AF444" s="201"/>
      <c r="AG444" s="201"/>
      <c r="AH444" s="201"/>
      <c r="AI444" s="201"/>
    </row>
    <row r="445">
      <c r="H445" s="205"/>
      <c r="I445" s="206"/>
      <c r="J445" s="203"/>
      <c r="K445" s="207"/>
      <c r="L445" s="199"/>
      <c r="M445" s="130"/>
      <c r="N445" s="199"/>
      <c r="O445" s="200"/>
      <c r="P445" s="200"/>
      <c r="Q445" s="130"/>
      <c r="R445" s="199"/>
      <c r="S445" s="200"/>
      <c r="T445" s="132"/>
      <c r="AB445" s="201" t="str">
        <f>IFERROR(__xludf.DUMMYFUNCTION("FILTER('설정시트'!$D$7:$K$20,'설정시트'!$C$7:$C$20=I445)"),"#N/A")</f>
        <v>#N/A</v>
      </c>
      <c r="AC445" s="201"/>
      <c r="AD445" s="201"/>
      <c r="AE445" s="201"/>
      <c r="AF445" s="201"/>
      <c r="AG445" s="201"/>
      <c r="AH445" s="201"/>
      <c r="AI445" s="201"/>
    </row>
    <row r="446">
      <c r="H446" s="205"/>
      <c r="I446" s="206"/>
      <c r="J446" s="203"/>
      <c r="K446" s="207"/>
      <c r="L446" s="199"/>
      <c r="M446" s="130"/>
      <c r="N446" s="199"/>
      <c r="O446" s="200"/>
      <c r="P446" s="200"/>
      <c r="Q446" s="130"/>
      <c r="R446" s="199"/>
      <c r="S446" s="200"/>
      <c r="T446" s="132"/>
      <c r="AB446" s="201" t="str">
        <f>IFERROR(__xludf.DUMMYFUNCTION("FILTER('설정시트'!$D$7:$K$20,'설정시트'!$C$7:$C$20=I446)"),"#N/A")</f>
        <v>#N/A</v>
      </c>
      <c r="AC446" s="201"/>
      <c r="AD446" s="201"/>
      <c r="AE446" s="201"/>
      <c r="AF446" s="201"/>
      <c r="AG446" s="201"/>
      <c r="AH446" s="201"/>
      <c r="AI446" s="201"/>
    </row>
    <row r="447">
      <c r="H447" s="205"/>
      <c r="I447" s="206"/>
      <c r="J447" s="203"/>
      <c r="K447" s="207"/>
      <c r="L447" s="199"/>
      <c r="M447" s="130"/>
      <c r="N447" s="199"/>
      <c r="O447" s="200"/>
      <c r="P447" s="200"/>
      <c r="Q447" s="130"/>
      <c r="R447" s="199"/>
      <c r="S447" s="200"/>
      <c r="T447" s="132"/>
      <c r="AB447" s="201" t="str">
        <f>IFERROR(__xludf.DUMMYFUNCTION("FILTER('설정시트'!$D$7:$K$20,'설정시트'!$C$7:$C$20=I447)"),"#N/A")</f>
        <v>#N/A</v>
      </c>
      <c r="AC447" s="201"/>
      <c r="AD447" s="201"/>
      <c r="AE447" s="201"/>
      <c r="AF447" s="201"/>
      <c r="AG447" s="201"/>
      <c r="AH447" s="201"/>
      <c r="AI447" s="201"/>
    </row>
    <row r="448">
      <c r="H448" s="205"/>
      <c r="I448" s="206"/>
      <c r="J448" s="203"/>
      <c r="K448" s="207"/>
      <c r="L448" s="199"/>
      <c r="M448" s="130"/>
      <c r="N448" s="199"/>
      <c r="O448" s="200"/>
      <c r="P448" s="200"/>
      <c r="Q448" s="130"/>
      <c r="R448" s="199"/>
      <c r="S448" s="200"/>
      <c r="T448" s="132"/>
      <c r="AB448" s="201" t="str">
        <f>IFERROR(__xludf.DUMMYFUNCTION("FILTER('설정시트'!$D$7:$K$20,'설정시트'!$C$7:$C$20=I448)"),"#N/A")</f>
        <v>#N/A</v>
      </c>
      <c r="AC448" s="201"/>
      <c r="AD448" s="201"/>
      <c r="AE448" s="201"/>
      <c r="AF448" s="201"/>
      <c r="AG448" s="201"/>
      <c r="AH448" s="201"/>
      <c r="AI448" s="201"/>
    </row>
    <row r="449">
      <c r="H449" s="205"/>
      <c r="I449" s="206"/>
      <c r="J449" s="203"/>
      <c r="K449" s="207"/>
      <c r="L449" s="199"/>
      <c r="M449" s="130"/>
      <c r="N449" s="199"/>
      <c r="O449" s="200"/>
      <c r="P449" s="200"/>
      <c r="Q449" s="130"/>
      <c r="R449" s="199"/>
      <c r="S449" s="200"/>
      <c r="T449" s="132"/>
      <c r="AB449" s="201" t="str">
        <f>IFERROR(__xludf.DUMMYFUNCTION("FILTER('설정시트'!$D$7:$K$20,'설정시트'!$C$7:$C$20=I449)"),"#N/A")</f>
        <v>#N/A</v>
      </c>
      <c r="AC449" s="201"/>
      <c r="AD449" s="201"/>
      <c r="AE449" s="201"/>
      <c r="AF449" s="201"/>
      <c r="AG449" s="201"/>
      <c r="AH449" s="201"/>
      <c r="AI449" s="201"/>
    </row>
    <row r="450">
      <c r="H450" s="205"/>
      <c r="I450" s="206"/>
      <c r="J450" s="203"/>
      <c r="K450" s="207"/>
      <c r="L450" s="199"/>
      <c r="M450" s="130"/>
      <c r="N450" s="199"/>
      <c r="O450" s="200"/>
      <c r="P450" s="200"/>
      <c r="Q450" s="130"/>
      <c r="R450" s="199"/>
      <c r="S450" s="200"/>
      <c r="T450" s="132"/>
      <c r="AB450" s="201" t="str">
        <f>IFERROR(__xludf.DUMMYFUNCTION("FILTER('설정시트'!$D$7:$K$20,'설정시트'!$C$7:$C$20=I450)"),"#N/A")</f>
        <v>#N/A</v>
      </c>
      <c r="AC450" s="201"/>
      <c r="AD450" s="201"/>
      <c r="AE450" s="201"/>
      <c r="AF450" s="201"/>
      <c r="AG450" s="201"/>
      <c r="AH450" s="201"/>
      <c r="AI450" s="201"/>
    </row>
    <row r="451">
      <c r="H451" s="205"/>
      <c r="I451" s="206"/>
      <c r="J451" s="203"/>
      <c r="K451" s="207"/>
      <c r="L451" s="199"/>
      <c r="M451" s="130"/>
      <c r="N451" s="199"/>
      <c r="O451" s="200"/>
      <c r="P451" s="200"/>
      <c r="Q451" s="130"/>
      <c r="R451" s="199"/>
      <c r="S451" s="200"/>
      <c r="T451" s="132"/>
      <c r="AB451" s="201" t="str">
        <f>IFERROR(__xludf.DUMMYFUNCTION("FILTER('설정시트'!$D$7:$K$20,'설정시트'!$C$7:$C$20=I451)"),"#N/A")</f>
        <v>#N/A</v>
      </c>
      <c r="AC451" s="201"/>
      <c r="AD451" s="201"/>
      <c r="AE451" s="201"/>
      <c r="AF451" s="201"/>
      <c r="AG451" s="201"/>
      <c r="AH451" s="201"/>
      <c r="AI451" s="201"/>
    </row>
    <row r="452">
      <c r="H452" s="205"/>
      <c r="I452" s="206"/>
      <c r="J452" s="203"/>
      <c r="K452" s="207"/>
      <c r="L452" s="199"/>
      <c r="M452" s="130"/>
      <c r="N452" s="199"/>
      <c r="O452" s="200"/>
      <c r="P452" s="200"/>
      <c r="Q452" s="130"/>
      <c r="R452" s="199"/>
      <c r="S452" s="200"/>
      <c r="T452" s="132"/>
      <c r="AB452" s="201" t="str">
        <f>IFERROR(__xludf.DUMMYFUNCTION("FILTER('설정시트'!$D$7:$K$20,'설정시트'!$C$7:$C$20=I452)"),"#N/A")</f>
        <v>#N/A</v>
      </c>
      <c r="AC452" s="201"/>
      <c r="AD452" s="201"/>
      <c r="AE452" s="201"/>
      <c r="AF452" s="201"/>
      <c r="AG452" s="201"/>
      <c r="AH452" s="201"/>
      <c r="AI452" s="201"/>
    </row>
    <row r="453">
      <c r="H453" s="205"/>
      <c r="I453" s="206"/>
      <c r="J453" s="203"/>
      <c r="K453" s="207"/>
      <c r="L453" s="199"/>
      <c r="M453" s="130"/>
      <c r="N453" s="199"/>
      <c r="O453" s="200"/>
      <c r="P453" s="200"/>
      <c r="Q453" s="130"/>
      <c r="R453" s="199"/>
      <c r="S453" s="200"/>
      <c r="T453" s="132"/>
      <c r="AB453" s="201" t="str">
        <f>IFERROR(__xludf.DUMMYFUNCTION("FILTER('설정시트'!$D$7:$K$20,'설정시트'!$C$7:$C$20=I453)"),"#N/A")</f>
        <v>#N/A</v>
      </c>
      <c r="AC453" s="201"/>
      <c r="AD453" s="201"/>
      <c r="AE453" s="201"/>
      <c r="AF453" s="201"/>
      <c r="AG453" s="201"/>
      <c r="AH453" s="201"/>
      <c r="AI453" s="201"/>
    </row>
    <row r="454">
      <c r="H454" s="205"/>
      <c r="I454" s="206"/>
      <c r="J454" s="203"/>
      <c r="K454" s="207"/>
      <c r="L454" s="199"/>
      <c r="M454" s="130"/>
      <c r="N454" s="199"/>
      <c r="O454" s="200"/>
      <c r="P454" s="200"/>
      <c r="Q454" s="130"/>
      <c r="R454" s="199"/>
      <c r="S454" s="200"/>
      <c r="T454" s="132"/>
      <c r="AB454" s="201" t="str">
        <f>IFERROR(__xludf.DUMMYFUNCTION("FILTER('설정시트'!$D$7:$K$20,'설정시트'!$C$7:$C$20=I454)"),"#N/A")</f>
        <v>#N/A</v>
      </c>
      <c r="AC454" s="201"/>
      <c r="AD454" s="201"/>
      <c r="AE454" s="201"/>
      <c r="AF454" s="201"/>
      <c r="AG454" s="201"/>
      <c r="AH454" s="201"/>
      <c r="AI454" s="201"/>
    </row>
    <row r="455">
      <c r="H455" s="205"/>
      <c r="I455" s="206"/>
      <c r="J455" s="203"/>
      <c r="K455" s="207"/>
      <c r="L455" s="199"/>
      <c r="M455" s="130"/>
      <c r="N455" s="199"/>
      <c r="O455" s="200"/>
      <c r="P455" s="200"/>
      <c r="Q455" s="130"/>
      <c r="R455" s="199"/>
      <c r="S455" s="200"/>
      <c r="T455" s="132"/>
      <c r="AB455" s="201" t="str">
        <f>IFERROR(__xludf.DUMMYFUNCTION("FILTER('설정시트'!$D$7:$K$20,'설정시트'!$C$7:$C$20=I455)"),"#N/A")</f>
        <v>#N/A</v>
      </c>
      <c r="AC455" s="201"/>
      <c r="AD455" s="201"/>
      <c r="AE455" s="201"/>
      <c r="AF455" s="201"/>
      <c r="AG455" s="201"/>
      <c r="AH455" s="201"/>
      <c r="AI455" s="201"/>
    </row>
    <row r="456">
      <c r="H456" s="205"/>
      <c r="I456" s="206"/>
      <c r="J456" s="203"/>
      <c r="K456" s="207"/>
      <c r="L456" s="199"/>
      <c r="M456" s="130"/>
      <c r="N456" s="199"/>
      <c r="O456" s="200"/>
      <c r="P456" s="200"/>
      <c r="Q456" s="130"/>
      <c r="R456" s="199"/>
      <c r="S456" s="200"/>
      <c r="T456" s="132"/>
      <c r="AB456" s="201" t="str">
        <f>IFERROR(__xludf.DUMMYFUNCTION("FILTER('설정시트'!$D$7:$K$20,'설정시트'!$C$7:$C$20=I456)"),"#N/A")</f>
        <v>#N/A</v>
      </c>
      <c r="AC456" s="201"/>
      <c r="AD456" s="201"/>
      <c r="AE456" s="201"/>
      <c r="AF456" s="201"/>
      <c r="AG456" s="201"/>
      <c r="AH456" s="201"/>
      <c r="AI456" s="201"/>
    </row>
    <row r="457">
      <c r="H457" s="205"/>
      <c r="I457" s="206"/>
      <c r="J457" s="203"/>
      <c r="K457" s="207"/>
      <c r="L457" s="199"/>
      <c r="M457" s="130"/>
      <c r="N457" s="199"/>
      <c r="O457" s="200"/>
      <c r="P457" s="200"/>
      <c r="Q457" s="130"/>
      <c r="R457" s="199"/>
      <c r="S457" s="200"/>
      <c r="T457" s="132"/>
      <c r="AB457" s="201" t="str">
        <f>IFERROR(__xludf.DUMMYFUNCTION("FILTER('설정시트'!$D$7:$K$20,'설정시트'!$C$7:$C$20=I457)"),"#N/A")</f>
        <v>#N/A</v>
      </c>
      <c r="AC457" s="201"/>
      <c r="AD457" s="201"/>
      <c r="AE457" s="201"/>
      <c r="AF457" s="201"/>
      <c r="AG457" s="201"/>
      <c r="AH457" s="201"/>
      <c r="AI457" s="201"/>
    </row>
    <row r="458">
      <c r="H458" s="205"/>
      <c r="I458" s="206"/>
      <c r="J458" s="203"/>
      <c r="K458" s="207"/>
      <c r="L458" s="199"/>
      <c r="M458" s="130"/>
      <c r="N458" s="199"/>
      <c r="O458" s="200"/>
      <c r="P458" s="200"/>
      <c r="Q458" s="130"/>
      <c r="R458" s="199"/>
      <c r="S458" s="200"/>
      <c r="T458" s="132"/>
      <c r="AB458" s="201" t="str">
        <f>IFERROR(__xludf.DUMMYFUNCTION("FILTER('설정시트'!$D$7:$K$20,'설정시트'!$C$7:$C$20=I458)"),"#N/A")</f>
        <v>#N/A</v>
      </c>
      <c r="AC458" s="201"/>
      <c r="AD458" s="201"/>
      <c r="AE458" s="201"/>
      <c r="AF458" s="201"/>
      <c r="AG458" s="201"/>
      <c r="AH458" s="201"/>
      <c r="AI458" s="201"/>
    </row>
    <row r="459">
      <c r="H459" s="205"/>
      <c r="I459" s="206"/>
      <c r="J459" s="203"/>
      <c r="K459" s="207"/>
      <c r="L459" s="199"/>
      <c r="M459" s="130"/>
      <c r="N459" s="199"/>
      <c r="O459" s="200"/>
      <c r="P459" s="200"/>
      <c r="Q459" s="130"/>
      <c r="R459" s="199"/>
      <c r="S459" s="200"/>
      <c r="T459" s="132"/>
      <c r="AB459" s="201" t="str">
        <f>IFERROR(__xludf.DUMMYFUNCTION("FILTER('설정시트'!$D$7:$K$20,'설정시트'!$C$7:$C$20=I459)"),"#N/A")</f>
        <v>#N/A</v>
      </c>
      <c r="AC459" s="201"/>
      <c r="AD459" s="201"/>
      <c r="AE459" s="201"/>
      <c r="AF459" s="201"/>
      <c r="AG459" s="201"/>
      <c r="AH459" s="201"/>
      <c r="AI459" s="201"/>
    </row>
    <row r="460">
      <c r="H460" s="205"/>
      <c r="I460" s="206"/>
      <c r="J460" s="203"/>
      <c r="K460" s="207"/>
      <c r="L460" s="199"/>
      <c r="M460" s="130"/>
      <c r="N460" s="199"/>
      <c r="O460" s="200"/>
      <c r="P460" s="200"/>
      <c r="Q460" s="130"/>
      <c r="R460" s="199"/>
      <c r="S460" s="200"/>
      <c r="T460" s="132"/>
      <c r="AB460" s="201" t="str">
        <f>IFERROR(__xludf.DUMMYFUNCTION("FILTER('설정시트'!$D$7:$K$20,'설정시트'!$C$7:$C$20=I460)"),"#N/A")</f>
        <v>#N/A</v>
      </c>
      <c r="AC460" s="201"/>
      <c r="AD460" s="201"/>
      <c r="AE460" s="201"/>
      <c r="AF460" s="201"/>
      <c r="AG460" s="201"/>
      <c r="AH460" s="201"/>
      <c r="AI460" s="201"/>
    </row>
    <row r="461">
      <c r="H461" s="205"/>
      <c r="I461" s="206"/>
      <c r="J461" s="203"/>
      <c r="K461" s="207"/>
      <c r="L461" s="199"/>
      <c r="M461" s="130"/>
      <c r="N461" s="199"/>
      <c r="O461" s="200"/>
      <c r="P461" s="200"/>
      <c r="Q461" s="130"/>
      <c r="R461" s="199"/>
      <c r="S461" s="200"/>
      <c r="T461" s="132"/>
      <c r="AB461" s="201" t="str">
        <f>IFERROR(__xludf.DUMMYFUNCTION("FILTER('설정시트'!$D$7:$K$20,'설정시트'!$C$7:$C$20=I461)"),"#N/A")</f>
        <v>#N/A</v>
      </c>
      <c r="AC461" s="201"/>
      <c r="AD461" s="201"/>
      <c r="AE461" s="201"/>
      <c r="AF461" s="201"/>
      <c r="AG461" s="201"/>
      <c r="AH461" s="201"/>
      <c r="AI461" s="201"/>
    </row>
    <row r="462">
      <c r="H462" s="205"/>
      <c r="I462" s="206"/>
      <c r="J462" s="203"/>
      <c r="K462" s="207"/>
      <c r="L462" s="199"/>
      <c r="M462" s="130"/>
      <c r="N462" s="199"/>
      <c r="O462" s="200"/>
      <c r="P462" s="200"/>
      <c r="Q462" s="130"/>
      <c r="R462" s="199"/>
      <c r="S462" s="200"/>
      <c r="T462" s="132"/>
      <c r="AB462" s="201" t="str">
        <f>IFERROR(__xludf.DUMMYFUNCTION("FILTER('설정시트'!$D$7:$K$20,'설정시트'!$C$7:$C$20=I462)"),"#N/A")</f>
        <v>#N/A</v>
      </c>
      <c r="AC462" s="201"/>
      <c r="AD462" s="201"/>
      <c r="AE462" s="201"/>
      <c r="AF462" s="201"/>
      <c r="AG462" s="201"/>
      <c r="AH462" s="201"/>
      <c r="AI462" s="201"/>
    </row>
    <row r="463">
      <c r="H463" s="205"/>
      <c r="I463" s="206"/>
      <c r="J463" s="203"/>
      <c r="K463" s="207"/>
      <c r="L463" s="199"/>
      <c r="M463" s="130"/>
      <c r="N463" s="199"/>
      <c r="O463" s="200"/>
      <c r="P463" s="200"/>
      <c r="Q463" s="130"/>
      <c r="R463" s="199"/>
      <c r="S463" s="200"/>
      <c r="T463" s="132"/>
      <c r="AB463" s="201" t="str">
        <f>IFERROR(__xludf.DUMMYFUNCTION("FILTER('설정시트'!$D$7:$K$20,'설정시트'!$C$7:$C$20=I463)"),"#N/A")</f>
        <v>#N/A</v>
      </c>
      <c r="AC463" s="201"/>
      <c r="AD463" s="201"/>
      <c r="AE463" s="201"/>
      <c r="AF463" s="201"/>
      <c r="AG463" s="201"/>
      <c r="AH463" s="201"/>
      <c r="AI463" s="201"/>
    </row>
    <row r="464">
      <c r="H464" s="205"/>
      <c r="I464" s="206"/>
      <c r="J464" s="203"/>
      <c r="K464" s="207"/>
      <c r="L464" s="199"/>
      <c r="M464" s="130"/>
      <c r="N464" s="199"/>
      <c r="O464" s="200"/>
      <c r="P464" s="200"/>
      <c r="Q464" s="130"/>
      <c r="R464" s="199"/>
      <c r="S464" s="200"/>
      <c r="T464" s="132"/>
      <c r="AB464" s="201" t="str">
        <f>IFERROR(__xludf.DUMMYFUNCTION("FILTER('설정시트'!$D$7:$K$20,'설정시트'!$C$7:$C$20=I464)"),"#N/A")</f>
        <v>#N/A</v>
      </c>
      <c r="AC464" s="201"/>
      <c r="AD464" s="201"/>
      <c r="AE464" s="201"/>
      <c r="AF464" s="201"/>
      <c r="AG464" s="201"/>
      <c r="AH464" s="201"/>
      <c r="AI464" s="201"/>
    </row>
    <row r="465">
      <c r="H465" s="205"/>
      <c r="I465" s="206"/>
      <c r="J465" s="203"/>
      <c r="K465" s="207"/>
      <c r="L465" s="199"/>
      <c r="M465" s="130"/>
      <c r="N465" s="199"/>
      <c r="O465" s="200"/>
      <c r="P465" s="200"/>
      <c r="Q465" s="130"/>
      <c r="R465" s="199"/>
      <c r="S465" s="200"/>
      <c r="T465" s="132"/>
      <c r="AB465" s="201" t="str">
        <f>IFERROR(__xludf.DUMMYFUNCTION("FILTER('설정시트'!$D$7:$K$20,'설정시트'!$C$7:$C$20=I465)"),"#N/A")</f>
        <v>#N/A</v>
      </c>
      <c r="AC465" s="201"/>
      <c r="AD465" s="201"/>
      <c r="AE465" s="201"/>
      <c r="AF465" s="201"/>
      <c r="AG465" s="201"/>
      <c r="AH465" s="201"/>
      <c r="AI465" s="201"/>
    </row>
    <row r="466">
      <c r="H466" s="205"/>
      <c r="I466" s="206"/>
      <c r="J466" s="203"/>
      <c r="K466" s="207"/>
      <c r="L466" s="199"/>
      <c r="M466" s="130"/>
      <c r="N466" s="199"/>
      <c r="O466" s="200"/>
      <c r="P466" s="200"/>
      <c r="Q466" s="130"/>
      <c r="R466" s="199"/>
      <c r="S466" s="200"/>
      <c r="T466" s="132"/>
      <c r="AB466" s="201" t="str">
        <f>IFERROR(__xludf.DUMMYFUNCTION("FILTER('설정시트'!$D$7:$K$20,'설정시트'!$C$7:$C$20=I466)"),"#N/A")</f>
        <v>#N/A</v>
      </c>
      <c r="AC466" s="201"/>
      <c r="AD466" s="201"/>
      <c r="AE466" s="201"/>
      <c r="AF466" s="201"/>
      <c r="AG466" s="201"/>
      <c r="AH466" s="201"/>
      <c r="AI466" s="201"/>
    </row>
    <row r="467">
      <c r="H467" s="205"/>
      <c r="I467" s="206"/>
      <c r="J467" s="203"/>
      <c r="K467" s="207"/>
      <c r="L467" s="199"/>
      <c r="M467" s="130"/>
      <c r="N467" s="199"/>
      <c r="O467" s="200"/>
      <c r="P467" s="200"/>
      <c r="Q467" s="130"/>
      <c r="R467" s="199"/>
      <c r="S467" s="200"/>
      <c r="T467" s="132"/>
      <c r="AB467" s="201" t="str">
        <f>IFERROR(__xludf.DUMMYFUNCTION("FILTER('설정시트'!$D$7:$K$20,'설정시트'!$C$7:$C$20=I467)"),"#N/A")</f>
        <v>#N/A</v>
      </c>
      <c r="AC467" s="201"/>
      <c r="AD467" s="201"/>
      <c r="AE467" s="201"/>
      <c r="AF467" s="201"/>
      <c r="AG467" s="201"/>
      <c r="AH467" s="201"/>
      <c r="AI467" s="201"/>
    </row>
    <row r="468">
      <c r="H468" s="205"/>
      <c r="I468" s="206"/>
      <c r="J468" s="203"/>
      <c r="K468" s="207"/>
      <c r="L468" s="199"/>
      <c r="M468" s="130"/>
      <c r="N468" s="199"/>
      <c r="O468" s="200"/>
      <c r="P468" s="200"/>
      <c r="Q468" s="130"/>
      <c r="R468" s="199"/>
      <c r="S468" s="200"/>
      <c r="T468" s="132"/>
      <c r="AB468" s="201" t="str">
        <f>IFERROR(__xludf.DUMMYFUNCTION("FILTER('설정시트'!$D$7:$K$20,'설정시트'!$C$7:$C$20=I468)"),"#N/A")</f>
        <v>#N/A</v>
      </c>
      <c r="AC468" s="201"/>
      <c r="AD468" s="201"/>
      <c r="AE468" s="201"/>
      <c r="AF468" s="201"/>
      <c r="AG468" s="201"/>
      <c r="AH468" s="201"/>
      <c r="AI468" s="201"/>
    </row>
    <row r="469">
      <c r="H469" s="205"/>
      <c r="I469" s="206"/>
      <c r="J469" s="203"/>
      <c r="K469" s="207"/>
      <c r="L469" s="199"/>
      <c r="M469" s="130"/>
      <c r="N469" s="199"/>
      <c r="O469" s="200"/>
      <c r="P469" s="200"/>
      <c r="Q469" s="130"/>
      <c r="R469" s="199"/>
      <c r="S469" s="200"/>
      <c r="T469" s="132"/>
      <c r="AB469" s="201" t="str">
        <f>IFERROR(__xludf.DUMMYFUNCTION("FILTER('설정시트'!$D$7:$K$20,'설정시트'!$C$7:$C$20=I469)"),"#N/A")</f>
        <v>#N/A</v>
      </c>
      <c r="AC469" s="201"/>
      <c r="AD469" s="201"/>
      <c r="AE469" s="201"/>
      <c r="AF469" s="201"/>
      <c r="AG469" s="201"/>
      <c r="AH469" s="201"/>
      <c r="AI469" s="201"/>
    </row>
    <row r="470">
      <c r="H470" s="205"/>
      <c r="I470" s="206"/>
      <c r="J470" s="203"/>
      <c r="K470" s="207"/>
      <c r="L470" s="199"/>
      <c r="M470" s="130"/>
      <c r="N470" s="199"/>
      <c r="O470" s="200"/>
      <c r="P470" s="200"/>
      <c r="Q470" s="130"/>
      <c r="R470" s="199"/>
      <c r="S470" s="200"/>
      <c r="T470" s="132"/>
      <c r="AB470" s="201" t="str">
        <f>IFERROR(__xludf.DUMMYFUNCTION("FILTER('설정시트'!$D$7:$K$20,'설정시트'!$C$7:$C$20=I470)"),"#N/A")</f>
        <v>#N/A</v>
      </c>
      <c r="AC470" s="201"/>
      <c r="AD470" s="201"/>
      <c r="AE470" s="201"/>
      <c r="AF470" s="201"/>
      <c r="AG470" s="201"/>
      <c r="AH470" s="201"/>
      <c r="AI470" s="201"/>
    </row>
    <row r="471">
      <c r="H471" s="205"/>
      <c r="I471" s="206"/>
      <c r="J471" s="203"/>
      <c r="K471" s="207"/>
      <c r="L471" s="199"/>
      <c r="M471" s="130"/>
      <c r="N471" s="199"/>
      <c r="O471" s="200"/>
      <c r="P471" s="200"/>
      <c r="Q471" s="130"/>
      <c r="R471" s="199"/>
      <c r="S471" s="200"/>
      <c r="T471" s="132"/>
      <c r="AB471" s="201" t="str">
        <f>IFERROR(__xludf.DUMMYFUNCTION("FILTER('설정시트'!$D$7:$K$20,'설정시트'!$C$7:$C$20=I471)"),"#N/A")</f>
        <v>#N/A</v>
      </c>
      <c r="AC471" s="201"/>
      <c r="AD471" s="201"/>
      <c r="AE471" s="201"/>
      <c r="AF471" s="201"/>
      <c r="AG471" s="201"/>
      <c r="AH471" s="201"/>
      <c r="AI471" s="201"/>
    </row>
    <row r="472">
      <c r="H472" s="205"/>
      <c r="I472" s="206"/>
      <c r="J472" s="203"/>
      <c r="K472" s="207"/>
      <c r="L472" s="199"/>
      <c r="M472" s="130"/>
      <c r="N472" s="199"/>
      <c r="O472" s="200"/>
      <c r="P472" s="200"/>
      <c r="Q472" s="130"/>
      <c r="R472" s="199"/>
      <c r="S472" s="200"/>
      <c r="T472" s="132"/>
      <c r="AB472" s="201" t="str">
        <f>IFERROR(__xludf.DUMMYFUNCTION("FILTER('설정시트'!$D$7:$K$20,'설정시트'!$C$7:$C$20=I472)"),"#N/A")</f>
        <v>#N/A</v>
      </c>
      <c r="AC472" s="201"/>
      <c r="AD472" s="201"/>
      <c r="AE472" s="201"/>
      <c r="AF472" s="201"/>
      <c r="AG472" s="201"/>
      <c r="AH472" s="201"/>
      <c r="AI472" s="201"/>
    </row>
    <row r="473">
      <c r="H473" s="205"/>
      <c r="I473" s="206"/>
      <c r="J473" s="203"/>
      <c r="K473" s="207"/>
      <c r="L473" s="199"/>
      <c r="M473" s="130"/>
      <c r="N473" s="199"/>
      <c r="O473" s="200"/>
      <c r="P473" s="200"/>
      <c r="Q473" s="130"/>
      <c r="R473" s="199"/>
      <c r="S473" s="200"/>
      <c r="T473" s="132"/>
      <c r="AB473" s="201" t="str">
        <f>IFERROR(__xludf.DUMMYFUNCTION("FILTER('설정시트'!$D$7:$K$20,'설정시트'!$C$7:$C$20=I473)"),"#N/A")</f>
        <v>#N/A</v>
      </c>
      <c r="AC473" s="201"/>
      <c r="AD473" s="201"/>
      <c r="AE473" s="201"/>
      <c r="AF473" s="201"/>
      <c r="AG473" s="201"/>
      <c r="AH473" s="201"/>
      <c r="AI473" s="201"/>
    </row>
    <row r="474">
      <c r="H474" s="205"/>
      <c r="I474" s="206"/>
      <c r="J474" s="203"/>
      <c r="K474" s="207"/>
      <c r="L474" s="199"/>
      <c r="M474" s="130"/>
      <c r="N474" s="199"/>
      <c r="O474" s="200"/>
      <c r="P474" s="200"/>
      <c r="Q474" s="130"/>
      <c r="R474" s="199"/>
      <c r="S474" s="200"/>
      <c r="T474" s="132"/>
      <c r="AB474" s="201" t="str">
        <f>IFERROR(__xludf.DUMMYFUNCTION("FILTER('설정시트'!$D$7:$K$20,'설정시트'!$C$7:$C$20=I474)"),"#N/A")</f>
        <v>#N/A</v>
      </c>
      <c r="AC474" s="201"/>
      <c r="AD474" s="201"/>
      <c r="AE474" s="201"/>
      <c r="AF474" s="201"/>
      <c r="AG474" s="201"/>
      <c r="AH474" s="201"/>
      <c r="AI474" s="201"/>
    </row>
    <row r="475">
      <c r="H475" s="205"/>
      <c r="I475" s="206"/>
      <c r="J475" s="203"/>
      <c r="K475" s="207"/>
      <c r="L475" s="199"/>
      <c r="M475" s="130"/>
      <c r="N475" s="199"/>
      <c r="O475" s="200"/>
      <c r="P475" s="200"/>
      <c r="Q475" s="130"/>
      <c r="R475" s="199"/>
      <c r="S475" s="200"/>
      <c r="T475" s="132"/>
      <c r="AB475" s="201" t="str">
        <f>IFERROR(__xludf.DUMMYFUNCTION("FILTER('설정시트'!$D$7:$K$20,'설정시트'!$C$7:$C$20=I475)"),"#N/A")</f>
        <v>#N/A</v>
      </c>
      <c r="AC475" s="201"/>
      <c r="AD475" s="201"/>
      <c r="AE475" s="201"/>
      <c r="AF475" s="201"/>
      <c r="AG475" s="201"/>
      <c r="AH475" s="201"/>
      <c r="AI475" s="201"/>
    </row>
    <row r="476">
      <c r="H476" s="205"/>
      <c r="I476" s="206"/>
      <c r="J476" s="203"/>
      <c r="K476" s="207"/>
      <c r="L476" s="199"/>
      <c r="M476" s="130"/>
      <c r="N476" s="199"/>
      <c r="O476" s="200"/>
      <c r="P476" s="200"/>
      <c r="Q476" s="130"/>
      <c r="R476" s="199"/>
      <c r="S476" s="200"/>
      <c r="T476" s="132"/>
      <c r="AB476" s="201" t="str">
        <f>IFERROR(__xludf.DUMMYFUNCTION("FILTER('설정시트'!$D$7:$K$20,'설정시트'!$C$7:$C$20=I476)"),"#N/A")</f>
        <v>#N/A</v>
      </c>
      <c r="AC476" s="201"/>
      <c r="AD476" s="201"/>
      <c r="AE476" s="201"/>
      <c r="AF476" s="201"/>
      <c r="AG476" s="201"/>
      <c r="AH476" s="201"/>
      <c r="AI476" s="201"/>
    </row>
    <row r="477">
      <c r="H477" s="205"/>
      <c r="I477" s="206"/>
      <c r="J477" s="203"/>
      <c r="K477" s="207"/>
      <c r="L477" s="199"/>
      <c r="M477" s="130"/>
      <c r="N477" s="199"/>
      <c r="O477" s="200"/>
      <c r="P477" s="200"/>
      <c r="Q477" s="130"/>
      <c r="R477" s="199"/>
      <c r="S477" s="200"/>
      <c r="T477" s="132"/>
      <c r="AB477" s="201" t="str">
        <f>IFERROR(__xludf.DUMMYFUNCTION("FILTER('설정시트'!$D$7:$K$20,'설정시트'!$C$7:$C$20=I477)"),"#N/A")</f>
        <v>#N/A</v>
      </c>
      <c r="AC477" s="201"/>
      <c r="AD477" s="201"/>
      <c r="AE477" s="201"/>
      <c r="AF477" s="201"/>
      <c r="AG477" s="201"/>
      <c r="AH477" s="201"/>
      <c r="AI477" s="201"/>
    </row>
    <row r="478">
      <c r="H478" s="205"/>
      <c r="I478" s="206"/>
      <c r="J478" s="203"/>
      <c r="K478" s="207"/>
      <c r="L478" s="199"/>
      <c r="M478" s="130"/>
      <c r="N478" s="199"/>
      <c r="O478" s="200"/>
      <c r="P478" s="200"/>
      <c r="Q478" s="130"/>
      <c r="R478" s="199"/>
      <c r="S478" s="200"/>
      <c r="T478" s="132"/>
      <c r="AB478" s="201" t="str">
        <f>IFERROR(__xludf.DUMMYFUNCTION("FILTER('설정시트'!$D$7:$K$20,'설정시트'!$C$7:$C$20=I478)"),"#N/A")</f>
        <v>#N/A</v>
      </c>
      <c r="AC478" s="201"/>
      <c r="AD478" s="201"/>
      <c r="AE478" s="201"/>
      <c r="AF478" s="201"/>
      <c r="AG478" s="201"/>
      <c r="AH478" s="201"/>
      <c r="AI478" s="201"/>
    </row>
    <row r="479">
      <c r="H479" s="205"/>
      <c r="I479" s="206"/>
      <c r="J479" s="203"/>
      <c r="K479" s="207"/>
      <c r="L479" s="199"/>
      <c r="M479" s="130"/>
      <c r="N479" s="199"/>
      <c r="O479" s="200"/>
      <c r="P479" s="200"/>
      <c r="Q479" s="130"/>
      <c r="R479" s="199"/>
      <c r="S479" s="200"/>
      <c r="T479" s="132"/>
      <c r="AB479" s="201" t="str">
        <f>IFERROR(__xludf.DUMMYFUNCTION("FILTER('설정시트'!$D$7:$K$20,'설정시트'!$C$7:$C$20=I479)"),"#N/A")</f>
        <v>#N/A</v>
      </c>
      <c r="AC479" s="201"/>
      <c r="AD479" s="201"/>
      <c r="AE479" s="201"/>
      <c r="AF479" s="201"/>
      <c r="AG479" s="201"/>
      <c r="AH479" s="201"/>
      <c r="AI479" s="201"/>
    </row>
    <row r="480">
      <c r="H480" s="205"/>
      <c r="I480" s="206"/>
      <c r="J480" s="203"/>
      <c r="K480" s="207"/>
      <c r="L480" s="199"/>
      <c r="M480" s="130"/>
      <c r="N480" s="199"/>
      <c r="O480" s="200"/>
      <c r="P480" s="200"/>
      <c r="Q480" s="130"/>
      <c r="R480" s="199"/>
      <c r="S480" s="200"/>
      <c r="T480" s="132"/>
      <c r="AB480" s="201" t="str">
        <f>IFERROR(__xludf.DUMMYFUNCTION("FILTER('설정시트'!$D$7:$K$20,'설정시트'!$C$7:$C$20=I480)"),"#N/A")</f>
        <v>#N/A</v>
      </c>
      <c r="AC480" s="201"/>
      <c r="AD480" s="201"/>
      <c r="AE480" s="201"/>
      <c r="AF480" s="201"/>
      <c r="AG480" s="201"/>
      <c r="AH480" s="201"/>
      <c r="AI480" s="201"/>
    </row>
    <row r="481">
      <c r="H481" s="205"/>
      <c r="I481" s="206"/>
      <c r="J481" s="203"/>
      <c r="K481" s="207"/>
      <c r="L481" s="199"/>
      <c r="M481" s="130"/>
      <c r="N481" s="199"/>
      <c r="O481" s="200"/>
      <c r="P481" s="200"/>
      <c r="Q481" s="130"/>
      <c r="R481" s="199"/>
      <c r="S481" s="200"/>
      <c r="T481" s="132"/>
      <c r="AB481" s="201" t="str">
        <f>IFERROR(__xludf.DUMMYFUNCTION("FILTER('설정시트'!$D$7:$K$20,'설정시트'!$C$7:$C$20=I481)"),"#N/A")</f>
        <v>#N/A</v>
      </c>
      <c r="AC481" s="201"/>
      <c r="AD481" s="201"/>
      <c r="AE481" s="201"/>
      <c r="AF481" s="201"/>
      <c r="AG481" s="201"/>
      <c r="AH481" s="201"/>
      <c r="AI481" s="201"/>
    </row>
    <row r="482">
      <c r="H482" s="205"/>
      <c r="I482" s="206"/>
      <c r="J482" s="203"/>
      <c r="K482" s="207"/>
      <c r="L482" s="199"/>
      <c r="M482" s="130"/>
      <c r="N482" s="199"/>
      <c r="O482" s="200"/>
      <c r="P482" s="200"/>
      <c r="Q482" s="130"/>
      <c r="R482" s="199"/>
      <c r="S482" s="200"/>
      <c r="T482" s="132"/>
      <c r="AB482" s="201" t="str">
        <f>IFERROR(__xludf.DUMMYFUNCTION("FILTER('설정시트'!$D$7:$K$20,'설정시트'!$C$7:$C$20=I482)"),"#N/A")</f>
        <v>#N/A</v>
      </c>
      <c r="AC482" s="201"/>
      <c r="AD482" s="201"/>
      <c r="AE482" s="201"/>
      <c r="AF482" s="201"/>
      <c r="AG482" s="201"/>
      <c r="AH482" s="201"/>
      <c r="AI482" s="201"/>
    </row>
    <row r="483">
      <c r="H483" s="205"/>
      <c r="I483" s="206"/>
      <c r="J483" s="203"/>
      <c r="K483" s="207"/>
      <c r="L483" s="199"/>
      <c r="M483" s="130"/>
      <c r="N483" s="199"/>
      <c r="O483" s="200"/>
      <c r="P483" s="200"/>
      <c r="Q483" s="130"/>
      <c r="R483" s="199"/>
      <c r="S483" s="200"/>
      <c r="T483" s="132"/>
      <c r="AB483" s="201" t="str">
        <f>IFERROR(__xludf.DUMMYFUNCTION("FILTER('설정시트'!$D$7:$K$20,'설정시트'!$C$7:$C$20=I483)"),"#N/A")</f>
        <v>#N/A</v>
      </c>
      <c r="AC483" s="201"/>
      <c r="AD483" s="201"/>
      <c r="AE483" s="201"/>
      <c r="AF483" s="201"/>
      <c r="AG483" s="201"/>
      <c r="AH483" s="201"/>
      <c r="AI483" s="201"/>
    </row>
    <row r="484">
      <c r="H484" s="205"/>
      <c r="I484" s="206"/>
      <c r="J484" s="203"/>
      <c r="K484" s="207"/>
      <c r="L484" s="199"/>
      <c r="M484" s="130"/>
      <c r="N484" s="199"/>
      <c r="O484" s="200"/>
      <c r="P484" s="200"/>
      <c r="Q484" s="130"/>
      <c r="R484" s="199"/>
      <c r="S484" s="200"/>
      <c r="T484" s="132"/>
      <c r="AB484" s="201" t="str">
        <f>IFERROR(__xludf.DUMMYFUNCTION("FILTER('설정시트'!$D$7:$K$20,'설정시트'!$C$7:$C$20=I484)"),"#N/A")</f>
        <v>#N/A</v>
      </c>
      <c r="AC484" s="201"/>
      <c r="AD484" s="201"/>
      <c r="AE484" s="201"/>
      <c r="AF484" s="201"/>
      <c r="AG484" s="201"/>
      <c r="AH484" s="201"/>
      <c r="AI484" s="201"/>
    </row>
    <row r="485">
      <c r="H485" s="205"/>
      <c r="I485" s="206"/>
      <c r="J485" s="203"/>
      <c r="K485" s="207"/>
      <c r="L485" s="199"/>
      <c r="M485" s="130"/>
      <c r="N485" s="199"/>
      <c r="O485" s="200"/>
      <c r="P485" s="200"/>
      <c r="Q485" s="130"/>
      <c r="R485" s="199"/>
      <c r="S485" s="200"/>
      <c r="T485" s="132"/>
      <c r="AB485" s="201" t="str">
        <f>IFERROR(__xludf.DUMMYFUNCTION("FILTER('설정시트'!$D$7:$K$20,'설정시트'!$C$7:$C$20=I485)"),"#N/A")</f>
        <v>#N/A</v>
      </c>
      <c r="AC485" s="201"/>
      <c r="AD485" s="201"/>
      <c r="AE485" s="201"/>
      <c r="AF485" s="201"/>
      <c r="AG485" s="201"/>
      <c r="AH485" s="201"/>
      <c r="AI485" s="201"/>
    </row>
    <row r="486">
      <c r="H486" s="205"/>
      <c r="I486" s="206"/>
      <c r="J486" s="203"/>
      <c r="K486" s="207"/>
      <c r="L486" s="199"/>
      <c r="M486" s="130"/>
      <c r="N486" s="199"/>
      <c r="O486" s="200"/>
      <c r="P486" s="200"/>
      <c r="Q486" s="130"/>
      <c r="R486" s="199"/>
      <c r="S486" s="200"/>
      <c r="T486" s="132"/>
      <c r="AB486" s="201" t="str">
        <f>IFERROR(__xludf.DUMMYFUNCTION("FILTER('설정시트'!$D$7:$K$20,'설정시트'!$C$7:$C$20=I486)"),"#N/A")</f>
        <v>#N/A</v>
      </c>
      <c r="AC486" s="201"/>
      <c r="AD486" s="201"/>
      <c r="AE486" s="201"/>
      <c r="AF486" s="201"/>
      <c r="AG486" s="201"/>
      <c r="AH486" s="201"/>
      <c r="AI486" s="201"/>
    </row>
    <row r="487">
      <c r="H487" s="205"/>
      <c r="I487" s="206"/>
      <c r="J487" s="203"/>
      <c r="K487" s="207"/>
      <c r="L487" s="199"/>
      <c r="M487" s="130"/>
      <c r="N487" s="199"/>
      <c r="O487" s="200"/>
      <c r="P487" s="200"/>
      <c r="Q487" s="130"/>
      <c r="R487" s="199"/>
      <c r="S487" s="200"/>
      <c r="T487" s="132"/>
      <c r="AB487" s="201" t="str">
        <f>IFERROR(__xludf.DUMMYFUNCTION("FILTER('설정시트'!$D$7:$K$20,'설정시트'!$C$7:$C$20=I487)"),"#N/A")</f>
        <v>#N/A</v>
      </c>
      <c r="AC487" s="201"/>
      <c r="AD487" s="201"/>
      <c r="AE487" s="201"/>
      <c r="AF487" s="201"/>
      <c r="AG487" s="201"/>
      <c r="AH487" s="201"/>
      <c r="AI487" s="201"/>
    </row>
    <row r="488">
      <c r="H488" s="205"/>
      <c r="I488" s="206"/>
      <c r="J488" s="203"/>
      <c r="K488" s="207"/>
      <c r="L488" s="199"/>
      <c r="M488" s="130"/>
      <c r="N488" s="199"/>
      <c r="O488" s="200"/>
      <c r="P488" s="200"/>
      <c r="Q488" s="130"/>
      <c r="R488" s="199"/>
      <c r="S488" s="200"/>
      <c r="T488" s="132"/>
      <c r="AB488" s="201" t="str">
        <f>IFERROR(__xludf.DUMMYFUNCTION("FILTER('설정시트'!$D$7:$K$20,'설정시트'!$C$7:$C$20=I488)"),"#N/A")</f>
        <v>#N/A</v>
      </c>
      <c r="AC488" s="201"/>
      <c r="AD488" s="201"/>
      <c r="AE488" s="201"/>
      <c r="AF488" s="201"/>
      <c r="AG488" s="201"/>
      <c r="AH488" s="201"/>
      <c r="AI488" s="201"/>
    </row>
    <row r="489">
      <c r="H489" s="205"/>
      <c r="I489" s="206"/>
      <c r="J489" s="203"/>
      <c r="K489" s="207"/>
      <c r="L489" s="199"/>
      <c r="M489" s="130"/>
      <c r="N489" s="199"/>
      <c r="O489" s="200"/>
      <c r="P489" s="200"/>
      <c r="Q489" s="130"/>
      <c r="R489" s="199"/>
      <c r="S489" s="200"/>
      <c r="T489" s="132"/>
      <c r="AB489" s="201" t="str">
        <f>IFERROR(__xludf.DUMMYFUNCTION("FILTER('설정시트'!$D$7:$K$20,'설정시트'!$C$7:$C$20=I489)"),"#N/A")</f>
        <v>#N/A</v>
      </c>
      <c r="AC489" s="201"/>
      <c r="AD489" s="201"/>
      <c r="AE489" s="201"/>
      <c r="AF489" s="201"/>
      <c r="AG489" s="201"/>
      <c r="AH489" s="201"/>
      <c r="AI489" s="201"/>
    </row>
    <row r="490">
      <c r="H490" s="205"/>
      <c r="I490" s="206"/>
      <c r="J490" s="203"/>
      <c r="K490" s="207"/>
      <c r="L490" s="199"/>
      <c r="M490" s="130"/>
      <c r="N490" s="199"/>
      <c r="O490" s="200"/>
      <c r="P490" s="200"/>
      <c r="Q490" s="130"/>
      <c r="R490" s="199"/>
      <c r="S490" s="200"/>
      <c r="T490" s="132"/>
      <c r="AB490" s="201" t="str">
        <f>IFERROR(__xludf.DUMMYFUNCTION("FILTER('설정시트'!$D$7:$K$20,'설정시트'!$C$7:$C$20=I490)"),"#N/A")</f>
        <v>#N/A</v>
      </c>
      <c r="AC490" s="201"/>
      <c r="AD490" s="201"/>
      <c r="AE490" s="201"/>
      <c r="AF490" s="201"/>
      <c r="AG490" s="201"/>
      <c r="AH490" s="201"/>
      <c r="AI490" s="201"/>
    </row>
    <row r="491">
      <c r="H491" s="205"/>
      <c r="I491" s="206"/>
      <c r="J491" s="203"/>
      <c r="K491" s="207"/>
      <c r="L491" s="199"/>
      <c r="M491" s="130"/>
      <c r="N491" s="199"/>
      <c r="O491" s="200"/>
      <c r="P491" s="200"/>
      <c r="Q491" s="130"/>
      <c r="R491" s="199"/>
      <c r="S491" s="200"/>
      <c r="T491" s="132"/>
      <c r="AB491" s="201" t="str">
        <f>IFERROR(__xludf.DUMMYFUNCTION("FILTER('설정시트'!$D$7:$K$20,'설정시트'!$C$7:$C$20=I491)"),"#N/A")</f>
        <v>#N/A</v>
      </c>
      <c r="AC491" s="201"/>
      <c r="AD491" s="201"/>
      <c r="AE491" s="201"/>
      <c r="AF491" s="201"/>
      <c r="AG491" s="201"/>
      <c r="AH491" s="201"/>
      <c r="AI491" s="201"/>
    </row>
    <row r="492">
      <c r="H492" s="205"/>
      <c r="I492" s="206"/>
      <c r="J492" s="203"/>
      <c r="K492" s="207"/>
      <c r="L492" s="199"/>
      <c r="M492" s="130"/>
      <c r="N492" s="199"/>
      <c r="O492" s="200"/>
      <c r="P492" s="200"/>
      <c r="Q492" s="130"/>
      <c r="R492" s="199"/>
      <c r="S492" s="200"/>
      <c r="T492" s="132"/>
      <c r="AB492" s="201" t="str">
        <f>IFERROR(__xludf.DUMMYFUNCTION("FILTER('설정시트'!$D$7:$K$20,'설정시트'!$C$7:$C$20=I492)"),"#N/A")</f>
        <v>#N/A</v>
      </c>
      <c r="AC492" s="201"/>
      <c r="AD492" s="201"/>
      <c r="AE492" s="201"/>
      <c r="AF492" s="201"/>
      <c r="AG492" s="201"/>
      <c r="AH492" s="201"/>
      <c r="AI492" s="201"/>
    </row>
    <row r="493">
      <c r="H493" s="205"/>
      <c r="I493" s="206"/>
      <c r="J493" s="203"/>
      <c r="K493" s="207"/>
      <c r="L493" s="199"/>
      <c r="M493" s="130"/>
      <c r="N493" s="199"/>
      <c r="O493" s="200"/>
      <c r="P493" s="200"/>
      <c r="Q493" s="130"/>
      <c r="R493" s="199"/>
      <c r="S493" s="200"/>
      <c r="T493" s="132"/>
      <c r="AB493" s="201" t="str">
        <f>IFERROR(__xludf.DUMMYFUNCTION("FILTER('설정시트'!$D$7:$K$20,'설정시트'!$C$7:$C$20=I493)"),"#N/A")</f>
        <v>#N/A</v>
      </c>
      <c r="AC493" s="201"/>
      <c r="AD493" s="201"/>
      <c r="AE493" s="201"/>
      <c r="AF493" s="201"/>
      <c r="AG493" s="201"/>
      <c r="AH493" s="201"/>
      <c r="AI493" s="201"/>
    </row>
    <row r="494">
      <c r="H494" s="205"/>
      <c r="I494" s="206"/>
      <c r="J494" s="203"/>
      <c r="K494" s="207"/>
      <c r="L494" s="199"/>
      <c r="M494" s="130"/>
      <c r="N494" s="199"/>
      <c r="O494" s="200"/>
      <c r="P494" s="200"/>
      <c r="Q494" s="130"/>
      <c r="R494" s="199"/>
      <c r="S494" s="200"/>
      <c r="T494" s="132"/>
      <c r="AB494" s="201" t="str">
        <f>IFERROR(__xludf.DUMMYFUNCTION("FILTER('설정시트'!$D$7:$K$20,'설정시트'!$C$7:$C$20=I494)"),"#N/A")</f>
        <v>#N/A</v>
      </c>
      <c r="AC494" s="201"/>
      <c r="AD494" s="201"/>
      <c r="AE494" s="201"/>
      <c r="AF494" s="201"/>
      <c r="AG494" s="201"/>
      <c r="AH494" s="201"/>
      <c r="AI494" s="201"/>
    </row>
    <row r="495">
      <c r="H495" s="205"/>
      <c r="I495" s="206"/>
      <c r="J495" s="203"/>
      <c r="K495" s="207"/>
      <c r="L495" s="199"/>
      <c r="M495" s="130"/>
      <c r="N495" s="199"/>
      <c r="O495" s="200"/>
      <c r="P495" s="200"/>
      <c r="Q495" s="130"/>
      <c r="R495" s="199"/>
      <c r="S495" s="200"/>
      <c r="T495" s="132"/>
      <c r="AB495" s="201" t="str">
        <f>IFERROR(__xludf.DUMMYFUNCTION("FILTER('설정시트'!$D$7:$K$20,'설정시트'!$C$7:$C$20=I495)"),"#N/A")</f>
        <v>#N/A</v>
      </c>
      <c r="AC495" s="201"/>
      <c r="AD495" s="201"/>
      <c r="AE495" s="201"/>
      <c r="AF495" s="201"/>
      <c r="AG495" s="201"/>
      <c r="AH495" s="201"/>
      <c r="AI495" s="201"/>
    </row>
    <row r="496">
      <c r="H496" s="205"/>
      <c r="I496" s="206"/>
      <c r="J496" s="203"/>
      <c r="K496" s="207"/>
      <c r="L496" s="199"/>
      <c r="M496" s="130"/>
      <c r="N496" s="199"/>
      <c r="O496" s="200"/>
      <c r="P496" s="200"/>
      <c r="Q496" s="130"/>
      <c r="R496" s="199"/>
      <c r="S496" s="200"/>
      <c r="T496" s="132"/>
      <c r="AB496" s="201" t="str">
        <f>IFERROR(__xludf.DUMMYFUNCTION("FILTER('설정시트'!$D$7:$K$20,'설정시트'!$C$7:$C$20=I496)"),"#N/A")</f>
        <v>#N/A</v>
      </c>
      <c r="AC496" s="201"/>
      <c r="AD496" s="201"/>
      <c r="AE496" s="201"/>
      <c r="AF496" s="201"/>
      <c r="AG496" s="201"/>
      <c r="AH496" s="201"/>
      <c r="AI496" s="201"/>
    </row>
    <row r="497">
      <c r="H497" s="205"/>
      <c r="I497" s="206"/>
      <c r="J497" s="203"/>
      <c r="K497" s="207"/>
      <c r="L497" s="199"/>
      <c r="M497" s="130"/>
      <c r="N497" s="199"/>
      <c r="O497" s="200"/>
      <c r="P497" s="200"/>
      <c r="Q497" s="130"/>
      <c r="R497" s="199"/>
      <c r="S497" s="200"/>
      <c r="T497" s="132"/>
      <c r="AB497" s="201" t="str">
        <f>IFERROR(__xludf.DUMMYFUNCTION("FILTER('설정시트'!$D$7:$K$20,'설정시트'!$C$7:$C$20=I497)"),"#N/A")</f>
        <v>#N/A</v>
      </c>
      <c r="AC497" s="201"/>
      <c r="AD497" s="201"/>
      <c r="AE497" s="201"/>
      <c r="AF497" s="201"/>
      <c r="AG497" s="201"/>
      <c r="AH497" s="201"/>
      <c r="AI497" s="201"/>
    </row>
    <row r="498">
      <c r="H498" s="205"/>
      <c r="I498" s="206"/>
      <c r="J498" s="203"/>
      <c r="K498" s="207"/>
      <c r="L498" s="199"/>
      <c r="M498" s="130"/>
      <c r="N498" s="199"/>
      <c r="O498" s="200"/>
      <c r="P498" s="200"/>
      <c r="Q498" s="130"/>
      <c r="R498" s="199"/>
      <c r="S498" s="200"/>
      <c r="T498" s="132"/>
      <c r="AB498" s="201" t="str">
        <f>IFERROR(__xludf.DUMMYFUNCTION("FILTER('설정시트'!$D$7:$K$20,'설정시트'!$C$7:$C$20=I498)"),"#N/A")</f>
        <v>#N/A</v>
      </c>
      <c r="AC498" s="201"/>
      <c r="AD498" s="201"/>
      <c r="AE498" s="201"/>
      <c r="AF498" s="201"/>
      <c r="AG498" s="201"/>
      <c r="AH498" s="201"/>
      <c r="AI498" s="201"/>
    </row>
    <row r="499">
      <c r="H499" s="205"/>
      <c r="I499" s="206"/>
      <c r="J499" s="203"/>
      <c r="K499" s="207"/>
      <c r="L499" s="199"/>
      <c r="M499" s="130"/>
      <c r="N499" s="199"/>
      <c r="O499" s="200"/>
      <c r="P499" s="200"/>
      <c r="Q499" s="130"/>
      <c r="R499" s="199"/>
      <c r="S499" s="200"/>
      <c r="T499" s="132"/>
      <c r="AB499" s="201" t="str">
        <f>IFERROR(__xludf.DUMMYFUNCTION("FILTER('설정시트'!$D$7:$K$20,'설정시트'!$C$7:$C$20=I499)"),"#N/A")</f>
        <v>#N/A</v>
      </c>
      <c r="AC499" s="201"/>
      <c r="AD499" s="201"/>
      <c r="AE499" s="201"/>
      <c r="AF499" s="201"/>
      <c r="AG499" s="201"/>
      <c r="AH499" s="201"/>
      <c r="AI499" s="201"/>
    </row>
    <row r="500">
      <c r="H500" s="208"/>
      <c r="I500" s="209"/>
      <c r="J500" s="210"/>
      <c r="K500" s="211"/>
      <c r="L500" s="212"/>
      <c r="M500" s="152"/>
      <c r="N500" s="212"/>
      <c r="O500" s="213"/>
      <c r="P500" s="213"/>
      <c r="Q500" s="152"/>
      <c r="R500" s="212"/>
      <c r="S500" s="213"/>
      <c r="T500" s="55"/>
      <c r="AB500" s="201" t="str">
        <f>IFERROR(__xludf.DUMMYFUNCTION("FILTER('설정시트'!$D$7:$K$20,'설정시트'!$C$7:$C$20=I500)"),"#N/A")</f>
        <v>#N/A</v>
      </c>
      <c r="AC500" s="201"/>
      <c r="AD500" s="201"/>
      <c r="AE500" s="201"/>
      <c r="AF500" s="201"/>
      <c r="AG500" s="201"/>
      <c r="AH500" s="201"/>
      <c r="AI500" s="201"/>
    </row>
  </sheetData>
  <customSheetViews>
    <customSheetView guid="{08E032E1-CBE8-4B83-9FAB-540FA7603A16}" filter="1" showAutoFilter="1">
      <autoFilter ref="$H$61:$J$150"/>
    </customSheetView>
    <customSheetView guid="{2938FD61-1C54-41F9-AD5C-522B0675D6B8}" filter="1" showAutoFilter="1">
      <autoFilter ref="$I$61:$L$50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0" priority="1" stopIfTrue="1">
      <formula>MONTH(R9)&lt;&gt;$D$3</formula>
    </cfRule>
  </conditionalFormatting>
  <conditionalFormatting sqref="R19:X19">
    <cfRule type="expression" dxfId="1" priority="2" stopIfTrue="1">
      <formula>MONTH(R19)&lt;&gt;$D$3</formula>
    </cfRule>
  </conditionalFormatting>
  <conditionalFormatting sqref="R17:X17">
    <cfRule type="expression" dxfId="1" priority="3" stopIfTrue="1">
      <formula>MONTH(R17)&lt;&gt;$D$3</formula>
    </cfRule>
  </conditionalFormatting>
  <conditionalFormatting sqref="R15:X15">
    <cfRule type="expression" dxfId="1" priority="4" stopIfTrue="1">
      <formula>MONTH(R15)&lt;&gt;$D$3</formula>
    </cfRule>
  </conditionalFormatting>
  <conditionalFormatting sqref="R13:X13">
    <cfRule type="expression" dxfId="1" priority="5" stopIfTrue="1">
      <formula>MONTH(R13)&lt;&gt;$D$3</formula>
    </cfRule>
  </conditionalFormatting>
  <conditionalFormatting sqref="R11:X11">
    <cfRule type="expression" dxfId="1" priority="6" stopIfTrue="1">
      <formula>MONTH(R11)&lt;&gt;$D$3</formula>
    </cfRule>
  </conditionalFormatting>
  <conditionalFormatting sqref="R20:X20">
    <cfRule type="expression" dxfId="1" priority="7" stopIfTrue="1">
      <formula>MONTH(R19)&lt;&gt;$D$3</formula>
    </cfRule>
  </conditionalFormatting>
  <conditionalFormatting sqref="R18:X18">
    <cfRule type="expression" dxfId="1" priority="8" stopIfTrue="1">
      <formula>MONTH(R17)&lt;&gt;$D$3</formula>
    </cfRule>
  </conditionalFormatting>
  <conditionalFormatting sqref="R16:X16">
    <cfRule type="expression" dxfId="1" priority="9" stopIfTrue="1">
      <formula>MONTH(R15)&lt;&gt;$D$3</formula>
    </cfRule>
  </conditionalFormatting>
  <conditionalFormatting sqref="R14:X14">
    <cfRule type="expression" dxfId="1" priority="10" stopIfTrue="1">
      <formula>MONTH(R13)&lt;&gt;$D$3</formula>
    </cfRule>
  </conditionalFormatting>
  <conditionalFormatting sqref="R12:X12">
    <cfRule type="expression" dxfId="1" priority="11" stopIfTrue="1">
      <formula>MONTH(R11)&lt;&gt;$D$3</formula>
    </cfRule>
  </conditionalFormatting>
  <conditionalFormatting sqref="R10:X10">
    <cfRule type="expression" dxfId="1" priority="12" stopIfTrue="1">
      <formula>MONTH(R9)&lt;&gt;$D$3</formula>
    </cfRule>
  </conditionalFormatting>
  <conditionalFormatting sqref="Y20">
    <cfRule type="expression" dxfId="1" priority="13" stopIfTrue="1">
      <formula>MONTH($R$19)&lt;&gt;$D$3</formula>
    </cfRule>
  </conditionalFormatting>
  <conditionalFormatting sqref="Y18">
    <cfRule type="expression" dxfId="1" priority="14" stopIfTrue="1">
      <formula>MONTH($R$17)&lt;&gt;$D$3</formula>
    </cfRule>
  </conditionalFormatting>
  <conditionalFormatting sqref="Y16">
    <cfRule type="expression" dxfId="1" priority="15" stopIfTrue="1">
      <formula>MONTH($R$15)&lt;&gt;$D$3</formula>
    </cfRule>
  </conditionalFormatting>
  <conditionalFormatting sqref="Y14">
    <cfRule type="expression" dxfId="1" priority="16" stopIfTrue="1">
      <formula>MONTH($R$13)&lt;&gt;$D$3</formula>
    </cfRule>
  </conditionalFormatting>
  <conditionalFormatting sqref="Y12">
    <cfRule type="expression" dxfId="1" priority="17" stopIfTrue="1">
      <formula>MONTH($R$11)&lt;&gt;$D$3</formula>
    </cfRule>
  </conditionalFormatting>
  <conditionalFormatting sqref="Y10">
    <cfRule type="expression" dxfId="1" priority="18" stopIfTrue="1">
      <formula>MONTH($X$9)&lt;&gt;$D$3</formula>
    </cfRule>
  </conditionalFormatting>
  <conditionalFormatting sqref="H62:H500">
    <cfRule type="expression" dxfId="2" priority="19" stopIfTrue="1">
      <formula>AND(H62="", I62&lt;&gt;"")</formula>
    </cfRule>
  </conditionalFormatting>
  <dataValidations>
    <dataValidation type="list" allowBlank="1" showErrorMessage="1" sqref="J453">
      <formula1>'5월'!$AB$453:$AI$453</formula1>
    </dataValidation>
    <dataValidation type="list" allowBlank="1" showErrorMessage="1" sqref="J250">
      <formula1>'5월'!$AB$250:$AI$250</formula1>
    </dataValidation>
    <dataValidation type="list" allowBlank="1" showErrorMessage="1" sqref="J438">
      <formula1>'5월'!$AB$438:$AI$438</formula1>
    </dataValidation>
    <dataValidation type="list" allowBlank="1" showErrorMessage="1" sqref="J344">
      <formula1>'5월'!$AB$344:$AI$344</formula1>
    </dataValidation>
    <dataValidation type="list" allowBlank="1" showErrorMessage="1" sqref="J126">
      <formula1>'5월'!$AB$126:$AI$126</formula1>
    </dataValidation>
    <dataValidation type="list" allowBlank="1" showErrorMessage="1" sqref="J349">
      <formula1>'5월'!$AB$349:$AI$349</formula1>
    </dataValidation>
    <dataValidation type="list" allowBlank="1" showErrorMessage="1" sqref="J235">
      <formula1>'5월'!$AB$235:$AI$235</formula1>
    </dataValidation>
    <dataValidation type="list" allowBlank="1" showErrorMessage="1" sqref="J161">
      <formula1>'5월'!$AB$161:$AI$161</formula1>
    </dataValidation>
    <dataValidation type="list" allowBlank="1" showErrorMessage="1" sqref="J73">
      <formula1>'5월'!$AB$73:$AI$73</formula1>
    </dataValidation>
    <dataValidation type="list" allowBlank="1" showErrorMessage="1" sqref="J473">
      <formula1>'5월'!$AB$473:$AI$473</formula1>
    </dataValidation>
    <dataValidation type="list" allowBlank="1" showErrorMessage="1" sqref="J230">
      <formula1>'5월'!$AB$230:$AI$230</formula1>
    </dataValidation>
    <dataValidation type="list" allowBlank="1" showErrorMessage="1" sqref="J402">
      <formula1>'5월'!$AB$402:$AI$402</formula1>
    </dataValidation>
    <dataValidation type="list" allowBlank="1" showErrorMessage="1" sqref="J192">
      <formula1>'5월'!$AB$192:$AI$192</formula1>
    </dataValidation>
    <dataValidation type="list" allowBlank="1" showErrorMessage="1" sqref="J197">
      <formula1>'5월'!$AB$197:$AI$197</formula1>
    </dataValidation>
    <dataValidation type="list" allowBlank="1" showErrorMessage="1" sqref="J90">
      <formula1>'5월'!$AB$90:$AI$90</formula1>
    </dataValidation>
    <dataValidation type="list" allowBlank="1" showErrorMessage="1" sqref="J369">
      <formula1>'5월'!$AB$369:$AI$369</formula1>
    </dataValidation>
    <dataValidation type="list" allowBlank="1" showErrorMessage="1" sqref="J364">
      <formula1>'5월'!$AB$364:$AI$364</formula1>
    </dataValidation>
    <dataValidation type="list" allowBlank="1" showErrorMessage="1" sqref="J458">
      <formula1>'5월'!$AB$458:$AI$458</formula1>
    </dataValidation>
    <dataValidation type="list" allowBlank="1" showErrorMessage="1" sqref="J255">
      <formula1>'5월'!$AB$255:$AI$255</formula1>
    </dataValidation>
    <dataValidation type="list" allowBlank="1" showErrorMessage="1" sqref="J407">
      <formula1>'5월'!$AB$407:$AI$407</formula1>
    </dataValidation>
    <dataValidation type="list" allowBlank="1" showErrorMessage="1" sqref="J146">
      <formula1>'5월'!$AB$146:$AI$146</formula1>
    </dataValidation>
    <dataValidation type="list" allowBlank="1" showErrorMessage="1" sqref="J141">
      <formula1>'5월'!$AB$141:$AI$141</formula1>
    </dataValidation>
    <dataValidation type="list" allowBlank="1" showErrorMessage="1" sqref="J186">
      <formula1>'5월'!$AB$186:$AI$186</formula1>
    </dataValidation>
    <dataValidation type="list" allowBlank="1" showErrorMessage="1" sqref="J375">
      <formula1>'5월'!$AB$375:$AI$375</formula1>
    </dataValidation>
    <dataValidation type="list" allowBlank="1" showErrorMessage="1" sqref="J99">
      <formula1>'5월'!$AB$99:$AI$99</formula1>
    </dataValidation>
    <dataValidation type="list" allowBlank="1" showErrorMessage="1" sqref="J101">
      <formula1>'5월'!$AB$101:$AI$101</formula1>
    </dataValidation>
    <dataValidation type="list" allowBlank="1" showErrorMessage="1" sqref="J209">
      <formula1>'5월'!$AB$209:$AI$209</formula1>
    </dataValidation>
    <dataValidation type="list" allowBlank="1" showErrorMessage="1" sqref="J295">
      <formula1>'5월'!$AB$295:$AI$295</formula1>
    </dataValidation>
    <dataValidation type="list" allowBlank="1" showErrorMessage="1" sqref="J266">
      <formula1>'5월'!$AB$266:$AI$266</formula1>
    </dataValidation>
    <dataValidation type="list" allowBlank="1" showErrorMessage="1" sqref="J110">
      <formula1>'5월'!$AB$110:$AI$110</formula1>
    </dataValidation>
    <dataValidation type="list" allowBlank="1" showErrorMessage="1" sqref="J427">
      <formula1>'5월'!$AB$427:$AI$427</formula1>
    </dataValidation>
    <dataValidation type="list" allowBlank="1" showErrorMessage="1" sqref="J130">
      <formula1>'5월'!$AB$130:$AI$130</formula1>
    </dataValidation>
    <dataValidation type="list" allowBlank="1" showErrorMessage="1" sqref="J275">
      <formula1>'5월'!$AB$275:$AI$275</formula1>
    </dataValidation>
    <dataValidation type="list" allowBlank="1" showErrorMessage="1" sqref="J157">
      <formula1>'5월'!$AB$157:$AI$157</formula1>
    </dataValidation>
    <dataValidation type="list" allowBlank="1" showErrorMessage="1" sqref="J395">
      <formula1>'5월'!$AB$395:$AI$395</formula1>
    </dataValidation>
    <dataValidation type="list" allowBlank="1" showErrorMessage="1" sqref="J464">
      <formula1>'5월'!$AB$464:$AI$464</formula1>
    </dataValidation>
    <dataValidation type="list" allowBlank="1" showErrorMessage="1" sqref="J166">
      <formula1>'5월'!$AB$166:$AI$166</formula1>
    </dataValidation>
    <dataValidation type="list" allowBlank="1" showErrorMessage="1" sqref="J318">
      <formula1>'5월'!$AB$318:$AI$318</formula1>
    </dataValidation>
    <dataValidation type="list" allowBlank="1" showErrorMessage="1" sqref="J121">
      <formula1>'5월'!$AB$121:$AI$121</formula1>
    </dataValidation>
    <dataValidation type="list" allowBlank="1" showErrorMessage="1" sqref="J229">
      <formula1>'5월'!$AB$229:$AI$229</formula1>
    </dataValidation>
    <dataValidation type="list" allowBlank="1" showErrorMessage="1" sqref="J418">
      <formula1>'5월'!$AB$418:$AI$418</formula1>
    </dataValidation>
    <dataValidation type="list" allowBlank="1" showErrorMessage="1" sqref="J309">
      <formula1>'5월'!$AB$309:$AI$309</formula1>
    </dataValidation>
    <dataValidation type="list" allowBlank="1" showErrorMessage="1" sqref="J286">
      <formula1>'5월'!$AB$286:$AI$286</formula1>
    </dataValidation>
    <dataValidation type="list" allowBlank="1" showErrorMessage="1" sqref="J447">
      <formula1>'5월'!$AB$447:$AI$447</formula1>
    </dataValidation>
    <dataValidation type="list" allowBlank="1" showErrorMessage="1" sqref="J177">
      <formula1>'5월'!$AB$177:$AI$177</formula1>
    </dataValidation>
    <dataValidation type="list" allowBlank="1" showErrorMessage="1" sqref="J384">
      <formula1>'5월'!$AB$384:$AI$384</formula1>
    </dataValidation>
    <dataValidation type="list" allowBlank="1" showErrorMessage="1" sqref="J329">
      <formula1>'5월'!$AB$329:$AI$329</formula1>
    </dataValidation>
    <dataValidation type="list" allowBlank="1" showErrorMessage="1" sqref="J75">
      <formula1>'5월'!$AB$75:$AI$75</formula1>
    </dataValidation>
    <dataValidation type="list" allowBlank="1" showErrorMessage="1" sqref="J493">
      <formula1>'5월'!$AB$493:$AI$493</formula1>
    </dataValidation>
    <dataValidation type="list" allowBlank="1" showErrorMessage="1" sqref="J210">
      <formula1>'5월'!$AB$210:$AI$210</formula1>
    </dataValidation>
    <dataValidation type="list" allowBlank="1" showErrorMessage="1" sqref="J484">
      <formula1>'5월'!$AB$484:$AI$484</formula1>
    </dataValidation>
    <dataValidation type="list" allowBlank="1" showErrorMessage="1" sqref="J338">
      <formula1>'5월'!$AB$338:$AI$338</formula1>
    </dataValidation>
    <dataValidation type="list" allowBlank="1" showErrorMessage="1" sqref="J264">
      <formula1>'5월'!$AB$264:$AI$264</formula1>
    </dataValidation>
    <dataValidation type="list" allowBlank="1" showErrorMessage="1" sqref="J297">
      <formula1>'5월'!$AB$297:$AI$297</formula1>
    </dataValidation>
    <dataValidation type="list" allowBlank="1" showErrorMessage="1" sqref="J117">
      <formula1>'5월'!$AB$117:$AI$117</formula1>
    </dataValidation>
    <dataValidation type="list" allowBlank="1" showErrorMessage="1" sqref="J155">
      <formula1>'5월'!$AB$155:$AI$155</formula1>
    </dataValidation>
    <dataValidation type="list" allowBlank="1" showErrorMessage="1" sqref="J170">
      <formula1>'5월'!$AB$170:$AI$170</formula1>
    </dataValidation>
    <dataValidation type="list" allowBlank="1" showErrorMessage="1" sqref="J330">
      <formula1>'5월'!$AB$330:$AI$330</formula1>
    </dataValidation>
    <dataValidation type="list" allowBlank="1" showErrorMessage="1" sqref="J373">
      <formula1>'5월'!$AB$373:$AI$373</formula1>
    </dataValidation>
    <dataValidation type="list" allowBlank="1" showErrorMessage="1" sqref="J226">
      <formula1>'5월'!$AB$226:$AI$226</formula1>
    </dataValidation>
    <dataValidation type="list" allowBlank="1" showErrorMessage="1" sqref="J71">
      <formula1>'5월'!$AB$71:$AI$71</formula1>
    </dataValidation>
    <dataValidation type="list" allowBlank="1" showErrorMessage="1" sqref="J188">
      <formula1>'5월'!$AB$188:$AI$188</formula1>
    </dataValidation>
    <dataValidation type="list" allowBlank="1" showErrorMessage="1" sqref="J482">
      <formula1>'5월'!$AB$482:$AI$482</formula1>
    </dataValidation>
    <dataValidation type="list" allowBlank="1" showErrorMessage="1" sqref="J221">
      <formula1>'5월'!$AB$221:$AI$221</formula1>
    </dataValidation>
    <dataValidation type="list" allowBlank="1" showErrorMessage="1" sqref="J462">
      <formula1>'5월'!$AB$462:$AI$462</formula1>
    </dataValidation>
    <dataValidation type="list" allowBlank="1" showErrorMessage="1" sqref="J241">
      <formula1>'5월'!$AB$241:$AI$241</formula1>
    </dataValidation>
    <dataValidation type="list" allowBlank="1" showErrorMessage="1" sqref="J112">
      <formula1>'5월'!$AB$112:$AI$112</formula1>
    </dataValidation>
    <dataValidation type="list" allowBlank="1" showErrorMessage="1" sqref="J495">
      <formula1>'5월'!$AB$495:$AI$495</formula1>
    </dataValidation>
    <dataValidation type="list" allowBlank="1" showErrorMessage="1" sqref="J315">
      <formula1>'5월'!$AB$315:$AI$315</formula1>
    </dataValidation>
    <dataValidation type="list" allowBlank="1" showErrorMessage="1" sqref="J353">
      <formula1>'5월'!$AB$353:$AI$353</formula1>
    </dataValidation>
    <dataValidation type="list" allowBlank="1" showErrorMessage="1" sqref="J386">
      <formula1>'5월'!$AB$386:$AI$386</formula1>
    </dataValidation>
    <dataValidation type="list" allowBlank="1" showErrorMessage="1" sqref="J350">
      <formula1>'5월'!$AB$350:$AI$350</formula1>
    </dataValidation>
    <dataValidation type="list" allowBlank="1" showErrorMessage="1" sqref="J175">
      <formula1>'5월'!$AB$175:$AI$175</formula1>
    </dataValidation>
    <dataValidation type="list" allowBlank="1" showErrorMessage="1" sqref="J424">
      <formula1>'5월'!$AB$424:$AI$424</formula1>
    </dataValidation>
    <dataValidation type="list" allowBlank="1" showErrorMessage="1" sqref="J277">
      <formula1>'5월'!$AB$277:$AI$277</formula1>
    </dataValidation>
    <dataValidation type="list" allowBlank="1" showErrorMessage="1" sqref="J244">
      <formula1>'5월'!$AB$244:$AI$244</formula1>
    </dataValidation>
    <dataValidation type="list" allowBlank="1" showErrorMessage="1" sqref="J284">
      <formula1>'5월'!$AB$284:$AI$284</formula1>
    </dataValidation>
    <dataValidation type="list" allowBlank="1" showErrorMessage="1" sqref="J137">
      <formula1>'5월'!$AB$137:$AI$137</formula1>
    </dataValidation>
    <dataValidation type="list" allowBlank="1" showErrorMessage="1" sqref="J355">
      <formula1>'5월'!$AB$355:$AI$355</formula1>
    </dataValidation>
    <dataValidation type="list" allowBlank="1" showErrorMessage="1" sqref="J246">
      <formula1>'5월'!$AB$246:$AI$246</formula1>
    </dataValidation>
    <dataValidation type="list" allowBlank="1" showErrorMessage="1" sqref="J335">
      <formula1>'5월'!$AB$335:$AI$335</formula1>
    </dataValidation>
    <dataValidation type="list" allowBlank="1" showErrorMessage="1" sqref="J150">
      <formula1>'5월'!$AB$150:$AI$150</formula1>
    </dataValidation>
    <dataValidation type="list" allowBlank="1" showErrorMessage="1" sqref="J444">
      <formula1>'5월'!$AB$444:$AI$444</formula1>
    </dataValidation>
    <dataValidation type="list" allowBlank="1" showErrorMessage="1" sqref="J172">
      <formula1>'5월'!$AB$172:$AI$172</formula1>
    </dataValidation>
    <dataValidation type="list" allowBlank="1" showErrorMessage="1" sqref="J281">
      <formula1>'5월'!$AB$281:$AI$281</formula1>
    </dataValidation>
    <dataValidation type="list" allowBlank="1" showErrorMessage="1" sqref="J422">
      <formula1>'5월'!$AB$422:$AI$422</formula1>
    </dataValidation>
    <dataValidation type="list" allowBlank="1" showErrorMessage="1" sqref="J115">
      <formula1>'5월'!$AB$115:$AI$115</formula1>
    </dataValidation>
    <dataValidation type="list" allowBlank="1" showErrorMessage="1" sqref="J389">
      <formula1>'5월'!$AB$389:$AI$389</formula1>
    </dataValidation>
    <dataValidation type="list" allowBlank="1" showErrorMessage="1" sqref="J65">
      <formula1>'5월'!$AB$65:$AI$65</formula1>
    </dataValidation>
    <dataValidation type="list" allowBlank="1" showErrorMessage="1" sqref="J204">
      <formula1>'5월'!$AB$204:$AI$204</formula1>
    </dataValidation>
    <dataValidation type="list" allowBlank="1" showErrorMessage="1" sqref="J478">
      <formula1>'5월'!$AB$478:$AI$478</formula1>
    </dataValidation>
    <dataValidation type="list" allowBlank="1" showErrorMessage="1" sqref="J313">
      <formula1>'5월'!$AB$313:$AI$313</formula1>
    </dataValidation>
    <dataValidation type="list" allowBlank="1" showErrorMessage="1" sqref="J390">
      <formula1>'5월'!$AB$390:$AI$390</formula1>
    </dataValidation>
    <dataValidation type="list" allowBlank="1" showErrorMessage="1" sqref="J135">
      <formula1>'5월'!$AB$135:$AI$135</formula1>
    </dataValidation>
    <dataValidation type="list" allowBlank="1" showErrorMessage="1" sqref="J190">
      <formula1>'5월'!$AB$190:$AI$190</formula1>
    </dataValidation>
    <dataValidation type="list" allowBlank="1" showErrorMessage="1" sqref="J404">
      <formula1>'5월'!$AB$404:$AI$404</formula1>
    </dataValidation>
    <dataValidation type="list" allowBlank="1" showErrorMessage="1" sqref="J152">
      <formula1>'5월'!$AB$152:$AI$152</formula1>
    </dataValidation>
    <dataValidation type="list" allowBlank="1" showErrorMessage="1" sqref="J442">
      <formula1>'5월'!$AB$442:$AI$442</formula1>
    </dataValidation>
    <dataValidation type="list" allowBlank="1" showErrorMessage="1" sqref="J261">
      <formula1>'5월'!$AB$261:$AI$261</formula1>
    </dataValidation>
    <dataValidation type="list" allowBlank="1" showErrorMessage="1" sqref="J206">
      <formula1>'5월'!$AB$206:$AI$206</formula1>
    </dataValidation>
    <dataValidation type="list" allowBlank="1" showErrorMessage="1" sqref="J333">
      <formula1>'5월'!$AB$333:$AI$333</formula1>
    </dataValidation>
    <dataValidation type="list" allowBlank="1" showErrorMessage="1" sqref="J370">
      <formula1>'5월'!$AB$370:$AI$370</formula1>
    </dataValidation>
    <dataValidation type="list" allowBlank="1" showErrorMessage="1" sqref="J224">
      <formula1>'5월'!$AB$224:$AI$224</formula1>
    </dataValidation>
    <dataValidation type="list" allowBlank="1" showErrorMessage="1" sqref="J498">
      <formula1>'5월'!$AB$498:$AI$498</formula1>
    </dataValidation>
    <dataValidation type="list" allowBlank="1" showErrorMessage="1" sqref="J63">
      <formula1>'5월'!$AB$63:$AI$63</formula1>
    </dataValidation>
    <dataValidation type="list" allowBlank="1" showErrorMessage="1" sqref="J486">
      <formula1>'5월'!$AB$486:$AI$486</formula1>
    </dataValidation>
    <dataValidation type="list" allowBlank="1" showErrorMessage="1" sqref="J169">
      <formula1>'5월'!$AB$169:$AI$169</formula1>
    </dataValidation>
    <dataValidation type="list" allowBlank="1" showErrorMessage="1" sqref="J306">
      <formula1>'5월'!$AB$306:$AI$306</formula1>
    </dataValidation>
    <dataValidation type="list" allowBlank="1" showErrorMessage="1" sqref="J212">
      <formula1>'5월'!$AB$212:$AI$212</formula1>
    </dataValidation>
    <dataValidation type="list" allowBlank="1" showErrorMessage="1" sqref="J420">
      <formula1>'5월'!$AB$420:$AI$420</formula1>
    </dataValidation>
    <dataValidation type="list" allowBlank="1" showErrorMessage="1" sqref="J405">
      <formula1>'5월'!$AB$405:$AI$405</formula1>
    </dataValidation>
    <dataValidation type="list" allowBlank="1" showErrorMessage="1" sqref="J392">
      <formula1>'5월'!$AB$392:$AI$392</formula1>
    </dataValidation>
    <dataValidation type="list" allowBlank="1" showErrorMessage="1" sqref="J301">
      <formula1>'5월'!$AB$301:$AI$301</formula1>
    </dataValidation>
    <dataValidation type="list" allowBlank="1" showErrorMessage="1" sqref="J316">
      <formula1>'5월'!$AB$316:$AI$316</formula1>
    </dataValidation>
    <dataValidation type="list" allowBlank="1" showErrorMessage="1" sqref="J476">
      <formula1>'5월'!$AB$476:$AI$476</formula1>
    </dataValidation>
    <dataValidation type="list" allowBlank="1" showErrorMessage="1" sqref="J293">
      <formula1>'5월'!$AB$293:$AI$293</formula1>
    </dataValidation>
    <dataValidation type="list" allowBlank="1" showErrorMessage="1" sqref="J202">
      <formula1>'5월'!$AB$202:$AI$202</formula1>
    </dataValidation>
    <dataValidation type="list" allowBlank="1" showErrorMessage="1" sqref="J268">
      <formula1>'5월'!$AB$268:$AI$268</formula1>
    </dataValidation>
    <dataValidation type="list" allowBlank="1" showErrorMessage="1" sqref="J82">
      <formula1>'5월'!$AB$82:$AI$82</formula1>
    </dataValidation>
    <dataValidation type="list" allowBlank="1" showErrorMessage="1" sqref="J471">
      <formula1>'5월'!$AB$471:$AI$471</formula1>
    </dataValidation>
    <dataValidation type="list" allowBlank="1" showErrorMessage="1" sqref="J263">
      <formula1>'5월'!$AB$263:$AI$263</formula1>
    </dataValidation>
    <dataValidation type="list" allowBlank="1" showErrorMessage="1" sqref="J227">
      <formula1>'5월'!$AB$227:$AI$227</formula1>
    </dataValidation>
    <dataValidation type="list" allowBlank="1" showErrorMessage="1" sqref="J298">
      <formula1>'5월'!$AB$298:$AI$298</formula1>
    </dataValidation>
    <dataValidation type="list" allowBlank="1" showErrorMessage="1" sqref="J435">
      <formula1>'5월'!$AB$435:$AI$435</formula1>
    </dataValidation>
    <dataValidation type="list" allowBlank="1" showErrorMessage="1" sqref="J67">
      <formula1>'5월'!$AB$67:$AI$67</formula1>
    </dataValidation>
    <dataValidation type="list" allowBlank="1" showErrorMessage="1" sqref="J217">
      <formula1>'5월'!$AB$217:$AI$217</formula1>
    </dataValidation>
    <dataValidation type="list" allowBlank="1" showErrorMessage="1" sqref="J331">
      <formula1>'5월'!$AB$331:$AI$331</formula1>
    </dataValidation>
    <dataValidation type="list" allowBlank="1" showErrorMessage="1" sqref="J164">
      <formula1>'5월'!$AB$164:$AI$164</formula1>
    </dataValidation>
    <dataValidation type="list" allowBlank="1" showErrorMessage="1" sqref="J128">
      <formula1>'5월'!$AB$128:$AI$128</formula1>
    </dataValidation>
    <dataValidation type="list" allowBlank="1" showErrorMessage="1" sqref="J123">
      <formula1>'5월'!$AB$123:$AI$123</formula1>
    </dataValidation>
    <dataValidation type="list" allowBlank="1" showErrorMessage="1" sqref="J397">
      <formula1>'5월'!$AB$397:$AI$397</formula1>
    </dataValidation>
    <dataValidation type="list" allowBlank="1" showErrorMessage="1" sqref="J430">
      <formula1>'5월'!$AB$430:$AI$430</formula1>
    </dataValidation>
    <dataValidation type="list" allowBlank="1" showErrorMessage="1" sqref="J481">
      <formula1>'5월'!$AB$481:$AI$481</formula1>
    </dataValidation>
    <dataValidation type="list" allowBlank="1" showErrorMessage="1" sqref="J174">
      <formula1>'5월'!$AB$174:$AI$174</formula1>
    </dataValidation>
    <dataValidation type="list" allowBlank="1" showErrorMessage="1" sqref="J387">
      <formula1>'5월'!$AB$387:$AI$387</formula1>
    </dataValidation>
    <dataValidation type="list" allowBlank="1" showErrorMessage="1" sqref="J179">
      <formula1>'5월'!$AB$179:$AI$179</formula1>
    </dataValidation>
    <dataValidation type="list" allowBlank="1" showErrorMessage="1" sqref="J66">
      <formula1>'5월'!$AB$66:$AI$66</formula1>
    </dataValidation>
    <dataValidation type="list" allowBlank="1" showErrorMessage="1" sqref="J113">
      <formula1>'5월'!$AB$113:$AI$113</formula1>
    </dataValidation>
    <dataValidation type="list" allowBlank="1" showErrorMessage="1" sqref="J382">
      <formula1>'5월'!$AB$382:$AI$382</formula1>
    </dataValidation>
    <dataValidation type="list" allowBlank="1" showErrorMessage="1" sqref="J436">
      <formula1>'5월'!$AB$436:$AI$436</formula1>
    </dataValidation>
    <dataValidation type="list" allowBlank="1" showErrorMessage="1" sqref="J80">
      <formula1>'5월'!$AB$80:$AI$80</formula1>
    </dataValidation>
    <dataValidation type="list" allowBlank="1" showErrorMessage="1" sqref="J83">
      <formula1>'5월'!$AB$83:$AI$83</formula1>
    </dataValidation>
    <dataValidation type="list" allowBlank="1" showErrorMessage="1" sqref="J356">
      <formula1>'5월'!$AB$356:$AI$356</formula1>
    </dataValidation>
    <dataValidation type="list" allowBlank="1" showErrorMessage="1" sqref="J218">
      <formula1>'5월'!$AB$218:$AI$218</formula1>
    </dataValidation>
    <dataValidation type="list" allowBlank="1" showErrorMessage="1" sqref="J446">
      <formula1>'5월'!$AB$446:$AI$446</formula1>
    </dataValidation>
    <dataValidation type="list" allowBlank="1" showErrorMessage="1" sqref="J445">
      <formula1>'5월'!$AB$445:$AI$445</formula1>
    </dataValidation>
    <dataValidation type="list" allowBlank="1" showErrorMessage="1" sqref="J129">
      <formula1>'5월'!$AB$129:$AI$129</formula1>
    </dataValidation>
    <dataValidation type="list" allowBlank="1" showErrorMessage="1" sqref="J68">
      <formula1>'5월'!$AB$68:$AI$68</formula1>
    </dataValidation>
    <dataValidation type="list" allowBlank="1" showErrorMessage="1" sqref="J138">
      <formula1>'5월'!$AB$138:$AI$138</formula1>
    </dataValidation>
    <dataValidation type="list" allowBlank="1" showErrorMessage="1" sqref="J228">
      <formula1>'5월'!$AB$228:$AI$228</formula1>
    </dataValidation>
    <dataValidation type="list" allowBlank="1" showErrorMessage="1" sqref="J346">
      <formula1>'5월'!$AB$346:$AI$346</formula1>
    </dataValidation>
    <dataValidation type="list" allowBlank="1" showErrorMessage="1" sqref="J168">
      <formula1>'5월'!$AB$168:$AI$168</formula1>
    </dataValidation>
    <dataValidation type="list" allowBlank="1" showErrorMessage="1" sqref="J393">
      <formula1>'5월'!$AB$393:$AI$393</formula1>
    </dataValidation>
    <dataValidation type="list" allowBlank="1" showErrorMessage="1" sqref="J357">
      <formula1>'5월'!$AB$357:$AI$357</formula1>
    </dataValidation>
    <dataValidation type="list" allowBlank="1" showErrorMessage="1" sqref="J267">
      <formula1>'5월'!$AB$267:$AI$267</formula1>
    </dataValidation>
    <dataValidation type="list" allowBlank="1" showErrorMessage="1" sqref="J294">
      <formula1>'5월'!$AB$294:$AI$294</formula1>
    </dataValidation>
    <dataValidation type="list" allowBlank="1" showErrorMessage="1" sqref="J258">
      <formula1>'5월'!$AB$258:$AI$258</formula1>
    </dataValidation>
    <dataValidation type="list" allowBlank="1" showErrorMessage="1" sqref="J201">
      <formula1>'5월'!$AB$201:$AI$201</formula1>
    </dataValidation>
    <dataValidation type="list" allowBlank="1" showErrorMessage="1" sqref="J475">
      <formula1>'5월'!$AB$475:$AI$475</formula1>
    </dataValidation>
    <dataValidation type="list" allowBlank="1" showErrorMessage="1" sqref="J81">
      <formula1>'5월'!$AB$81:$AI$81</formula1>
    </dataValidation>
    <dataValidation type="list" allowBlank="1" showErrorMessage="1" sqref="J409">
      <formula1>'5월'!$AB$409:$AI$409</formula1>
    </dataValidation>
    <dataValidation type="list" allowBlank="1" showErrorMessage="1" sqref="J300">
      <formula1>'5월'!$AB$300:$AI$300</formula1>
    </dataValidation>
    <dataValidation type="list" allowBlank="1" showErrorMessage="1" sqref="J257">
      <formula1>'5월'!$AB$257:$AI$257</formula1>
    </dataValidation>
    <dataValidation type="list" allowBlank="1" showErrorMessage="1" sqref="J347">
      <formula1>'5월'!$AB$347:$AI$347</formula1>
    </dataValidation>
    <dataValidation type="list" allowBlank="1" showErrorMessage="1" sqref="J139">
      <formula1>'5월'!$AB$139:$AI$139</formula1>
    </dataValidation>
    <dataValidation type="list" allowBlank="1" showErrorMessage="1" sqref="J358">
      <formula1>'5월'!$AB$358:$AI$358</formula1>
    </dataValidation>
    <dataValidation type="list" allowBlank="1" showErrorMessage="1" sqref="J122">
      <formula1>'5월'!$AB$122:$AI$122</formula1>
    </dataValidation>
    <dataValidation type="list" allowBlank="1" showErrorMessage="1" sqref="J340">
      <formula1>'5월'!$AB$340:$AI$340</formula1>
    </dataValidation>
    <dataValidation type="list" allowBlank="1" showErrorMessage="1" sqref="J396">
      <formula1>'5월'!$AB$396:$AI$396</formula1>
    </dataValidation>
    <dataValidation type="list" allowBlank="1" showErrorMessage="1" sqref="J254">
      <formula1>'5월'!$AB$254:$AI$254</formula1>
    </dataValidation>
    <dataValidation type="list" allowBlank="1" showErrorMessage="1" sqref="J434">
      <formula1>'5월'!$AB$434:$AI$434</formula1>
    </dataValidation>
    <dataValidation type="list" allowBlank="1" showErrorMessage="1" sqref="J178">
      <formula1>'5월'!$AB$178:$AI$178</formula1>
    </dataValidation>
    <dataValidation type="list" allowBlank="1" showErrorMessage="1" sqref="J383">
      <formula1>'5월'!$AB$383:$AI$383</formula1>
    </dataValidation>
    <dataValidation type="list" allowBlank="1" showErrorMessage="1" sqref="J211">
      <formula1>'5월'!$AB$211:$AI$211</formula1>
    </dataValidation>
    <dataValidation type="list" allowBlank="1" showErrorMessage="1" sqref="J216">
      <formula1>'5월'!$AB$216:$AI$216</formula1>
    </dataValidation>
    <dataValidation type="list" allowBlank="1" showErrorMessage="1" sqref="J251">
      <formula1>'5월'!$AB$251:$AI$251</formula1>
    </dataValidation>
    <dataValidation type="list" allowBlank="1" showErrorMessage="1" sqref="J485">
      <formula1>'5월'!$AB$485:$AI$485</formula1>
    </dataValidation>
    <dataValidation type="list" allowBlank="1" showErrorMessage="1" sqref="J307">
      <formula1>'5월'!$AB$307:$AI$307</formula1>
    </dataValidation>
    <dataValidation type="list" allowBlank="1" showErrorMessage="1" sqref="J345">
      <formula1>'5월'!$AB$345:$AI$345</formula1>
    </dataValidation>
    <dataValidation type="list" allowBlank="1" showErrorMessage="1" sqref="J85">
      <formula1>'5월'!$AB$85:$AI$85</formula1>
    </dataValidation>
    <dataValidation type="list" allowBlank="1" showErrorMessage="1" sqref="J213">
      <formula1>'5월'!$AB$213:$AI$213</formula1>
    </dataValidation>
    <dataValidation type="list" allowBlank="1" showErrorMessage="1" sqref="J487">
      <formula1>'5월'!$AB$487:$AI$487</formula1>
    </dataValidation>
    <dataValidation type="list" allowBlank="1" showErrorMessage="1" sqref="J127">
      <formula1>'5월'!$AB$127:$AI$127</formula1>
    </dataValidation>
    <dataValidation type="list" allowBlank="1" showErrorMessage="1" sqref="J302">
      <formula1>'5월'!$AB$302:$AI$302</formula1>
    </dataValidation>
    <dataValidation type="list" allowBlank="1" showErrorMessage="1" sqref="J160">
      <formula1>'5월'!$AB$160:$AI$160</formula1>
    </dataValidation>
    <dataValidation type="list" allowBlank="1" showErrorMessage="1" sqref="J165">
      <formula1>'5월'!$AB$165:$AI$165</formula1>
    </dataValidation>
    <dataValidation type="list" allowBlank="1" showErrorMessage="1" sqref="J84">
      <formula1>'5월'!$AB$84:$AI$84</formula1>
    </dataValidation>
    <dataValidation type="list" allowBlank="1" showErrorMessage="1" sqref="J269">
      <formula1>'5월'!$AB$269:$AI$269</formula1>
    </dataValidation>
    <dataValidation type="list" allowBlank="1" showErrorMessage="1" sqref="J449">
      <formula1>'5월'!$AB$449:$AI$449</formula1>
    </dataValidation>
    <dataValidation type="list" allowBlank="1" showErrorMessage="1" sqref="J292">
      <formula1>'5월'!$AB$292:$AI$292</formula1>
    </dataValidation>
    <dataValidation type="list" allowBlank="1" showErrorMessage="1" sqref="J472">
      <formula1>'5월'!$AB$472:$AI$472</formula1>
    </dataValidation>
    <dataValidation type="list" allowBlank="1" showErrorMessage="1" sqref="J214">
      <formula1>'5월'!$AB$214:$AI$214</formula1>
    </dataValidation>
    <dataValidation type="list" allowBlank="1" showErrorMessage="1" sqref="J342">
      <formula1>'5월'!$AB$342:$AI$342</formula1>
    </dataValidation>
    <dataValidation type="list" allowBlank="1" showErrorMessage="1" sqref="J488">
      <formula1>'5월'!$AB$488:$AI$488</formula1>
    </dataValidation>
    <dataValidation type="list" allowBlank="1" showErrorMessage="1" sqref="J124">
      <formula1>'5월'!$AB$124:$AI$124</formula1>
    </dataValidation>
    <dataValidation type="list" allowBlank="1" showErrorMessage="1" sqref="J304">
      <formula1>'5월'!$AB$304:$AI$304</formula1>
    </dataValidation>
    <dataValidation type="list" allowBlank="1" showErrorMessage="1" sqref="J380">
      <formula1>'5월'!$AB$380:$AI$380</formula1>
    </dataValidation>
    <dataValidation type="list" allowBlank="1" showErrorMessage="1" sqref="J470">
      <formula1>'5월'!$AB$470:$AI$470</formula1>
    </dataValidation>
    <dataValidation type="list" allowBlank="1" showErrorMessage="1" sqref="J291">
      <formula1>'5월'!$AB$291:$AI$291</formula1>
    </dataValidation>
    <dataValidation type="list" allowBlank="1" showErrorMessage="1" sqref="J86">
      <formula1>'5월'!$AB$86:$AI$86</formula1>
    </dataValidation>
    <dataValidation type="list" allowBlank="1" showErrorMessage="1" sqref="J163">
      <formula1>'5월'!$AB$163:$AI$163</formula1>
    </dataValidation>
    <dataValidation type="list" allowBlank="1" showErrorMessage="1" sqref="J89">
      <formula1>'5월'!$AB$89:$AI$89</formula1>
    </dataValidation>
    <dataValidation type="list" allowBlank="1" showErrorMessage="1" sqref="J398">
      <formula1>'5월'!$AB$398:$AI$398</formula1>
    </dataValidation>
    <dataValidation type="list" allowBlank="1" showErrorMessage="1" sqref="J381">
      <formula1>'5월'!$AB$381:$AI$381</formula1>
    </dataValidation>
    <dataValidation type="list" allowBlank="1" showErrorMessage="1" sqref="J341">
      <formula1>'5월'!$AB$341:$AI$341</formula1>
    </dataValidation>
    <dataValidation type="list" allowBlank="1" showErrorMessage="1" sqref="J431">
      <formula1>'5월'!$AB$431:$AI$431</formula1>
    </dataValidation>
    <dataValidation type="list" allowBlank="1" showErrorMessage="1" sqref="J343">
      <formula1>'5월'!$AB$343:$AI$343</formula1>
    </dataValidation>
    <dataValidation type="list" allowBlank="1" showErrorMessage="1" sqref="J433">
      <formula1>'5월'!$AB$433:$AI$433</formula1>
    </dataValidation>
    <dataValidation type="list" allowBlank="1" showErrorMessage="1" sqref="J88">
      <formula1>'5월'!$AB$88:$AI$88</formula1>
    </dataValidation>
    <dataValidation type="list" allowBlank="1" showErrorMessage="1" sqref="J253">
      <formula1>'5월'!$AB$253:$AI$253</formula1>
    </dataValidation>
    <dataValidation type="list" allowBlank="1" showErrorMessage="1" sqref="J162">
      <formula1>'5월'!$AB$162:$AI$162</formula1>
    </dataValidation>
    <dataValidation type="list" allowBlank="1" showErrorMessage="1" sqref="J399">
      <formula1>'5월'!$AB$399:$AI$399</formula1>
    </dataValidation>
    <dataValidation type="list" allowBlank="1" showErrorMessage="1" sqref="J290">
      <formula1>'5월'!$AB$290:$AI$290</formula1>
    </dataValidation>
    <dataValidation type="list" allowBlank="1" showErrorMessage="1" sqref="J489">
      <formula1>'5월'!$AB$489:$AI$489</formula1>
    </dataValidation>
    <dataValidation type="list" allowBlank="1" showErrorMessage="1" sqref="J252">
      <formula1>'5월'!$AB$252:$AI$252</formula1>
    </dataValidation>
    <dataValidation type="list" allowBlank="1" showErrorMessage="1" sqref="J305">
      <formula1>'5월'!$AB$305:$AI$305</formula1>
    </dataValidation>
    <dataValidation type="list" allowBlank="1" showErrorMessage="1" sqref="J432">
      <formula1>'5월'!$AB$432:$AI$432</formula1>
    </dataValidation>
    <dataValidation type="list" allowBlank="1" showErrorMessage="1" sqref="J87">
      <formula1>'5월'!$AB$87:$AI$87</formula1>
    </dataValidation>
    <dataValidation type="list" allowBlank="1" showErrorMessage="1" sqref="J125">
      <formula1>'5월'!$AB$125:$AI$125</formula1>
    </dataValidation>
    <dataValidation type="list" allowBlank="1" showErrorMessage="1" sqref="J215">
      <formula1>'5월'!$AB$215:$AI$215</formula1>
    </dataValidation>
    <dataValidation type="list" allowBlank="1" showErrorMessage="1" sqref="J339">
      <formula1>'5월'!$AB$339:$AI$339</formula1>
    </dataValidation>
    <dataValidation type="list" allowBlank="1" showErrorMessage="1" sqref="J136">
      <formula1>'5월'!$AB$136:$AI$136</formula1>
    </dataValidation>
    <dataValidation type="list" allowBlank="1" showErrorMessage="1" sqref="J245">
      <formula1>'5월'!$AB$245:$AI$245</formula1>
    </dataValidation>
    <dataValidation type="list" allowBlank="1" showErrorMessage="1" sqref="J74">
      <formula1>'5월'!$AB$74:$AI$74</formula1>
    </dataValidation>
    <dataValidation type="list" allowBlank="1" showErrorMessage="1" sqref="J151">
      <formula1>'5월'!$AB$151:$AI$151</formula1>
    </dataValidation>
    <dataValidation type="list" allowBlank="1" showErrorMessage="1" sqref="J334">
      <formula1>'5월'!$AB$334:$AI$334</formula1>
    </dataValidation>
    <dataValidation type="list" allowBlank="1" showErrorMessage="1" sqref="J260">
      <formula1>'5월'!$AB$260:$AI$260</formula1>
    </dataValidation>
    <dataValidation type="list" allowBlank="1" showErrorMessage="1" sqref="J443">
      <formula1>'5월'!$AB$443:$AI$443</formula1>
    </dataValidation>
    <dataValidation type="list" allowBlank="1" showErrorMessage="1" sqref="J448">
      <formula1>'5월'!$AB$448:$AI$448</formula1>
    </dataValidation>
    <dataValidation type="list" allowBlank="1" showErrorMessage="1" sqref="J296">
      <formula1>'5월'!$AB$296:$AI$296</formula1>
    </dataValidation>
    <dataValidation type="list" allowBlank="1" showErrorMessage="1" sqref="J468">
      <formula1>'5월'!$AB$468:$AI$468</formula1>
    </dataValidation>
    <dataValidation type="list" allowBlank="1" showErrorMessage="1" sqref="J265">
      <formula1>'5월'!$AB$265:$AI$265</formula1>
    </dataValidation>
    <dataValidation type="list" allowBlank="1" showErrorMessage="1" sqref="J131:J132">
      <formula1>'5월'!$AB$131:$AI$131</formula1>
    </dataValidation>
    <dataValidation type="list" allowBlank="1" showErrorMessage="1" sqref="J156">
      <formula1>'5월'!$AB$156:$AI$156</formula1>
    </dataValidation>
    <dataValidation type="list" allowBlank="1" showErrorMessage="1" sqref="J303">
      <formula1>'5월'!$AB$303:$AI$303</formula1>
    </dataValidation>
    <dataValidation type="list" allowBlank="1" showErrorMessage="1" sqref="J240">
      <formula1>'5월'!$AB$240:$AI$240</formula1>
    </dataValidation>
    <dataValidation type="list" allowBlank="1" showErrorMessage="1" sqref="J463">
      <formula1>'5월'!$AB$463:$AI$463</formula1>
    </dataValidation>
    <dataValidation type="list" allowBlank="1" showErrorMessage="1" sqref="J359">
      <formula1>'5월'!$AB$359:$AI$359</formula1>
    </dataValidation>
    <dataValidation type="list" allowBlank="1" showErrorMessage="1" sqref="J354">
      <formula1>'5월'!$AB$354:$AI$354</formula1>
    </dataValidation>
    <dataValidation type="list" allowBlank="1" showErrorMessage="1" sqref="J120">
      <formula1>'5월'!$AB$120:$AI$120</formula1>
    </dataValidation>
    <dataValidation type="list" allowBlank="1" showErrorMessage="1" sqref="J200">
      <formula1>'5월'!$AB$200:$AI$200</formula1>
    </dataValidation>
    <dataValidation type="list" allowBlank="1" showErrorMessage="1" sqref="J394">
      <formula1>'5월'!$AB$394:$AI$394</formula1>
    </dataValidation>
    <dataValidation type="list" allowBlank="1" showErrorMessage="1" sqref="J167">
      <formula1>'5월'!$AB$167:$AI$167</formula1>
    </dataValidation>
    <dataValidation type="list" allowBlank="1" showErrorMessage="1" sqref="J417">
      <formula1>'5월'!$AB$417:$AI$417</formula1>
    </dataValidation>
    <dataValidation type="list" allowBlank="1" showErrorMessage="1" sqref="J474">
      <formula1>'5월'!$AB$474:$AI$474</formula1>
    </dataValidation>
    <dataValidation type="list" allowBlank="1" showErrorMessage="1" sqref="J176">
      <formula1>'5월'!$AB$176:$AI$176</formula1>
    </dataValidation>
    <dataValidation type="list" allowBlank="1" showErrorMessage="1" sqref="J308">
      <formula1>'5월'!$AB$308:$AI$308</formula1>
    </dataValidation>
    <dataValidation type="list" allowBlank="1" showErrorMessage="1" sqref="J196">
      <formula1>'5월'!$AB$196:$AI$196</formula1>
    </dataValidation>
    <dataValidation type="list" allowBlank="1" showErrorMessage="1" sqref="J365">
      <formula1>'5월'!$AB$365:$AI$365</formula1>
    </dataValidation>
    <dataValidation type="list" allowBlank="1" showErrorMessage="1" sqref="J494">
      <formula1>'5월'!$AB$494:$AI$494</formula1>
    </dataValidation>
    <dataValidation type="list" allowBlank="1" showErrorMessage="1" sqref="J147">
      <formula1>'5월'!$AB$147:$AI$147</formula1>
    </dataValidation>
    <dataValidation type="list" allowBlank="1" showErrorMessage="1" sqref="J219">
      <formula1>'5월'!$AB$219:$AI$219</formula1>
    </dataValidation>
    <dataValidation type="list" allowBlank="1" showErrorMessage="1" sqref="J100">
      <formula1>'5월'!$AB$100:$AI$100</formula1>
    </dataValidation>
    <dataValidation type="list" allowBlank="1" showErrorMessage="1" sqref="J374">
      <formula1>'5월'!$AB$374:$AI$374</formula1>
    </dataValidation>
    <dataValidation type="list" allowBlank="1" showErrorMessage="1" sqref="J256">
      <formula1>'5월'!$AB$256:$AI$256</formula1>
    </dataValidation>
    <dataValidation type="list" allowBlank="1" showErrorMessage="1" sqref="J408">
      <formula1>'5월'!$AB$408:$AI$408</formula1>
    </dataValidation>
    <dataValidation type="list" allowBlank="1" showErrorMessage="1" sqref="J187">
      <formula1>'5월'!$AB$187:$AI$187</formula1>
    </dataValidation>
    <dataValidation type="list" allowBlank="1" showErrorMessage="1" sqref="J437">
      <formula1>'5월'!$AB$437:$AI$437</formula1>
    </dataValidation>
    <dataValidation type="list" allowBlank="1" showErrorMessage="1" sqref="J220">
      <formula1>'5월'!$AB$220:$AI$220</formula1>
    </dataValidation>
    <dataValidation type="list" allowBlank="1" showErrorMessage="1" sqref="J328">
      <formula1>'5월'!$AB$328:$AI$328</formula1>
    </dataValidation>
    <dataValidation type="list" allowBlank="1" showErrorMessage="1" sqref="J483">
      <formula1>'5월'!$AB$483:$AI$483</formula1>
    </dataValidation>
    <dataValidation type="list" allowBlank="1" showErrorMessage="1" sqref="J76">
      <formula1>'5월'!$AB$76:$AI$76</formula1>
    </dataValidation>
    <dataValidation type="list" allowBlank="1" showErrorMessage="1" sqref="J385">
      <formula1>'5월'!$AB$385:$AI$385</formula1>
    </dataValidation>
    <dataValidation type="list" allowBlank="1" showErrorMessage="1" sqref="J111">
      <formula1>'5월'!$AB$111:$AI$111</formula1>
    </dataValidation>
    <dataValidation type="list" allowBlank="1" showErrorMessage="1" sqref="J239">
      <formula1>'5월'!$AB$239:$AI$239</formula1>
    </dataValidation>
    <dataValidation type="list" allowBlank="1" showErrorMessage="1" sqref="J319">
      <formula1>'5월'!$AB$319:$AI$319</formula1>
    </dataValidation>
    <dataValidation type="list" allowBlank="1" showErrorMessage="1" sqref="J276">
      <formula1>'5월'!$AB$276:$AI$276</formula1>
    </dataValidation>
    <dataValidation type="list" allowBlank="1" showErrorMessage="1" sqref="J285">
      <formula1>'5월'!$AB$285:$AI$285</formula1>
    </dataValidation>
    <dataValidation type="list" allowBlank="1" showErrorMessage="1" sqref="J428">
      <formula1>'5월'!$AB$428:$AI$428</formula1>
    </dataValidation>
    <dataValidation type="list" allowBlank="1" showErrorMessage="1" sqref="J419">
      <formula1>'5월'!$AB$419:$AI$419</formula1>
    </dataValidation>
    <dataValidation type="list" allowBlank="1" showErrorMessage="1" sqref="J69">
      <formula1>'5월'!$AB$69:$AI$69</formula1>
    </dataValidation>
    <dataValidation type="list" allowBlank="1" showErrorMessage="1" sqref="J259">
      <formula1>'5월'!$AB$259:$AI$259</formula1>
    </dataValidation>
    <dataValidation type="list" allowBlank="1" showErrorMessage="1" sqref="J401">
      <formula1>'5월'!$AB$401:$AI$401</formula1>
    </dataValidation>
    <dataValidation type="list" allowBlank="1" showErrorMessage="1" sqref="J348">
      <formula1>'5월'!$AB$348:$AI$348</formula1>
    </dataValidation>
    <dataValidation type="list" allowBlank="1" showErrorMessage="1" sqref="J457">
      <formula1>'5월'!$AB$457:$AI$457</formula1>
    </dataValidation>
    <dataValidation type="list" allowBlank="1" showErrorMessage="1" sqref="J421">
      <formula1>'5월'!$AB$421:$AI$421</formula1>
    </dataValidation>
    <dataValidation type="list" allowBlank="1" showErrorMessage="1" sqref="J279">
      <formula1>'5월'!$AB$279:$AI$279</formula1>
    </dataValidation>
    <dataValidation type="list" allowBlank="1" showErrorMessage="1" sqref="J282">
      <formula1>'5월'!$AB$282:$AI$282</formula1>
    </dataValidation>
    <dataValidation type="list" allowBlank="1" showErrorMessage="1" sqref="J173">
      <formula1>'5월'!$AB$173:$AI$173</formula1>
    </dataValidation>
    <dataValidation type="list" allowBlank="1" showErrorMessage="1" sqref="J388">
      <formula1>'5월'!$AB$388:$AI$388</formula1>
    </dataValidation>
    <dataValidation type="list" allowBlank="1" showErrorMessage="1" sqref="J391">
      <formula1>'5월'!$AB$391:$AI$391</formula1>
    </dataValidation>
    <dataValidation type="list" allowBlank="1" showErrorMessage="1" sqref="J312">
      <formula1>'5월'!$AB$312:$AI$312</formula1>
    </dataValidation>
    <dataValidation type="list" allowBlank="1" showErrorMessage="1" sqref="J439">
      <formula1>'5월'!$AB$439:$AI$439</formula1>
    </dataValidation>
    <dataValidation type="list" allowBlank="1" showErrorMessage="1" sqref="J406">
      <formula1>'5월'!$AB$406:$AI$406</formula1>
    </dataValidation>
    <dataValidation type="list" allowBlank="1" showErrorMessage="1" sqref="J477">
      <formula1>'5월'!$AB$477:$AI$477</formula1>
    </dataValidation>
    <dataValidation type="list" allowBlank="1" showErrorMessage="1" sqref="J368">
      <formula1>'5월'!$AB$368:$AI$368</formula1>
    </dataValidation>
    <dataValidation type="list" allowBlank="1" showErrorMessage="1" sqref="J317">
      <formula1>'5월'!$AB$317:$AI$317</formula1>
    </dataValidation>
    <dataValidation type="list" allowBlank="1" showErrorMessage="1" sqref="J72">
      <formula1>'5월'!$AB$72:$AI$72</formula1>
    </dataValidation>
    <dataValidation type="list" allowBlank="1" showErrorMessage="1" sqref="J193">
      <formula1>'5월'!$AB$193:$AI$193</formula1>
    </dataValidation>
    <dataValidation type="list" allowBlank="1" showErrorMessage="1" sqref="J208">
      <formula1>'5월'!$AB$208:$AI$208</formula1>
    </dataValidation>
    <dataValidation type="list" allowBlank="1" showErrorMessage="1" sqref="J203">
      <formula1>'5월'!$AB$203:$AI$203</formula1>
    </dataValidation>
    <dataValidation type="list" allowBlank="1" showErrorMessage="1" sqref="J403">
      <formula1>'5월'!$AB$403:$AI$403</formula1>
    </dataValidation>
    <dataValidation type="list" allowBlank="1" showErrorMessage="1" sqref="J153">
      <formula1>'5월'!$AB$153:$AI$153</formula1>
    </dataValidation>
    <dataValidation type="list" allowBlank="1" showErrorMessage="1" sqref="J62">
      <formula1>'5월'!$AB$62:$AI$62</formula1>
    </dataValidation>
    <dataValidation type="list" allowBlank="1" showErrorMessage="1" sqref="J441">
      <formula1>'5월'!$AB$441:$AI$441</formula1>
    </dataValidation>
    <dataValidation type="list" allowBlank="1" showErrorMessage="1" sqref="J191">
      <formula1>'5월'!$AB$191:$AI$191</formula1>
    </dataValidation>
    <dataValidation type="list" allowBlank="1" showErrorMessage="1" sqref="J262">
      <formula1>'5월'!$AB$262:$AI$262</formula1>
    </dataValidation>
    <dataValidation type="list" allowBlank="1" showErrorMessage="1" sqref="J479">
      <formula1>'5월'!$AB$479:$AI$479</formula1>
    </dataValidation>
    <dataValidation type="list" allowBlank="1" showErrorMessage="1" sqref="J459">
      <formula1>'5월'!$AB$459:$AI$459</formula1>
    </dataValidation>
    <dataValidation type="list" allowBlank="1" showErrorMessage="1" sqref="J299">
      <formula1>'5월'!$AB$299:$AI$299</formula1>
    </dataValidation>
    <dataValidation type="list" allowBlank="1" showErrorMessage="1" sqref="J223">
      <formula1>'5월'!$AB$223:$AI$223</formula1>
    </dataValidation>
    <dataValidation type="list" allowBlank="1" showErrorMessage="1" sqref="J480">
      <formula1>'5월'!$AB$480:$AI$480</formula1>
    </dataValidation>
    <dataValidation type="list" allowBlank="1" showErrorMessage="1" sqref="J371">
      <formula1>'5월'!$AB$371:$AI$371</formula1>
    </dataValidation>
    <dataValidation type="list" allowBlank="1" showErrorMessage="1" sqref="J461">
      <formula1>'5월'!$AB$461:$AI$461</formula1>
    </dataValidation>
    <dataValidation type="list" allowBlank="1" showErrorMessage="1" sqref="J242">
      <formula1>'5월'!$AB$242:$AI$242</formula1>
    </dataValidation>
    <dataValidation type="list" allowBlank="1" showErrorMessage="1" sqref="J332">
      <formula1>'5월'!$AB$332:$AI$332</formula1>
    </dataValidation>
    <dataValidation type="list" allowBlank="1" showErrorMessage="1" sqref="J114">
      <formula1>'5월'!$AB$114:$AI$114</formula1>
    </dataValidation>
    <dataValidation type="list" allowBlank="1" showErrorMessage="1" sqref="J497">
      <formula1>'5월'!$AB$497:$AI$497</formula1>
    </dataValidation>
    <dataValidation type="list" allowBlank="1" showErrorMessage="1" sqref="J70">
      <formula1>'5월'!$AB$70:$AI$70</formula1>
    </dataValidation>
    <dataValidation type="list" allowBlank="1" showErrorMessage="1" sqref="J133:J134">
      <formula1>'5월'!$AB$133:$AI$133</formula1>
    </dataValidation>
    <dataValidation type="list" allowBlank="1" showErrorMessage="1" sqref="J171">
      <formula1>'5월'!$AB$171:$AI$171</formula1>
    </dataValidation>
    <dataValidation type="list" allowBlank="1" showErrorMessage="1" sqref="J154">
      <formula1>'5월'!$AB$154:$AI$154</formula1>
    </dataValidation>
    <dataValidation type="list" allowBlank="1" showErrorMessage="1" sqref="J116">
      <formula1>'5월'!$AB$116:$AI$116</formula1>
    </dataValidation>
    <dataValidation type="list" allowBlank="1" showErrorMessage="1" sqref="J64">
      <formula1>'5월'!$AB$64:$AI$64</formula1>
    </dataValidation>
    <dataValidation type="list" allowBlank="1" showErrorMessage="1" sqref="J225">
      <formula1>'5월'!$AB$225:$AI$225</formula1>
    </dataValidation>
    <dataValidation type="list" allowBlank="1" showErrorMessage="1" sqref="J499">
      <formula1>'5월'!$AB$499:$AI$499</formula1>
    </dataValidation>
    <dataValidation type="list" allowBlank="1" showErrorMessage="1" sqref="J205">
      <formula1>'5월'!$AB$205:$AI$205</formula1>
    </dataValidation>
    <dataValidation type="list" allowBlank="1" showErrorMessage="1" sqref="J351">
      <formula1>'5월'!$AB$351:$AI$351</formula1>
    </dataValidation>
    <dataValidation type="list" allowBlank="1" showErrorMessage="1" sqref="J352">
      <formula1>'5월'!$AB$352:$AI$352</formula1>
    </dataValidation>
    <dataValidation type="list" allowBlank="1" showErrorMessage="1" sqref="J314">
      <formula1>'5월'!$AB$314:$AI$314</formula1>
    </dataValidation>
    <dataValidation type="list" allowBlank="1" showErrorMessage="1" sqref="J243">
      <formula1>'5월'!$AB$243:$AI$243</formula1>
    </dataValidation>
    <dataValidation type="list" allowBlank="1" showErrorMessage="1" sqref="J280">
      <formula1>'5월'!$AB$280:$AI$280</formula1>
    </dataValidation>
    <dataValidation type="list" allowBlank="1" showErrorMessage="1" sqref="J423">
      <formula1>'5월'!$AB$423:$AI$423</formula1>
    </dataValidation>
    <dataValidation type="list" allowBlank="1" showErrorMessage="1" sqref="J460">
      <formula1>'5월'!$AB$460:$AI$460</formula1>
    </dataValidation>
    <dataValidation type="list" allowBlank="1" showErrorMessage="1" sqref="J103">
      <formula1>'5월'!$AB$103:$AI$103</formula1>
    </dataValidation>
    <dataValidation type="list" allowBlank="1" showErrorMessage="1" sqref="L62:L500">
      <formula1>'설정시트'!$D$23:$I$23</formula1>
    </dataValidation>
    <dataValidation type="list" allowBlank="1" showErrorMessage="1" sqref="J278">
      <formula1>'5월'!$AB$278:$AI$278</formula1>
    </dataValidation>
    <dataValidation type="list" allowBlank="1" showErrorMessage="1" sqref="J491">
      <formula1>'5월'!$AB$491:$AI$491</formula1>
    </dataValidation>
    <dataValidation type="list" allowBlank="1" showErrorMessage="1" sqref="J283">
      <formula1>'5월'!$AB$283:$AI$283</formula1>
    </dataValidation>
    <dataValidation type="list" allowBlank="1" showErrorMessage="1" sqref="J377">
      <formula1>'5월'!$AB$377:$AI$377</formula1>
    </dataValidation>
    <dataValidation type="list" allowBlank="1" showErrorMessage="1" sqref="J95">
      <formula1>'5월'!$AB$95:$AI$95</formula1>
    </dataValidation>
    <dataValidation type="list" allowBlank="1" showErrorMessage="1" sqref="J184">
      <formula1>'5월'!$AB$184:$AI$184</formula1>
    </dataValidation>
    <dataValidation type="list" allowBlank="1" showErrorMessage="1" sqref="J311">
      <formula1>'5월'!$AB$311:$AI$311</formula1>
    </dataValidation>
    <dataValidation type="list" allowBlank="1" showErrorMessage="1" sqref="J159">
      <formula1>'5월'!$AB$159:$AI$159</formula1>
    </dataValidation>
    <dataValidation type="list" allowBlank="1" showErrorMessage="1" sqref="J108">
      <formula1>'5월'!$AB$108:$AI$108</formula1>
    </dataValidation>
    <dataValidation type="list" allowBlank="1" showErrorMessage="1" sqref="J367">
      <formula1>'5월'!$AB$367:$AI$367</formula1>
    </dataValidation>
    <dataValidation type="list" allowBlank="1" showErrorMessage="1" sqref="J410">
      <formula1>'5월'!$AB$410:$AI$410</formula1>
    </dataValidation>
    <dataValidation type="list" allowBlank="1" showErrorMessage="1" sqref="J415">
      <formula1>'5월'!$AB$415:$AI$415</formula1>
    </dataValidation>
    <dataValidation type="list" allowBlank="1" showErrorMessage="1" sqref="J207">
      <formula1>'5월'!$AB$207:$AI$207</formula1>
    </dataValidation>
    <dataValidation type="list" allowBlank="1" showErrorMessage="1" sqref="J194">
      <formula1>'5월'!$AB$194:$AI$194</formula1>
    </dataValidation>
    <dataValidation type="list" allowBlank="1" showErrorMessage="1" sqref="J118">
      <formula1>'5월'!$AB$118:$AI$118</formula1>
    </dataValidation>
    <dataValidation type="list" allowBlank="1" showErrorMessage="1" sqref="J232">
      <formula1>'5월'!$AB$232:$AI$232</formula1>
    </dataValidation>
    <dataValidation type="list" allowBlank="1" showErrorMessage="1" sqref="J440">
      <formula1>'5월'!$AB$440:$AI$440</formula1>
    </dataValidation>
    <dataValidation type="list" allowBlank="1" showErrorMessage="1" sqref="J189">
      <formula1>'5월'!$AB$189:$AI$189</formula1>
    </dataValidation>
    <dataValidation type="list" allowBlank="1" showErrorMessage="1" sqref="J372">
      <formula1>'5월'!$AB$372:$AI$372</formula1>
    </dataValidation>
    <dataValidation type="list" allowBlank="1" showErrorMessage="1" sqref="J79">
      <formula1>'5월'!$AB$79:$AI$79</formula1>
    </dataValidation>
    <dataValidation type="list" allowBlank="1" showErrorMessage="1" sqref="J336">
      <formula1>'5월'!$AB$336:$AI$336</formula1>
    </dataValidation>
    <dataValidation type="list" allowBlank="1" showErrorMessage="1" sqref="J273">
      <formula1>'5월'!$AB$273:$AI$273</formula1>
    </dataValidation>
    <dataValidation type="list" allowBlank="1" showErrorMessage="1" sqref="J288">
      <formula1>'5월'!$AB$288:$AI$288</formula1>
    </dataValidation>
    <dataValidation type="list" allowBlank="1" showErrorMessage="1" sqref="J425">
      <formula1>'5월'!$AB$425:$AI$425</formula1>
    </dataValidation>
    <dataValidation type="list" allowBlank="1" showErrorMessage="1" sqref="J222">
      <formula1>'5월'!$AB$222:$AI$222</formula1>
    </dataValidation>
    <dataValidation type="list" allowBlank="1" showErrorMessage="1" sqref="J496">
      <formula1>'5월'!$AB$496:$AI$496</formula1>
    </dataValidation>
    <dataValidation type="list" allowBlank="1" showErrorMessage="1" sqref="J96">
      <formula1>'5월'!$AB$96:$AI$96</formula1>
    </dataValidation>
    <dataValidation type="list" allowBlank="1" showErrorMessage="1" sqref="J326">
      <formula1>'5월'!$AB$326:$AI$326</formula1>
    </dataValidation>
    <dataValidation type="list" allowBlank="1" showErrorMessage="1" sqref="J321">
      <formula1>'5월'!$AB$321:$AI$321</formula1>
    </dataValidation>
    <dataValidation type="list" allowBlank="1" showErrorMessage="1" sqref="J78">
      <formula1>'5월'!$AB$78:$AI$78</formula1>
    </dataValidation>
    <dataValidation type="list" allowBlank="1" showErrorMessage="1" sqref="J119">
      <formula1>'5월'!$AB$119:$AI$119</formula1>
    </dataValidation>
    <dataValidation type="list" allowBlank="1" showErrorMessage="1" sqref="J455">
      <formula1>'5월'!$AB$455:$AI$455</formula1>
    </dataValidation>
    <dataValidation type="list" allowBlank="1" showErrorMessage="1" sqref="J247">
      <formula1>'5월'!$AB$247:$AI$247</formula1>
    </dataValidation>
    <dataValidation type="list" allowBlank="1" showErrorMessage="1" sqref="J327">
      <formula1>'5월'!$AB$327:$AI$327</formula1>
    </dataValidation>
    <dataValidation type="list" allowBlank="1" showErrorMessage="1" sqref="J337">
      <formula1>'5월'!$AB$337:$AI$337</formula1>
    </dataValidation>
    <dataValidation type="list" allowBlank="1" showErrorMessage="1" sqref="J148">
      <formula1>'5월'!$AB$148:$AI$148</formula1>
    </dataValidation>
    <dataValidation type="list" allowBlank="1" showErrorMessage="1" sqref="J238">
      <formula1>'5월'!$AB$238:$AI$238</formula1>
    </dataValidation>
    <dataValidation type="list" allowBlank="1" showErrorMessage="1" sqref="J426">
      <formula1>'5월'!$AB$426:$AI$426</formula1>
    </dataValidation>
    <dataValidation type="list" allowBlank="1" showErrorMessage="1" sqref="J237">
      <formula1>'5월'!$AB$237:$AI$237</formula1>
    </dataValidation>
    <dataValidation type="list" allowBlank="1" showErrorMessage="1" sqref="J310">
      <formula1>'5월'!$AB$310:$AI$310</formula1>
    </dataValidation>
    <dataValidation type="list" allowBlank="1" showErrorMessage="1" sqref="J102">
      <formula1>'5월'!$AB$102:$AI$102</formula1>
    </dataValidation>
    <dataValidation type="list" allowBlank="1" showErrorMessage="1" sqref="J376">
      <formula1>'5월'!$AB$376:$AI$376</formula1>
    </dataValidation>
    <dataValidation type="list" allowBlank="1" showErrorMessage="1" sqref="J149">
      <formula1>'5월'!$AB$149:$AI$149</formula1>
    </dataValidation>
    <dataValidation type="list" allowBlank="1" showErrorMessage="1" sqref="J185">
      <formula1>'5월'!$AB$185:$AI$185</formula1>
    </dataValidation>
    <dataValidation type="list" allowBlank="1" showErrorMessage="1" sqref="J400">
      <formula1>'5월'!$AB$400:$AI$400</formula1>
    </dataValidation>
    <dataValidation type="list" allowBlank="1" showErrorMessage="1" sqref="J466">
      <formula1>'5월'!$AB$466:$AI$466</formula1>
    </dataValidation>
    <dataValidation type="list" allowBlank="1" showErrorMessage="1" sqref="J195">
      <formula1>'5월'!$AB$195:$AI$195</formula1>
    </dataValidation>
    <dataValidation type="list" allowBlank="1" showErrorMessage="1" sqref="J366">
      <formula1>'5월'!$AB$366:$AI$366</formula1>
    </dataValidation>
    <dataValidation type="list" allowBlank="1" showErrorMessage="1" sqref="J456">
      <formula1>'5월'!$AB$456:$AI$456</formula1>
    </dataValidation>
    <dataValidation type="list" allowBlank="1" showErrorMessage="1" sqref="J465">
      <formula1>'5월'!$AB$465:$AI$465</formula1>
    </dataValidation>
    <dataValidation type="list" allowBlank="1" showErrorMessage="1" sqref="J158">
      <formula1>'5월'!$AB$158:$AI$158</formula1>
    </dataValidation>
    <dataValidation type="list" allowBlank="1" showErrorMessage="1" sqref="J248">
      <formula1>'5월'!$AB$248:$AI$248</formula1>
    </dataValidation>
    <dataValidation type="list" allowBlank="1" showErrorMessage="1" sqref="J325">
      <formula1>'5월'!$AB$325:$AI$325</formula1>
    </dataValidation>
    <dataValidation type="list" allowBlank="1" showErrorMessage="1" sqref="J363">
      <formula1>'5월'!$AB$363:$AI$363</formula1>
    </dataValidation>
    <dataValidation type="list" allowBlank="1" showErrorMessage="1" sqref="J500">
      <formula1>'5월'!$AB$500:$AI$500</formula1>
    </dataValidation>
    <dataValidation type="list" allowBlank="1" showErrorMessage="1" sqref="J92">
      <formula1>'5월'!$AB$92:$AI$92</formula1>
    </dataValidation>
    <dataValidation type="list" allowBlank="1" showErrorMessage="1" sqref="J287">
      <formula1>'5월'!$AB$287:$AI$287</formula1>
    </dataValidation>
    <dataValidation type="list" allowBlank="1" showErrorMessage="1" sqref="J467">
      <formula1>'5월'!$AB$467:$AI$467</formula1>
    </dataValidation>
    <dataValidation type="list" allowBlank="1" showErrorMessage="1" sqref="J107">
      <formula1>'5월'!$AB$107:$AI$107</formula1>
    </dataValidation>
    <dataValidation type="list" allowBlank="1" showErrorMessage="1" sqref="J274">
      <formula1>'5월'!$AB$274:$AI$274</formula1>
    </dataValidation>
    <dataValidation type="list" allowBlank="1" showErrorMessage="1" sqref="J180">
      <formula1>'5월'!$AB$180:$AI$180</formula1>
    </dataValidation>
    <dataValidation type="list" allowBlank="1" showErrorMessage="1" sqref="J145">
      <formula1>'5월'!$AB$145:$AI$145</formula1>
    </dataValidation>
    <dataValidation type="list" allowBlank="1" showErrorMessage="1" sqref="J320">
      <formula1>'5월'!$AB$320:$AI$320</formula1>
    </dataValidation>
    <dataValidation type="list" allowBlank="1" showErrorMessage="1" sqref="J77">
      <formula1>'5월'!$AB$77:$AI$77</formula1>
    </dataValidation>
    <dataValidation type="list" allowBlank="1" showErrorMessage="1" sqref="J98">
      <formula1>'5월'!$AB$98:$AI$98</formula1>
    </dataValidation>
    <dataValidation type="list" allowBlank="1" showErrorMessage="1" sqref="J142">
      <formula1>'5월'!$AB$142:$AI$142</formula1>
    </dataValidation>
    <dataValidation type="list" allowBlank="1" showErrorMessage="1" sqref="J492">
      <formula1>'5월'!$AB$492:$AI$492</formula1>
    </dataValidation>
    <dataValidation type="list" allowBlank="1" showErrorMessage="1" sqref="J249">
      <formula1>'5월'!$AB$249:$AI$249</formula1>
    </dataValidation>
    <dataValidation type="list" allowBlank="1" showErrorMessage="1" sqref="J429">
      <formula1>'5월'!$AB$429:$AI$429</formula1>
    </dataValidation>
    <dataValidation type="list" allowBlank="1" showErrorMessage="1" sqref="J452">
      <formula1>'5월'!$AB$452:$AI$452</formula1>
    </dataValidation>
    <dataValidation type="list" allowBlank="1" showErrorMessage="1" sqref="J97">
      <formula1>'5월'!$AB$97:$AI$97</formula1>
    </dataValidation>
    <dataValidation type="list" allowBlank="1" showErrorMessage="1" sqref="J140">
      <formula1>'5월'!$AB$140:$AI$140</formula1>
    </dataValidation>
    <dataValidation type="list" allowBlank="1" showErrorMessage="1" sqref="J104">
      <formula1>'5월'!$AB$104:$AI$104</formula1>
    </dataValidation>
    <dataValidation type="list" allowBlank="1" showErrorMessage="1" sqref="J183">
      <formula1>'5월'!$AB$183:$AI$183</formula1>
    </dataValidation>
    <dataValidation type="list" allowBlank="1" showErrorMessage="1" sqref="J490">
      <formula1>'5월'!$AB$490:$AI$490</formula1>
    </dataValidation>
    <dataValidation type="list" allowBlank="1" showErrorMessage="1" sqref="J454">
      <formula1>'5월'!$AB$454:$AI$454</formula1>
    </dataValidation>
    <dataValidation type="list" allowBlank="1" showErrorMessage="1" sqref="J109">
      <formula1>'5월'!$AB$109:$AI$109</formula1>
    </dataValidation>
    <dataValidation type="list" allowBlank="1" showErrorMessage="1" sqref="J198">
      <formula1>'5월'!$AB$198:$AI$198</formula1>
    </dataValidation>
    <dataValidation type="list" allowBlank="1" showErrorMessage="1" sqref="J378">
      <formula1>'5월'!$AB$378:$AI$378</formula1>
    </dataValidation>
    <dataValidation type="list" allowBlank="1" showErrorMessage="1" sqref="J236">
      <formula1>'5월'!$AB$236:$AI$236</formula1>
    </dataValidation>
    <dataValidation type="list" allowBlank="1" showErrorMessage="1" sqref="J231">
      <formula1>'5월'!$AB$231:$AI$231</formula1>
    </dataValidation>
    <dataValidation type="list" allowBlank="1" showErrorMessage="1" sqref="J416">
      <formula1>'5월'!$AB$416:$AI$416</formula1>
    </dataValidation>
    <dataValidation type="list" allowBlank="1" showErrorMessage="1" sqref="J411">
      <formula1>'5월'!$AB$411:$AI$411</formula1>
    </dataValidation>
    <dataValidation type="list" allowBlank="1" showErrorMessage="1" sqref="J361">
      <formula1>'5월'!$AB$361:$AI$361</formula1>
    </dataValidation>
    <dataValidation type="list" allowBlank="1" showErrorMessage="1" sqref="J143">
      <formula1>'5월'!$AB$143:$AI$143</formula1>
    </dataValidation>
    <dataValidation type="list" allowBlank="1" showErrorMessage="1" sqref="J233">
      <formula1>'5월'!$AB$233:$AI$233</formula1>
    </dataValidation>
    <dataValidation type="list" allowBlank="1" showErrorMessage="1" sqref="J323">
      <formula1>'5월'!$AB$323:$AI$323</formula1>
    </dataValidation>
    <dataValidation type="list" allowBlank="1" showErrorMessage="1" sqref="J412">
      <formula1>'5월'!$AB$412:$AI$412</formula1>
    </dataValidation>
    <dataValidation type="list" allowBlank="1" showErrorMessage="1" sqref="J91">
      <formula1>'5월'!$AB$91:$AI$91</formula1>
    </dataValidation>
    <dataValidation type="list" allowBlank="1" showErrorMessage="1" sqref="J322">
      <formula1>'5월'!$AB$322:$AI$322</formula1>
    </dataValidation>
    <dataValidation type="list" allowBlank="1" showErrorMessage="1" sqref="J182">
      <formula1>'5월'!$AB$182:$AI$182</formula1>
    </dataValidation>
    <dataValidation type="list" allowBlank="1" showErrorMessage="1" sqref="J272">
      <formula1>'5월'!$AB$272:$AI$272</formula1>
    </dataValidation>
    <dataValidation type="list" allowBlank="1" showErrorMessage="1" sqref="J362">
      <formula1>'5월'!$AB$362:$AI$362</formula1>
    </dataValidation>
    <dataValidation type="list" allowBlank="1" showErrorMessage="1" sqref="J199">
      <formula1>'5월'!$AB$199:$AI$199</formula1>
    </dataValidation>
    <dataValidation type="list" allowBlank="1" showErrorMessage="1" sqref="J289">
      <formula1>'5월'!$AB$289:$AI$289</formula1>
    </dataValidation>
    <dataValidation type="list" allowBlank="1" showErrorMessage="1" sqref="J105">
      <formula1>'5월'!$AB$105:$AI$105</formula1>
    </dataValidation>
    <dataValidation type="list" allowBlank="1" showErrorMessage="1" sqref="J379">
      <formula1>'5월'!$AB$379:$AI$379</formula1>
    </dataValidation>
    <dataValidation type="list" allowBlank="1" showErrorMessage="1" sqref="J469">
      <formula1>'5월'!$AB$469:$AI$469</formula1>
    </dataValidation>
    <dataValidation type="list" allowBlank="1" showErrorMessage="1" sqref="J94">
      <formula1>'5월'!$AB$94:$AI$94</formula1>
    </dataValidation>
    <dataValidation type="list" allowBlank="1" showErrorMessage="1" sqref="J360">
      <formula1>'5월'!$AB$360:$AI$360</formula1>
    </dataValidation>
    <dataValidation type="list" allowBlank="1" showErrorMessage="1" sqref="J324">
      <formula1>'5월'!$AB$324:$AI$324</formula1>
    </dataValidation>
    <dataValidation type="list" allowBlank="1" showErrorMessage="1" sqref="J270">
      <formula1>'5월'!$AB$270:$AI$270</formula1>
    </dataValidation>
    <dataValidation type="list" allowBlank="1" showErrorMessage="1" sqref="J234">
      <formula1>'5월'!$AB$234:$AI$234</formula1>
    </dataValidation>
    <dataValidation type="list" allowBlank="1" showErrorMessage="1" sqref="J450">
      <formula1>'5월'!$AB$450:$AI$450</formula1>
    </dataValidation>
    <dataValidation type="list" allowBlank="1" showErrorMessage="1" sqref="J414">
      <formula1>'5월'!$AB$414:$AI$414</formula1>
    </dataValidation>
    <dataValidation type="list" allowBlank="1" showErrorMessage="1" sqref="J144">
      <formula1>'5월'!$AB$144:$AI$144</formula1>
    </dataValidation>
    <dataValidation type="list" allowBlank="1" showErrorMessage="1" sqref="J181">
      <formula1>'5월'!$AB$181:$AI$181</formula1>
    </dataValidation>
    <dataValidation type="list" allowBlank="1" showErrorMessage="1" sqref="J413">
      <formula1>'5월'!$AB$413:$AI$413</formula1>
    </dataValidation>
    <dataValidation type="list" allowBlank="1" showErrorMessage="1" sqref="J93">
      <formula1>'5월'!$AB$93:$AI$93</formula1>
    </dataValidation>
    <dataValidation type="list" allowBlank="1" showErrorMessage="1" sqref="J106">
      <formula1>'5월'!$AB$106:$AI$106</formula1>
    </dataValidation>
    <dataValidation type="list" allowBlank="1" showErrorMessage="1" sqref="J271">
      <formula1>'5월'!$AB$271:$AI$271</formula1>
    </dataValidation>
    <dataValidation type="list" allowBlank="1" showErrorMessage="1" sqref="J451">
      <formula1>'5월'!$AB$451:$AI$451</formula1>
    </dataValidation>
    <dataValidation type="list" allowBlank="1" showErrorMessage="1" sqref="I62:I500">
      <formula1>'설정시트'!$C$7:$C$20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6" width="11.38"/>
    <col customWidth="1" min="7" max="7" width="5.13"/>
    <col customWidth="1" min="8" max="8" width="11.38"/>
    <col customWidth="1" min="9" max="9" width="15.88"/>
    <col customWidth="1" min="10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89">
        <v>2024.0</v>
      </c>
      <c r="D3" s="90">
        <v>6.0</v>
      </c>
    </row>
    <row r="8">
      <c r="R8" s="91" t="s">
        <v>107</v>
      </c>
      <c r="S8" s="92" t="s">
        <v>108</v>
      </c>
      <c r="T8" s="92" t="s">
        <v>109</v>
      </c>
      <c r="U8" s="92" t="s">
        <v>110</v>
      </c>
      <c r="V8" s="92" t="s">
        <v>109</v>
      </c>
      <c r="W8" s="92" t="s">
        <v>111</v>
      </c>
      <c r="X8" s="93" t="s">
        <v>107</v>
      </c>
      <c r="Y8" s="94" t="s">
        <v>112</v>
      </c>
      <c r="AB8" s="95" t="s">
        <v>1</v>
      </c>
      <c r="AC8" s="96" t="s">
        <v>61</v>
      </c>
      <c r="AD8" s="97"/>
      <c r="AE8" s="97"/>
      <c r="AF8" s="97"/>
      <c r="AG8" s="97"/>
    </row>
    <row r="9">
      <c r="R9" s="98">
        <f>DATE($C$3,$D$3,1)-WEEKDAY(DATE($C$3,$D$3,1))+1</f>
        <v>45438</v>
      </c>
      <c r="S9" s="99">
        <f t="shared" ref="S9:X9" si="1">R9 + 1</f>
        <v>45439</v>
      </c>
      <c r="T9" s="100">
        <f t="shared" si="1"/>
        <v>45440</v>
      </c>
      <c r="U9" s="100">
        <f t="shared" si="1"/>
        <v>45441</v>
      </c>
      <c r="V9" s="100">
        <f t="shared" si="1"/>
        <v>45442</v>
      </c>
      <c r="W9" s="100">
        <f t="shared" si="1"/>
        <v>45443</v>
      </c>
      <c r="X9" s="101">
        <f t="shared" si="1"/>
        <v>45444</v>
      </c>
      <c r="Y9" s="102"/>
      <c r="AB9" s="103" t="str">
        <f>$H$25</f>
        <v>🍪고정비</v>
      </c>
      <c r="AC9" s="104">
        <f>$K$31</f>
        <v>445730</v>
      </c>
      <c r="AD9" s="105">
        <f t="shared" ref="AD9:AD20" si="3">_xlfn.RANK.EQ(AC9,$AB$9:$AC$20,0) + ROW(AB1)/10000</f>
        <v>6.0001</v>
      </c>
      <c r="AE9" s="105">
        <f t="shared" ref="AE9:AE20" si="4">SMALL($AD$9:$AD$20, ROW(AB1))</f>
        <v>1.0007</v>
      </c>
      <c r="AF9" s="105" t="str">
        <f t="shared" ref="AF9:AF20" si="5">INDEX($AB$9:$AB$20,MATCH(AE9,$AD$9:$AD$20,0))</f>
        <v>🍪여가비</v>
      </c>
      <c r="AG9" s="104">
        <f t="shared" ref="AG9:AG20" si="6">INDEX($AC$9:$AC$20,MATCH(AE9,$AD$9:$AD$20,0))</f>
        <v>1769335</v>
      </c>
    </row>
    <row r="10">
      <c r="R10" s="106">
        <f t="shared" ref="R10:X10" si="2">SUMIFS($K$62:$K$500,$H$62:$H$500,R9,$I$62:$I$500,"&lt;&gt;수입",$I$62:$I$500,"&lt;&gt;저축")</f>
        <v>0</v>
      </c>
      <c r="S10" s="107">
        <f t="shared" si="2"/>
        <v>0</v>
      </c>
      <c r="T10" s="108">
        <f t="shared" si="2"/>
        <v>0</v>
      </c>
      <c r="U10" s="108">
        <f t="shared" si="2"/>
        <v>0</v>
      </c>
      <c r="V10" s="108">
        <f t="shared" si="2"/>
        <v>0</v>
      </c>
      <c r="W10" s="108">
        <f t="shared" si="2"/>
        <v>0</v>
      </c>
      <c r="X10" s="108">
        <f t="shared" si="2"/>
        <v>742790</v>
      </c>
      <c r="Y10" s="108">
        <f>SUM(R10:X10)</f>
        <v>742790</v>
      </c>
      <c r="AB10" s="103" t="str">
        <f>$H$33</f>
        <v>🐻고정비</v>
      </c>
      <c r="AC10" s="104">
        <f>$K$39</f>
        <v>327639</v>
      </c>
      <c r="AD10" s="105">
        <f t="shared" si="3"/>
        <v>8.0002</v>
      </c>
      <c r="AE10" s="105">
        <f t="shared" si="4"/>
        <v>2.0008</v>
      </c>
      <c r="AF10" s="105" t="str">
        <f t="shared" si="5"/>
        <v>🐻여가비</v>
      </c>
      <c r="AG10" s="104">
        <f t="shared" si="6"/>
        <v>1449617</v>
      </c>
    </row>
    <row r="11">
      <c r="C11" s="109" t="s">
        <v>113</v>
      </c>
      <c r="D11" s="110" t="s">
        <v>114</v>
      </c>
      <c r="R11" s="111">
        <f t="shared" ref="R11:X11" si="7">R9 + 7</f>
        <v>45445</v>
      </c>
      <c r="S11" s="112">
        <f t="shared" si="7"/>
        <v>45446</v>
      </c>
      <c r="T11" s="99">
        <f t="shared" si="7"/>
        <v>45447</v>
      </c>
      <c r="U11" s="99">
        <f t="shared" si="7"/>
        <v>45448</v>
      </c>
      <c r="V11" s="100">
        <f t="shared" si="7"/>
        <v>45449</v>
      </c>
      <c r="W11" s="113">
        <f t="shared" si="7"/>
        <v>45450</v>
      </c>
      <c r="X11" s="114">
        <f t="shared" si="7"/>
        <v>45451</v>
      </c>
      <c r="Y11" s="115"/>
      <c r="AB11" s="103" t="str">
        <f>$H$41</f>
        <v>🍪생필품</v>
      </c>
      <c r="AC11" s="104">
        <f>$K$47</f>
        <v>103290</v>
      </c>
      <c r="AD11" s="105">
        <f t="shared" si="3"/>
        <v>10.0003</v>
      </c>
      <c r="AE11" s="105">
        <f t="shared" si="4"/>
        <v>3.0005</v>
      </c>
      <c r="AF11" s="105" t="str">
        <f t="shared" si="5"/>
        <v>🍪식비</v>
      </c>
      <c r="AG11" s="104">
        <f t="shared" si="6"/>
        <v>885844</v>
      </c>
    </row>
    <row r="12">
      <c r="C12" s="116" t="s">
        <v>115</v>
      </c>
      <c r="D12" s="117">
        <f>F33</f>
        <v>28071244</v>
      </c>
      <c r="R12" s="118">
        <f t="shared" ref="R12:X12" si="8">SUMIFS($K$62:$K$500,$H$62:$H$500,R11,$I$62:$I$500,"&lt;&gt;수입",$I$62:$I$500,"&lt;&gt;저축")</f>
        <v>413600</v>
      </c>
      <c r="S12" s="119">
        <f t="shared" si="8"/>
        <v>2000</v>
      </c>
      <c r="T12" s="120">
        <f t="shared" si="8"/>
        <v>125134</v>
      </c>
      <c r="U12" s="120">
        <f t="shared" si="8"/>
        <v>90840</v>
      </c>
      <c r="V12" s="118">
        <f t="shared" si="8"/>
        <v>103410</v>
      </c>
      <c r="W12" s="121">
        <f t="shared" si="8"/>
        <v>255600</v>
      </c>
      <c r="X12" s="121">
        <f t="shared" si="8"/>
        <v>56500</v>
      </c>
      <c r="Y12" s="121">
        <f>SUM(R12:X12)</f>
        <v>1047084</v>
      </c>
      <c r="AB12" s="103" t="str">
        <f>$H$49</f>
        <v>🐻생필품</v>
      </c>
      <c r="AC12" s="104">
        <f>$K$55</f>
        <v>6400</v>
      </c>
      <c r="AD12" s="105">
        <f t="shared" si="3"/>
        <v>12.0004</v>
      </c>
      <c r="AE12" s="105">
        <f t="shared" si="4"/>
        <v>4.0012</v>
      </c>
      <c r="AF12" s="105" t="str">
        <f t="shared" si="5"/>
        <v>🐻 이벤트성</v>
      </c>
      <c r="AG12" s="104">
        <f t="shared" si="6"/>
        <v>821280</v>
      </c>
    </row>
    <row r="13">
      <c r="C13" s="46"/>
      <c r="D13" s="122"/>
      <c r="E13" s="109" t="s">
        <v>52</v>
      </c>
      <c r="F13" s="110" t="s">
        <v>114</v>
      </c>
      <c r="I13" s="123"/>
      <c r="J13" s="123"/>
      <c r="R13" s="111">
        <f t="shared" ref="R13:X13" si="9">R11+7</f>
        <v>45452</v>
      </c>
      <c r="S13" s="112">
        <f t="shared" si="9"/>
        <v>45453</v>
      </c>
      <c r="T13" s="99">
        <f t="shared" si="9"/>
        <v>45454</v>
      </c>
      <c r="U13" s="99">
        <f t="shared" si="9"/>
        <v>45455</v>
      </c>
      <c r="V13" s="100">
        <f t="shared" si="9"/>
        <v>45456</v>
      </c>
      <c r="W13" s="113">
        <f t="shared" si="9"/>
        <v>45457</v>
      </c>
      <c r="X13" s="114">
        <f t="shared" si="9"/>
        <v>45458</v>
      </c>
      <c r="Y13" s="115"/>
      <c r="AB13" s="103" t="str">
        <f>$M$25</f>
        <v>🍪식비</v>
      </c>
      <c r="AC13" s="104">
        <f>$P$31</f>
        <v>885844</v>
      </c>
      <c r="AD13" s="105">
        <f t="shared" si="3"/>
        <v>3.0005</v>
      </c>
      <c r="AE13" s="105">
        <f t="shared" si="4"/>
        <v>5.0011</v>
      </c>
      <c r="AF13" s="105" t="str">
        <f t="shared" si="5"/>
        <v>🍪이벤트성</v>
      </c>
      <c r="AG13" s="104">
        <f t="shared" si="6"/>
        <v>734190</v>
      </c>
    </row>
    <row r="14">
      <c r="C14" s="116" t="s">
        <v>116</v>
      </c>
      <c r="D14" s="117">
        <f>SUM($K$31+$K$39+$K$47+$K$55+$P$31+$P$39+$P$47+$P$55+X31+X39+X47+X55)</f>
        <v>7204765</v>
      </c>
      <c r="E14" s="124" t="s">
        <v>53</v>
      </c>
      <c r="F14" s="125">
        <f t="shared" ref="F14:F19" si="11">SUMIFS($K$62:$K$500,$L$62:$L$500,E14,$I$62:$I$500,"&lt;&gt;수입",$I$62:$I$500,"&lt;&gt;저축")</f>
        <v>155697</v>
      </c>
      <c r="I14" s="126"/>
      <c r="J14" s="123"/>
      <c r="R14" s="118">
        <f t="shared" ref="R14:X14" si="10">SUMIFS($K$62:$K$500,$H$62:$H$500,R13,$I$62:$I$500,"&lt;&gt;수입",$I$62:$I$500,"&lt;&gt;저축")</f>
        <v>68200</v>
      </c>
      <c r="S14" s="119">
        <f t="shared" si="10"/>
        <v>237810</v>
      </c>
      <c r="T14" s="120">
        <f t="shared" si="10"/>
        <v>111060</v>
      </c>
      <c r="U14" s="120">
        <f t="shared" si="10"/>
        <v>1300100</v>
      </c>
      <c r="V14" s="118">
        <f t="shared" si="10"/>
        <v>43900</v>
      </c>
      <c r="W14" s="121">
        <f t="shared" si="10"/>
        <v>170000</v>
      </c>
      <c r="X14" s="121">
        <f t="shared" si="10"/>
        <v>44500</v>
      </c>
      <c r="Y14" s="121">
        <f>SUM(R14:X14)</f>
        <v>1975570</v>
      </c>
      <c r="AB14" s="103" t="str">
        <f>$M$33</f>
        <v>🐻식비</v>
      </c>
      <c r="AC14" s="104">
        <f>$P$39</f>
        <v>377840</v>
      </c>
      <c r="AD14" s="105">
        <f t="shared" si="3"/>
        <v>7.0006</v>
      </c>
      <c r="AE14" s="105">
        <f t="shared" si="4"/>
        <v>6.0001</v>
      </c>
      <c r="AF14" s="105" t="str">
        <f t="shared" si="5"/>
        <v>🍪고정비</v>
      </c>
      <c r="AG14" s="104">
        <f t="shared" si="6"/>
        <v>445730</v>
      </c>
    </row>
    <row r="15">
      <c r="C15" s="46"/>
      <c r="D15" s="122"/>
      <c r="E15" s="124" t="s">
        <v>54</v>
      </c>
      <c r="F15" s="125">
        <f t="shared" si="11"/>
        <v>3100230</v>
      </c>
      <c r="I15" s="126"/>
      <c r="J15" s="123"/>
      <c r="R15" s="111">
        <f t="shared" ref="R15:X15" si="12">R13+7</f>
        <v>45459</v>
      </c>
      <c r="S15" s="112">
        <f t="shared" si="12"/>
        <v>45460</v>
      </c>
      <c r="T15" s="99">
        <f t="shared" si="12"/>
        <v>45461</v>
      </c>
      <c r="U15" s="99">
        <f t="shared" si="12"/>
        <v>45462</v>
      </c>
      <c r="V15" s="100">
        <f t="shared" si="12"/>
        <v>45463</v>
      </c>
      <c r="W15" s="113">
        <f t="shared" si="12"/>
        <v>45464</v>
      </c>
      <c r="X15" s="114">
        <f t="shared" si="12"/>
        <v>45465</v>
      </c>
      <c r="Y15" s="115"/>
      <c r="AB15" s="103" t="str">
        <f>$M$41</f>
        <v>🍪여가비</v>
      </c>
      <c r="AC15" s="104">
        <f>$P$47</f>
        <v>1769335</v>
      </c>
      <c r="AD15" s="105">
        <f t="shared" si="3"/>
        <v>1.0007</v>
      </c>
      <c r="AE15" s="105">
        <f t="shared" si="4"/>
        <v>7.0006</v>
      </c>
      <c r="AF15" s="105" t="str">
        <f t="shared" si="5"/>
        <v>🐻식비</v>
      </c>
      <c r="AG15" s="104">
        <f t="shared" si="6"/>
        <v>377840</v>
      </c>
    </row>
    <row r="16">
      <c r="C16" s="116" t="s">
        <v>117</v>
      </c>
      <c r="D16" s="117">
        <f>F43</f>
        <v>14220000</v>
      </c>
      <c r="E16" s="124" t="s">
        <v>55</v>
      </c>
      <c r="F16" s="125">
        <f t="shared" si="11"/>
        <v>1130249</v>
      </c>
      <c r="H16" s="127" t="s">
        <v>118</v>
      </c>
      <c r="I16" s="128"/>
      <c r="J16" s="128"/>
      <c r="K16" s="53"/>
      <c r="R16" s="118">
        <f t="shared" ref="R16:X16" si="13">SUMIFS($K$62:$K$500,$H$62:$H$500,R15,$I$62:$I$500,"&lt;&gt;수입",$I$62:$I$500,"&lt;&gt;저축")</f>
        <v>78700</v>
      </c>
      <c r="S16" s="119">
        <f t="shared" si="13"/>
        <v>224540</v>
      </c>
      <c r="T16" s="120">
        <f t="shared" si="13"/>
        <v>20400</v>
      </c>
      <c r="U16" s="120">
        <f t="shared" si="13"/>
        <v>342659</v>
      </c>
      <c r="V16" s="118">
        <f t="shared" si="13"/>
        <v>47810</v>
      </c>
      <c r="W16" s="121">
        <f t="shared" si="13"/>
        <v>48090</v>
      </c>
      <c r="X16" s="121">
        <f t="shared" si="13"/>
        <v>23150</v>
      </c>
      <c r="Y16" s="121">
        <f>SUM(R16:X16)</f>
        <v>785349</v>
      </c>
      <c r="AB16" s="103" t="str">
        <f>$M$49</f>
        <v>🐻여가비</v>
      </c>
      <c r="AC16" s="104">
        <f>$P$55</f>
        <v>1449617</v>
      </c>
      <c r="AD16" s="105">
        <f t="shared" si="3"/>
        <v>2.0008</v>
      </c>
      <c r="AE16" s="105">
        <f t="shared" si="4"/>
        <v>8.0002</v>
      </c>
      <c r="AF16" s="105" t="str">
        <f t="shared" si="5"/>
        <v>🐻고정비</v>
      </c>
      <c r="AG16" s="104">
        <f t="shared" si="6"/>
        <v>327639</v>
      </c>
    </row>
    <row r="17">
      <c r="C17" s="46"/>
      <c r="D17" s="122"/>
      <c r="E17" s="124" t="s">
        <v>56</v>
      </c>
      <c r="F17" s="125">
        <f t="shared" si="11"/>
        <v>510640</v>
      </c>
      <c r="H17" s="216" t="s">
        <v>207</v>
      </c>
      <c r="I17" s="130"/>
      <c r="J17" s="217">
        <v>50.0</v>
      </c>
      <c r="K17" s="132"/>
      <c r="R17" s="111">
        <f t="shared" ref="R17:X17" si="14">R15+7</f>
        <v>45466</v>
      </c>
      <c r="S17" s="112">
        <f t="shared" si="14"/>
        <v>45467</v>
      </c>
      <c r="T17" s="99">
        <f t="shared" si="14"/>
        <v>45468</v>
      </c>
      <c r="U17" s="99">
        <f t="shared" si="14"/>
        <v>45469</v>
      </c>
      <c r="V17" s="100">
        <f t="shared" si="14"/>
        <v>45470</v>
      </c>
      <c r="W17" s="113">
        <f t="shared" si="14"/>
        <v>45471</v>
      </c>
      <c r="X17" s="114">
        <f t="shared" si="14"/>
        <v>45472</v>
      </c>
      <c r="Y17" s="115"/>
      <c r="AB17" s="103" t="str">
        <f>$R$25</f>
        <v>🍪기타</v>
      </c>
      <c r="AC17" s="104">
        <f>$X$31</f>
        <v>38200</v>
      </c>
      <c r="AD17" s="105">
        <f t="shared" si="3"/>
        <v>11.0009</v>
      </c>
      <c r="AE17" s="105">
        <f t="shared" si="4"/>
        <v>9.001</v>
      </c>
      <c r="AF17" s="105" t="str">
        <f t="shared" si="5"/>
        <v>🐻기타</v>
      </c>
      <c r="AG17" s="104">
        <f t="shared" si="6"/>
        <v>245400</v>
      </c>
    </row>
    <row r="18">
      <c r="C18" s="133" t="s">
        <v>119</v>
      </c>
      <c r="D18" s="134">
        <f>D12-D14-D16</f>
        <v>6646479</v>
      </c>
      <c r="E18" s="124" t="s">
        <v>57</v>
      </c>
      <c r="F18" s="125">
        <f t="shared" si="11"/>
        <v>355520</v>
      </c>
      <c r="H18" s="216" t="s">
        <v>208</v>
      </c>
      <c r="I18" s="130"/>
      <c r="J18" s="217">
        <v>20.0</v>
      </c>
      <c r="K18" s="132"/>
      <c r="R18" s="108">
        <f t="shared" ref="R18:X18" si="15">SUMIFS($K$62:$K$500,$H$62:$H$500,R17,$I$62:$I$500,"&lt;&gt;수입",$I$62:$I$500,"&lt;&gt;저축")</f>
        <v>542000</v>
      </c>
      <c r="S18" s="135">
        <f t="shared" si="15"/>
        <v>22400</v>
      </c>
      <c r="T18" s="136">
        <f t="shared" si="15"/>
        <v>383280</v>
      </c>
      <c r="U18" s="136">
        <f t="shared" si="15"/>
        <v>945819</v>
      </c>
      <c r="V18" s="108">
        <f t="shared" si="15"/>
        <v>124190</v>
      </c>
      <c r="W18" s="137">
        <f t="shared" si="15"/>
        <v>31900</v>
      </c>
      <c r="X18" s="137">
        <f t="shared" si="15"/>
        <v>326758</v>
      </c>
      <c r="Y18" s="137">
        <f>SUM(R18:X18)</f>
        <v>2376347</v>
      </c>
      <c r="AB18" s="103" t="str">
        <f>$R$33</f>
        <v>🐻기타</v>
      </c>
      <c r="AC18" s="104">
        <f>$X$39</f>
        <v>245400</v>
      </c>
      <c r="AD18" s="105">
        <f t="shared" si="3"/>
        <v>9.001</v>
      </c>
      <c r="AE18" s="105">
        <f t="shared" si="4"/>
        <v>10.0003</v>
      </c>
      <c r="AF18" s="105" t="str">
        <f t="shared" si="5"/>
        <v>🍪생필품</v>
      </c>
      <c r="AG18" s="104">
        <f t="shared" si="6"/>
        <v>103290</v>
      </c>
    </row>
    <row r="19">
      <c r="C19" s="138" t="s">
        <v>120</v>
      </c>
      <c r="D19" s="139">
        <f>(D16+D18)/D12</f>
        <v>0.7433400173</v>
      </c>
      <c r="E19" s="124" t="s">
        <v>58</v>
      </c>
      <c r="F19" s="125">
        <f t="shared" si="11"/>
        <v>1952429</v>
      </c>
      <c r="H19" s="216" t="s">
        <v>209</v>
      </c>
      <c r="I19" s="130"/>
      <c r="J19" s="217">
        <v>18.0</v>
      </c>
      <c r="K19" s="132"/>
      <c r="R19" s="140">
        <f t="shared" ref="R19:X19" si="16">R17+7</f>
        <v>45473</v>
      </c>
      <c r="S19" s="141">
        <f t="shared" si="16"/>
        <v>45474</v>
      </c>
      <c r="T19" s="142">
        <f t="shared" si="16"/>
        <v>45475</v>
      </c>
      <c r="U19" s="142">
        <f t="shared" si="16"/>
        <v>45476</v>
      </c>
      <c r="V19" s="143">
        <f t="shared" si="16"/>
        <v>45477</v>
      </c>
      <c r="W19" s="144">
        <f t="shared" si="16"/>
        <v>45478</v>
      </c>
      <c r="X19" s="145">
        <f t="shared" si="16"/>
        <v>45479</v>
      </c>
      <c r="Y19" s="146"/>
      <c r="AB19" s="103" t="str">
        <f>$R$41</f>
        <v>🍪이벤트성</v>
      </c>
      <c r="AC19" s="104">
        <f>$X$47</f>
        <v>734190</v>
      </c>
      <c r="AD19" s="105">
        <f t="shared" si="3"/>
        <v>5.0011</v>
      </c>
      <c r="AE19" s="105">
        <f t="shared" si="4"/>
        <v>11.0009</v>
      </c>
      <c r="AF19" s="105" t="str">
        <f t="shared" si="5"/>
        <v>🍪기타</v>
      </c>
      <c r="AG19" s="104">
        <f t="shared" si="6"/>
        <v>38200</v>
      </c>
    </row>
    <row r="20">
      <c r="C20" s="147" t="s">
        <v>121</v>
      </c>
      <c r="D20" s="148">
        <f>D18/D12</f>
        <v>0.2367718011</v>
      </c>
      <c r="E20" s="149" t="s">
        <v>116</v>
      </c>
      <c r="F20" s="150">
        <f>SUM($F$14:$F$19)</f>
        <v>7204765</v>
      </c>
      <c r="H20" s="151"/>
      <c r="I20" s="152"/>
      <c r="J20" s="153"/>
      <c r="K20" s="55"/>
      <c r="R20" s="108">
        <f t="shared" ref="R20:X20" si="17">SUMIFS($K$62:$K$500,$H$62:$H$500,R19,$I$62:$I$500,"&lt;&gt;수입",$I$62:$I$500,"&lt;&gt;저축")</f>
        <v>271125</v>
      </c>
      <c r="S20" s="135">
        <f t="shared" si="17"/>
        <v>0</v>
      </c>
      <c r="T20" s="136">
        <f t="shared" si="17"/>
        <v>0</v>
      </c>
      <c r="U20" s="136">
        <f t="shared" si="17"/>
        <v>0</v>
      </c>
      <c r="V20" s="108">
        <f t="shared" si="17"/>
        <v>0</v>
      </c>
      <c r="W20" s="137">
        <f t="shared" si="17"/>
        <v>0</v>
      </c>
      <c r="X20" s="137">
        <f t="shared" si="17"/>
        <v>0</v>
      </c>
      <c r="Y20" s="137">
        <f>SUM(R20:X20)</f>
        <v>271125</v>
      </c>
      <c r="AB20" s="103" t="str">
        <f>$R$49</f>
        <v>🐻 이벤트성</v>
      </c>
      <c r="AC20" s="104">
        <f>$X$55</f>
        <v>821280</v>
      </c>
      <c r="AD20" s="105">
        <f t="shared" si="3"/>
        <v>4.0012</v>
      </c>
      <c r="AE20" s="105">
        <f t="shared" si="4"/>
        <v>12.0004</v>
      </c>
      <c r="AF20" s="105" t="str">
        <f t="shared" si="5"/>
        <v>🐻생필품</v>
      </c>
      <c r="AG20" s="104">
        <f t="shared" si="6"/>
        <v>6400</v>
      </c>
    </row>
    <row r="21">
      <c r="I21" s="126"/>
      <c r="J21" s="123"/>
    </row>
    <row r="24">
      <c r="C24" s="109" t="s">
        <v>1</v>
      </c>
      <c r="D24" s="154" t="s">
        <v>2</v>
      </c>
      <c r="E24" s="154" t="s">
        <v>122</v>
      </c>
      <c r="F24" s="110" t="s">
        <v>61</v>
      </c>
      <c r="H24" s="109" t="s">
        <v>1</v>
      </c>
      <c r="I24" s="154" t="s">
        <v>2</v>
      </c>
      <c r="J24" s="154" t="s">
        <v>123</v>
      </c>
      <c r="K24" s="110" t="s">
        <v>61</v>
      </c>
      <c r="M24" s="109" t="s">
        <v>1</v>
      </c>
      <c r="N24" s="154" t="s">
        <v>2</v>
      </c>
      <c r="O24" s="154" t="s">
        <v>123</v>
      </c>
      <c r="P24" s="110" t="s">
        <v>61</v>
      </c>
      <c r="R24" s="155" t="s">
        <v>1</v>
      </c>
      <c r="S24" s="156"/>
      <c r="T24" s="157" t="s">
        <v>2</v>
      </c>
      <c r="U24" s="156"/>
      <c r="V24" s="157" t="s">
        <v>123</v>
      </c>
      <c r="W24" s="156"/>
      <c r="X24" s="157" t="s">
        <v>61</v>
      </c>
      <c r="Y24" s="53"/>
    </row>
    <row r="25">
      <c r="C25" s="158" t="s">
        <v>3</v>
      </c>
      <c r="D25" s="41" t="s">
        <v>4</v>
      </c>
      <c r="E25" s="159"/>
      <c r="F25" s="125">
        <f t="shared" ref="F25:F32" si="18">SUMIFS($K$62:$K$500,$I$62:$I$500,$C$25,$J$62:$J$500,D25)</f>
        <v>3831300</v>
      </c>
      <c r="H25" s="160" t="s">
        <v>14</v>
      </c>
      <c r="I25" s="41" t="s">
        <v>15</v>
      </c>
      <c r="J25" s="159"/>
      <c r="K25" s="125">
        <f t="shared" ref="K25:K30" si="19">SUMIFS($K$62:$K$500,$I$62:$I$500,$H$25,$J$62:$J$500,I25)</f>
        <v>226170</v>
      </c>
      <c r="M25" s="160" t="s">
        <v>26</v>
      </c>
      <c r="N25" s="41" t="s">
        <v>27</v>
      </c>
      <c r="O25" s="159"/>
      <c r="P25" s="125">
        <f t="shared" ref="P25:P30" si="20">SUMIFS($K$62:$K$500,$I$62:$I$500,$M$25,$J$62:$J$500,N25)</f>
        <v>457034</v>
      </c>
      <c r="R25" s="161" t="s">
        <v>39</v>
      </c>
      <c r="S25" s="162"/>
      <c r="T25" s="163" t="s">
        <v>40</v>
      </c>
      <c r="U25" s="130"/>
      <c r="V25" s="164"/>
      <c r="W25" s="162"/>
      <c r="X25" s="165">
        <f t="shared" ref="X25:X30" si="21">SUMIFS($K$62:$K$500,$I$62:$I$500,$R$25,$J$62:$J$500,T25)</f>
        <v>16400</v>
      </c>
      <c r="Y25" s="132"/>
    </row>
    <row r="26">
      <c r="C26" s="45"/>
      <c r="D26" s="41" t="s">
        <v>5</v>
      </c>
      <c r="E26" s="166"/>
      <c r="F26" s="125">
        <f t="shared" si="18"/>
        <v>2901000</v>
      </c>
      <c r="H26" s="45"/>
      <c r="I26" s="41" t="s">
        <v>16</v>
      </c>
      <c r="J26" s="166"/>
      <c r="K26" s="125">
        <f t="shared" si="19"/>
        <v>100000</v>
      </c>
      <c r="M26" s="45"/>
      <c r="N26" s="41" t="s">
        <v>28</v>
      </c>
      <c r="O26" s="166"/>
      <c r="P26" s="125">
        <f t="shared" si="20"/>
        <v>101600</v>
      </c>
      <c r="R26" s="167"/>
      <c r="S26" s="168"/>
      <c r="T26" s="163" t="s">
        <v>41</v>
      </c>
      <c r="U26" s="130"/>
      <c r="V26" s="169"/>
      <c r="W26" s="168"/>
      <c r="X26" s="165">
        <f t="shared" si="21"/>
        <v>0</v>
      </c>
      <c r="Y26" s="132"/>
    </row>
    <row r="27">
      <c r="C27" s="45"/>
      <c r="D27" s="41" t="s">
        <v>6</v>
      </c>
      <c r="E27" s="166"/>
      <c r="F27" s="125">
        <f t="shared" si="18"/>
        <v>8440744</v>
      </c>
      <c r="H27" s="45"/>
      <c r="I27" s="41" t="s">
        <v>17</v>
      </c>
      <c r="J27" s="166"/>
      <c r="K27" s="125">
        <f t="shared" si="19"/>
        <v>0</v>
      </c>
      <c r="M27" s="45"/>
      <c r="N27" s="41" t="s">
        <v>29</v>
      </c>
      <c r="O27" s="166"/>
      <c r="P27" s="125">
        <f t="shared" si="20"/>
        <v>96900</v>
      </c>
      <c r="R27" s="167"/>
      <c r="S27" s="168"/>
      <c r="T27" s="163" t="s">
        <v>42</v>
      </c>
      <c r="U27" s="130"/>
      <c r="V27" s="169"/>
      <c r="W27" s="168"/>
      <c r="X27" s="165">
        <f t="shared" si="21"/>
        <v>0</v>
      </c>
      <c r="Y27" s="132"/>
    </row>
    <row r="28">
      <c r="C28" s="45"/>
      <c r="D28" s="41" t="s">
        <v>7</v>
      </c>
      <c r="E28" s="166"/>
      <c r="F28" s="125">
        <f t="shared" si="18"/>
        <v>12898200</v>
      </c>
      <c r="H28" s="45"/>
      <c r="I28" s="41" t="s">
        <v>18</v>
      </c>
      <c r="J28" s="166"/>
      <c r="K28" s="125">
        <f t="shared" si="19"/>
        <v>89560</v>
      </c>
      <c r="M28" s="45"/>
      <c r="N28" s="41" t="s">
        <v>30</v>
      </c>
      <c r="O28" s="166"/>
      <c r="P28" s="125">
        <f t="shared" si="20"/>
        <v>140500</v>
      </c>
      <c r="R28" s="167"/>
      <c r="S28" s="168"/>
      <c r="T28" s="163" t="s">
        <v>43</v>
      </c>
      <c r="U28" s="130"/>
      <c r="V28" s="169"/>
      <c r="W28" s="168"/>
      <c r="X28" s="165">
        <f t="shared" si="21"/>
        <v>21800</v>
      </c>
      <c r="Y28" s="132"/>
    </row>
    <row r="29">
      <c r="C29" s="45"/>
      <c r="D29" s="41" t="s">
        <v>8</v>
      </c>
      <c r="E29" s="166"/>
      <c r="F29" s="125">
        <f t="shared" si="18"/>
        <v>0</v>
      </c>
      <c r="H29" s="45"/>
      <c r="I29" s="41" t="s">
        <v>19</v>
      </c>
      <c r="J29" s="166"/>
      <c r="K29" s="125">
        <f t="shared" si="19"/>
        <v>0</v>
      </c>
      <c r="M29" s="45"/>
      <c r="N29" s="41" t="s">
        <v>8</v>
      </c>
      <c r="O29" s="166"/>
      <c r="P29" s="125">
        <f t="shared" si="20"/>
        <v>89810</v>
      </c>
      <c r="R29" s="167"/>
      <c r="S29" s="168"/>
      <c r="T29" s="163" t="s">
        <v>44</v>
      </c>
      <c r="U29" s="130"/>
      <c r="V29" s="169"/>
      <c r="W29" s="168"/>
      <c r="X29" s="165">
        <f t="shared" si="21"/>
        <v>0</v>
      </c>
      <c r="Y29" s="132"/>
    </row>
    <row r="30">
      <c r="C30" s="45"/>
      <c r="D30" s="41"/>
      <c r="E30" s="166"/>
      <c r="F30" s="125">
        <f t="shared" si="18"/>
        <v>0</v>
      </c>
      <c r="H30" s="46"/>
      <c r="I30" s="41" t="s">
        <v>20</v>
      </c>
      <c r="J30" s="170"/>
      <c r="K30" s="125">
        <f t="shared" si="19"/>
        <v>30000</v>
      </c>
      <c r="M30" s="46"/>
      <c r="N30" s="41"/>
      <c r="O30" s="170"/>
      <c r="P30" s="125">
        <f t="shared" si="20"/>
        <v>0</v>
      </c>
      <c r="R30" s="171"/>
      <c r="S30" s="172"/>
      <c r="T30" s="163" t="s">
        <v>8</v>
      </c>
      <c r="U30" s="130"/>
      <c r="V30" s="173"/>
      <c r="W30" s="172"/>
      <c r="X30" s="165">
        <f t="shared" si="21"/>
        <v>0</v>
      </c>
      <c r="Y30" s="132"/>
    </row>
    <row r="31">
      <c r="C31" s="45"/>
      <c r="D31" s="41"/>
      <c r="E31" s="166"/>
      <c r="F31" s="125">
        <f t="shared" si="18"/>
        <v>0</v>
      </c>
      <c r="H31" s="174" t="str">
        <f>IF(H25=0,"","총"&amp;H25)</f>
        <v>총🍪고정비</v>
      </c>
      <c r="I31" s="175"/>
      <c r="J31" s="162"/>
      <c r="K31" s="176">
        <f>SUM(K25:K30)</f>
        <v>445730</v>
      </c>
      <c r="M31" s="174" t="str">
        <f>IF(M25=0,"","총"&amp;M25)</f>
        <v>총🍪식비</v>
      </c>
      <c r="N31" s="175"/>
      <c r="O31" s="162"/>
      <c r="P31" s="176">
        <f>SUM(P25:P30)</f>
        <v>885844</v>
      </c>
      <c r="R31" s="174" t="str">
        <f>IF(R25=0,"","총"&amp;R25)</f>
        <v>총🍪기타</v>
      </c>
      <c r="S31" s="175"/>
      <c r="T31" s="175"/>
      <c r="U31" s="175"/>
      <c r="V31" s="175"/>
      <c r="W31" s="162"/>
      <c r="X31" s="177">
        <f>SUM(X25:X30)</f>
        <v>38200</v>
      </c>
      <c r="Y31" s="132"/>
    </row>
    <row r="32">
      <c r="C32" s="46"/>
      <c r="D32" s="41"/>
      <c r="E32" s="170"/>
      <c r="F32" s="125">
        <f t="shared" si="18"/>
        <v>0</v>
      </c>
      <c r="H32" s="171"/>
      <c r="I32" s="178"/>
      <c r="J32" s="172"/>
      <c r="K32" s="179">
        <f>K31-J25</f>
        <v>445730</v>
      </c>
      <c r="M32" s="171"/>
      <c r="N32" s="178"/>
      <c r="O32" s="172"/>
      <c r="P32" s="180">
        <f>P31-O25</f>
        <v>885844</v>
      </c>
      <c r="R32" s="171"/>
      <c r="S32" s="178"/>
      <c r="T32" s="178"/>
      <c r="U32" s="178"/>
      <c r="V32" s="178"/>
      <c r="W32" s="172"/>
      <c r="X32" s="181">
        <f>X31-V25</f>
        <v>38200</v>
      </c>
      <c r="Y32" s="132"/>
    </row>
    <row r="33">
      <c r="C33" s="174" t="str">
        <f>IF(C25=0,"","총"&amp;C25)</f>
        <v>총수입</v>
      </c>
      <c r="D33" s="175"/>
      <c r="E33" s="162"/>
      <c r="F33" s="176">
        <f>SUM(F25:F32)</f>
        <v>28071244</v>
      </c>
      <c r="H33" s="160" t="s">
        <v>21</v>
      </c>
      <c r="I33" s="41" t="s">
        <v>15</v>
      </c>
      <c r="J33" s="159"/>
      <c r="K33" s="125">
        <f t="shared" ref="K33:K38" si="22">SUMIFS($K$62:$K$500,$I$62:$I$500,$H$33,$J$62:$J$500,I33)</f>
        <v>24720</v>
      </c>
      <c r="M33" s="160" t="s">
        <v>31</v>
      </c>
      <c r="N33" s="41" t="s">
        <v>27</v>
      </c>
      <c r="O33" s="159"/>
      <c r="P33" s="125">
        <f t="shared" ref="P33:P38" si="23">SUMIFS($K$62:$K$500,$I$62:$I$500,$M$33,$J$62:$J$500,N33)</f>
        <v>39340</v>
      </c>
      <c r="R33" s="161" t="s">
        <v>45</v>
      </c>
      <c r="S33" s="162"/>
      <c r="T33" s="163" t="s">
        <v>40</v>
      </c>
      <c r="U33" s="130"/>
      <c r="V33" s="164"/>
      <c r="W33" s="162"/>
      <c r="X33" s="165">
        <f t="shared" ref="X33:X38" si="24">SUMIFS($K$62:$K$500,$I$62:$I$500,$R$33,$J$62:$J$500,T33)</f>
        <v>0</v>
      </c>
      <c r="Y33" s="132"/>
    </row>
    <row r="34">
      <c r="C34" s="171"/>
      <c r="D34" s="178"/>
      <c r="E34" s="172"/>
      <c r="F34" s="182">
        <f>F33-E25</f>
        <v>28071244</v>
      </c>
      <c r="H34" s="45"/>
      <c r="I34" s="41" t="s">
        <v>17</v>
      </c>
      <c r="J34" s="166"/>
      <c r="K34" s="125">
        <f t="shared" si="22"/>
        <v>0</v>
      </c>
      <c r="M34" s="45"/>
      <c r="N34" s="41" t="s">
        <v>28</v>
      </c>
      <c r="O34" s="166"/>
      <c r="P34" s="125">
        <f t="shared" si="23"/>
        <v>180800</v>
      </c>
      <c r="R34" s="167"/>
      <c r="S34" s="168"/>
      <c r="T34" s="163" t="s">
        <v>41</v>
      </c>
      <c r="U34" s="130"/>
      <c r="V34" s="169"/>
      <c r="W34" s="168"/>
      <c r="X34" s="165">
        <f t="shared" si="24"/>
        <v>0</v>
      </c>
      <c r="Y34" s="132"/>
    </row>
    <row r="35">
      <c r="C35" s="158" t="s">
        <v>9</v>
      </c>
      <c r="D35" s="41" t="s">
        <v>10</v>
      </c>
      <c r="E35" s="159"/>
      <c r="F35" s="125">
        <f t="shared" ref="F35:F42" si="25">SUMIFS($K$62:$K$500,$I$62:$I$500,$C$35,$J$62:$J$500,D35)</f>
        <v>20000</v>
      </c>
      <c r="H35" s="45"/>
      <c r="I35" s="41" t="s">
        <v>18</v>
      </c>
      <c r="J35" s="166"/>
      <c r="K35" s="125">
        <f t="shared" si="22"/>
        <v>94909</v>
      </c>
      <c r="M35" s="45"/>
      <c r="N35" s="41" t="s">
        <v>29</v>
      </c>
      <c r="O35" s="166"/>
      <c r="P35" s="125">
        <f t="shared" si="23"/>
        <v>67700</v>
      </c>
      <c r="R35" s="167"/>
      <c r="S35" s="168"/>
      <c r="T35" s="163" t="s">
        <v>42</v>
      </c>
      <c r="U35" s="130"/>
      <c r="V35" s="169"/>
      <c r="W35" s="168"/>
      <c r="X35" s="165">
        <f t="shared" si="24"/>
        <v>0</v>
      </c>
      <c r="Y35" s="132"/>
    </row>
    <row r="36">
      <c r="C36" s="45"/>
      <c r="D36" s="41" t="s">
        <v>11</v>
      </c>
      <c r="E36" s="166"/>
      <c r="F36" s="125">
        <f t="shared" si="25"/>
        <v>1000000</v>
      </c>
      <c r="H36" s="45"/>
      <c r="I36" s="41" t="s">
        <v>19</v>
      </c>
      <c r="J36" s="166"/>
      <c r="K36" s="125">
        <f t="shared" si="22"/>
        <v>118010</v>
      </c>
      <c r="M36" s="45"/>
      <c r="N36" s="41" t="s">
        <v>30</v>
      </c>
      <c r="O36" s="166"/>
      <c r="P36" s="125">
        <f t="shared" si="23"/>
        <v>90000</v>
      </c>
      <c r="R36" s="167"/>
      <c r="S36" s="168"/>
      <c r="T36" s="163" t="s">
        <v>43</v>
      </c>
      <c r="U36" s="130"/>
      <c r="V36" s="169"/>
      <c r="W36" s="168"/>
      <c r="X36" s="165">
        <f t="shared" si="24"/>
        <v>57100</v>
      </c>
      <c r="Y36" s="132"/>
    </row>
    <row r="37">
      <c r="C37" s="45"/>
      <c r="D37" s="41" t="s">
        <v>12</v>
      </c>
      <c r="E37" s="166"/>
      <c r="F37" s="125">
        <f t="shared" si="25"/>
        <v>13000000</v>
      </c>
      <c r="H37" s="45"/>
      <c r="I37" s="41" t="s">
        <v>20</v>
      </c>
      <c r="J37" s="166"/>
      <c r="K37" s="125">
        <f t="shared" si="22"/>
        <v>90000</v>
      </c>
      <c r="M37" s="45"/>
      <c r="N37" s="41" t="s">
        <v>8</v>
      </c>
      <c r="O37" s="166"/>
      <c r="P37" s="125">
        <f t="shared" si="23"/>
        <v>0</v>
      </c>
      <c r="R37" s="167"/>
      <c r="S37" s="168"/>
      <c r="T37" s="163" t="s">
        <v>44</v>
      </c>
      <c r="U37" s="130"/>
      <c r="V37" s="169"/>
      <c r="W37" s="168"/>
      <c r="X37" s="165">
        <f t="shared" si="24"/>
        <v>150000</v>
      </c>
      <c r="Y37" s="132"/>
    </row>
    <row r="38">
      <c r="C38" s="45"/>
      <c r="D38" s="41" t="s">
        <v>13</v>
      </c>
      <c r="E38" s="166"/>
      <c r="F38" s="125">
        <f t="shared" si="25"/>
        <v>200000</v>
      </c>
      <c r="H38" s="46"/>
      <c r="I38" s="41"/>
      <c r="J38" s="170"/>
      <c r="K38" s="125">
        <f t="shared" si="22"/>
        <v>0</v>
      </c>
      <c r="M38" s="46"/>
      <c r="N38" s="41"/>
      <c r="O38" s="170"/>
      <c r="P38" s="125">
        <f t="shared" si="23"/>
        <v>0</v>
      </c>
      <c r="R38" s="171"/>
      <c r="S38" s="172"/>
      <c r="T38" s="163" t="s">
        <v>8</v>
      </c>
      <c r="U38" s="130"/>
      <c r="V38" s="173"/>
      <c r="W38" s="172"/>
      <c r="X38" s="165">
        <f t="shared" si="24"/>
        <v>38300</v>
      </c>
      <c r="Y38" s="132"/>
    </row>
    <row r="39">
      <c r="C39" s="45"/>
      <c r="D39" s="41"/>
      <c r="E39" s="166"/>
      <c r="F39" s="125">
        <f t="shared" si="25"/>
        <v>0</v>
      </c>
      <c r="H39" s="174" t="str">
        <f>IF(H33=0,"","총"&amp;H33)</f>
        <v>총🐻고정비</v>
      </c>
      <c r="I39" s="175"/>
      <c r="J39" s="162"/>
      <c r="K39" s="176">
        <f>SUM(K33:K38)</f>
        <v>327639</v>
      </c>
      <c r="M39" s="174" t="str">
        <f>IF(M33=0,"","총"&amp;M33)</f>
        <v>총🐻식비</v>
      </c>
      <c r="N39" s="175"/>
      <c r="O39" s="162"/>
      <c r="P39" s="176">
        <f>SUM(P33:P38)</f>
        <v>377840</v>
      </c>
      <c r="R39" s="174" t="str">
        <f>IF(R33=0,"","총"&amp;R33)</f>
        <v>총🐻기타</v>
      </c>
      <c r="S39" s="175"/>
      <c r="T39" s="175"/>
      <c r="U39" s="175"/>
      <c r="V39" s="175"/>
      <c r="W39" s="162"/>
      <c r="X39" s="177">
        <f>SUM(X33:X38)</f>
        <v>245400</v>
      </c>
      <c r="Y39" s="132"/>
    </row>
    <row r="40">
      <c r="C40" s="45"/>
      <c r="D40" s="41"/>
      <c r="E40" s="166"/>
      <c r="F40" s="125">
        <f t="shared" si="25"/>
        <v>0</v>
      </c>
      <c r="H40" s="171"/>
      <c r="I40" s="178"/>
      <c r="J40" s="172"/>
      <c r="K40" s="180">
        <f>K39-J33</f>
        <v>327639</v>
      </c>
      <c r="M40" s="171"/>
      <c r="N40" s="178"/>
      <c r="O40" s="172"/>
      <c r="P40" s="180">
        <f>P39-O33</f>
        <v>377840</v>
      </c>
      <c r="R40" s="171"/>
      <c r="S40" s="178"/>
      <c r="T40" s="178"/>
      <c r="U40" s="178"/>
      <c r="V40" s="178"/>
      <c r="W40" s="172"/>
      <c r="X40" s="181">
        <f>X39-V33</f>
        <v>245400</v>
      </c>
      <c r="Y40" s="132"/>
    </row>
    <row r="41">
      <c r="C41" s="45"/>
      <c r="D41" s="41"/>
      <c r="E41" s="166"/>
      <c r="F41" s="125">
        <f t="shared" si="25"/>
        <v>0</v>
      </c>
      <c r="H41" s="160" t="s">
        <v>22</v>
      </c>
      <c r="I41" s="41" t="s">
        <v>23</v>
      </c>
      <c r="J41" s="159"/>
      <c r="K41" s="125">
        <f t="shared" ref="K41:K46" si="26">SUMIFS($K$62:$K$500,$I$62:$I$500,$H$41,$J$62:$J$500,I41)</f>
        <v>33000</v>
      </c>
      <c r="M41" s="160" t="s">
        <v>32</v>
      </c>
      <c r="N41" s="41" t="s">
        <v>33</v>
      </c>
      <c r="O41" s="159"/>
      <c r="P41" s="125">
        <f t="shared" ref="P41:P46" si="27">SUMIFS($K$62:$K$500,$I$62:$I$500,$M$41,$J$62:$J$500,N41)</f>
        <v>329000</v>
      </c>
      <c r="R41" s="161" t="s">
        <v>46</v>
      </c>
      <c r="S41" s="162"/>
      <c r="T41" s="163" t="s">
        <v>47</v>
      </c>
      <c r="U41" s="130"/>
      <c r="V41" s="164"/>
      <c r="W41" s="162"/>
      <c r="X41" s="165">
        <f t="shared" ref="X41:X46" si="28">SUMIFS($K$62:$K$500,$I$62:$I$500,$R$41,$J$62:$J$500,T41)</f>
        <v>142190</v>
      </c>
      <c r="Y41" s="132"/>
    </row>
    <row r="42">
      <c r="C42" s="46"/>
      <c r="D42" s="41"/>
      <c r="E42" s="170"/>
      <c r="F42" s="125">
        <f t="shared" si="25"/>
        <v>0</v>
      </c>
      <c r="H42" s="45"/>
      <c r="I42" s="41" t="s">
        <v>24</v>
      </c>
      <c r="J42" s="166"/>
      <c r="K42" s="125">
        <f t="shared" si="26"/>
        <v>0</v>
      </c>
      <c r="M42" s="45"/>
      <c r="N42" s="41" t="s">
        <v>34</v>
      </c>
      <c r="O42" s="166"/>
      <c r="P42" s="125">
        <f t="shared" si="27"/>
        <v>4990</v>
      </c>
      <c r="R42" s="167"/>
      <c r="S42" s="168"/>
      <c r="T42" s="163" t="s">
        <v>48</v>
      </c>
      <c r="U42" s="130"/>
      <c r="V42" s="169"/>
      <c r="W42" s="168"/>
      <c r="X42" s="165">
        <f t="shared" si="28"/>
        <v>592000</v>
      </c>
      <c r="Y42" s="132"/>
    </row>
    <row r="43">
      <c r="C43" s="174" t="str">
        <f>IF(C35=0,"","총"&amp;C25)</f>
        <v>총수입</v>
      </c>
      <c r="D43" s="175"/>
      <c r="E43" s="162"/>
      <c r="F43" s="176">
        <f>SUM(F35:F42)</f>
        <v>14220000</v>
      </c>
      <c r="H43" s="45"/>
      <c r="I43" s="41" t="s">
        <v>8</v>
      </c>
      <c r="J43" s="166"/>
      <c r="K43" s="125">
        <f t="shared" si="26"/>
        <v>70290</v>
      </c>
      <c r="M43" s="45"/>
      <c r="N43" s="41" t="s">
        <v>35</v>
      </c>
      <c r="O43" s="166"/>
      <c r="P43" s="125">
        <f t="shared" si="27"/>
        <v>42200</v>
      </c>
      <c r="R43" s="167"/>
      <c r="S43" s="168"/>
      <c r="T43" s="163" t="s">
        <v>49</v>
      </c>
      <c r="U43" s="130"/>
      <c r="V43" s="169"/>
      <c r="W43" s="168"/>
      <c r="X43" s="165">
        <f t="shared" si="28"/>
        <v>0</v>
      </c>
      <c r="Y43" s="132"/>
    </row>
    <row r="44">
      <c r="C44" s="183"/>
      <c r="D44" s="184"/>
      <c r="E44" s="185"/>
      <c r="F44" s="186">
        <f>F43-E35</f>
        <v>14220000</v>
      </c>
      <c r="H44" s="45"/>
      <c r="I44" s="41"/>
      <c r="J44" s="166"/>
      <c r="K44" s="125">
        <f t="shared" si="26"/>
        <v>0</v>
      </c>
      <c r="M44" s="45"/>
      <c r="N44" s="41" t="s">
        <v>36</v>
      </c>
      <c r="O44" s="166"/>
      <c r="P44" s="125">
        <f t="shared" si="27"/>
        <v>0</v>
      </c>
      <c r="R44" s="167"/>
      <c r="S44" s="168"/>
      <c r="T44" s="163" t="s">
        <v>50</v>
      </c>
      <c r="U44" s="130"/>
      <c r="V44" s="169"/>
      <c r="W44" s="168"/>
      <c r="X44" s="165">
        <f t="shared" si="28"/>
        <v>0</v>
      </c>
      <c r="Y44" s="132"/>
    </row>
    <row r="45">
      <c r="H45" s="45"/>
      <c r="I45" s="41"/>
      <c r="J45" s="166"/>
      <c r="K45" s="125">
        <f t="shared" si="26"/>
        <v>0</v>
      </c>
      <c r="M45" s="45"/>
      <c r="N45" s="41" t="s">
        <v>37</v>
      </c>
      <c r="O45" s="166"/>
      <c r="P45" s="125">
        <f t="shared" si="27"/>
        <v>235400</v>
      </c>
      <c r="R45" s="167"/>
      <c r="S45" s="168"/>
      <c r="T45" s="163" t="s">
        <v>8</v>
      </c>
      <c r="U45" s="130"/>
      <c r="V45" s="169"/>
      <c r="W45" s="168"/>
      <c r="X45" s="165">
        <f t="shared" si="28"/>
        <v>0</v>
      </c>
      <c r="Y45" s="132"/>
    </row>
    <row r="46">
      <c r="H46" s="46"/>
      <c r="I46" s="41"/>
      <c r="J46" s="170"/>
      <c r="K46" s="125">
        <f t="shared" si="26"/>
        <v>0</v>
      </c>
      <c r="M46" s="46"/>
      <c r="N46" s="41" t="s">
        <v>8</v>
      </c>
      <c r="O46" s="170"/>
      <c r="P46" s="125">
        <f t="shared" si="27"/>
        <v>1157745</v>
      </c>
      <c r="R46" s="171"/>
      <c r="S46" s="172"/>
      <c r="T46" s="163"/>
      <c r="U46" s="130"/>
      <c r="V46" s="173"/>
      <c r="W46" s="172"/>
      <c r="X46" s="165">
        <f t="shared" si="28"/>
        <v>0</v>
      </c>
      <c r="Y46" s="132"/>
    </row>
    <row r="47">
      <c r="H47" s="174" t="str">
        <f>IF(H41=0,"","총"&amp;H41)</f>
        <v>총🍪생필품</v>
      </c>
      <c r="I47" s="175"/>
      <c r="J47" s="162"/>
      <c r="K47" s="176">
        <f>SUM(K41:K46)</f>
        <v>103290</v>
      </c>
      <c r="M47" s="174" t="str">
        <f>IF(M41=0,"","총"&amp;M41)</f>
        <v>총🍪여가비</v>
      </c>
      <c r="N47" s="175"/>
      <c r="O47" s="162"/>
      <c r="P47" s="176">
        <f>SUM(P41:P46)</f>
        <v>1769335</v>
      </c>
      <c r="R47" s="174" t="str">
        <f>IF(R41=0,"","총"&amp;R41)</f>
        <v>총🍪이벤트성</v>
      </c>
      <c r="S47" s="175"/>
      <c r="T47" s="175"/>
      <c r="U47" s="175"/>
      <c r="V47" s="175"/>
      <c r="W47" s="162"/>
      <c r="X47" s="177">
        <f>SUM(X41:X46)</f>
        <v>734190</v>
      </c>
      <c r="Y47" s="132"/>
    </row>
    <row r="48">
      <c r="H48" s="171"/>
      <c r="I48" s="178"/>
      <c r="J48" s="172"/>
      <c r="K48" s="180">
        <f>K47-J41</f>
        <v>103290</v>
      </c>
      <c r="M48" s="171"/>
      <c r="N48" s="178"/>
      <c r="O48" s="172"/>
      <c r="P48" s="180">
        <f>P47-O41</f>
        <v>1769335</v>
      </c>
      <c r="R48" s="171"/>
      <c r="S48" s="178"/>
      <c r="T48" s="178"/>
      <c r="U48" s="178"/>
      <c r="V48" s="178"/>
      <c r="W48" s="172"/>
      <c r="X48" s="181">
        <f>X47-V41</f>
        <v>734190</v>
      </c>
      <c r="Y48" s="132"/>
    </row>
    <row r="49">
      <c r="H49" s="160" t="s">
        <v>25</v>
      </c>
      <c r="I49" s="41" t="s">
        <v>23</v>
      </c>
      <c r="J49" s="159"/>
      <c r="K49" s="125">
        <f t="shared" ref="K49:K54" si="29">SUMIFS($K$62:$K$500,$I$62:$I$500,$H$49,$J$62:$J$500,I49)</f>
        <v>6400</v>
      </c>
      <c r="M49" s="160" t="s">
        <v>38</v>
      </c>
      <c r="N49" s="41" t="s">
        <v>33</v>
      </c>
      <c r="O49" s="159"/>
      <c r="P49" s="125">
        <f t="shared" ref="P49:P54" si="30">SUMIFS($K$62:$K$500,$I$62:$I$500,$M$49,$J$62:$J$500,N49)</f>
        <v>135940</v>
      </c>
      <c r="R49" s="161" t="s">
        <v>51</v>
      </c>
      <c r="S49" s="162"/>
      <c r="T49" s="163" t="s">
        <v>47</v>
      </c>
      <c r="U49" s="130"/>
      <c r="V49" s="164"/>
      <c r="W49" s="162"/>
      <c r="X49" s="165">
        <f t="shared" ref="X49:X54" si="31">SUMIFS($K$62:$K$500,$I$62:$I$500,$R$49,$J$62:$J$500,T49)</f>
        <v>0</v>
      </c>
      <c r="Y49" s="132"/>
    </row>
    <row r="50">
      <c r="H50" s="45"/>
      <c r="I50" s="41" t="s">
        <v>24</v>
      </c>
      <c r="J50" s="166"/>
      <c r="K50" s="125">
        <f t="shared" si="29"/>
        <v>0</v>
      </c>
      <c r="M50" s="45"/>
      <c r="N50" s="41" t="s">
        <v>34</v>
      </c>
      <c r="O50" s="166"/>
      <c r="P50" s="125">
        <f t="shared" si="30"/>
        <v>5858</v>
      </c>
      <c r="R50" s="167"/>
      <c r="S50" s="168"/>
      <c r="T50" s="163" t="s">
        <v>48</v>
      </c>
      <c r="U50" s="130"/>
      <c r="V50" s="169"/>
      <c r="W50" s="168"/>
      <c r="X50" s="165">
        <f t="shared" si="31"/>
        <v>582080</v>
      </c>
      <c r="Y50" s="132"/>
    </row>
    <row r="51">
      <c r="H51" s="45"/>
      <c r="I51" s="41" t="s">
        <v>8</v>
      </c>
      <c r="J51" s="166"/>
      <c r="K51" s="125">
        <f t="shared" si="29"/>
        <v>0</v>
      </c>
      <c r="M51" s="45"/>
      <c r="N51" s="41" t="s">
        <v>35</v>
      </c>
      <c r="O51" s="166"/>
      <c r="P51" s="125">
        <f t="shared" si="30"/>
        <v>0</v>
      </c>
      <c r="R51" s="167"/>
      <c r="S51" s="168"/>
      <c r="T51" s="163" t="s">
        <v>49</v>
      </c>
      <c r="U51" s="130"/>
      <c r="V51" s="169"/>
      <c r="W51" s="168"/>
      <c r="X51" s="165">
        <f t="shared" si="31"/>
        <v>0</v>
      </c>
      <c r="Y51" s="132"/>
    </row>
    <row r="52">
      <c r="H52" s="45"/>
      <c r="I52" s="41"/>
      <c r="J52" s="166"/>
      <c r="K52" s="125">
        <f t="shared" si="29"/>
        <v>0</v>
      </c>
      <c r="M52" s="45"/>
      <c r="N52" s="41" t="s">
        <v>36</v>
      </c>
      <c r="O52" s="166"/>
      <c r="P52" s="125">
        <f t="shared" si="30"/>
        <v>0</v>
      </c>
      <c r="R52" s="167"/>
      <c r="S52" s="168"/>
      <c r="T52" s="163" t="s">
        <v>50</v>
      </c>
      <c r="U52" s="130"/>
      <c r="V52" s="169"/>
      <c r="W52" s="168"/>
      <c r="X52" s="165">
        <f t="shared" si="31"/>
        <v>239200</v>
      </c>
      <c r="Y52" s="132"/>
    </row>
    <row r="53">
      <c r="H53" s="45"/>
      <c r="I53" s="41"/>
      <c r="J53" s="166"/>
      <c r="K53" s="125">
        <f t="shared" si="29"/>
        <v>0</v>
      </c>
      <c r="M53" s="45"/>
      <c r="N53" s="41" t="s">
        <v>37</v>
      </c>
      <c r="O53" s="166"/>
      <c r="P53" s="125">
        <f t="shared" si="30"/>
        <v>50000</v>
      </c>
      <c r="R53" s="167"/>
      <c r="S53" s="168"/>
      <c r="T53" s="163" t="s">
        <v>8</v>
      </c>
      <c r="U53" s="130"/>
      <c r="V53" s="169"/>
      <c r="W53" s="168"/>
      <c r="X53" s="165">
        <f t="shared" si="31"/>
        <v>0</v>
      </c>
      <c r="Y53" s="132"/>
    </row>
    <row r="54">
      <c r="H54" s="46"/>
      <c r="I54" s="41"/>
      <c r="J54" s="170"/>
      <c r="K54" s="125">
        <f t="shared" si="29"/>
        <v>0</v>
      </c>
      <c r="M54" s="46"/>
      <c r="N54" s="41" t="s">
        <v>8</v>
      </c>
      <c r="O54" s="170"/>
      <c r="P54" s="125">
        <f t="shared" si="30"/>
        <v>1257819</v>
      </c>
      <c r="R54" s="171"/>
      <c r="S54" s="172"/>
      <c r="T54" s="163"/>
      <c r="U54" s="130"/>
      <c r="V54" s="173"/>
      <c r="W54" s="172"/>
      <c r="X54" s="165">
        <f t="shared" si="31"/>
        <v>0</v>
      </c>
      <c r="Y54" s="132"/>
    </row>
    <row r="55">
      <c r="H55" s="174" t="str">
        <f>IF(H49=0,"","총"&amp;H49)</f>
        <v>총🐻생필품</v>
      </c>
      <c r="I55" s="175"/>
      <c r="J55" s="162"/>
      <c r="K55" s="176">
        <f>SUM(K49:K54)</f>
        <v>6400</v>
      </c>
      <c r="M55" s="174" t="str">
        <f>IF(M49=0,"","총"&amp;M49)</f>
        <v>총🐻여가비</v>
      </c>
      <c r="N55" s="175"/>
      <c r="O55" s="162"/>
      <c r="P55" s="176">
        <f>SUM(P49:P54)</f>
        <v>1449617</v>
      </c>
      <c r="R55" s="174" t="str">
        <f>IF(R49=0,"","총"&amp;R49)</f>
        <v>총🐻 이벤트성</v>
      </c>
      <c r="S55" s="175"/>
      <c r="T55" s="175"/>
      <c r="U55" s="175"/>
      <c r="V55" s="175"/>
      <c r="W55" s="162"/>
      <c r="X55" s="177">
        <f>SUM(X49:X54)</f>
        <v>821280</v>
      </c>
      <c r="Y55" s="132"/>
    </row>
    <row r="56">
      <c r="H56" s="183"/>
      <c r="I56" s="184"/>
      <c r="J56" s="185"/>
      <c r="K56" s="187">
        <f>K55-J49</f>
        <v>6400</v>
      </c>
      <c r="M56" s="183"/>
      <c r="N56" s="184"/>
      <c r="O56" s="185"/>
      <c r="P56" s="187">
        <f>P55-O49</f>
        <v>1449617</v>
      </c>
      <c r="R56" s="183"/>
      <c r="S56" s="184"/>
      <c r="T56" s="184"/>
      <c r="U56" s="184"/>
      <c r="V56" s="184"/>
      <c r="W56" s="185"/>
      <c r="X56" s="188">
        <f>X55-V49</f>
        <v>821280</v>
      </c>
      <c r="Y56" s="55"/>
    </row>
    <row r="60">
      <c r="V60" s="189" t="s">
        <v>124</v>
      </c>
      <c r="W60" s="8"/>
      <c r="X60" s="190">
        <f>SUM(J49,J41,J33,J25,O25,O33,O41,O49,V49,V41,V33,V25)</f>
        <v>0</v>
      </c>
      <c r="Y60" s="8"/>
    </row>
    <row r="61">
      <c r="H61" s="191" t="s">
        <v>125</v>
      </c>
      <c r="I61" s="192" t="s">
        <v>1</v>
      </c>
      <c r="J61" s="192" t="s">
        <v>2</v>
      </c>
      <c r="K61" s="192" t="s">
        <v>114</v>
      </c>
      <c r="L61" s="193" t="s">
        <v>52</v>
      </c>
      <c r="M61" s="156"/>
      <c r="N61" s="193" t="s">
        <v>126</v>
      </c>
      <c r="O61" s="128"/>
      <c r="P61" s="128"/>
      <c r="Q61" s="156"/>
      <c r="R61" s="193" t="s">
        <v>127</v>
      </c>
      <c r="S61" s="128"/>
      <c r="T61" s="53"/>
      <c r="V61" s="189" t="s">
        <v>128</v>
      </c>
      <c r="W61" s="8"/>
      <c r="X61" s="194">
        <f>X60-SUM($K$31+$K$39+$K$47+$K$55+$P$31+$P$39+$P$47+$P$55+$X$31+$X$39+$X$47+$X$55)</f>
        <v>-7204765</v>
      </c>
      <c r="Y61" s="8"/>
    </row>
    <row r="62">
      <c r="H62" s="215">
        <v>610.0</v>
      </c>
      <c r="I62" s="196" t="s">
        <v>26</v>
      </c>
      <c r="J62" s="196" t="s">
        <v>28</v>
      </c>
      <c r="K62" s="202">
        <v>6500.0</v>
      </c>
      <c r="L62" s="198" t="s">
        <v>55</v>
      </c>
      <c r="M62" s="130"/>
      <c r="N62" s="198" t="s">
        <v>210</v>
      </c>
      <c r="O62" s="200"/>
      <c r="P62" s="200"/>
      <c r="Q62" s="130"/>
      <c r="R62" s="199"/>
      <c r="S62" s="200"/>
      <c r="T62" s="132"/>
      <c r="AB62" s="201" t="str">
        <f>IFERROR(__xludf.DUMMYFUNCTION("FILTER('설정시트'!$D$7:$K$20,'설정시트'!$C$7:$C$20=I62)"),"식재료비")</f>
        <v>식재료비</v>
      </c>
      <c r="AC62" s="201" t="str">
        <f>IFERROR(__xludf.DUMMYFUNCTION("""COMPUTED_VALUE"""),"회사점심")</f>
        <v>회사점심</v>
      </c>
      <c r="AD62" s="201" t="str">
        <f>IFERROR(__xludf.DUMMYFUNCTION("""COMPUTED_VALUE"""),"간식/카페")</f>
        <v>간식/카페</v>
      </c>
      <c r="AE62" s="201" t="str">
        <f>IFERROR(__xludf.DUMMYFUNCTION("""COMPUTED_VALUE"""),"외식/배달")</f>
        <v>외식/배달</v>
      </c>
      <c r="AF62" s="201" t="str">
        <f>IFERROR(__xludf.DUMMYFUNCTION("""COMPUTED_VALUE"""),"기타")</f>
        <v>기타</v>
      </c>
      <c r="AG62" s="201"/>
      <c r="AH62" s="201"/>
      <c r="AI62" s="201"/>
    </row>
    <row r="63">
      <c r="H63" s="195">
        <v>45444.0</v>
      </c>
      <c r="I63" s="196" t="s">
        <v>46</v>
      </c>
      <c r="J63" s="196" t="s">
        <v>47</v>
      </c>
      <c r="K63" s="197">
        <v>10590.0</v>
      </c>
      <c r="L63" s="198" t="s">
        <v>56</v>
      </c>
      <c r="M63" s="130"/>
      <c r="N63" s="198" t="s">
        <v>211</v>
      </c>
      <c r="O63" s="200"/>
      <c r="P63" s="200"/>
      <c r="Q63" s="130"/>
      <c r="R63" s="198"/>
      <c r="S63" s="200"/>
      <c r="T63" s="132"/>
      <c r="AB63" s="201" t="str">
        <f>IFERROR(__xludf.DUMMYFUNCTION("FILTER('설정시트'!$D$7:$K$20,'설정시트'!$C$7:$C$20=I63)"),"축의/부의금")</f>
        <v>축의/부의금</v>
      </c>
      <c r="AC63" s="201" t="str">
        <f>IFERROR(__xludf.DUMMYFUNCTION("""COMPUTED_VALUE"""),"생신/생일선물")</f>
        <v>생신/생일선물</v>
      </c>
      <c r="AD63" s="201" t="str">
        <f>IFERROR(__xludf.DUMMYFUNCTION("""COMPUTED_VALUE"""),"명절/어버이날")</f>
        <v>명절/어버이날</v>
      </c>
      <c r="AE63" s="201" t="str">
        <f>IFERROR(__xludf.DUMMYFUNCTION("""COMPUTED_VALUE"""),"여행")</f>
        <v>여행</v>
      </c>
      <c r="AF63" s="201" t="str">
        <f>IFERROR(__xludf.DUMMYFUNCTION("""COMPUTED_VALUE"""),"기타")</f>
        <v>기타</v>
      </c>
      <c r="AG63" s="201"/>
      <c r="AH63" s="201"/>
      <c r="AI63" s="201"/>
    </row>
    <row r="64">
      <c r="H64" s="195">
        <v>45444.0</v>
      </c>
      <c r="I64" s="196" t="s">
        <v>32</v>
      </c>
      <c r="J64" s="196" t="s">
        <v>35</v>
      </c>
      <c r="K64" s="197">
        <v>40000.0</v>
      </c>
      <c r="L64" s="198" t="s">
        <v>56</v>
      </c>
      <c r="M64" s="130"/>
      <c r="N64" s="219" t="s">
        <v>212</v>
      </c>
      <c r="R64" s="199"/>
      <c r="S64" s="200"/>
      <c r="T64" s="132"/>
      <c r="AB64" s="201" t="str">
        <f>IFERROR(__xludf.DUMMYFUNCTION("FILTER('설정시트'!$D$7:$K$20,'설정시트'!$C$7:$C$20=I64)"),"의류/잡화")</f>
        <v>의류/잡화</v>
      </c>
      <c r="AC64" s="201" t="str">
        <f>IFERROR(__xludf.DUMMYFUNCTION("""COMPUTED_VALUE"""),"OTT")</f>
        <v>OTT</v>
      </c>
      <c r="AD64" s="201" t="str">
        <f>IFERROR(__xludf.DUMMYFUNCTION("""COMPUTED_VALUE"""),"문화생활")</f>
        <v>문화생활</v>
      </c>
      <c r="AE64" s="201" t="str">
        <f>IFERROR(__xludf.DUMMYFUNCTION("""COMPUTED_VALUE"""),"자기계발")</f>
        <v>자기계발</v>
      </c>
      <c r="AF64" s="201" t="str">
        <f>IFERROR(__xludf.DUMMYFUNCTION("""COMPUTED_VALUE"""),"미용")</f>
        <v>미용</v>
      </c>
      <c r="AG64" s="201" t="str">
        <f>IFERROR(__xludf.DUMMYFUNCTION("""COMPUTED_VALUE"""),"기타")</f>
        <v>기타</v>
      </c>
      <c r="AH64" s="201"/>
      <c r="AI64" s="201"/>
    </row>
    <row r="65">
      <c r="H65" s="195">
        <v>45444.0</v>
      </c>
      <c r="I65" s="196" t="s">
        <v>46</v>
      </c>
      <c r="J65" s="196" t="s">
        <v>47</v>
      </c>
      <c r="K65" s="197">
        <v>81600.0</v>
      </c>
      <c r="L65" s="198" t="s">
        <v>55</v>
      </c>
      <c r="M65" s="130"/>
      <c r="N65" s="198" t="s">
        <v>213</v>
      </c>
      <c r="O65" s="200"/>
      <c r="P65" s="200"/>
      <c r="Q65" s="130"/>
      <c r="R65" s="199"/>
      <c r="S65" s="200"/>
      <c r="T65" s="132"/>
      <c r="AB65" s="201" t="str">
        <f>IFERROR(__xludf.DUMMYFUNCTION("FILTER('설정시트'!$D$7:$K$20,'설정시트'!$C$7:$C$20=I65)"),"축의/부의금")</f>
        <v>축의/부의금</v>
      </c>
      <c r="AC65" s="201" t="str">
        <f>IFERROR(__xludf.DUMMYFUNCTION("""COMPUTED_VALUE"""),"생신/생일선물")</f>
        <v>생신/생일선물</v>
      </c>
      <c r="AD65" s="201" t="str">
        <f>IFERROR(__xludf.DUMMYFUNCTION("""COMPUTED_VALUE"""),"명절/어버이날")</f>
        <v>명절/어버이날</v>
      </c>
      <c r="AE65" s="201" t="str">
        <f>IFERROR(__xludf.DUMMYFUNCTION("""COMPUTED_VALUE"""),"여행")</f>
        <v>여행</v>
      </c>
      <c r="AF65" s="201" t="str">
        <f>IFERROR(__xludf.DUMMYFUNCTION("""COMPUTED_VALUE"""),"기타")</f>
        <v>기타</v>
      </c>
      <c r="AG65" s="201"/>
      <c r="AH65" s="201"/>
      <c r="AI65" s="201"/>
    </row>
    <row r="66">
      <c r="H66" s="195">
        <v>45444.0</v>
      </c>
      <c r="I66" s="196" t="s">
        <v>26</v>
      </c>
      <c r="J66" s="196" t="s">
        <v>29</v>
      </c>
      <c r="K66" s="197">
        <v>1600.0</v>
      </c>
      <c r="L66" s="198" t="s">
        <v>55</v>
      </c>
      <c r="M66" s="130"/>
      <c r="N66" s="198" t="s">
        <v>134</v>
      </c>
      <c r="O66" s="200"/>
      <c r="P66" s="200"/>
      <c r="Q66" s="130"/>
      <c r="R66" s="199"/>
      <c r="S66" s="200"/>
      <c r="T66" s="132"/>
      <c r="AB66" s="201" t="str">
        <f>IFERROR(__xludf.DUMMYFUNCTION("FILTER('설정시트'!$D$7:$K$20,'설정시트'!$C$7:$C$20=I66)"),"식재료비")</f>
        <v>식재료비</v>
      </c>
      <c r="AC66" s="201" t="str">
        <f>IFERROR(__xludf.DUMMYFUNCTION("""COMPUTED_VALUE"""),"회사점심")</f>
        <v>회사점심</v>
      </c>
      <c r="AD66" s="201" t="str">
        <f>IFERROR(__xludf.DUMMYFUNCTION("""COMPUTED_VALUE"""),"간식/카페")</f>
        <v>간식/카페</v>
      </c>
      <c r="AE66" s="201" t="str">
        <f>IFERROR(__xludf.DUMMYFUNCTION("""COMPUTED_VALUE"""),"외식/배달")</f>
        <v>외식/배달</v>
      </c>
      <c r="AF66" s="201" t="str">
        <f>IFERROR(__xludf.DUMMYFUNCTION("""COMPUTED_VALUE"""),"기타")</f>
        <v>기타</v>
      </c>
      <c r="AG66" s="201"/>
      <c r="AH66" s="201"/>
      <c r="AI66" s="201"/>
    </row>
    <row r="67">
      <c r="H67" s="195">
        <v>45444.0</v>
      </c>
      <c r="I67" s="196" t="s">
        <v>46</v>
      </c>
      <c r="J67" s="196" t="s">
        <v>48</v>
      </c>
      <c r="K67" s="197">
        <v>500000.0</v>
      </c>
      <c r="L67" s="198" t="s">
        <v>54</v>
      </c>
      <c r="M67" s="130"/>
      <c r="N67" s="198" t="s">
        <v>214</v>
      </c>
      <c r="O67" s="200"/>
      <c r="P67" s="200"/>
      <c r="Q67" s="130"/>
      <c r="R67" s="199"/>
      <c r="S67" s="200"/>
      <c r="T67" s="132"/>
      <c r="AB67" s="201" t="str">
        <f>IFERROR(__xludf.DUMMYFUNCTION("FILTER('설정시트'!$D$7:$K$20,'설정시트'!$C$7:$C$20=I67)"),"축의/부의금")</f>
        <v>축의/부의금</v>
      </c>
      <c r="AC67" s="201" t="str">
        <f>IFERROR(__xludf.DUMMYFUNCTION("""COMPUTED_VALUE"""),"생신/생일선물")</f>
        <v>생신/생일선물</v>
      </c>
      <c r="AD67" s="201" t="str">
        <f>IFERROR(__xludf.DUMMYFUNCTION("""COMPUTED_VALUE"""),"명절/어버이날")</f>
        <v>명절/어버이날</v>
      </c>
      <c r="AE67" s="201" t="str">
        <f>IFERROR(__xludf.DUMMYFUNCTION("""COMPUTED_VALUE"""),"여행")</f>
        <v>여행</v>
      </c>
      <c r="AF67" s="201" t="str">
        <f>IFERROR(__xludf.DUMMYFUNCTION("""COMPUTED_VALUE"""),"기타")</f>
        <v>기타</v>
      </c>
      <c r="AG67" s="201"/>
      <c r="AH67" s="201"/>
      <c r="AI67" s="201"/>
    </row>
    <row r="68">
      <c r="H68" s="195">
        <v>45444.0</v>
      </c>
      <c r="I68" s="196" t="s">
        <v>45</v>
      </c>
      <c r="J68" s="196" t="s">
        <v>8</v>
      </c>
      <c r="K68" s="197">
        <v>600.0</v>
      </c>
      <c r="L68" s="198" t="s">
        <v>53</v>
      </c>
      <c r="M68" s="130"/>
      <c r="N68" s="198" t="s">
        <v>215</v>
      </c>
      <c r="O68" s="200"/>
      <c r="P68" s="200"/>
      <c r="Q68" s="130"/>
      <c r="R68" s="199"/>
      <c r="S68" s="200"/>
      <c r="T68" s="132"/>
      <c r="AB68" s="201" t="str">
        <f>IFERROR(__xludf.DUMMYFUNCTION("FILTER('설정시트'!$D$7:$K$20,'설정시트'!$C$7:$C$20=I68)"),"약국")</f>
        <v>약국</v>
      </c>
      <c r="AC68" s="201" t="str">
        <f>IFERROR(__xludf.DUMMYFUNCTION("""COMPUTED_VALUE"""),"병원비")</f>
        <v>병원비</v>
      </c>
      <c r="AD68" s="201" t="str">
        <f>IFERROR(__xludf.DUMMYFUNCTION("""COMPUTED_VALUE"""),"영양제")</f>
        <v>영양제</v>
      </c>
      <c r="AE68" s="201" t="str">
        <f>IFERROR(__xludf.DUMMYFUNCTION("""COMPUTED_VALUE"""),"교통비")</f>
        <v>교통비</v>
      </c>
      <c r="AF68" s="201" t="str">
        <f>IFERROR(__xludf.DUMMYFUNCTION("""COMPUTED_VALUE"""),"주유비")</f>
        <v>주유비</v>
      </c>
      <c r="AG68" s="201" t="str">
        <f>IFERROR(__xludf.DUMMYFUNCTION("""COMPUTED_VALUE"""),"기타")</f>
        <v>기타</v>
      </c>
      <c r="AH68" s="201"/>
      <c r="AI68" s="201"/>
    </row>
    <row r="69">
      <c r="H69" s="195">
        <v>45444.0</v>
      </c>
      <c r="I69" s="196" t="s">
        <v>45</v>
      </c>
      <c r="J69" s="196" t="s">
        <v>8</v>
      </c>
      <c r="K69" s="197">
        <v>20000.0</v>
      </c>
      <c r="L69" s="198" t="s">
        <v>54</v>
      </c>
      <c r="M69" s="130"/>
      <c r="N69" s="198" t="s">
        <v>216</v>
      </c>
      <c r="O69" s="200"/>
      <c r="P69" s="200"/>
      <c r="Q69" s="130"/>
      <c r="R69" s="199"/>
      <c r="S69" s="200"/>
      <c r="T69" s="132"/>
      <c r="AB69" s="201" t="str">
        <f>IFERROR(__xludf.DUMMYFUNCTION("FILTER('설정시트'!$D$7:$K$20,'설정시트'!$C$7:$C$20=I69)"),"약국")</f>
        <v>약국</v>
      </c>
      <c r="AC69" s="201" t="str">
        <f>IFERROR(__xludf.DUMMYFUNCTION("""COMPUTED_VALUE"""),"병원비")</f>
        <v>병원비</v>
      </c>
      <c r="AD69" s="201" t="str">
        <f>IFERROR(__xludf.DUMMYFUNCTION("""COMPUTED_VALUE"""),"영양제")</f>
        <v>영양제</v>
      </c>
      <c r="AE69" s="201" t="str">
        <f>IFERROR(__xludf.DUMMYFUNCTION("""COMPUTED_VALUE"""),"교통비")</f>
        <v>교통비</v>
      </c>
      <c r="AF69" s="201" t="str">
        <f>IFERROR(__xludf.DUMMYFUNCTION("""COMPUTED_VALUE"""),"주유비")</f>
        <v>주유비</v>
      </c>
      <c r="AG69" s="201" t="str">
        <f>IFERROR(__xludf.DUMMYFUNCTION("""COMPUTED_VALUE"""),"기타")</f>
        <v>기타</v>
      </c>
      <c r="AH69" s="201"/>
      <c r="AI69" s="201"/>
    </row>
    <row r="70">
      <c r="H70" s="195">
        <v>45444.0</v>
      </c>
      <c r="I70" s="196" t="s">
        <v>31</v>
      </c>
      <c r="J70" s="196" t="s">
        <v>30</v>
      </c>
      <c r="K70" s="197">
        <v>36000.0</v>
      </c>
      <c r="L70" s="198" t="s">
        <v>58</v>
      </c>
      <c r="M70" s="130"/>
      <c r="N70" s="198" t="s">
        <v>184</v>
      </c>
      <c r="O70" s="200"/>
      <c r="P70" s="200"/>
      <c r="Q70" s="130"/>
      <c r="R70" s="199"/>
      <c r="S70" s="200"/>
      <c r="T70" s="132"/>
      <c r="AB70" s="201" t="str">
        <f>IFERROR(__xludf.DUMMYFUNCTION("FILTER('설정시트'!$D$7:$K$20,'설정시트'!$C$7:$C$20=I70)"),"식재료비")</f>
        <v>식재료비</v>
      </c>
      <c r="AC70" s="201" t="str">
        <f>IFERROR(__xludf.DUMMYFUNCTION("""COMPUTED_VALUE"""),"회사점심")</f>
        <v>회사점심</v>
      </c>
      <c r="AD70" s="201" t="str">
        <f>IFERROR(__xludf.DUMMYFUNCTION("""COMPUTED_VALUE"""),"간식/카페")</f>
        <v>간식/카페</v>
      </c>
      <c r="AE70" s="201" t="str">
        <f>IFERROR(__xludf.DUMMYFUNCTION("""COMPUTED_VALUE"""),"외식/배달")</f>
        <v>외식/배달</v>
      </c>
      <c r="AF70" s="201" t="str">
        <f>IFERROR(__xludf.DUMMYFUNCTION("""COMPUTED_VALUE"""),"기타")</f>
        <v>기타</v>
      </c>
      <c r="AG70" s="201"/>
      <c r="AH70" s="201"/>
      <c r="AI70" s="201"/>
    </row>
    <row r="71">
      <c r="H71" s="195">
        <v>45444.0</v>
      </c>
      <c r="I71" s="196" t="s">
        <v>45</v>
      </c>
      <c r="J71" s="196" t="s">
        <v>44</v>
      </c>
      <c r="K71" s="197">
        <v>50000.0</v>
      </c>
      <c r="L71" s="198" t="s">
        <v>58</v>
      </c>
      <c r="M71" s="130"/>
      <c r="N71" s="198" t="s">
        <v>217</v>
      </c>
      <c r="O71" s="200"/>
      <c r="P71" s="200"/>
      <c r="Q71" s="130"/>
      <c r="R71" s="199"/>
      <c r="S71" s="200"/>
      <c r="T71" s="132"/>
      <c r="AB71" s="201" t="str">
        <f>IFERROR(__xludf.DUMMYFUNCTION("FILTER('설정시트'!$D$7:$K$20,'설정시트'!$C$7:$C$20=I71)"),"약국")</f>
        <v>약국</v>
      </c>
      <c r="AC71" s="201" t="str">
        <f>IFERROR(__xludf.DUMMYFUNCTION("""COMPUTED_VALUE"""),"병원비")</f>
        <v>병원비</v>
      </c>
      <c r="AD71" s="201" t="str">
        <f>IFERROR(__xludf.DUMMYFUNCTION("""COMPUTED_VALUE"""),"영양제")</f>
        <v>영양제</v>
      </c>
      <c r="AE71" s="201" t="str">
        <f>IFERROR(__xludf.DUMMYFUNCTION("""COMPUTED_VALUE"""),"교통비")</f>
        <v>교통비</v>
      </c>
      <c r="AF71" s="201" t="str">
        <f>IFERROR(__xludf.DUMMYFUNCTION("""COMPUTED_VALUE"""),"주유비")</f>
        <v>주유비</v>
      </c>
      <c r="AG71" s="201" t="str">
        <f>IFERROR(__xludf.DUMMYFUNCTION("""COMPUTED_VALUE"""),"기타")</f>
        <v>기타</v>
      </c>
      <c r="AH71" s="201"/>
      <c r="AI71" s="201"/>
    </row>
    <row r="72">
      <c r="H72" s="195">
        <v>45444.0</v>
      </c>
      <c r="I72" s="196" t="s">
        <v>45</v>
      </c>
      <c r="J72" s="196" t="s">
        <v>8</v>
      </c>
      <c r="K72" s="197">
        <v>2400.0</v>
      </c>
      <c r="L72" s="198" t="s">
        <v>58</v>
      </c>
      <c r="M72" s="130"/>
      <c r="N72" s="198" t="s">
        <v>218</v>
      </c>
      <c r="O72" s="200"/>
      <c r="P72" s="200"/>
      <c r="Q72" s="130"/>
      <c r="R72" s="199"/>
      <c r="S72" s="200"/>
      <c r="T72" s="132"/>
      <c r="AB72" s="201" t="str">
        <f>IFERROR(__xludf.DUMMYFUNCTION("FILTER('설정시트'!$D$7:$K$20,'설정시트'!$C$7:$C$20=I72)"),"약국")</f>
        <v>약국</v>
      </c>
      <c r="AC72" s="201" t="str">
        <f>IFERROR(__xludf.DUMMYFUNCTION("""COMPUTED_VALUE"""),"병원비")</f>
        <v>병원비</v>
      </c>
      <c r="AD72" s="201" t="str">
        <f>IFERROR(__xludf.DUMMYFUNCTION("""COMPUTED_VALUE"""),"영양제")</f>
        <v>영양제</v>
      </c>
      <c r="AE72" s="201" t="str">
        <f>IFERROR(__xludf.DUMMYFUNCTION("""COMPUTED_VALUE"""),"교통비")</f>
        <v>교통비</v>
      </c>
      <c r="AF72" s="201" t="str">
        <f>IFERROR(__xludf.DUMMYFUNCTION("""COMPUTED_VALUE"""),"주유비")</f>
        <v>주유비</v>
      </c>
      <c r="AG72" s="201" t="str">
        <f>IFERROR(__xludf.DUMMYFUNCTION("""COMPUTED_VALUE"""),"기타")</f>
        <v>기타</v>
      </c>
      <c r="AH72" s="201"/>
      <c r="AI72" s="201"/>
    </row>
    <row r="73">
      <c r="H73" s="195">
        <v>45445.0</v>
      </c>
      <c r="I73" s="196" t="s">
        <v>39</v>
      </c>
      <c r="J73" s="196" t="s">
        <v>40</v>
      </c>
      <c r="K73" s="197">
        <v>7000.0</v>
      </c>
      <c r="L73" s="198" t="s">
        <v>56</v>
      </c>
      <c r="M73" s="130"/>
      <c r="N73" s="198" t="s">
        <v>219</v>
      </c>
      <c r="O73" s="200"/>
      <c r="P73" s="200"/>
      <c r="Q73" s="130"/>
      <c r="R73" s="199"/>
      <c r="S73" s="200"/>
      <c r="T73" s="132"/>
      <c r="AB73" s="201" t="str">
        <f>IFERROR(__xludf.DUMMYFUNCTION("FILTER('설정시트'!$D$7:$K$20,'설정시트'!$C$7:$C$20=I73)"),"약국")</f>
        <v>약국</v>
      </c>
      <c r="AC73" s="201" t="str">
        <f>IFERROR(__xludf.DUMMYFUNCTION("""COMPUTED_VALUE"""),"병원비")</f>
        <v>병원비</v>
      </c>
      <c r="AD73" s="201" t="str">
        <f>IFERROR(__xludf.DUMMYFUNCTION("""COMPUTED_VALUE"""),"영양제")</f>
        <v>영양제</v>
      </c>
      <c r="AE73" s="201" t="str">
        <f>IFERROR(__xludf.DUMMYFUNCTION("""COMPUTED_VALUE"""),"교통비")</f>
        <v>교통비</v>
      </c>
      <c r="AF73" s="201" t="str">
        <f>IFERROR(__xludf.DUMMYFUNCTION("""COMPUTED_VALUE"""),"주유비")</f>
        <v>주유비</v>
      </c>
      <c r="AG73" s="201" t="str">
        <f>IFERROR(__xludf.DUMMYFUNCTION("""COMPUTED_VALUE"""),"기타")</f>
        <v>기타</v>
      </c>
      <c r="AH73" s="201"/>
      <c r="AI73" s="201"/>
    </row>
    <row r="74">
      <c r="H74" s="195">
        <v>45445.0</v>
      </c>
      <c r="I74" s="196" t="s">
        <v>45</v>
      </c>
      <c r="J74" s="196" t="s">
        <v>8</v>
      </c>
      <c r="K74" s="197">
        <v>5100.0</v>
      </c>
      <c r="L74" s="198" t="s">
        <v>53</v>
      </c>
      <c r="M74" s="130"/>
      <c r="N74" s="198" t="s">
        <v>218</v>
      </c>
      <c r="O74" s="200"/>
      <c r="P74" s="200"/>
      <c r="Q74" s="130"/>
      <c r="R74" s="199"/>
      <c r="S74" s="200"/>
      <c r="T74" s="132"/>
      <c r="AB74" s="201" t="str">
        <f>IFERROR(__xludf.DUMMYFUNCTION("FILTER('설정시트'!$D$7:$K$20,'설정시트'!$C$7:$C$20=I74)"),"약국")</f>
        <v>약국</v>
      </c>
      <c r="AC74" s="201" t="str">
        <f>IFERROR(__xludf.DUMMYFUNCTION("""COMPUTED_VALUE"""),"병원비")</f>
        <v>병원비</v>
      </c>
      <c r="AD74" s="201" t="str">
        <f>IFERROR(__xludf.DUMMYFUNCTION("""COMPUTED_VALUE"""),"영양제")</f>
        <v>영양제</v>
      </c>
      <c r="AE74" s="201" t="str">
        <f>IFERROR(__xludf.DUMMYFUNCTION("""COMPUTED_VALUE"""),"교통비")</f>
        <v>교통비</v>
      </c>
      <c r="AF74" s="201" t="str">
        <f>IFERROR(__xludf.DUMMYFUNCTION("""COMPUTED_VALUE"""),"주유비")</f>
        <v>주유비</v>
      </c>
      <c r="AG74" s="201" t="str">
        <f>IFERROR(__xludf.DUMMYFUNCTION("""COMPUTED_VALUE"""),"기타")</f>
        <v>기타</v>
      </c>
      <c r="AH74" s="201"/>
      <c r="AI74" s="201"/>
    </row>
    <row r="75">
      <c r="H75" s="195">
        <v>45445.0</v>
      </c>
      <c r="I75" s="196" t="s">
        <v>51</v>
      </c>
      <c r="J75" s="196" t="s">
        <v>48</v>
      </c>
      <c r="K75" s="197">
        <v>400000.0</v>
      </c>
      <c r="L75" s="198" t="s">
        <v>58</v>
      </c>
      <c r="M75" s="130"/>
      <c r="N75" s="198" t="s">
        <v>220</v>
      </c>
      <c r="O75" s="200"/>
      <c r="P75" s="200"/>
      <c r="Q75" s="130"/>
      <c r="R75" s="199"/>
      <c r="S75" s="200"/>
      <c r="T75" s="132"/>
      <c r="AB75" s="201" t="str">
        <f>IFERROR(__xludf.DUMMYFUNCTION("FILTER('설정시트'!$D$7:$K$20,'설정시트'!$C$7:$C$20=I75)"),"축의/부의금")</f>
        <v>축의/부의금</v>
      </c>
      <c r="AC75" s="201" t="str">
        <f>IFERROR(__xludf.DUMMYFUNCTION("""COMPUTED_VALUE"""),"생신/생일선물")</f>
        <v>생신/생일선물</v>
      </c>
      <c r="AD75" s="201" t="str">
        <f>IFERROR(__xludf.DUMMYFUNCTION("""COMPUTED_VALUE"""),"명절/어버이날")</f>
        <v>명절/어버이날</v>
      </c>
      <c r="AE75" s="201" t="str">
        <f>IFERROR(__xludf.DUMMYFUNCTION("""COMPUTED_VALUE"""),"여행")</f>
        <v>여행</v>
      </c>
      <c r="AF75" s="201" t="str">
        <f>IFERROR(__xludf.DUMMYFUNCTION("""COMPUTED_VALUE"""),"기타")</f>
        <v>기타</v>
      </c>
      <c r="AG75" s="201"/>
      <c r="AH75" s="201"/>
      <c r="AI75" s="201"/>
    </row>
    <row r="76">
      <c r="H76" s="195">
        <v>45445.0</v>
      </c>
      <c r="I76" s="196" t="s">
        <v>39</v>
      </c>
      <c r="J76" s="196" t="s">
        <v>43</v>
      </c>
      <c r="K76" s="197">
        <v>1500.0</v>
      </c>
      <c r="L76" s="198" t="s">
        <v>55</v>
      </c>
      <c r="M76" s="130"/>
      <c r="N76" s="198" t="s">
        <v>221</v>
      </c>
      <c r="O76" s="200"/>
      <c r="P76" s="200"/>
      <c r="Q76" s="130"/>
      <c r="R76" s="199"/>
      <c r="S76" s="200"/>
      <c r="T76" s="132"/>
      <c r="AB76" s="201" t="str">
        <f>IFERROR(__xludf.DUMMYFUNCTION("FILTER('설정시트'!$D$7:$K$20,'설정시트'!$C$7:$C$20=I76)"),"약국")</f>
        <v>약국</v>
      </c>
      <c r="AC76" s="201" t="str">
        <f>IFERROR(__xludf.DUMMYFUNCTION("""COMPUTED_VALUE"""),"병원비")</f>
        <v>병원비</v>
      </c>
      <c r="AD76" s="201" t="str">
        <f>IFERROR(__xludf.DUMMYFUNCTION("""COMPUTED_VALUE"""),"영양제")</f>
        <v>영양제</v>
      </c>
      <c r="AE76" s="201" t="str">
        <f>IFERROR(__xludf.DUMMYFUNCTION("""COMPUTED_VALUE"""),"교통비")</f>
        <v>교통비</v>
      </c>
      <c r="AF76" s="201" t="str">
        <f>IFERROR(__xludf.DUMMYFUNCTION("""COMPUTED_VALUE"""),"주유비")</f>
        <v>주유비</v>
      </c>
      <c r="AG76" s="201" t="str">
        <f>IFERROR(__xludf.DUMMYFUNCTION("""COMPUTED_VALUE"""),"기타")</f>
        <v>기타</v>
      </c>
      <c r="AH76" s="201"/>
      <c r="AI76" s="201"/>
    </row>
    <row r="77">
      <c r="H77" s="195">
        <v>45446.0</v>
      </c>
      <c r="I77" s="196" t="s">
        <v>9</v>
      </c>
      <c r="J77" s="196" t="s">
        <v>11</v>
      </c>
      <c r="K77" s="197">
        <v>1000000.0</v>
      </c>
      <c r="L77" s="198"/>
      <c r="M77" s="130"/>
      <c r="N77" s="198" t="s">
        <v>11</v>
      </c>
      <c r="O77" s="200"/>
      <c r="P77" s="200"/>
      <c r="Q77" s="130"/>
      <c r="R77" s="199"/>
      <c r="S77" s="200"/>
      <c r="T77" s="132"/>
      <c r="AB77" s="201" t="str">
        <f>IFERROR(__xludf.DUMMYFUNCTION("FILTER('설정시트'!$D$7:$K$20,'설정시트'!$C$7:$C$20=I77)"),"주택청약")</f>
        <v>주택청약</v>
      </c>
      <c r="AC77" s="201" t="str">
        <f>IFERROR(__xludf.DUMMYFUNCTION("""COMPUTED_VALUE"""),"우리은행")</f>
        <v>우리은행</v>
      </c>
      <c r="AD77" s="201" t="str">
        <f>IFERROR(__xludf.DUMMYFUNCTION("""COMPUTED_VALUE"""),"케이뱅크")</f>
        <v>케이뱅크</v>
      </c>
      <c r="AE77" s="201" t="str">
        <f>IFERROR(__xludf.DUMMYFUNCTION("""COMPUTED_VALUE"""),"연금저축")</f>
        <v>연금저축</v>
      </c>
      <c r="AF77" s="201"/>
      <c r="AG77" s="201"/>
      <c r="AH77" s="201"/>
      <c r="AI77" s="201"/>
    </row>
    <row r="78">
      <c r="H78" s="195">
        <v>45446.0</v>
      </c>
      <c r="I78" s="196" t="s">
        <v>31</v>
      </c>
      <c r="J78" s="196" t="s">
        <v>29</v>
      </c>
      <c r="K78" s="197">
        <v>2000.0</v>
      </c>
      <c r="L78" s="198" t="s">
        <v>58</v>
      </c>
      <c r="M78" s="130"/>
      <c r="N78" s="198" t="s">
        <v>222</v>
      </c>
      <c r="O78" s="200"/>
      <c r="P78" s="200"/>
      <c r="Q78" s="130"/>
      <c r="R78" s="199"/>
      <c r="S78" s="200"/>
      <c r="T78" s="132"/>
      <c r="AB78" s="201" t="str">
        <f>IFERROR(__xludf.DUMMYFUNCTION("FILTER('설정시트'!$D$7:$K$20,'설정시트'!$C$7:$C$20=I78)"),"식재료비")</f>
        <v>식재료비</v>
      </c>
      <c r="AC78" s="201" t="str">
        <f>IFERROR(__xludf.DUMMYFUNCTION("""COMPUTED_VALUE"""),"회사점심")</f>
        <v>회사점심</v>
      </c>
      <c r="AD78" s="201" t="str">
        <f>IFERROR(__xludf.DUMMYFUNCTION("""COMPUTED_VALUE"""),"간식/카페")</f>
        <v>간식/카페</v>
      </c>
      <c r="AE78" s="201" t="str">
        <f>IFERROR(__xludf.DUMMYFUNCTION("""COMPUTED_VALUE"""),"외식/배달")</f>
        <v>외식/배달</v>
      </c>
      <c r="AF78" s="201" t="str">
        <f>IFERROR(__xludf.DUMMYFUNCTION("""COMPUTED_VALUE"""),"기타")</f>
        <v>기타</v>
      </c>
      <c r="AG78" s="201"/>
      <c r="AH78" s="201"/>
      <c r="AI78" s="201"/>
    </row>
    <row r="79">
      <c r="H79" s="195">
        <v>45447.0</v>
      </c>
      <c r="I79" s="196" t="s">
        <v>26</v>
      </c>
      <c r="J79" s="196" t="s">
        <v>28</v>
      </c>
      <c r="K79" s="197">
        <v>2000.0</v>
      </c>
      <c r="L79" s="198" t="s">
        <v>55</v>
      </c>
      <c r="M79" s="130"/>
      <c r="N79" s="198" t="s">
        <v>223</v>
      </c>
      <c r="O79" s="200"/>
      <c r="P79" s="200"/>
      <c r="Q79" s="130"/>
      <c r="R79" s="199"/>
      <c r="S79" s="200"/>
      <c r="T79" s="132"/>
      <c r="AB79" s="201" t="str">
        <f>IFERROR(__xludf.DUMMYFUNCTION("FILTER('설정시트'!$D$7:$K$20,'설정시트'!$C$7:$C$20=I79)"),"식재료비")</f>
        <v>식재료비</v>
      </c>
      <c r="AC79" s="201" t="str">
        <f>IFERROR(__xludf.DUMMYFUNCTION("""COMPUTED_VALUE"""),"회사점심")</f>
        <v>회사점심</v>
      </c>
      <c r="AD79" s="201" t="str">
        <f>IFERROR(__xludf.DUMMYFUNCTION("""COMPUTED_VALUE"""),"간식/카페")</f>
        <v>간식/카페</v>
      </c>
      <c r="AE79" s="201" t="str">
        <f>IFERROR(__xludf.DUMMYFUNCTION("""COMPUTED_VALUE"""),"외식/배달")</f>
        <v>외식/배달</v>
      </c>
      <c r="AF79" s="201" t="str">
        <f>IFERROR(__xludf.DUMMYFUNCTION("""COMPUTED_VALUE"""),"기타")</f>
        <v>기타</v>
      </c>
      <c r="AG79" s="201"/>
      <c r="AH79" s="201"/>
      <c r="AI79" s="201"/>
    </row>
    <row r="80">
      <c r="H80" s="195">
        <v>45447.0</v>
      </c>
      <c r="I80" s="196" t="s">
        <v>31</v>
      </c>
      <c r="J80" s="196" t="s">
        <v>28</v>
      </c>
      <c r="K80" s="197">
        <v>7000.0</v>
      </c>
      <c r="L80" s="198" t="s">
        <v>58</v>
      </c>
      <c r="M80" s="130"/>
      <c r="N80" s="198" t="s">
        <v>224</v>
      </c>
      <c r="O80" s="200"/>
      <c r="P80" s="200"/>
      <c r="Q80" s="130"/>
      <c r="R80" s="199"/>
      <c r="S80" s="200"/>
      <c r="T80" s="132"/>
      <c r="AB80" s="201" t="str">
        <f>IFERROR(__xludf.DUMMYFUNCTION("FILTER('설정시트'!$D$7:$K$20,'설정시트'!$C$7:$C$20=I80)"),"식재료비")</f>
        <v>식재료비</v>
      </c>
      <c r="AC80" s="201" t="str">
        <f>IFERROR(__xludf.DUMMYFUNCTION("""COMPUTED_VALUE"""),"회사점심")</f>
        <v>회사점심</v>
      </c>
      <c r="AD80" s="201" t="str">
        <f>IFERROR(__xludf.DUMMYFUNCTION("""COMPUTED_VALUE"""),"간식/카페")</f>
        <v>간식/카페</v>
      </c>
      <c r="AE80" s="201" t="str">
        <f>IFERROR(__xludf.DUMMYFUNCTION("""COMPUTED_VALUE"""),"외식/배달")</f>
        <v>외식/배달</v>
      </c>
      <c r="AF80" s="201" t="str">
        <f>IFERROR(__xludf.DUMMYFUNCTION("""COMPUTED_VALUE"""),"기타")</f>
        <v>기타</v>
      </c>
      <c r="AG80" s="201"/>
      <c r="AH80" s="201"/>
      <c r="AI80" s="201"/>
    </row>
    <row r="81">
      <c r="H81" s="195">
        <v>45447.0</v>
      </c>
      <c r="I81" s="196" t="s">
        <v>26</v>
      </c>
      <c r="J81" s="196" t="s">
        <v>27</v>
      </c>
      <c r="K81" s="197">
        <v>42204.0</v>
      </c>
      <c r="L81" s="198" t="s">
        <v>55</v>
      </c>
      <c r="M81" s="130"/>
      <c r="N81" s="198" t="s">
        <v>225</v>
      </c>
      <c r="O81" s="200"/>
      <c r="P81" s="200"/>
      <c r="Q81" s="130"/>
      <c r="R81" s="199"/>
      <c r="S81" s="200"/>
      <c r="T81" s="132"/>
      <c r="AB81" s="201" t="str">
        <f>IFERROR(__xludf.DUMMYFUNCTION("FILTER('설정시트'!$D$7:$K$20,'설정시트'!$C$7:$C$20=I81)"),"식재료비")</f>
        <v>식재료비</v>
      </c>
      <c r="AC81" s="201" t="str">
        <f>IFERROR(__xludf.DUMMYFUNCTION("""COMPUTED_VALUE"""),"회사점심")</f>
        <v>회사점심</v>
      </c>
      <c r="AD81" s="201" t="str">
        <f>IFERROR(__xludf.DUMMYFUNCTION("""COMPUTED_VALUE"""),"간식/카페")</f>
        <v>간식/카페</v>
      </c>
      <c r="AE81" s="201" t="str">
        <f>IFERROR(__xludf.DUMMYFUNCTION("""COMPUTED_VALUE"""),"외식/배달")</f>
        <v>외식/배달</v>
      </c>
      <c r="AF81" s="201" t="str">
        <f>IFERROR(__xludf.DUMMYFUNCTION("""COMPUTED_VALUE"""),"기타")</f>
        <v>기타</v>
      </c>
      <c r="AG81" s="201"/>
      <c r="AH81" s="201"/>
      <c r="AI81" s="201"/>
    </row>
    <row r="82">
      <c r="H82" s="195">
        <v>45447.0</v>
      </c>
      <c r="I82" s="196" t="s">
        <v>26</v>
      </c>
      <c r="J82" s="196" t="s">
        <v>30</v>
      </c>
      <c r="K82" s="197">
        <v>35000.0</v>
      </c>
      <c r="L82" s="198" t="s">
        <v>55</v>
      </c>
      <c r="M82" s="130"/>
      <c r="N82" s="198" t="s">
        <v>226</v>
      </c>
      <c r="O82" s="200"/>
      <c r="P82" s="200"/>
      <c r="Q82" s="130"/>
      <c r="R82" s="199"/>
      <c r="S82" s="200"/>
      <c r="T82" s="132"/>
      <c r="AB82" s="201" t="str">
        <f>IFERROR(__xludf.DUMMYFUNCTION("FILTER('설정시트'!$D$7:$K$20,'설정시트'!$C$7:$C$20=I82)"),"식재료비")</f>
        <v>식재료비</v>
      </c>
      <c r="AC82" s="201" t="str">
        <f>IFERROR(__xludf.DUMMYFUNCTION("""COMPUTED_VALUE"""),"회사점심")</f>
        <v>회사점심</v>
      </c>
      <c r="AD82" s="201" t="str">
        <f>IFERROR(__xludf.DUMMYFUNCTION("""COMPUTED_VALUE"""),"간식/카페")</f>
        <v>간식/카페</v>
      </c>
      <c r="AE82" s="201" t="str">
        <f>IFERROR(__xludf.DUMMYFUNCTION("""COMPUTED_VALUE"""),"외식/배달")</f>
        <v>외식/배달</v>
      </c>
      <c r="AF82" s="201" t="str">
        <f>IFERROR(__xludf.DUMMYFUNCTION("""COMPUTED_VALUE"""),"기타")</f>
        <v>기타</v>
      </c>
      <c r="AG82" s="201"/>
      <c r="AH82" s="201"/>
      <c r="AI82" s="201"/>
    </row>
    <row r="83">
      <c r="H83" s="195">
        <v>45447.0</v>
      </c>
      <c r="I83" s="196" t="s">
        <v>26</v>
      </c>
      <c r="J83" s="196" t="s">
        <v>27</v>
      </c>
      <c r="K83" s="197">
        <v>31930.0</v>
      </c>
      <c r="L83" s="198" t="s">
        <v>56</v>
      </c>
      <c r="M83" s="130"/>
      <c r="N83" s="198" t="s">
        <v>227</v>
      </c>
      <c r="O83" s="200"/>
      <c r="P83" s="200"/>
      <c r="Q83" s="130"/>
      <c r="R83" s="199"/>
      <c r="S83" s="200"/>
      <c r="T83" s="132"/>
      <c r="AB83" s="201" t="str">
        <f>IFERROR(__xludf.DUMMYFUNCTION("FILTER('설정시트'!$D$7:$K$20,'설정시트'!$C$7:$C$20=I83)"),"식재료비")</f>
        <v>식재료비</v>
      </c>
      <c r="AC83" s="201" t="str">
        <f>IFERROR(__xludf.DUMMYFUNCTION("""COMPUTED_VALUE"""),"회사점심")</f>
        <v>회사점심</v>
      </c>
      <c r="AD83" s="201" t="str">
        <f>IFERROR(__xludf.DUMMYFUNCTION("""COMPUTED_VALUE"""),"간식/카페")</f>
        <v>간식/카페</v>
      </c>
      <c r="AE83" s="201" t="str">
        <f>IFERROR(__xludf.DUMMYFUNCTION("""COMPUTED_VALUE"""),"외식/배달")</f>
        <v>외식/배달</v>
      </c>
      <c r="AF83" s="201" t="str">
        <f>IFERROR(__xludf.DUMMYFUNCTION("""COMPUTED_VALUE"""),"기타")</f>
        <v>기타</v>
      </c>
      <c r="AG83" s="201"/>
      <c r="AH83" s="201"/>
      <c r="AI83" s="201"/>
    </row>
    <row r="84">
      <c r="H84" s="195">
        <v>45447.0</v>
      </c>
      <c r="I84" s="196" t="s">
        <v>31</v>
      </c>
      <c r="J84" s="196" t="s">
        <v>28</v>
      </c>
      <c r="K84" s="197">
        <v>7000.0</v>
      </c>
      <c r="L84" s="198" t="s">
        <v>58</v>
      </c>
      <c r="M84" s="130"/>
      <c r="N84" s="198" t="s">
        <v>228</v>
      </c>
      <c r="O84" s="200"/>
      <c r="P84" s="200"/>
      <c r="Q84" s="130"/>
      <c r="R84" s="199"/>
      <c r="S84" s="200"/>
      <c r="T84" s="132"/>
      <c r="AB84" s="201" t="str">
        <f>IFERROR(__xludf.DUMMYFUNCTION("FILTER('설정시트'!$D$7:$K$20,'설정시트'!$C$7:$C$20=I84)"),"식재료비")</f>
        <v>식재료비</v>
      </c>
      <c r="AC84" s="201" t="str">
        <f>IFERROR(__xludf.DUMMYFUNCTION("""COMPUTED_VALUE"""),"회사점심")</f>
        <v>회사점심</v>
      </c>
      <c r="AD84" s="201" t="str">
        <f>IFERROR(__xludf.DUMMYFUNCTION("""COMPUTED_VALUE"""),"간식/카페")</f>
        <v>간식/카페</v>
      </c>
      <c r="AE84" s="201" t="str">
        <f>IFERROR(__xludf.DUMMYFUNCTION("""COMPUTED_VALUE"""),"외식/배달")</f>
        <v>외식/배달</v>
      </c>
      <c r="AF84" s="201" t="str">
        <f>IFERROR(__xludf.DUMMYFUNCTION("""COMPUTED_VALUE"""),"기타")</f>
        <v>기타</v>
      </c>
      <c r="AG84" s="201"/>
      <c r="AH84" s="201"/>
      <c r="AI84" s="201"/>
    </row>
    <row r="85">
      <c r="H85" s="195">
        <v>45448.0</v>
      </c>
      <c r="I85" s="196" t="s">
        <v>31</v>
      </c>
      <c r="J85" s="196" t="s">
        <v>28</v>
      </c>
      <c r="K85" s="197">
        <v>10500.0</v>
      </c>
      <c r="L85" s="198" t="s">
        <v>58</v>
      </c>
      <c r="M85" s="130"/>
      <c r="N85" s="198" t="s">
        <v>229</v>
      </c>
      <c r="O85" s="200"/>
      <c r="P85" s="200"/>
      <c r="Q85" s="130"/>
      <c r="R85" s="199"/>
      <c r="S85" s="200"/>
      <c r="T85" s="132"/>
      <c r="AB85" s="201" t="str">
        <f>IFERROR(__xludf.DUMMYFUNCTION("FILTER('설정시트'!$D$7:$K$20,'설정시트'!$C$7:$C$20=I85)"),"식재료비")</f>
        <v>식재료비</v>
      </c>
      <c r="AC85" s="201" t="str">
        <f>IFERROR(__xludf.DUMMYFUNCTION("""COMPUTED_VALUE"""),"회사점심")</f>
        <v>회사점심</v>
      </c>
      <c r="AD85" s="201" t="str">
        <f>IFERROR(__xludf.DUMMYFUNCTION("""COMPUTED_VALUE"""),"간식/카페")</f>
        <v>간식/카페</v>
      </c>
      <c r="AE85" s="201" t="str">
        <f>IFERROR(__xludf.DUMMYFUNCTION("""COMPUTED_VALUE"""),"외식/배달")</f>
        <v>외식/배달</v>
      </c>
      <c r="AF85" s="201" t="str">
        <f>IFERROR(__xludf.DUMMYFUNCTION("""COMPUTED_VALUE"""),"기타")</f>
        <v>기타</v>
      </c>
      <c r="AG85" s="201"/>
      <c r="AH85" s="201"/>
      <c r="AI85" s="201"/>
    </row>
    <row r="86">
      <c r="H86" s="195">
        <v>45448.0</v>
      </c>
      <c r="I86" s="196" t="s">
        <v>26</v>
      </c>
      <c r="J86" s="196" t="s">
        <v>28</v>
      </c>
      <c r="K86" s="197">
        <v>6000.0</v>
      </c>
      <c r="L86" s="198" t="s">
        <v>54</v>
      </c>
      <c r="M86" s="130"/>
      <c r="N86" s="198" t="s">
        <v>230</v>
      </c>
      <c r="O86" s="200"/>
      <c r="P86" s="200"/>
      <c r="Q86" s="130"/>
      <c r="R86" s="199"/>
      <c r="S86" s="200"/>
      <c r="T86" s="132"/>
      <c r="AB86" s="201" t="str">
        <f>IFERROR(__xludf.DUMMYFUNCTION("FILTER('설정시트'!$D$7:$K$20,'설정시트'!$C$7:$C$20=I86)"),"식재료비")</f>
        <v>식재료비</v>
      </c>
      <c r="AC86" s="201" t="str">
        <f>IFERROR(__xludf.DUMMYFUNCTION("""COMPUTED_VALUE"""),"회사점심")</f>
        <v>회사점심</v>
      </c>
      <c r="AD86" s="201" t="str">
        <f>IFERROR(__xludf.DUMMYFUNCTION("""COMPUTED_VALUE"""),"간식/카페")</f>
        <v>간식/카페</v>
      </c>
      <c r="AE86" s="201" t="str">
        <f>IFERROR(__xludf.DUMMYFUNCTION("""COMPUTED_VALUE"""),"외식/배달")</f>
        <v>외식/배달</v>
      </c>
      <c r="AF86" s="201" t="str">
        <f>IFERROR(__xludf.DUMMYFUNCTION("""COMPUTED_VALUE"""),"기타")</f>
        <v>기타</v>
      </c>
      <c r="AG86" s="201"/>
      <c r="AH86" s="201"/>
      <c r="AI86" s="201"/>
    </row>
    <row r="87">
      <c r="H87" s="195">
        <v>45448.0</v>
      </c>
      <c r="I87" s="196" t="s">
        <v>26</v>
      </c>
      <c r="J87" s="196" t="s">
        <v>27</v>
      </c>
      <c r="K87" s="197">
        <v>74340.0</v>
      </c>
      <c r="L87" s="198" t="s">
        <v>55</v>
      </c>
      <c r="M87" s="130"/>
      <c r="N87" s="198" t="s">
        <v>231</v>
      </c>
      <c r="O87" s="200"/>
      <c r="P87" s="200"/>
      <c r="Q87" s="130"/>
      <c r="R87" s="199"/>
      <c r="S87" s="200"/>
      <c r="T87" s="132"/>
      <c r="AB87" s="201" t="str">
        <f>IFERROR(__xludf.DUMMYFUNCTION("FILTER('설정시트'!$D$7:$K$20,'설정시트'!$C$7:$C$20=I87)"),"식재료비")</f>
        <v>식재료비</v>
      </c>
      <c r="AC87" s="201" t="str">
        <f>IFERROR(__xludf.DUMMYFUNCTION("""COMPUTED_VALUE"""),"회사점심")</f>
        <v>회사점심</v>
      </c>
      <c r="AD87" s="201" t="str">
        <f>IFERROR(__xludf.DUMMYFUNCTION("""COMPUTED_VALUE"""),"간식/카페")</f>
        <v>간식/카페</v>
      </c>
      <c r="AE87" s="201" t="str">
        <f>IFERROR(__xludf.DUMMYFUNCTION("""COMPUTED_VALUE"""),"외식/배달")</f>
        <v>외식/배달</v>
      </c>
      <c r="AF87" s="201" t="str">
        <f>IFERROR(__xludf.DUMMYFUNCTION("""COMPUTED_VALUE"""),"기타")</f>
        <v>기타</v>
      </c>
      <c r="AG87" s="201"/>
      <c r="AH87" s="201"/>
      <c r="AI87" s="201"/>
    </row>
    <row r="88">
      <c r="H88" s="195">
        <v>45449.0</v>
      </c>
      <c r="I88" s="196" t="s">
        <v>26</v>
      </c>
      <c r="J88" s="196" t="s">
        <v>29</v>
      </c>
      <c r="K88" s="197">
        <v>5400.0</v>
      </c>
      <c r="L88" s="198" t="s">
        <v>55</v>
      </c>
      <c r="M88" s="130"/>
      <c r="N88" s="198" t="s">
        <v>232</v>
      </c>
      <c r="O88" s="200"/>
      <c r="P88" s="200"/>
      <c r="Q88" s="130"/>
      <c r="R88" s="199"/>
      <c r="S88" s="200"/>
      <c r="T88" s="132"/>
      <c r="AB88" s="201" t="str">
        <f>IFERROR(__xludf.DUMMYFUNCTION("FILTER('설정시트'!$D$7:$K$20,'설정시트'!$C$7:$C$20=I88)"),"식재료비")</f>
        <v>식재료비</v>
      </c>
      <c r="AC88" s="201" t="str">
        <f>IFERROR(__xludf.DUMMYFUNCTION("""COMPUTED_VALUE"""),"회사점심")</f>
        <v>회사점심</v>
      </c>
      <c r="AD88" s="201" t="str">
        <f>IFERROR(__xludf.DUMMYFUNCTION("""COMPUTED_VALUE"""),"간식/카페")</f>
        <v>간식/카페</v>
      </c>
      <c r="AE88" s="201" t="str">
        <f>IFERROR(__xludf.DUMMYFUNCTION("""COMPUTED_VALUE"""),"외식/배달")</f>
        <v>외식/배달</v>
      </c>
      <c r="AF88" s="201" t="str">
        <f>IFERROR(__xludf.DUMMYFUNCTION("""COMPUTED_VALUE"""),"기타")</f>
        <v>기타</v>
      </c>
      <c r="AG88" s="201"/>
      <c r="AH88" s="201"/>
      <c r="AI88" s="201"/>
    </row>
    <row r="89">
      <c r="H89" s="195">
        <v>45449.0</v>
      </c>
      <c r="I89" s="196" t="s">
        <v>26</v>
      </c>
      <c r="J89" s="196" t="s">
        <v>8</v>
      </c>
      <c r="K89" s="197">
        <v>89810.0</v>
      </c>
      <c r="L89" s="198" t="s">
        <v>55</v>
      </c>
      <c r="M89" s="130"/>
      <c r="N89" s="198" t="s">
        <v>233</v>
      </c>
      <c r="O89" s="200"/>
      <c r="P89" s="200"/>
      <c r="Q89" s="130"/>
      <c r="R89" s="199"/>
      <c r="S89" s="200"/>
      <c r="T89" s="132"/>
      <c r="AB89" s="201" t="str">
        <f>IFERROR(__xludf.DUMMYFUNCTION("FILTER('설정시트'!$D$7:$K$20,'설정시트'!$C$7:$C$20=I89)"),"식재료비")</f>
        <v>식재료비</v>
      </c>
      <c r="AC89" s="201" t="str">
        <f>IFERROR(__xludf.DUMMYFUNCTION("""COMPUTED_VALUE"""),"회사점심")</f>
        <v>회사점심</v>
      </c>
      <c r="AD89" s="201" t="str">
        <f>IFERROR(__xludf.DUMMYFUNCTION("""COMPUTED_VALUE"""),"간식/카페")</f>
        <v>간식/카페</v>
      </c>
      <c r="AE89" s="201" t="str">
        <f>IFERROR(__xludf.DUMMYFUNCTION("""COMPUTED_VALUE"""),"외식/배달")</f>
        <v>외식/배달</v>
      </c>
      <c r="AF89" s="201" t="str">
        <f>IFERROR(__xludf.DUMMYFUNCTION("""COMPUTED_VALUE"""),"기타")</f>
        <v>기타</v>
      </c>
      <c r="AG89" s="201"/>
      <c r="AH89" s="201"/>
      <c r="AI89" s="201"/>
    </row>
    <row r="90">
      <c r="H90" s="195">
        <v>45449.0</v>
      </c>
      <c r="I90" s="196" t="s">
        <v>26</v>
      </c>
      <c r="J90" s="196" t="s">
        <v>29</v>
      </c>
      <c r="K90" s="197">
        <v>8200.0</v>
      </c>
      <c r="L90" s="198" t="s">
        <v>55</v>
      </c>
      <c r="M90" s="130"/>
      <c r="N90" s="198" t="s">
        <v>234</v>
      </c>
      <c r="O90" s="200"/>
      <c r="P90" s="200"/>
      <c r="Q90" s="130"/>
      <c r="R90" s="199"/>
      <c r="S90" s="200"/>
      <c r="T90" s="132"/>
      <c r="AB90" s="201" t="str">
        <f>IFERROR(__xludf.DUMMYFUNCTION("FILTER('설정시트'!$D$7:$K$20,'설정시트'!$C$7:$C$20=I90)"),"식재료비")</f>
        <v>식재료비</v>
      </c>
      <c r="AC90" s="201" t="str">
        <f>IFERROR(__xludf.DUMMYFUNCTION("""COMPUTED_VALUE"""),"회사점심")</f>
        <v>회사점심</v>
      </c>
      <c r="AD90" s="201" t="str">
        <f>IFERROR(__xludf.DUMMYFUNCTION("""COMPUTED_VALUE"""),"간식/카페")</f>
        <v>간식/카페</v>
      </c>
      <c r="AE90" s="201" t="str">
        <f>IFERROR(__xludf.DUMMYFUNCTION("""COMPUTED_VALUE"""),"외식/배달")</f>
        <v>외식/배달</v>
      </c>
      <c r="AF90" s="201" t="str">
        <f>IFERROR(__xludf.DUMMYFUNCTION("""COMPUTED_VALUE"""),"기타")</f>
        <v>기타</v>
      </c>
      <c r="AG90" s="201"/>
      <c r="AH90" s="201"/>
      <c r="AI90" s="201"/>
    </row>
    <row r="91">
      <c r="H91" s="195">
        <v>45450.0</v>
      </c>
      <c r="I91" s="196" t="s">
        <v>31</v>
      </c>
      <c r="J91" s="196" t="s">
        <v>29</v>
      </c>
      <c r="K91" s="197">
        <v>1700.0</v>
      </c>
      <c r="L91" s="198" t="s">
        <v>58</v>
      </c>
      <c r="M91" s="130"/>
      <c r="N91" s="198" t="s">
        <v>235</v>
      </c>
      <c r="O91" s="200"/>
      <c r="P91" s="200"/>
      <c r="Q91" s="130"/>
      <c r="R91" s="199"/>
      <c r="S91" s="200"/>
      <c r="T91" s="132"/>
      <c r="AB91" s="201" t="str">
        <f>IFERROR(__xludf.DUMMYFUNCTION("FILTER('설정시트'!$D$7:$K$20,'설정시트'!$C$7:$C$20=I91)"),"식재료비")</f>
        <v>식재료비</v>
      </c>
      <c r="AC91" s="201" t="str">
        <f>IFERROR(__xludf.DUMMYFUNCTION("""COMPUTED_VALUE"""),"회사점심")</f>
        <v>회사점심</v>
      </c>
      <c r="AD91" s="201" t="str">
        <f>IFERROR(__xludf.DUMMYFUNCTION("""COMPUTED_VALUE"""),"간식/카페")</f>
        <v>간식/카페</v>
      </c>
      <c r="AE91" s="201" t="str">
        <f>IFERROR(__xludf.DUMMYFUNCTION("""COMPUTED_VALUE"""),"외식/배달")</f>
        <v>외식/배달</v>
      </c>
      <c r="AF91" s="201" t="str">
        <f>IFERROR(__xludf.DUMMYFUNCTION("""COMPUTED_VALUE"""),"기타")</f>
        <v>기타</v>
      </c>
      <c r="AG91" s="201"/>
      <c r="AH91" s="201"/>
      <c r="AI91" s="201"/>
    </row>
    <row r="92">
      <c r="H92" s="195">
        <v>45450.0</v>
      </c>
      <c r="I92" s="196" t="s">
        <v>31</v>
      </c>
      <c r="J92" s="196" t="s">
        <v>28</v>
      </c>
      <c r="K92" s="197">
        <v>9000.0</v>
      </c>
      <c r="L92" s="198" t="s">
        <v>58</v>
      </c>
      <c r="M92" s="130"/>
      <c r="N92" s="198" t="s">
        <v>236</v>
      </c>
      <c r="O92" s="200"/>
      <c r="P92" s="200"/>
      <c r="Q92" s="130"/>
      <c r="R92" s="199"/>
      <c r="S92" s="200"/>
      <c r="T92" s="132"/>
      <c r="AB92" s="201" t="str">
        <f>IFERROR(__xludf.DUMMYFUNCTION("FILTER('설정시트'!$D$7:$K$20,'설정시트'!$C$7:$C$20=I92)"),"식재료비")</f>
        <v>식재료비</v>
      </c>
      <c r="AC92" s="201" t="str">
        <f>IFERROR(__xludf.DUMMYFUNCTION("""COMPUTED_VALUE"""),"회사점심")</f>
        <v>회사점심</v>
      </c>
      <c r="AD92" s="201" t="str">
        <f>IFERROR(__xludf.DUMMYFUNCTION("""COMPUTED_VALUE"""),"간식/카페")</f>
        <v>간식/카페</v>
      </c>
      <c r="AE92" s="201" t="str">
        <f>IFERROR(__xludf.DUMMYFUNCTION("""COMPUTED_VALUE"""),"외식/배달")</f>
        <v>외식/배달</v>
      </c>
      <c r="AF92" s="201" t="str">
        <f>IFERROR(__xludf.DUMMYFUNCTION("""COMPUTED_VALUE"""),"기타")</f>
        <v>기타</v>
      </c>
      <c r="AG92" s="201"/>
      <c r="AH92" s="201"/>
      <c r="AI92" s="201"/>
    </row>
    <row r="93">
      <c r="H93" s="195">
        <v>45450.0</v>
      </c>
      <c r="I93" s="196" t="s">
        <v>51</v>
      </c>
      <c r="J93" s="196" t="s">
        <v>48</v>
      </c>
      <c r="K93" s="197">
        <v>182080.0</v>
      </c>
      <c r="L93" s="198" t="s">
        <v>57</v>
      </c>
      <c r="M93" s="130"/>
      <c r="N93" s="198" t="s">
        <v>237</v>
      </c>
      <c r="O93" s="200"/>
      <c r="P93" s="200"/>
      <c r="Q93" s="130"/>
      <c r="R93" s="199"/>
      <c r="S93" s="200"/>
      <c r="T93" s="132"/>
      <c r="AB93" s="201" t="str">
        <f>IFERROR(__xludf.DUMMYFUNCTION("FILTER('설정시트'!$D$7:$K$20,'설정시트'!$C$7:$C$20=I93)"),"축의/부의금")</f>
        <v>축의/부의금</v>
      </c>
      <c r="AC93" s="201" t="str">
        <f>IFERROR(__xludf.DUMMYFUNCTION("""COMPUTED_VALUE"""),"생신/생일선물")</f>
        <v>생신/생일선물</v>
      </c>
      <c r="AD93" s="201" t="str">
        <f>IFERROR(__xludf.DUMMYFUNCTION("""COMPUTED_VALUE"""),"명절/어버이날")</f>
        <v>명절/어버이날</v>
      </c>
      <c r="AE93" s="201" t="str">
        <f>IFERROR(__xludf.DUMMYFUNCTION("""COMPUTED_VALUE"""),"여행")</f>
        <v>여행</v>
      </c>
      <c r="AF93" s="201" t="str">
        <f>IFERROR(__xludf.DUMMYFUNCTION("""COMPUTED_VALUE"""),"기타")</f>
        <v>기타</v>
      </c>
      <c r="AG93" s="201"/>
      <c r="AH93" s="201"/>
      <c r="AI93" s="201"/>
    </row>
    <row r="94">
      <c r="H94" s="195">
        <v>45450.0</v>
      </c>
      <c r="I94" s="196" t="s">
        <v>21</v>
      </c>
      <c r="J94" s="196" t="s">
        <v>18</v>
      </c>
      <c r="K94" s="197">
        <v>3300.0</v>
      </c>
      <c r="L94" s="198" t="s">
        <v>54</v>
      </c>
      <c r="M94" s="130"/>
      <c r="N94" s="198" t="s">
        <v>238</v>
      </c>
      <c r="O94" s="200"/>
      <c r="P94" s="200"/>
      <c r="Q94" s="130"/>
      <c r="R94" s="199"/>
      <c r="S94" s="200"/>
      <c r="T94" s="132"/>
      <c r="AB94" s="201" t="str">
        <f>IFERROR(__xludf.DUMMYFUNCTION("FILTER('설정시트'!$D$7:$K$20,'설정시트'!$C$7:$C$20=I94)"),"관리비")</f>
        <v>관리비</v>
      </c>
      <c r="AC94" s="201" t="str">
        <f>IFERROR(__xludf.DUMMYFUNCTION("""COMPUTED_VALUE"""),"대출이자")</f>
        <v>대출이자</v>
      </c>
      <c r="AD94" s="201" t="str">
        <f>IFERROR(__xludf.DUMMYFUNCTION("""COMPUTED_VALUE"""),"통신비")</f>
        <v>통신비</v>
      </c>
      <c r="AE94" s="201" t="str">
        <f>IFERROR(__xludf.DUMMYFUNCTION("""COMPUTED_VALUE"""),"보험료")</f>
        <v>보험료</v>
      </c>
      <c r="AF94" s="201" t="str">
        <f>IFERROR(__xludf.DUMMYFUNCTION("""COMPUTED_VALUE"""),"곗돈")</f>
        <v>곗돈</v>
      </c>
      <c r="AG94" s="201"/>
      <c r="AH94" s="201"/>
      <c r="AI94" s="201"/>
    </row>
    <row r="95">
      <c r="H95" s="195">
        <v>45450.0</v>
      </c>
      <c r="I95" s="196" t="s">
        <v>22</v>
      </c>
      <c r="J95" s="196" t="s">
        <v>23</v>
      </c>
      <c r="K95" s="197">
        <v>33000.0</v>
      </c>
      <c r="L95" s="198" t="s">
        <v>55</v>
      </c>
      <c r="M95" s="130"/>
      <c r="N95" s="198" t="s">
        <v>239</v>
      </c>
      <c r="O95" s="200"/>
      <c r="P95" s="200"/>
      <c r="Q95" s="130"/>
      <c r="R95" s="199"/>
      <c r="S95" s="200"/>
      <c r="T95" s="132"/>
      <c r="AB95" s="201" t="str">
        <f>IFERROR(__xludf.DUMMYFUNCTION("FILTER('설정시트'!$D$7:$K$20,'설정시트'!$C$7:$C$20=I95)"),"주방/욕실")</f>
        <v>주방/욕실</v>
      </c>
      <c r="AC95" s="201" t="str">
        <f>IFERROR(__xludf.DUMMYFUNCTION("""COMPUTED_VALUE"""),"소모품")</f>
        <v>소모품</v>
      </c>
      <c r="AD95" s="201" t="str">
        <f>IFERROR(__xludf.DUMMYFUNCTION("""COMPUTED_VALUE"""),"기타")</f>
        <v>기타</v>
      </c>
      <c r="AE95" s="201"/>
      <c r="AF95" s="201"/>
      <c r="AG95" s="201"/>
      <c r="AH95" s="201"/>
      <c r="AI95" s="201"/>
    </row>
    <row r="96">
      <c r="H96" s="195">
        <v>45450.0</v>
      </c>
      <c r="I96" s="196" t="s">
        <v>26</v>
      </c>
      <c r="J96" s="196" t="s">
        <v>27</v>
      </c>
      <c r="K96" s="197">
        <v>26520.0</v>
      </c>
      <c r="L96" s="198" t="s">
        <v>56</v>
      </c>
      <c r="M96" s="130"/>
      <c r="N96" s="198" t="s">
        <v>240</v>
      </c>
      <c r="O96" s="200"/>
      <c r="P96" s="200"/>
      <c r="Q96" s="130"/>
      <c r="R96" s="199"/>
      <c r="S96" s="200"/>
      <c r="T96" s="132"/>
      <c r="AB96" s="201" t="str">
        <f>IFERROR(__xludf.DUMMYFUNCTION("FILTER('설정시트'!$D$7:$K$20,'설정시트'!$C$7:$C$20=I96)"),"식재료비")</f>
        <v>식재료비</v>
      </c>
      <c r="AC96" s="201" t="str">
        <f>IFERROR(__xludf.DUMMYFUNCTION("""COMPUTED_VALUE"""),"회사점심")</f>
        <v>회사점심</v>
      </c>
      <c r="AD96" s="201" t="str">
        <f>IFERROR(__xludf.DUMMYFUNCTION("""COMPUTED_VALUE"""),"간식/카페")</f>
        <v>간식/카페</v>
      </c>
      <c r="AE96" s="201" t="str">
        <f>IFERROR(__xludf.DUMMYFUNCTION("""COMPUTED_VALUE"""),"외식/배달")</f>
        <v>외식/배달</v>
      </c>
      <c r="AF96" s="201" t="str">
        <f>IFERROR(__xludf.DUMMYFUNCTION("""COMPUTED_VALUE"""),"기타")</f>
        <v>기타</v>
      </c>
      <c r="AG96" s="201"/>
      <c r="AH96" s="201"/>
      <c r="AI96" s="201"/>
    </row>
    <row r="97">
      <c r="H97" s="195">
        <v>45451.0</v>
      </c>
      <c r="I97" s="196" t="s">
        <v>25</v>
      </c>
      <c r="J97" s="196" t="s">
        <v>23</v>
      </c>
      <c r="K97" s="197">
        <v>6400.0</v>
      </c>
      <c r="L97" s="198" t="s">
        <v>57</v>
      </c>
      <c r="M97" s="130"/>
      <c r="N97" s="198" t="s">
        <v>241</v>
      </c>
      <c r="O97" s="200"/>
      <c r="P97" s="200"/>
      <c r="Q97" s="130"/>
      <c r="R97" s="199"/>
      <c r="S97" s="200"/>
      <c r="T97" s="132"/>
      <c r="AB97" s="201" t="str">
        <f>IFERROR(__xludf.DUMMYFUNCTION("FILTER('설정시트'!$D$7:$K$20,'설정시트'!$C$7:$C$20=I97)"),"주방/욕실")</f>
        <v>주방/욕실</v>
      </c>
      <c r="AC97" s="201" t="str">
        <f>IFERROR(__xludf.DUMMYFUNCTION("""COMPUTED_VALUE"""),"소모품")</f>
        <v>소모품</v>
      </c>
      <c r="AD97" s="201" t="str">
        <f>IFERROR(__xludf.DUMMYFUNCTION("""COMPUTED_VALUE"""),"기타")</f>
        <v>기타</v>
      </c>
      <c r="AE97" s="201"/>
      <c r="AF97" s="201"/>
      <c r="AG97" s="201"/>
      <c r="AH97" s="201"/>
      <c r="AI97" s="201"/>
    </row>
    <row r="98">
      <c r="H98" s="195">
        <v>45451.0</v>
      </c>
      <c r="I98" s="196" t="s">
        <v>31</v>
      </c>
      <c r="J98" s="196" t="s">
        <v>29</v>
      </c>
      <c r="K98" s="197">
        <v>100.0</v>
      </c>
      <c r="L98" s="198" t="s">
        <v>57</v>
      </c>
      <c r="M98" s="130"/>
      <c r="N98" s="198" t="s">
        <v>242</v>
      </c>
      <c r="O98" s="200"/>
      <c r="P98" s="200"/>
      <c r="Q98" s="130"/>
      <c r="R98" s="199"/>
      <c r="S98" s="200"/>
      <c r="T98" s="132"/>
      <c r="AB98" s="201" t="str">
        <f>IFERROR(__xludf.DUMMYFUNCTION("FILTER('설정시트'!$D$7:$K$20,'설정시트'!$C$7:$C$20=I98)"),"식재료비")</f>
        <v>식재료비</v>
      </c>
      <c r="AC98" s="201" t="str">
        <f>IFERROR(__xludf.DUMMYFUNCTION("""COMPUTED_VALUE"""),"회사점심")</f>
        <v>회사점심</v>
      </c>
      <c r="AD98" s="201" t="str">
        <f>IFERROR(__xludf.DUMMYFUNCTION("""COMPUTED_VALUE"""),"간식/카페")</f>
        <v>간식/카페</v>
      </c>
      <c r="AE98" s="201" t="str">
        <f>IFERROR(__xludf.DUMMYFUNCTION("""COMPUTED_VALUE"""),"외식/배달")</f>
        <v>외식/배달</v>
      </c>
      <c r="AF98" s="201" t="str">
        <f>IFERROR(__xludf.DUMMYFUNCTION("""COMPUTED_VALUE"""),"기타")</f>
        <v>기타</v>
      </c>
      <c r="AG98" s="201"/>
      <c r="AH98" s="201"/>
      <c r="AI98" s="201"/>
    </row>
    <row r="99">
      <c r="H99" s="195">
        <v>45451.0</v>
      </c>
      <c r="I99" s="196" t="s">
        <v>45</v>
      </c>
      <c r="J99" s="196" t="s">
        <v>44</v>
      </c>
      <c r="K99" s="197">
        <v>50000.0</v>
      </c>
      <c r="L99" s="198" t="s">
        <v>58</v>
      </c>
      <c r="M99" s="130"/>
      <c r="N99" s="198" t="s">
        <v>217</v>
      </c>
      <c r="O99" s="200"/>
      <c r="P99" s="200"/>
      <c r="Q99" s="130"/>
      <c r="R99" s="199"/>
      <c r="S99" s="200"/>
      <c r="T99" s="132"/>
      <c r="AB99" s="201" t="str">
        <f>IFERROR(__xludf.DUMMYFUNCTION("FILTER('설정시트'!$D$7:$K$20,'설정시트'!$C$7:$C$20=I99)"),"약국")</f>
        <v>약국</v>
      </c>
      <c r="AC99" s="201" t="str">
        <f>IFERROR(__xludf.DUMMYFUNCTION("""COMPUTED_VALUE"""),"병원비")</f>
        <v>병원비</v>
      </c>
      <c r="AD99" s="201" t="str">
        <f>IFERROR(__xludf.DUMMYFUNCTION("""COMPUTED_VALUE"""),"영양제")</f>
        <v>영양제</v>
      </c>
      <c r="AE99" s="201" t="str">
        <f>IFERROR(__xludf.DUMMYFUNCTION("""COMPUTED_VALUE"""),"교통비")</f>
        <v>교통비</v>
      </c>
      <c r="AF99" s="201" t="str">
        <f>IFERROR(__xludf.DUMMYFUNCTION("""COMPUTED_VALUE"""),"주유비")</f>
        <v>주유비</v>
      </c>
      <c r="AG99" s="201" t="str">
        <f>IFERROR(__xludf.DUMMYFUNCTION("""COMPUTED_VALUE"""),"기타")</f>
        <v>기타</v>
      </c>
      <c r="AH99" s="201"/>
      <c r="AI99" s="201"/>
    </row>
    <row r="100">
      <c r="H100" s="195">
        <v>45452.0</v>
      </c>
      <c r="I100" s="196" t="s">
        <v>31</v>
      </c>
      <c r="J100" s="196" t="s">
        <v>27</v>
      </c>
      <c r="K100" s="197">
        <v>13200.0</v>
      </c>
      <c r="L100" s="198" t="s">
        <v>58</v>
      </c>
      <c r="M100" s="130"/>
      <c r="N100" s="198" t="s">
        <v>179</v>
      </c>
      <c r="O100" s="200"/>
      <c r="P100" s="200"/>
      <c r="Q100" s="130"/>
      <c r="R100" s="199"/>
      <c r="S100" s="200"/>
      <c r="T100" s="132"/>
      <c r="AB100" s="201" t="str">
        <f>IFERROR(__xludf.DUMMYFUNCTION("FILTER('설정시트'!$D$7:$K$20,'설정시트'!$C$7:$C$20=I100)"),"식재료비")</f>
        <v>식재료비</v>
      </c>
      <c r="AC100" s="201" t="str">
        <f>IFERROR(__xludf.DUMMYFUNCTION("""COMPUTED_VALUE"""),"회사점심")</f>
        <v>회사점심</v>
      </c>
      <c r="AD100" s="201" t="str">
        <f>IFERROR(__xludf.DUMMYFUNCTION("""COMPUTED_VALUE"""),"간식/카페")</f>
        <v>간식/카페</v>
      </c>
      <c r="AE100" s="201" t="str">
        <f>IFERROR(__xludf.DUMMYFUNCTION("""COMPUTED_VALUE"""),"외식/배달")</f>
        <v>외식/배달</v>
      </c>
      <c r="AF100" s="201" t="str">
        <f>IFERROR(__xludf.DUMMYFUNCTION("""COMPUTED_VALUE"""),"기타")</f>
        <v>기타</v>
      </c>
      <c r="AG100" s="201"/>
      <c r="AH100" s="201"/>
      <c r="AI100" s="201"/>
    </row>
    <row r="101">
      <c r="H101" s="195">
        <v>45452.0</v>
      </c>
      <c r="I101" s="196" t="s">
        <v>46</v>
      </c>
      <c r="J101" s="196" t="s">
        <v>48</v>
      </c>
      <c r="K101" s="202">
        <v>27500.0</v>
      </c>
      <c r="L101" s="198" t="s">
        <v>55</v>
      </c>
      <c r="M101" s="130"/>
      <c r="N101" s="198" t="s">
        <v>243</v>
      </c>
      <c r="O101" s="200"/>
      <c r="P101" s="200"/>
      <c r="Q101" s="130"/>
      <c r="R101" s="199"/>
      <c r="S101" s="200"/>
      <c r="T101" s="132"/>
      <c r="AB101" s="201" t="str">
        <f>IFERROR(__xludf.DUMMYFUNCTION("FILTER('설정시트'!$D$7:$K$20,'설정시트'!$C$7:$C$20=I101)"),"축의/부의금")</f>
        <v>축의/부의금</v>
      </c>
      <c r="AC101" s="201" t="str">
        <f>IFERROR(__xludf.DUMMYFUNCTION("""COMPUTED_VALUE"""),"생신/생일선물")</f>
        <v>생신/생일선물</v>
      </c>
      <c r="AD101" s="201" t="str">
        <f>IFERROR(__xludf.DUMMYFUNCTION("""COMPUTED_VALUE"""),"명절/어버이날")</f>
        <v>명절/어버이날</v>
      </c>
      <c r="AE101" s="201" t="str">
        <f>IFERROR(__xludf.DUMMYFUNCTION("""COMPUTED_VALUE"""),"여행")</f>
        <v>여행</v>
      </c>
      <c r="AF101" s="201" t="str">
        <f>IFERROR(__xludf.DUMMYFUNCTION("""COMPUTED_VALUE"""),"기타")</f>
        <v>기타</v>
      </c>
      <c r="AG101" s="201"/>
      <c r="AH101" s="201"/>
      <c r="AI101" s="201"/>
    </row>
    <row r="102">
      <c r="H102" s="195">
        <v>45452.0</v>
      </c>
      <c r="I102" s="196" t="s">
        <v>46</v>
      </c>
      <c r="J102" s="196" t="s">
        <v>48</v>
      </c>
      <c r="K102" s="202">
        <v>27500.0</v>
      </c>
      <c r="L102" s="198" t="s">
        <v>55</v>
      </c>
      <c r="M102" s="130"/>
      <c r="N102" s="198" t="s">
        <v>244</v>
      </c>
      <c r="O102" s="200"/>
      <c r="P102" s="200"/>
      <c r="Q102" s="130"/>
      <c r="R102" s="199"/>
      <c r="S102" s="200"/>
      <c r="T102" s="132"/>
      <c r="AB102" s="201" t="str">
        <f>IFERROR(__xludf.DUMMYFUNCTION("FILTER('설정시트'!$D$7:$K$20,'설정시트'!$C$7:$C$20=I102)"),"축의/부의금")</f>
        <v>축의/부의금</v>
      </c>
      <c r="AC102" s="201" t="str">
        <f>IFERROR(__xludf.DUMMYFUNCTION("""COMPUTED_VALUE"""),"생신/생일선물")</f>
        <v>생신/생일선물</v>
      </c>
      <c r="AD102" s="201" t="str">
        <f>IFERROR(__xludf.DUMMYFUNCTION("""COMPUTED_VALUE"""),"명절/어버이날")</f>
        <v>명절/어버이날</v>
      </c>
      <c r="AE102" s="201" t="str">
        <f>IFERROR(__xludf.DUMMYFUNCTION("""COMPUTED_VALUE"""),"여행")</f>
        <v>여행</v>
      </c>
      <c r="AF102" s="201" t="str">
        <f>IFERROR(__xludf.DUMMYFUNCTION("""COMPUTED_VALUE"""),"기타")</f>
        <v>기타</v>
      </c>
      <c r="AG102" s="201"/>
      <c r="AH102" s="201"/>
      <c r="AI102" s="201"/>
    </row>
    <row r="103">
      <c r="H103" s="195">
        <v>45453.0</v>
      </c>
      <c r="I103" s="196" t="s">
        <v>14</v>
      </c>
      <c r="J103" s="196" t="s">
        <v>18</v>
      </c>
      <c r="K103" s="197">
        <v>35000.0</v>
      </c>
      <c r="L103" s="198" t="s">
        <v>55</v>
      </c>
      <c r="M103" s="130"/>
      <c r="N103" s="198" t="s">
        <v>245</v>
      </c>
      <c r="O103" s="200"/>
      <c r="P103" s="200"/>
      <c r="Q103" s="130"/>
      <c r="R103" s="199"/>
      <c r="S103" s="200"/>
      <c r="T103" s="132"/>
      <c r="AB103" s="201" t="str">
        <f>IFERROR(__xludf.DUMMYFUNCTION("FILTER('설정시트'!$D$7:$K$20,'설정시트'!$C$7:$C$20=I103)"),"관리비")</f>
        <v>관리비</v>
      </c>
      <c r="AC103" s="201" t="str">
        <f>IFERROR(__xludf.DUMMYFUNCTION("""COMPUTED_VALUE"""),"월세")</f>
        <v>월세</v>
      </c>
      <c r="AD103" s="201" t="str">
        <f>IFERROR(__xludf.DUMMYFUNCTION("""COMPUTED_VALUE"""),"대출이자")</f>
        <v>대출이자</v>
      </c>
      <c r="AE103" s="201" t="str">
        <f>IFERROR(__xludf.DUMMYFUNCTION("""COMPUTED_VALUE"""),"통신비")</f>
        <v>통신비</v>
      </c>
      <c r="AF103" s="201" t="str">
        <f>IFERROR(__xludf.DUMMYFUNCTION("""COMPUTED_VALUE"""),"보험료")</f>
        <v>보험료</v>
      </c>
      <c r="AG103" s="201" t="str">
        <f>IFERROR(__xludf.DUMMYFUNCTION("""COMPUTED_VALUE"""),"곗돈")</f>
        <v>곗돈</v>
      </c>
      <c r="AH103" s="201"/>
      <c r="AI103" s="201"/>
    </row>
    <row r="104">
      <c r="H104" s="195">
        <v>45453.0</v>
      </c>
      <c r="I104" s="196" t="s">
        <v>14</v>
      </c>
      <c r="J104" s="196" t="s">
        <v>18</v>
      </c>
      <c r="K104" s="202">
        <v>54560.0</v>
      </c>
      <c r="L104" s="198" t="s">
        <v>56</v>
      </c>
      <c r="M104" s="130"/>
      <c r="N104" s="198" t="s">
        <v>246</v>
      </c>
      <c r="O104" s="200"/>
      <c r="P104" s="200"/>
      <c r="Q104" s="130"/>
      <c r="R104" s="199"/>
      <c r="S104" s="200"/>
      <c r="T104" s="132"/>
      <c r="AB104" s="201" t="str">
        <f>IFERROR(__xludf.DUMMYFUNCTION("FILTER('설정시트'!$D$7:$K$20,'설정시트'!$C$7:$C$20=I104)"),"관리비")</f>
        <v>관리비</v>
      </c>
      <c r="AC104" s="201" t="str">
        <f>IFERROR(__xludf.DUMMYFUNCTION("""COMPUTED_VALUE"""),"월세")</f>
        <v>월세</v>
      </c>
      <c r="AD104" s="201" t="str">
        <f>IFERROR(__xludf.DUMMYFUNCTION("""COMPUTED_VALUE"""),"대출이자")</f>
        <v>대출이자</v>
      </c>
      <c r="AE104" s="201" t="str">
        <f>IFERROR(__xludf.DUMMYFUNCTION("""COMPUTED_VALUE"""),"통신비")</f>
        <v>통신비</v>
      </c>
      <c r="AF104" s="201" t="str">
        <f>IFERROR(__xludf.DUMMYFUNCTION("""COMPUTED_VALUE"""),"보험료")</f>
        <v>보험료</v>
      </c>
      <c r="AG104" s="201" t="str">
        <f>IFERROR(__xludf.DUMMYFUNCTION("""COMPUTED_VALUE"""),"곗돈")</f>
        <v>곗돈</v>
      </c>
      <c r="AH104" s="201"/>
      <c r="AI104" s="201"/>
    </row>
    <row r="105">
      <c r="H105" s="195">
        <v>45453.0</v>
      </c>
      <c r="I105" s="196" t="s">
        <v>21</v>
      </c>
      <c r="J105" s="196" t="s">
        <v>20</v>
      </c>
      <c r="K105" s="197">
        <v>50000.0</v>
      </c>
      <c r="L105" s="198" t="s">
        <v>54</v>
      </c>
      <c r="M105" s="130"/>
      <c r="N105" s="198" t="s">
        <v>247</v>
      </c>
      <c r="O105" s="200"/>
      <c r="P105" s="200"/>
      <c r="Q105" s="130"/>
      <c r="R105" s="199"/>
      <c r="S105" s="200"/>
      <c r="T105" s="132"/>
      <c r="AB105" s="201" t="str">
        <f>IFERROR(__xludf.DUMMYFUNCTION("FILTER('설정시트'!$D$7:$K$20,'설정시트'!$C$7:$C$20=I105)"),"관리비")</f>
        <v>관리비</v>
      </c>
      <c r="AC105" s="201" t="str">
        <f>IFERROR(__xludf.DUMMYFUNCTION("""COMPUTED_VALUE"""),"대출이자")</f>
        <v>대출이자</v>
      </c>
      <c r="AD105" s="201" t="str">
        <f>IFERROR(__xludf.DUMMYFUNCTION("""COMPUTED_VALUE"""),"통신비")</f>
        <v>통신비</v>
      </c>
      <c r="AE105" s="201" t="str">
        <f>IFERROR(__xludf.DUMMYFUNCTION("""COMPUTED_VALUE"""),"보험료")</f>
        <v>보험료</v>
      </c>
      <c r="AF105" s="201" t="str">
        <f>IFERROR(__xludf.DUMMYFUNCTION("""COMPUTED_VALUE"""),"곗돈")</f>
        <v>곗돈</v>
      </c>
      <c r="AG105" s="201"/>
      <c r="AH105" s="201"/>
      <c r="AI105" s="201"/>
    </row>
    <row r="106">
      <c r="H106" s="195">
        <v>45453.0</v>
      </c>
      <c r="I106" s="196" t="s">
        <v>31</v>
      </c>
      <c r="J106" s="196" t="s">
        <v>28</v>
      </c>
      <c r="K106" s="197">
        <v>9500.0</v>
      </c>
      <c r="L106" s="198" t="s">
        <v>58</v>
      </c>
      <c r="M106" s="130"/>
      <c r="N106" s="198" t="s">
        <v>248</v>
      </c>
      <c r="O106" s="200"/>
      <c r="P106" s="200"/>
      <c r="Q106" s="130"/>
      <c r="R106" s="199"/>
      <c r="S106" s="200"/>
      <c r="T106" s="132"/>
      <c r="AB106" s="201" t="str">
        <f>IFERROR(__xludf.DUMMYFUNCTION("FILTER('설정시트'!$D$7:$K$20,'설정시트'!$C$7:$C$20=I106)"),"식재료비")</f>
        <v>식재료비</v>
      </c>
      <c r="AC106" s="201" t="str">
        <f>IFERROR(__xludf.DUMMYFUNCTION("""COMPUTED_VALUE"""),"회사점심")</f>
        <v>회사점심</v>
      </c>
      <c r="AD106" s="201" t="str">
        <f>IFERROR(__xludf.DUMMYFUNCTION("""COMPUTED_VALUE"""),"간식/카페")</f>
        <v>간식/카페</v>
      </c>
      <c r="AE106" s="201" t="str">
        <f>IFERROR(__xludf.DUMMYFUNCTION("""COMPUTED_VALUE"""),"외식/배달")</f>
        <v>외식/배달</v>
      </c>
      <c r="AF106" s="201" t="str">
        <f>IFERROR(__xludf.DUMMYFUNCTION("""COMPUTED_VALUE"""),"기타")</f>
        <v>기타</v>
      </c>
      <c r="AG106" s="201"/>
      <c r="AH106" s="201"/>
      <c r="AI106" s="201"/>
    </row>
    <row r="107">
      <c r="H107" s="195">
        <v>45453.0</v>
      </c>
      <c r="I107" s="196" t="s">
        <v>3</v>
      </c>
      <c r="J107" s="196" t="s">
        <v>7</v>
      </c>
      <c r="K107" s="197">
        <v>4195200.0</v>
      </c>
      <c r="L107" s="198"/>
      <c r="M107" s="130"/>
      <c r="N107" s="198" t="s">
        <v>249</v>
      </c>
      <c r="O107" s="200"/>
      <c r="P107" s="200"/>
      <c r="Q107" s="130"/>
      <c r="R107" s="199"/>
      <c r="S107" s="200"/>
      <c r="T107" s="132"/>
      <c r="AB107" s="201" t="str">
        <f>IFERROR(__xludf.DUMMYFUNCTION("FILTER('설정시트'!$D$7:$K$20,'설정시트'!$C$7:$C$20=I107)"),"🍪 월급")</f>
        <v>🍪 월급</v>
      </c>
      <c r="AC107" s="201" t="str">
        <f>IFERROR(__xludf.DUMMYFUNCTION("""COMPUTED_VALUE"""),"🍪 부수입")</f>
        <v>🍪 부수입</v>
      </c>
      <c r="AD107" s="201" t="str">
        <f>IFERROR(__xludf.DUMMYFUNCTION("""COMPUTED_VALUE"""),"🐻 월급")</f>
        <v>🐻 월급</v>
      </c>
      <c r="AE107" s="201" t="str">
        <f>IFERROR(__xludf.DUMMYFUNCTION("""COMPUTED_VALUE"""),"🐻 부수입")</f>
        <v>🐻 부수입</v>
      </c>
      <c r="AF107" s="201" t="str">
        <f>IFERROR(__xludf.DUMMYFUNCTION("""COMPUTED_VALUE"""),"기타")</f>
        <v>기타</v>
      </c>
      <c r="AG107" s="201"/>
      <c r="AH107" s="201"/>
      <c r="AI107" s="201"/>
    </row>
    <row r="108">
      <c r="H108" s="195">
        <v>45453.0</v>
      </c>
      <c r="I108" s="196" t="s">
        <v>46</v>
      </c>
      <c r="J108" s="196" t="s">
        <v>48</v>
      </c>
      <c r="K108" s="202">
        <v>18000.0</v>
      </c>
      <c r="L108" s="198" t="s">
        <v>56</v>
      </c>
      <c r="M108" s="130"/>
      <c r="N108" s="198" t="s">
        <v>250</v>
      </c>
      <c r="O108" s="200"/>
      <c r="P108" s="200"/>
      <c r="Q108" s="130"/>
      <c r="R108" s="199"/>
      <c r="S108" s="200"/>
      <c r="T108" s="132"/>
      <c r="AB108" s="201" t="str">
        <f>IFERROR(__xludf.DUMMYFUNCTION("FILTER('설정시트'!$D$7:$K$20,'설정시트'!$C$7:$C$20=I108)"),"축의/부의금")</f>
        <v>축의/부의금</v>
      </c>
      <c r="AC108" s="201" t="str">
        <f>IFERROR(__xludf.DUMMYFUNCTION("""COMPUTED_VALUE"""),"생신/생일선물")</f>
        <v>생신/생일선물</v>
      </c>
      <c r="AD108" s="201" t="str">
        <f>IFERROR(__xludf.DUMMYFUNCTION("""COMPUTED_VALUE"""),"명절/어버이날")</f>
        <v>명절/어버이날</v>
      </c>
      <c r="AE108" s="201" t="str">
        <f>IFERROR(__xludf.DUMMYFUNCTION("""COMPUTED_VALUE"""),"여행")</f>
        <v>여행</v>
      </c>
      <c r="AF108" s="201" t="str">
        <f>IFERROR(__xludf.DUMMYFUNCTION("""COMPUTED_VALUE"""),"기타")</f>
        <v>기타</v>
      </c>
      <c r="AG108" s="201"/>
      <c r="AH108" s="201"/>
      <c r="AI108" s="201"/>
    </row>
    <row r="109">
      <c r="H109" s="195">
        <v>45453.0</v>
      </c>
      <c r="I109" s="196" t="s">
        <v>3</v>
      </c>
      <c r="J109" s="196" t="s">
        <v>5</v>
      </c>
      <c r="K109" s="202">
        <v>2901000.0</v>
      </c>
      <c r="L109" s="198"/>
      <c r="M109" s="130"/>
      <c r="N109" s="198" t="s">
        <v>251</v>
      </c>
      <c r="O109" s="200"/>
      <c r="P109" s="200"/>
      <c r="Q109" s="130"/>
      <c r="R109" s="199"/>
      <c r="S109" s="200"/>
      <c r="T109" s="132"/>
      <c r="AB109" s="201" t="str">
        <f>IFERROR(__xludf.DUMMYFUNCTION("FILTER('설정시트'!$D$7:$K$20,'설정시트'!$C$7:$C$20=I109)"),"🍪 월급")</f>
        <v>🍪 월급</v>
      </c>
      <c r="AC109" s="201" t="str">
        <f>IFERROR(__xludf.DUMMYFUNCTION("""COMPUTED_VALUE"""),"🍪 부수입")</f>
        <v>🍪 부수입</v>
      </c>
      <c r="AD109" s="201" t="str">
        <f>IFERROR(__xludf.DUMMYFUNCTION("""COMPUTED_VALUE"""),"🐻 월급")</f>
        <v>🐻 월급</v>
      </c>
      <c r="AE109" s="201" t="str">
        <f>IFERROR(__xludf.DUMMYFUNCTION("""COMPUTED_VALUE"""),"🐻 부수입")</f>
        <v>🐻 부수입</v>
      </c>
      <c r="AF109" s="201" t="str">
        <f>IFERROR(__xludf.DUMMYFUNCTION("""COMPUTED_VALUE"""),"기타")</f>
        <v>기타</v>
      </c>
      <c r="AG109" s="201"/>
      <c r="AH109" s="201"/>
      <c r="AI109" s="201"/>
    </row>
    <row r="110">
      <c r="H110" s="195">
        <v>45453.0</v>
      </c>
      <c r="I110" s="196" t="s">
        <v>3</v>
      </c>
      <c r="J110" s="196" t="s">
        <v>7</v>
      </c>
      <c r="K110" s="202">
        <v>4351500.0</v>
      </c>
      <c r="L110" s="198"/>
      <c r="M110" s="130"/>
      <c r="N110" s="198" t="s">
        <v>252</v>
      </c>
      <c r="O110" s="200"/>
      <c r="P110" s="200"/>
      <c r="Q110" s="130"/>
      <c r="R110" s="199"/>
      <c r="S110" s="200"/>
      <c r="T110" s="132"/>
      <c r="AB110" s="201" t="str">
        <f>IFERROR(__xludf.DUMMYFUNCTION("FILTER('설정시트'!$D$7:$K$20,'설정시트'!$C$7:$C$20=I110)"),"🍪 월급")</f>
        <v>🍪 월급</v>
      </c>
      <c r="AC110" s="201" t="str">
        <f>IFERROR(__xludf.DUMMYFUNCTION("""COMPUTED_VALUE"""),"🍪 부수입")</f>
        <v>🍪 부수입</v>
      </c>
      <c r="AD110" s="201" t="str">
        <f>IFERROR(__xludf.DUMMYFUNCTION("""COMPUTED_VALUE"""),"🐻 월급")</f>
        <v>🐻 월급</v>
      </c>
      <c r="AE110" s="201" t="str">
        <f>IFERROR(__xludf.DUMMYFUNCTION("""COMPUTED_VALUE"""),"🐻 부수입")</f>
        <v>🐻 부수입</v>
      </c>
      <c r="AF110" s="201" t="str">
        <f>IFERROR(__xludf.DUMMYFUNCTION("""COMPUTED_VALUE"""),"기타")</f>
        <v>기타</v>
      </c>
      <c r="AG110" s="201"/>
      <c r="AH110" s="201"/>
      <c r="AI110" s="201"/>
    </row>
    <row r="111">
      <c r="H111" s="195">
        <v>45453.0</v>
      </c>
      <c r="I111" s="196" t="s">
        <v>3</v>
      </c>
      <c r="J111" s="196" t="s">
        <v>7</v>
      </c>
      <c r="K111" s="202">
        <v>4351500.0</v>
      </c>
      <c r="L111" s="198"/>
      <c r="M111" s="130"/>
      <c r="N111" s="198" t="s">
        <v>253</v>
      </c>
      <c r="O111" s="200"/>
      <c r="P111" s="200"/>
      <c r="Q111" s="130"/>
      <c r="R111" s="199"/>
      <c r="S111" s="200"/>
      <c r="T111" s="132"/>
      <c r="AB111" s="201" t="str">
        <f>IFERROR(__xludf.DUMMYFUNCTION("FILTER('설정시트'!$D$7:$K$20,'설정시트'!$C$7:$C$20=I111)"),"🍪 월급")</f>
        <v>🍪 월급</v>
      </c>
      <c r="AC111" s="201" t="str">
        <f>IFERROR(__xludf.DUMMYFUNCTION("""COMPUTED_VALUE"""),"🍪 부수입")</f>
        <v>🍪 부수입</v>
      </c>
      <c r="AD111" s="201" t="str">
        <f>IFERROR(__xludf.DUMMYFUNCTION("""COMPUTED_VALUE"""),"🐻 월급")</f>
        <v>🐻 월급</v>
      </c>
      <c r="AE111" s="201" t="str">
        <f>IFERROR(__xludf.DUMMYFUNCTION("""COMPUTED_VALUE"""),"🐻 부수입")</f>
        <v>🐻 부수입</v>
      </c>
      <c r="AF111" s="201" t="str">
        <f>IFERROR(__xludf.DUMMYFUNCTION("""COMPUTED_VALUE"""),"기타")</f>
        <v>기타</v>
      </c>
      <c r="AG111" s="201"/>
      <c r="AH111" s="201"/>
      <c r="AI111" s="201"/>
    </row>
    <row r="112">
      <c r="H112" s="195">
        <v>45453.0</v>
      </c>
      <c r="I112" s="196" t="s">
        <v>3</v>
      </c>
      <c r="J112" s="196" t="s">
        <v>6</v>
      </c>
      <c r="K112" s="202">
        <v>4409690.0</v>
      </c>
      <c r="L112" s="198"/>
      <c r="M112" s="130"/>
      <c r="N112" s="198" t="s">
        <v>254</v>
      </c>
      <c r="O112" s="200"/>
      <c r="P112" s="200"/>
      <c r="Q112" s="130"/>
      <c r="R112" s="199"/>
      <c r="S112" s="200"/>
      <c r="T112" s="132"/>
      <c r="AB112" s="201" t="str">
        <f>IFERROR(__xludf.DUMMYFUNCTION("FILTER('설정시트'!$D$7:$K$20,'설정시트'!$C$7:$C$20=I112)"),"🍪 월급")</f>
        <v>🍪 월급</v>
      </c>
      <c r="AC112" s="201" t="str">
        <f>IFERROR(__xludf.DUMMYFUNCTION("""COMPUTED_VALUE"""),"🍪 부수입")</f>
        <v>🍪 부수입</v>
      </c>
      <c r="AD112" s="201" t="str">
        <f>IFERROR(__xludf.DUMMYFUNCTION("""COMPUTED_VALUE"""),"🐻 월급")</f>
        <v>🐻 월급</v>
      </c>
      <c r="AE112" s="201" t="str">
        <f>IFERROR(__xludf.DUMMYFUNCTION("""COMPUTED_VALUE"""),"🐻 부수입")</f>
        <v>🐻 부수입</v>
      </c>
      <c r="AF112" s="201" t="str">
        <f>IFERROR(__xludf.DUMMYFUNCTION("""COMPUTED_VALUE"""),"기타")</f>
        <v>기타</v>
      </c>
      <c r="AG112" s="201"/>
      <c r="AH112" s="201"/>
      <c r="AI112" s="201"/>
    </row>
    <row r="113">
      <c r="H113" s="195">
        <v>45453.0</v>
      </c>
      <c r="I113" s="203" t="s">
        <v>9</v>
      </c>
      <c r="J113" s="203" t="s">
        <v>12</v>
      </c>
      <c r="K113" s="204">
        <v>1.3E7</v>
      </c>
      <c r="L113" s="198"/>
      <c r="M113" s="130"/>
      <c r="N113" s="198" t="s">
        <v>255</v>
      </c>
      <c r="O113" s="200"/>
      <c r="P113" s="200"/>
      <c r="Q113" s="130"/>
      <c r="R113" s="199"/>
      <c r="S113" s="200"/>
      <c r="T113" s="132"/>
      <c r="AB113" s="201" t="str">
        <f>IFERROR(__xludf.DUMMYFUNCTION("FILTER('설정시트'!$D$7:$K$20,'설정시트'!$C$7:$C$20=I113)"),"주택청약")</f>
        <v>주택청약</v>
      </c>
      <c r="AC113" s="201" t="str">
        <f>IFERROR(__xludf.DUMMYFUNCTION("""COMPUTED_VALUE"""),"우리은행")</f>
        <v>우리은행</v>
      </c>
      <c r="AD113" s="201" t="str">
        <f>IFERROR(__xludf.DUMMYFUNCTION("""COMPUTED_VALUE"""),"케이뱅크")</f>
        <v>케이뱅크</v>
      </c>
      <c r="AE113" s="201" t="str">
        <f>IFERROR(__xludf.DUMMYFUNCTION("""COMPUTED_VALUE"""),"연금저축")</f>
        <v>연금저축</v>
      </c>
      <c r="AF113" s="201"/>
      <c r="AG113" s="201"/>
      <c r="AH113" s="201"/>
      <c r="AI113" s="201"/>
    </row>
    <row r="114">
      <c r="H114" s="195">
        <v>45453.0</v>
      </c>
      <c r="I114" s="203" t="s">
        <v>21</v>
      </c>
      <c r="J114" s="203" t="s">
        <v>19</v>
      </c>
      <c r="K114" s="204">
        <v>30000.0</v>
      </c>
      <c r="L114" s="198" t="s">
        <v>54</v>
      </c>
      <c r="M114" s="130"/>
      <c r="N114" s="198" t="s">
        <v>256</v>
      </c>
      <c r="O114" s="200"/>
      <c r="P114" s="200"/>
      <c r="Q114" s="130"/>
      <c r="R114" s="199"/>
      <c r="S114" s="200"/>
      <c r="T114" s="132"/>
      <c r="AB114" s="201" t="str">
        <f>IFERROR(__xludf.DUMMYFUNCTION("FILTER('설정시트'!$D$7:$K$20,'설정시트'!$C$7:$C$20=I114)"),"관리비")</f>
        <v>관리비</v>
      </c>
      <c r="AC114" s="201" t="str">
        <f>IFERROR(__xludf.DUMMYFUNCTION("""COMPUTED_VALUE"""),"대출이자")</f>
        <v>대출이자</v>
      </c>
      <c r="AD114" s="201" t="str">
        <f>IFERROR(__xludf.DUMMYFUNCTION("""COMPUTED_VALUE"""),"통신비")</f>
        <v>통신비</v>
      </c>
      <c r="AE114" s="201" t="str">
        <f>IFERROR(__xludf.DUMMYFUNCTION("""COMPUTED_VALUE"""),"보험료")</f>
        <v>보험료</v>
      </c>
      <c r="AF114" s="201" t="str">
        <f>IFERROR(__xludf.DUMMYFUNCTION("""COMPUTED_VALUE"""),"곗돈")</f>
        <v>곗돈</v>
      </c>
      <c r="AG114" s="201"/>
      <c r="AH114" s="201"/>
      <c r="AI114" s="201"/>
    </row>
    <row r="115">
      <c r="H115" s="195">
        <v>45453.0</v>
      </c>
      <c r="I115" s="203" t="s">
        <v>21</v>
      </c>
      <c r="J115" s="203" t="s">
        <v>18</v>
      </c>
      <c r="K115" s="204">
        <v>40750.0</v>
      </c>
      <c r="L115" s="198" t="s">
        <v>58</v>
      </c>
      <c r="M115" s="130"/>
      <c r="N115" s="198" t="s">
        <v>257</v>
      </c>
      <c r="O115" s="200"/>
      <c r="P115" s="200"/>
      <c r="Q115" s="130"/>
      <c r="R115" s="199"/>
      <c r="S115" s="200"/>
      <c r="T115" s="132"/>
      <c r="AB115" s="201" t="str">
        <f>IFERROR(__xludf.DUMMYFUNCTION("FILTER('설정시트'!$D$7:$K$20,'설정시트'!$C$7:$C$20=I115)"),"관리비")</f>
        <v>관리비</v>
      </c>
      <c r="AC115" s="201" t="str">
        <f>IFERROR(__xludf.DUMMYFUNCTION("""COMPUTED_VALUE"""),"대출이자")</f>
        <v>대출이자</v>
      </c>
      <c r="AD115" s="201" t="str">
        <f>IFERROR(__xludf.DUMMYFUNCTION("""COMPUTED_VALUE"""),"통신비")</f>
        <v>통신비</v>
      </c>
      <c r="AE115" s="201" t="str">
        <f>IFERROR(__xludf.DUMMYFUNCTION("""COMPUTED_VALUE"""),"보험료")</f>
        <v>보험료</v>
      </c>
      <c r="AF115" s="201" t="str">
        <f>IFERROR(__xludf.DUMMYFUNCTION("""COMPUTED_VALUE"""),"곗돈")</f>
        <v>곗돈</v>
      </c>
      <c r="AG115" s="201"/>
      <c r="AH115" s="201"/>
      <c r="AI115" s="201"/>
    </row>
    <row r="116">
      <c r="H116" s="195">
        <v>45454.0</v>
      </c>
      <c r="I116" s="203" t="s">
        <v>31</v>
      </c>
      <c r="J116" s="203" t="s">
        <v>28</v>
      </c>
      <c r="K116" s="204">
        <v>11000.0</v>
      </c>
      <c r="L116" s="198" t="s">
        <v>58</v>
      </c>
      <c r="M116" s="130"/>
      <c r="N116" s="198" t="s">
        <v>258</v>
      </c>
      <c r="O116" s="200"/>
      <c r="P116" s="200"/>
      <c r="Q116" s="130"/>
      <c r="R116" s="199"/>
      <c r="S116" s="200"/>
      <c r="T116" s="132"/>
      <c r="AB116" s="201" t="str">
        <f>IFERROR(__xludf.DUMMYFUNCTION("FILTER('설정시트'!$D$7:$K$20,'설정시트'!$C$7:$C$20=I116)"),"식재료비")</f>
        <v>식재료비</v>
      </c>
      <c r="AC116" s="201" t="str">
        <f>IFERROR(__xludf.DUMMYFUNCTION("""COMPUTED_VALUE"""),"회사점심")</f>
        <v>회사점심</v>
      </c>
      <c r="AD116" s="201" t="str">
        <f>IFERROR(__xludf.DUMMYFUNCTION("""COMPUTED_VALUE"""),"간식/카페")</f>
        <v>간식/카페</v>
      </c>
      <c r="AE116" s="201" t="str">
        <f>IFERROR(__xludf.DUMMYFUNCTION("""COMPUTED_VALUE"""),"외식/배달")</f>
        <v>외식/배달</v>
      </c>
      <c r="AF116" s="201" t="str">
        <f>IFERROR(__xludf.DUMMYFUNCTION("""COMPUTED_VALUE"""),"기타")</f>
        <v>기타</v>
      </c>
      <c r="AG116" s="201"/>
      <c r="AH116" s="201"/>
      <c r="AI116" s="201"/>
    </row>
    <row r="117">
      <c r="H117" s="195">
        <v>45454.0</v>
      </c>
      <c r="I117" s="203" t="s">
        <v>26</v>
      </c>
      <c r="J117" s="203" t="s">
        <v>28</v>
      </c>
      <c r="K117" s="204">
        <v>12000.0</v>
      </c>
      <c r="L117" s="198" t="s">
        <v>55</v>
      </c>
      <c r="M117" s="130"/>
      <c r="N117" s="198" t="s">
        <v>259</v>
      </c>
      <c r="O117" s="200"/>
      <c r="P117" s="200"/>
      <c r="Q117" s="130"/>
      <c r="R117" s="199"/>
      <c r="S117" s="200"/>
      <c r="T117" s="132"/>
      <c r="AB117" s="201" t="str">
        <f>IFERROR(__xludf.DUMMYFUNCTION("FILTER('설정시트'!$D$7:$K$20,'설정시트'!$C$7:$C$20=I117)"),"식재료비")</f>
        <v>식재료비</v>
      </c>
      <c r="AC117" s="201" t="str">
        <f>IFERROR(__xludf.DUMMYFUNCTION("""COMPUTED_VALUE"""),"회사점심")</f>
        <v>회사점심</v>
      </c>
      <c r="AD117" s="201" t="str">
        <f>IFERROR(__xludf.DUMMYFUNCTION("""COMPUTED_VALUE"""),"간식/카페")</f>
        <v>간식/카페</v>
      </c>
      <c r="AE117" s="201" t="str">
        <f>IFERROR(__xludf.DUMMYFUNCTION("""COMPUTED_VALUE"""),"외식/배달")</f>
        <v>외식/배달</v>
      </c>
      <c r="AF117" s="201" t="str">
        <f>IFERROR(__xludf.DUMMYFUNCTION("""COMPUTED_VALUE"""),"기타")</f>
        <v>기타</v>
      </c>
      <c r="AG117" s="201"/>
      <c r="AH117" s="201"/>
      <c r="AI117" s="201"/>
    </row>
    <row r="118">
      <c r="H118" s="195">
        <v>45454.0</v>
      </c>
      <c r="I118" s="203" t="s">
        <v>31</v>
      </c>
      <c r="J118" s="203" t="s">
        <v>29</v>
      </c>
      <c r="K118" s="204">
        <v>15600.0</v>
      </c>
      <c r="L118" s="198" t="s">
        <v>58</v>
      </c>
      <c r="M118" s="130"/>
      <c r="N118" s="198" t="s">
        <v>260</v>
      </c>
      <c r="O118" s="200"/>
      <c r="P118" s="200"/>
      <c r="Q118" s="130"/>
      <c r="R118" s="199"/>
      <c r="S118" s="200"/>
      <c r="T118" s="132"/>
      <c r="AB118" s="201" t="str">
        <f>IFERROR(__xludf.DUMMYFUNCTION("FILTER('설정시트'!$D$7:$K$20,'설정시트'!$C$7:$C$20=I118)"),"식재료비")</f>
        <v>식재료비</v>
      </c>
      <c r="AC118" s="201" t="str">
        <f>IFERROR(__xludf.DUMMYFUNCTION("""COMPUTED_VALUE"""),"회사점심")</f>
        <v>회사점심</v>
      </c>
      <c r="AD118" s="201" t="str">
        <f>IFERROR(__xludf.DUMMYFUNCTION("""COMPUTED_VALUE"""),"간식/카페")</f>
        <v>간식/카페</v>
      </c>
      <c r="AE118" s="201" t="str">
        <f>IFERROR(__xludf.DUMMYFUNCTION("""COMPUTED_VALUE"""),"외식/배달")</f>
        <v>외식/배달</v>
      </c>
      <c r="AF118" s="201" t="str">
        <f>IFERROR(__xludf.DUMMYFUNCTION("""COMPUTED_VALUE"""),"기타")</f>
        <v>기타</v>
      </c>
      <c r="AG118" s="201"/>
      <c r="AH118" s="201"/>
      <c r="AI118" s="201"/>
    </row>
    <row r="119">
      <c r="H119" s="195">
        <v>45454.0</v>
      </c>
      <c r="I119" s="203" t="s">
        <v>32</v>
      </c>
      <c r="J119" s="203" t="s">
        <v>37</v>
      </c>
      <c r="K119" s="204">
        <v>31000.0</v>
      </c>
      <c r="L119" s="198" t="s">
        <v>55</v>
      </c>
      <c r="M119" s="130"/>
      <c r="N119" s="198" t="s">
        <v>261</v>
      </c>
      <c r="O119" s="200"/>
      <c r="P119" s="200"/>
      <c r="Q119" s="130"/>
      <c r="R119" s="199"/>
      <c r="S119" s="200"/>
      <c r="T119" s="132"/>
      <c r="AB119" s="201" t="str">
        <f>IFERROR(__xludf.DUMMYFUNCTION("FILTER('설정시트'!$D$7:$K$20,'설정시트'!$C$7:$C$20=I119)"),"의류/잡화")</f>
        <v>의류/잡화</v>
      </c>
      <c r="AC119" s="201" t="str">
        <f>IFERROR(__xludf.DUMMYFUNCTION("""COMPUTED_VALUE"""),"OTT")</f>
        <v>OTT</v>
      </c>
      <c r="AD119" s="201" t="str">
        <f>IFERROR(__xludf.DUMMYFUNCTION("""COMPUTED_VALUE"""),"문화생활")</f>
        <v>문화생활</v>
      </c>
      <c r="AE119" s="201" t="str">
        <f>IFERROR(__xludf.DUMMYFUNCTION("""COMPUTED_VALUE"""),"자기계발")</f>
        <v>자기계발</v>
      </c>
      <c r="AF119" s="201" t="str">
        <f>IFERROR(__xludf.DUMMYFUNCTION("""COMPUTED_VALUE"""),"미용")</f>
        <v>미용</v>
      </c>
      <c r="AG119" s="201" t="str">
        <f>IFERROR(__xludf.DUMMYFUNCTION("""COMPUTED_VALUE"""),"기타")</f>
        <v>기타</v>
      </c>
      <c r="AH119" s="201"/>
      <c r="AI119" s="201"/>
    </row>
    <row r="120">
      <c r="H120" s="195">
        <v>45454.0</v>
      </c>
      <c r="I120" s="203" t="s">
        <v>26</v>
      </c>
      <c r="J120" s="203" t="s">
        <v>27</v>
      </c>
      <c r="K120" s="204">
        <v>24650.0</v>
      </c>
      <c r="L120" s="198" t="s">
        <v>56</v>
      </c>
      <c r="M120" s="130"/>
      <c r="N120" s="198" t="s">
        <v>262</v>
      </c>
      <c r="O120" s="200"/>
      <c r="P120" s="200"/>
      <c r="Q120" s="130"/>
      <c r="R120" s="199"/>
      <c r="S120" s="200"/>
      <c r="T120" s="132"/>
      <c r="AB120" s="201" t="str">
        <f>IFERROR(__xludf.DUMMYFUNCTION("FILTER('설정시트'!$D$7:$K$20,'설정시트'!$C$7:$C$20=I120)"),"식재료비")</f>
        <v>식재료비</v>
      </c>
      <c r="AC120" s="201" t="str">
        <f>IFERROR(__xludf.DUMMYFUNCTION("""COMPUTED_VALUE"""),"회사점심")</f>
        <v>회사점심</v>
      </c>
      <c r="AD120" s="201" t="str">
        <f>IFERROR(__xludf.DUMMYFUNCTION("""COMPUTED_VALUE"""),"간식/카페")</f>
        <v>간식/카페</v>
      </c>
      <c r="AE120" s="201" t="str">
        <f>IFERROR(__xludf.DUMMYFUNCTION("""COMPUTED_VALUE"""),"외식/배달")</f>
        <v>외식/배달</v>
      </c>
      <c r="AF120" s="201" t="str">
        <f>IFERROR(__xludf.DUMMYFUNCTION("""COMPUTED_VALUE"""),"기타")</f>
        <v>기타</v>
      </c>
      <c r="AG120" s="201"/>
      <c r="AH120" s="201"/>
      <c r="AI120" s="201"/>
    </row>
    <row r="121">
      <c r="H121" s="195">
        <v>45454.0</v>
      </c>
      <c r="I121" s="203" t="s">
        <v>26</v>
      </c>
      <c r="J121" s="203" t="s">
        <v>27</v>
      </c>
      <c r="K121" s="204">
        <v>16810.0</v>
      </c>
      <c r="L121" s="198" t="s">
        <v>56</v>
      </c>
      <c r="M121" s="130"/>
      <c r="N121" s="198" t="s">
        <v>263</v>
      </c>
      <c r="O121" s="200"/>
      <c r="P121" s="200"/>
      <c r="Q121" s="130"/>
      <c r="R121" s="199"/>
      <c r="S121" s="200"/>
      <c r="T121" s="132"/>
      <c r="AB121" s="201" t="str">
        <f>IFERROR(__xludf.DUMMYFUNCTION("FILTER('설정시트'!$D$7:$K$20,'설정시트'!$C$7:$C$20=I121)"),"식재료비")</f>
        <v>식재료비</v>
      </c>
      <c r="AC121" s="201" t="str">
        <f>IFERROR(__xludf.DUMMYFUNCTION("""COMPUTED_VALUE"""),"회사점심")</f>
        <v>회사점심</v>
      </c>
      <c r="AD121" s="201" t="str">
        <f>IFERROR(__xludf.DUMMYFUNCTION("""COMPUTED_VALUE"""),"간식/카페")</f>
        <v>간식/카페</v>
      </c>
      <c r="AE121" s="201" t="str">
        <f>IFERROR(__xludf.DUMMYFUNCTION("""COMPUTED_VALUE"""),"외식/배달")</f>
        <v>외식/배달</v>
      </c>
      <c r="AF121" s="201" t="str">
        <f>IFERROR(__xludf.DUMMYFUNCTION("""COMPUTED_VALUE"""),"기타")</f>
        <v>기타</v>
      </c>
      <c r="AG121" s="201"/>
      <c r="AH121" s="201"/>
      <c r="AI121" s="201"/>
    </row>
    <row r="122">
      <c r="H122" s="195">
        <v>45455.0</v>
      </c>
      <c r="I122" s="203" t="s">
        <v>21</v>
      </c>
      <c r="J122" s="203" t="s">
        <v>20</v>
      </c>
      <c r="K122" s="204">
        <v>10000.0</v>
      </c>
      <c r="L122" s="198" t="s">
        <v>54</v>
      </c>
      <c r="M122" s="130"/>
      <c r="N122" s="198" t="s">
        <v>264</v>
      </c>
      <c r="O122" s="200"/>
      <c r="P122" s="200"/>
      <c r="Q122" s="130"/>
      <c r="R122" s="199"/>
      <c r="S122" s="200"/>
      <c r="T122" s="132"/>
      <c r="AB122" s="201" t="str">
        <f>IFERROR(__xludf.DUMMYFUNCTION("FILTER('설정시트'!$D$7:$K$20,'설정시트'!$C$7:$C$20=I122)"),"관리비")</f>
        <v>관리비</v>
      </c>
      <c r="AC122" s="201" t="str">
        <f>IFERROR(__xludf.DUMMYFUNCTION("""COMPUTED_VALUE"""),"대출이자")</f>
        <v>대출이자</v>
      </c>
      <c r="AD122" s="201" t="str">
        <f>IFERROR(__xludf.DUMMYFUNCTION("""COMPUTED_VALUE"""),"통신비")</f>
        <v>통신비</v>
      </c>
      <c r="AE122" s="201" t="str">
        <f>IFERROR(__xludf.DUMMYFUNCTION("""COMPUTED_VALUE"""),"보험료")</f>
        <v>보험료</v>
      </c>
      <c r="AF122" s="201" t="str">
        <f>IFERROR(__xludf.DUMMYFUNCTION("""COMPUTED_VALUE"""),"곗돈")</f>
        <v>곗돈</v>
      </c>
      <c r="AG122" s="201"/>
      <c r="AH122" s="201"/>
      <c r="AI122" s="201"/>
    </row>
    <row r="123">
      <c r="H123" s="195">
        <v>45455.0</v>
      </c>
      <c r="I123" s="203" t="s">
        <v>21</v>
      </c>
      <c r="J123" s="203" t="s">
        <v>20</v>
      </c>
      <c r="K123" s="204">
        <v>10000.0</v>
      </c>
      <c r="L123" s="198" t="s">
        <v>54</v>
      </c>
      <c r="M123" s="130"/>
      <c r="N123" s="198" t="s">
        <v>265</v>
      </c>
      <c r="O123" s="200"/>
      <c r="P123" s="200"/>
      <c r="Q123" s="130"/>
      <c r="R123" s="199"/>
      <c r="S123" s="200"/>
      <c r="T123" s="132"/>
      <c r="AB123" s="201" t="str">
        <f>IFERROR(__xludf.DUMMYFUNCTION("FILTER('설정시트'!$D$7:$K$20,'설정시트'!$C$7:$C$20=I123)"),"관리비")</f>
        <v>관리비</v>
      </c>
      <c r="AC123" s="201" t="str">
        <f>IFERROR(__xludf.DUMMYFUNCTION("""COMPUTED_VALUE"""),"대출이자")</f>
        <v>대출이자</v>
      </c>
      <c r="AD123" s="201" t="str">
        <f>IFERROR(__xludf.DUMMYFUNCTION("""COMPUTED_VALUE"""),"통신비")</f>
        <v>통신비</v>
      </c>
      <c r="AE123" s="201" t="str">
        <f>IFERROR(__xludf.DUMMYFUNCTION("""COMPUTED_VALUE"""),"보험료")</f>
        <v>보험료</v>
      </c>
      <c r="AF123" s="201" t="str">
        <f>IFERROR(__xludf.DUMMYFUNCTION("""COMPUTED_VALUE"""),"곗돈")</f>
        <v>곗돈</v>
      </c>
      <c r="AG123" s="201"/>
      <c r="AH123" s="201"/>
      <c r="AI123" s="201"/>
    </row>
    <row r="124">
      <c r="H124" s="195">
        <v>45455.0</v>
      </c>
      <c r="I124" s="203" t="s">
        <v>31</v>
      </c>
      <c r="J124" s="203" t="s">
        <v>28</v>
      </c>
      <c r="K124" s="204">
        <v>10000.0</v>
      </c>
      <c r="L124" s="198" t="s">
        <v>58</v>
      </c>
      <c r="M124" s="130"/>
      <c r="N124" s="198" t="s">
        <v>266</v>
      </c>
      <c r="O124" s="200"/>
      <c r="P124" s="200"/>
      <c r="Q124" s="130"/>
      <c r="R124" s="199"/>
      <c r="S124" s="200"/>
      <c r="T124" s="132"/>
      <c r="AB124" s="201" t="str">
        <f>IFERROR(__xludf.DUMMYFUNCTION("FILTER('설정시트'!$D$7:$K$20,'설정시트'!$C$7:$C$20=I124)"),"식재료비")</f>
        <v>식재료비</v>
      </c>
      <c r="AC124" s="201" t="str">
        <f>IFERROR(__xludf.DUMMYFUNCTION("""COMPUTED_VALUE"""),"회사점심")</f>
        <v>회사점심</v>
      </c>
      <c r="AD124" s="201" t="str">
        <f>IFERROR(__xludf.DUMMYFUNCTION("""COMPUTED_VALUE"""),"간식/카페")</f>
        <v>간식/카페</v>
      </c>
      <c r="AE124" s="201" t="str">
        <f>IFERROR(__xludf.DUMMYFUNCTION("""COMPUTED_VALUE"""),"외식/배달")</f>
        <v>외식/배달</v>
      </c>
      <c r="AF124" s="201" t="str">
        <f>IFERROR(__xludf.DUMMYFUNCTION("""COMPUTED_VALUE"""),"기타")</f>
        <v>기타</v>
      </c>
      <c r="AG124" s="201"/>
      <c r="AH124" s="201"/>
      <c r="AI124" s="201"/>
    </row>
    <row r="125">
      <c r="H125" s="195">
        <v>45455.0</v>
      </c>
      <c r="I125" s="203" t="s">
        <v>31</v>
      </c>
      <c r="J125" s="203" t="s">
        <v>29</v>
      </c>
      <c r="K125" s="204">
        <v>6900.0</v>
      </c>
      <c r="L125" s="198" t="s">
        <v>58</v>
      </c>
      <c r="M125" s="130"/>
      <c r="N125" s="198" t="s">
        <v>260</v>
      </c>
      <c r="O125" s="200"/>
      <c r="P125" s="200"/>
      <c r="Q125" s="130"/>
      <c r="R125" s="199"/>
      <c r="S125" s="200"/>
      <c r="T125" s="132"/>
      <c r="AB125" s="201" t="str">
        <f>IFERROR(__xludf.DUMMYFUNCTION("FILTER('설정시트'!$D$7:$K$20,'설정시트'!$C$7:$C$20=I125)"),"식재료비")</f>
        <v>식재료비</v>
      </c>
      <c r="AC125" s="201" t="str">
        <f>IFERROR(__xludf.DUMMYFUNCTION("""COMPUTED_VALUE"""),"회사점심")</f>
        <v>회사점심</v>
      </c>
      <c r="AD125" s="201" t="str">
        <f>IFERROR(__xludf.DUMMYFUNCTION("""COMPUTED_VALUE"""),"간식/카페")</f>
        <v>간식/카페</v>
      </c>
      <c r="AE125" s="201" t="str">
        <f>IFERROR(__xludf.DUMMYFUNCTION("""COMPUTED_VALUE"""),"외식/배달")</f>
        <v>외식/배달</v>
      </c>
      <c r="AF125" s="201" t="str">
        <f>IFERROR(__xludf.DUMMYFUNCTION("""COMPUTED_VALUE"""),"기타")</f>
        <v>기타</v>
      </c>
      <c r="AG125" s="201"/>
      <c r="AH125" s="201"/>
      <c r="AI125" s="201"/>
    </row>
    <row r="126">
      <c r="H126" s="195">
        <v>45455.0</v>
      </c>
      <c r="I126" s="203" t="s">
        <v>26</v>
      </c>
      <c r="J126" s="203" t="s">
        <v>28</v>
      </c>
      <c r="K126" s="204">
        <v>12000.0</v>
      </c>
      <c r="L126" s="198" t="s">
        <v>54</v>
      </c>
      <c r="M126" s="130"/>
      <c r="N126" s="198" t="s">
        <v>267</v>
      </c>
      <c r="O126" s="200"/>
      <c r="P126" s="200"/>
      <c r="Q126" s="130"/>
      <c r="R126" s="199"/>
      <c r="S126" s="200"/>
      <c r="T126" s="132"/>
      <c r="AB126" s="201" t="str">
        <f>IFERROR(__xludf.DUMMYFUNCTION("FILTER('설정시트'!$D$7:$K$20,'설정시트'!$C$7:$C$20=I126)"),"식재료비")</f>
        <v>식재료비</v>
      </c>
      <c r="AC126" s="201" t="str">
        <f>IFERROR(__xludf.DUMMYFUNCTION("""COMPUTED_VALUE"""),"회사점심")</f>
        <v>회사점심</v>
      </c>
      <c r="AD126" s="201" t="str">
        <f>IFERROR(__xludf.DUMMYFUNCTION("""COMPUTED_VALUE"""),"간식/카페")</f>
        <v>간식/카페</v>
      </c>
      <c r="AE126" s="201" t="str">
        <f>IFERROR(__xludf.DUMMYFUNCTION("""COMPUTED_VALUE"""),"외식/배달")</f>
        <v>외식/배달</v>
      </c>
      <c r="AF126" s="201" t="str">
        <f>IFERROR(__xludf.DUMMYFUNCTION("""COMPUTED_VALUE"""),"기타")</f>
        <v>기타</v>
      </c>
      <c r="AG126" s="201"/>
      <c r="AH126" s="201"/>
      <c r="AI126" s="201"/>
    </row>
    <row r="127">
      <c r="H127" s="195">
        <v>45455.0</v>
      </c>
      <c r="I127" s="203" t="s">
        <v>32</v>
      </c>
      <c r="J127" s="203" t="s">
        <v>8</v>
      </c>
      <c r="K127" s="204">
        <v>1000000.0</v>
      </c>
      <c r="L127" s="198" t="s">
        <v>54</v>
      </c>
      <c r="M127" s="130"/>
      <c r="N127" s="198" t="s">
        <v>268</v>
      </c>
      <c r="O127" s="200"/>
      <c r="P127" s="200"/>
      <c r="Q127" s="130"/>
      <c r="R127" s="199"/>
      <c r="S127" s="200"/>
      <c r="T127" s="132"/>
      <c r="AB127" s="201" t="str">
        <f>IFERROR(__xludf.DUMMYFUNCTION("FILTER('설정시트'!$D$7:$K$20,'설정시트'!$C$7:$C$20=I127)"),"의류/잡화")</f>
        <v>의류/잡화</v>
      </c>
      <c r="AC127" s="201" t="str">
        <f>IFERROR(__xludf.DUMMYFUNCTION("""COMPUTED_VALUE"""),"OTT")</f>
        <v>OTT</v>
      </c>
      <c r="AD127" s="201" t="str">
        <f>IFERROR(__xludf.DUMMYFUNCTION("""COMPUTED_VALUE"""),"문화생활")</f>
        <v>문화생활</v>
      </c>
      <c r="AE127" s="201" t="str">
        <f>IFERROR(__xludf.DUMMYFUNCTION("""COMPUTED_VALUE"""),"자기계발")</f>
        <v>자기계발</v>
      </c>
      <c r="AF127" s="201" t="str">
        <f>IFERROR(__xludf.DUMMYFUNCTION("""COMPUTED_VALUE"""),"미용")</f>
        <v>미용</v>
      </c>
      <c r="AG127" s="201" t="str">
        <f>IFERROR(__xludf.DUMMYFUNCTION("""COMPUTED_VALUE"""),"기타")</f>
        <v>기타</v>
      </c>
      <c r="AH127" s="201"/>
      <c r="AI127" s="201"/>
    </row>
    <row r="128">
      <c r="H128" s="195">
        <v>45455.0</v>
      </c>
      <c r="I128" s="203" t="s">
        <v>51</v>
      </c>
      <c r="J128" s="203" t="s">
        <v>50</v>
      </c>
      <c r="K128" s="204">
        <v>239200.0</v>
      </c>
      <c r="L128" s="198" t="s">
        <v>58</v>
      </c>
      <c r="M128" s="130"/>
      <c r="N128" s="198" t="s">
        <v>269</v>
      </c>
      <c r="O128" s="200"/>
      <c r="P128" s="200"/>
      <c r="Q128" s="130"/>
      <c r="R128" s="199"/>
      <c r="S128" s="200"/>
      <c r="T128" s="132"/>
      <c r="AB128" s="201" t="str">
        <f>IFERROR(__xludf.DUMMYFUNCTION("FILTER('설정시트'!$D$7:$K$20,'설정시트'!$C$7:$C$20=I128)"),"축의/부의금")</f>
        <v>축의/부의금</v>
      </c>
      <c r="AC128" s="201" t="str">
        <f>IFERROR(__xludf.DUMMYFUNCTION("""COMPUTED_VALUE"""),"생신/생일선물")</f>
        <v>생신/생일선물</v>
      </c>
      <c r="AD128" s="201" t="str">
        <f>IFERROR(__xludf.DUMMYFUNCTION("""COMPUTED_VALUE"""),"명절/어버이날")</f>
        <v>명절/어버이날</v>
      </c>
      <c r="AE128" s="201" t="str">
        <f>IFERROR(__xludf.DUMMYFUNCTION("""COMPUTED_VALUE"""),"여행")</f>
        <v>여행</v>
      </c>
      <c r="AF128" s="201" t="str">
        <f>IFERROR(__xludf.DUMMYFUNCTION("""COMPUTED_VALUE"""),"기타")</f>
        <v>기타</v>
      </c>
      <c r="AG128" s="201"/>
      <c r="AH128" s="201"/>
      <c r="AI128" s="201"/>
    </row>
    <row r="129">
      <c r="H129" s="195">
        <v>45455.0</v>
      </c>
      <c r="I129" s="203" t="s">
        <v>32</v>
      </c>
      <c r="J129" s="229" t="s">
        <v>8</v>
      </c>
      <c r="K129" s="204">
        <v>5000.0</v>
      </c>
      <c r="L129" s="198" t="s">
        <v>54</v>
      </c>
      <c r="M129" s="130"/>
      <c r="N129" s="198" t="s">
        <v>270</v>
      </c>
      <c r="O129" s="200"/>
      <c r="P129" s="200"/>
      <c r="Q129" s="130"/>
      <c r="R129" s="199"/>
      <c r="S129" s="200"/>
      <c r="T129" s="132"/>
      <c r="AB129" s="201" t="str">
        <f>IFERROR(__xludf.DUMMYFUNCTION("FILTER('설정시트'!$D$7:$K$20,'설정시트'!$C$7:$C$20=I129)"),"의류/잡화")</f>
        <v>의류/잡화</v>
      </c>
      <c r="AC129" s="201" t="str">
        <f>IFERROR(__xludf.DUMMYFUNCTION("""COMPUTED_VALUE"""),"OTT")</f>
        <v>OTT</v>
      </c>
      <c r="AD129" s="201" t="str">
        <f>IFERROR(__xludf.DUMMYFUNCTION("""COMPUTED_VALUE"""),"문화생활")</f>
        <v>문화생활</v>
      </c>
      <c r="AE129" s="201" t="str">
        <f>IFERROR(__xludf.DUMMYFUNCTION("""COMPUTED_VALUE"""),"자기계발")</f>
        <v>자기계발</v>
      </c>
      <c r="AF129" s="201" t="str">
        <f>IFERROR(__xludf.DUMMYFUNCTION("""COMPUTED_VALUE"""),"미용")</f>
        <v>미용</v>
      </c>
      <c r="AG129" s="201" t="str">
        <f>IFERROR(__xludf.DUMMYFUNCTION("""COMPUTED_VALUE"""),"기타")</f>
        <v>기타</v>
      </c>
      <c r="AH129" s="201"/>
      <c r="AI129" s="201"/>
    </row>
    <row r="130">
      <c r="H130" s="195">
        <v>45455.0</v>
      </c>
      <c r="I130" s="203" t="s">
        <v>26</v>
      </c>
      <c r="J130" s="203" t="s">
        <v>29</v>
      </c>
      <c r="K130" s="204">
        <v>7000.0</v>
      </c>
      <c r="L130" s="198" t="s">
        <v>55</v>
      </c>
      <c r="M130" s="130"/>
      <c r="N130" s="198" t="s">
        <v>271</v>
      </c>
      <c r="O130" s="200"/>
      <c r="P130" s="200"/>
      <c r="Q130" s="130"/>
      <c r="R130" s="199"/>
      <c r="S130" s="200"/>
      <c r="T130" s="132"/>
      <c r="AB130" s="201" t="str">
        <f>IFERROR(__xludf.DUMMYFUNCTION("FILTER('설정시트'!$D$7:$K$20,'설정시트'!$C$7:$C$20=I130)"),"식재료비")</f>
        <v>식재료비</v>
      </c>
      <c r="AC130" s="201" t="str">
        <f>IFERROR(__xludf.DUMMYFUNCTION("""COMPUTED_VALUE"""),"회사점심")</f>
        <v>회사점심</v>
      </c>
      <c r="AD130" s="201" t="str">
        <f>IFERROR(__xludf.DUMMYFUNCTION("""COMPUTED_VALUE"""),"간식/카페")</f>
        <v>간식/카페</v>
      </c>
      <c r="AE130" s="201" t="str">
        <f>IFERROR(__xludf.DUMMYFUNCTION("""COMPUTED_VALUE"""),"외식/배달")</f>
        <v>외식/배달</v>
      </c>
      <c r="AF130" s="201" t="str">
        <f>IFERROR(__xludf.DUMMYFUNCTION("""COMPUTED_VALUE"""),"기타")</f>
        <v>기타</v>
      </c>
      <c r="AG130" s="201"/>
      <c r="AH130" s="201"/>
      <c r="AI130" s="201"/>
    </row>
    <row r="131">
      <c r="H131" s="195">
        <v>45456.0</v>
      </c>
      <c r="I131" s="203" t="s">
        <v>26</v>
      </c>
      <c r="J131" s="203" t="s">
        <v>27</v>
      </c>
      <c r="K131" s="230">
        <v>43900.0</v>
      </c>
      <c r="L131" s="198" t="s">
        <v>55</v>
      </c>
      <c r="M131" s="130"/>
      <c r="N131" s="198" t="s">
        <v>272</v>
      </c>
      <c r="O131" s="200"/>
      <c r="P131" s="200"/>
      <c r="Q131" s="130"/>
      <c r="R131" s="199"/>
      <c r="S131" s="200"/>
      <c r="T131" s="132"/>
      <c r="AB131" s="201" t="str">
        <f>IFERROR(__xludf.DUMMYFUNCTION("FILTER('설정시트'!$D$7:$K$20,'설정시트'!$C$7:$C$20=I131)"),"식재료비")</f>
        <v>식재료비</v>
      </c>
      <c r="AC131" s="201" t="str">
        <f>IFERROR(__xludf.DUMMYFUNCTION("""COMPUTED_VALUE"""),"회사점심")</f>
        <v>회사점심</v>
      </c>
      <c r="AD131" s="201" t="str">
        <f>IFERROR(__xludf.DUMMYFUNCTION("""COMPUTED_VALUE"""),"간식/카페")</f>
        <v>간식/카페</v>
      </c>
      <c r="AE131" s="201" t="str">
        <f>IFERROR(__xludf.DUMMYFUNCTION("""COMPUTED_VALUE"""),"외식/배달")</f>
        <v>외식/배달</v>
      </c>
      <c r="AF131" s="201" t="str">
        <f>IFERROR(__xludf.DUMMYFUNCTION("""COMPUTED_VALUE"""),"기타")</f>
        <v>기타</v>
      </c>
      <c r="AG131" s="201"/>
      <c r="AH131" s="201"/>
      <c r="AI131" s="201"/>
    </row>
    <row r="132">
      <c r="H132" s="195">
        <v>45457.0</v>
      </c>
      <c r="I132" s="203" t="s">
        <v>31</v>
      </c>
      <c r="J132" s="203" t="s">
        <v>28</v>
      </c>
      <c r="K132" s="204">
        <v>14500.0</v>
      </c>
      <c r="L132" s="198" t="s">
        <v>58</v>
      </c>
      <c r="M132" s="130"/>
      <c r="N132" s="198" t="s">
        <v>273</v>
      </c>
      <c r="O132" s="200"/>
      <c r="P132" s="200"/>
      <c r="Q132" s="130"/>
      <c r="R132" s="199"/>
      <c r="S132" s="200"/>
      <c r="T132" s="132"/>
      <c r="AB132" s="201" t="str">
        <f>IFERROR(__xludf.DUMMYFUNCTION("FILTER('설정시트'!$D$7:$K$20,'설정시트'!$C$7:$C$20=I132)"),"식재료비")</f>
        <v>식재료비</v>
      </c>
      <c r="AC132" s="201" t="str">
        <f>IFERROR(__xludf.DUMMYFUNCTION("""COMPUTED_VALUE"""),"회사점심")</f>
        <v>회사점심</v>
      </c>
      <c r="AD132" s="201" t="str">
        <f>IFERROR(__xludf.DUMMYFUNCTION("""COMPUTED_VALUE"""),"간식/카페")</f>
        <v>간식/카페</v>
      </c>
      <c r="AE132" s="201" t="str">
        <f>IFERROR(__xludf.DUMMYFUNCTION("""COMPUTED_VALUE"""),"외식/배달")</f>
        <v>외식/배달</v>
      </c>
      <c r="AF132" s="201" t="str">
        <f>IFERROR(__xludf.DUMMYFUNCTION("""COMPUTED_VALUE"""),"기타")</f>
        <v>기타</v>
      </c>
      <c r="AG132" s="201"/>
      <c r="AH132" s="201"/>
      <c r="AI132" s="201"/>
    </row>
    <row r="133">
      <c r="H133" s="195">
        <v>45457.0</v>
      </c>
      <c r="I133" s="203" t="s">
        <v>31</v>
      </c>
      <c r="J133" s="203" t="s">
        <v>29</v>
      </c>
      <c r="K133" s="204">
        <v>5500.0</v>
      </c>
      <c r="L133" s="198" t="s">
        <v>58</v>
      </c>
      <c r="M133" s="130"/>
      <c r="N133" s="198" t="s">
        <v>274</v>
      </c>
      <c r="O133" s="200"/>
      <c r="P133" s="200"/>
      <c r="Q133" s="130"/>
      <c r="R133" s="199"/>
      <c r="S133" s="200"/>
      <c r="T133" s="132"/>
      <c r="AB133" s="201" t="str">
        <f>IFERROR(__xludf.DUMMYFUNCTION("FILTER('설정시트'!$D$7:$K$20,'설정시트'!$C$7:$C$20=I133)"),"식재료비")</f>
        <v>식재료비</v>
      </c>
      <c r="AC133" s="201" t="str">
        <f>IFERROR(__xludf.DUMMYFUNCTION("""COMPUTED_VALUE"""),"회사점심")</f>
        <v>회사점심</v>
      </c>
      <c r="AD133" s="201" t="str">
        <f>IFERROR(__xludf.DUMMYFUNCTION("""COMPUTED_VALUE"""),"간식/카페")</f>
        <v>간식/카페</v>
      </c>
      <c r="AE133" s="201" t="str">
        <f>IFERROR(__xludf.DUMMYFUNCTION("""COMPUTED_VALUE"""),"외식/배달")</f>
        <v>외식/배달</v>
      </c>
      <c r="AF133" s="201" t="str">
        <f>IFERROR(__xludf.DUMMYFUNCTION("""COMPUTED_VALUE"""),"기타")</f>
        <v>기타</v>
      </c>
      <c r="AG133" s="201"/>
      <c r="AH133" s="201"/>
      <c r="AI133" s="201"/>
    </row>
    <row r="134">
      <c r="H134" s="195">
        <v>45457.0</v>
      </c>
      <c r="I134" s="203" t="s">
        <v>38</v>
      </c>
      <c r="J134" s="203" t="s">
        <v>37</v>
      </c>
      <c r="K134" s="204">
        <v>50000.0</v>
      </c>
      <c r="L134" s="198" t="s">
        <v>58</v>
      </c>
      <c r="M134" s="130"/>
      <c r="N134" s="198" t="s">
        <v>275</v>
      </c>
      <c r="O134" s="200"/>
      <c r="P134" s="200"/>
      <c r="Q134" s="130"/>
      <c r="R134" s="199"/>
      <c r="S134" s="200"/>
      <c r="T134" s="132"/>
      <c r="AB134" s="201" t="str">
        <f>IFERROR(__xludf.DUMMYFUNCTION("FILTER('설정시트'!$D$7:$K$20,'설정시트'!$C$7:$C$20=I134)"),"의류/잡화")</f>
        <v>의류/잡화</v>
      </c>
      <c r="AC134" s="201" t="str">
        <f>IFERROR(__xludf.DUMMYFUNCTION("""COMPUTED_VALUE"""),"OTT")</f>
        <v>OTT</v>
      </c>
      <c r="AD134" s="201" t="str">
        <f>IFERROR(__xludf.DUMMYFUNCTION("""COMPUTED_VALUE"""),"문화생활")</f>
        <v>문화생활</v>
      </c>
      <c r="AE134" s="201" t="str">
        <f>IFERROR(__xludf.DUMMYFUNCTION("""COMPUTED_VALUE"""),"자기계발")</f>
        <v>자기계발</v>
      </c>
      <c r="AF134" s="201" t="str">
        <f>IFERROR(__xludf.DUMMYFUNCTION("""COMPUTED_VALUE"""),"미용")</f>
        <v>미용</v>
      </c>
      <c r="AG134" s="201" t="str">
        <f>IFERROR(__xludf.DUMMYFUNCTION("""COMPUTED_VALUE"""),"기타")</f>
        <v>기타</v>
      </c>
      <c r="AH134" s="201"/>
      <c r="AI134" s="201"/>
    </row>
    <row r="135">
      <c r="H135" s="195">
        <v>45457.0</v>
      </c>
      <c r="I135" s="203" t="s">
        <v>14</v>
      </c>
      <c r="J135" s="203" t="s">
        <v>16</v>
      </c>
      <c r="K135" s="204">
        <v>100000.0</v>
      </c>
      <c r="L135" s="198" t="s">
        <v>54</v>
      </c>
      <c r="M135" s="130"/>
      <c r="N135" s="198" t="s">
        <v>16</v>
      </c>
      <c r="O135" s="200"/>
      <c r="P135" s="200"/>
      <c r="Q135" s="130"/>
      <c r="R135" s="199"/>
      <c r="S135" s="200"/>
      <c r="T135" s="132"/>
      <c r="AB135" s="201" t="str">
        <f>IFERROR(__xludf.DUMMYFUNCTION("FILTER('설정시트'!$D$7:$K$20,'설정시트'!$C$7:$C$20=I135)"),"관리비")</f>
        <v>관리비</v>
      </c>
      <c r="AC135" s="201" t="str">
        <f>IFERROR(__xludf.DUMMYFUNCTION("""COMPUTED_VALUE"""),"월세")</f>
        <v>월세</v>
      </c>
      <c r="AD135" s="201" t="str">
        <f>IFERROR(__xludf.DUMMYFUNCTION("""COMPUTED_VALUE"""),"대출이자")</f>
        <v>대출이자</v>
      </c>
      <c r="AE135" s="201" t="str">
        <f>IFERROR(__xludf.DUMMYFUNCTION("""COMPUTED_VALUE"""),"통신비")</f>
        <v>통신비</v>
      </c>
      <c r="AF135" s="201" t="str">
        <f>IFERROR(__xludf.DUMMYFUNCTION("""COMPUTED_VALUE"""),"보험료")</f>
        <v>보험료</v>
      </c>
      <c r="AG135" s="201" t="str">
        <f>IFERROR(__xludf.DUMMYFUNCTION("""COMPUTED_VALUE"""),"곗돈")</f>
        <v>곗돈</v>
      </c>
      <c r="AH135" s="201"/>
      <c r="AI135" s="201"/>
    </row>
    <row r="136">
      <c r="H136" s="195">
        <v>45458.0</v>
      </c>
      <c r="I136" s="203" t="s">
        <v>26</v>
      </c>
      <c r="J136" s="219" t="s">
        <v>30</v>
      </c>
      <c r="K136" s="204">
        <v>36000.0</v>
      </c>
      <c r="L136" s="198" t="s">
        <v>54</v>
      </c>
      <c r="M136" s="130"/>
      <c r="N136" s="198" t="s">
        <v>276</v>
      </c>
      <c r="O136" s="200"/>
      <c r="P136" s="200"/>
      <c r="Q136" s="130"/>
      <c r="R136" s="199"/>
      <c r="S136" s="200"/>
      <c r="T136" s="132"/>
      <c r="AB136" s="201" t="str">
        <f>IFERROR(__xludf.DUMMYFUNCTION("FILTER('설정시트'!$D$7:$K$20,'설정시트'!$C$7:$C$20=I136)"),"식재료비")</f>
        <v>식재료비</v>
      </c>
      <c r="AC136" s="201" t="str">
        <f>IFERROR(__xludf.DUMMYFUNCTION("""COMPUTED_VALUE"""),"회사점심")</f>
        <v>회사점심</v>
      </c>
      <c r="AD136" s="201" t="str">
        <f>IFERROR(__xludf.DUMMYFUNCTION("""COMPUTED_VALUE"""),"간식/카페")</f>
        <v>간식/카페</v>
      </c>
      <c r="AE136" s="201" t="str">
        <f>IFERROR(__xludf.DUMMYFUNCTION("""COMPUTED_VALUE"""),"외식/배달")</f>
        <v>외식/배달</v>
      </c>
      <c r="AF136" s="201" t="str">
        <f>IFERROR(__xludf.DUMMYFUNCTION("""COMPUTED_VALUE"""),"기타")</f>
        <v>기타</v>
      </c>
      <c r="AG136" s="201"/>
      <c r="AH136" s="201"/>
      <c r="AI136" s="201"/>
    </row>
    <row r="137">
      <c r="H137" s="195">
        <v>45458.0</v>
      </c>
      <c r="I137" s="203" t="s">
        <v>26</v>
      </c>
      <c r="J137" s="203" t="s">
        <v>30</v>
      </c>
      <c r="K137" s="204">
        <v>8500.0</v>
      </c>
      <c r="L137" s="198" t="s">
        <v>55</v>
      </c>
      <c r="M137" s="130"/>
      <c r="N137" s="198" t="s">
        <v>277</v>
      </c>
      <c r="O137" s="200"/>
      <c r="P137" s="200"/>
      <c r="Q137" s="130"/>
      <c r="R137" s="199"/>
      <c r="S137" s="200"/>
      <c r="T137" s="132"/>
      <c r="AB137" s="201" t="str">
        <f>IFERROR(__xludf.DUMMYFUNCTION("FILTER('설정시트'!$D$7:$K$20,'설정시트'!$C$7:$C$20=I137)"),"식재료비")</f>
        <v>식재료비</v>
      </c>
      <c r="AC137" s="201" t="str">
        <f>IFERROR(__xludf.DUMMYFUNCTION("""COMPUTED_VALUE"""),"회사점심")</f>
        <v>회사점심</v>
      </c>
      <c r="AD137" s="201" t="str">
        <f>IFERROR(__xludf.DUMMYFUNCTION("""COMPUTED_VALUE"""),"간식/카페")</f>
        <v>간식/카페</v>
      </c>
      <c r="AE137" s="201" t="str">
        <f>IFERROR(__xludf.DUMMYFUNCTION("""COMPUTED_VALUE"""),"외식/배달")</f>
        <v>외식/배달</v>
      </c>
      <c r="AF137" s="201" t="str">
        <f>IFERROR(__xludf.DUMMYFUNCTION("""COMPUTED_VALUE"""),"기타")</f>
        <v>기타</v>
      </c>
      <c r="AG137" s="201"/>
      <c r="AH137" s="201"/>
      <c r="AI137" s="201"/>
    </row>
    <row r="138">
      <c r="H138" s="195">
        <v>45459.0</v>
      </c>
      <c r="I138" s="203" t="s">
        <v>26</v>
      </c>
      <c r="J138" s="203" t="s">
        <v>27</v>
      </c>
      <c r="K138" s="204">
        <v>20780.0</v>
      </c>
      <c r="L138" s="198" t="s">
        <v>55</v>
      </c>
      <c r="M138" s="130"/>
      <c r="N138" s="198" t="s">
        <v>278</v>
      </c>
      <c r="O138" s="200"/>
      <c r="P138" s="200"/>
      <c r="Q138" s="130"/>
      <c r="R138" s="199"/>
      <c r="S138" s="200"/>
      <c r="T138" s="132"/>
      <c r="AB138" s="201" t="str">
        <f>IFERROR(__xludf.DUMMYFUNCTION("FILTER('설정시트'!$D$7:$K$20,'설정시트'!$C$7:$C$20=I138)"),"식재료비")</f>
        <v>식재료비</v>
      </c>
      <c r="AC138" s="201" t="str">
        <f>IFERROR(__xludf.DUMMYFUNCTION("""COMPUTED_VALUE"""),"회사점심")</f>
        <v>회사점심</v>
      </c>
      <c r="AD138" s="201" t="str">
        <f>IFERROR(__xludf.DUMMYFUNCTION("""COMPUTED_VALUE"""),"간식/카페")</f>
        <v>간식/카페</v>
      </c>
      <c r="AE138" s="201" t="str">
        <f>IFERROR(__xludf.DUMMYFUNCTION("""COMPUTED_VALUE"""),"외식/배달")</f>
        <v>외식/배달</v>
      </c>
      <c r="AF138" s="201" t="str">
        <f>IFERROR(__xludf.DUMMYFUNCTION("""COMPUTED_VALUE"""),"기타")</f>
        <v>기타</v>
      </c>
      <c r="AG138" s="201"/>
      <c r="AH138" s="201"/>
      <c r="AI138" s="201"/>
    </row>
    <row r="139">
      <c r="H139" s="195">
        <v>45459.0</v>
      </c>
      <c r="I139" s="203" t="s">
        <v>26</v>
      </c>
      <c r="J139" s="203" t="s">
        <v>30</v>
      </c>
      <c r="K139" s="204">
        <v>40000.0</v>
      </c>
      <c r="L139" s="198" t="s">
        <v>55</v>
      </c>
      <c r="M139" s="130"/>
      <c r="N139" s="198" t="s">
        <v>279</v>
      </c>
      <c r="O139" s="200"/>
      <c r="P139" s="200"/>
      <c r="Q139" s="130"/>
      <c r="R139" s="199"/>
      <c r="S139" s="200"/>
      <c r="T139" s="132"/>
      <c r="AB139" s="201" t="str">
        <f>IFERROR(__xludf.DUMMYFUNCTION("FILTER('설정시트'!$D$7:$K$20,'설정시트'!$C$7:$C$20=I139)"),"식재료비")</f>
        <v>식재료비</v>
      </c>
      <c r="AC139" s="201" t="str">
        <f>IFERROR(__xludf.DUMMYFUNCTION("""COMPUTED_VALUE"""),"회사점심")</f>
        <v>회사점심</v>
      </c>
      <c r="AD139" s="201" t="str">
        <f>IFERROR(__xludf.DUMMYFUNCTION("""COMPUTED_VALUE"""),"간식/카페")</f>
        <v>간식/카페</v>
      </c>
      <c r="AE139" s="201" t="str">
        <f>IFERROR(__xludf.DUMMYFUNCTION("""COMPUTED_VALUE"""),"외식/배달")</f>
        <v>외식/배달</v>
      </c>
      <c r="AF139" s="201" t="str">
        <f>IFERROR(__xludf.DUMMYFUNCTION("""COMPUTED_VALUE"""),"기타")</f>
        <v>기타</v>
      </c>
      <c r="AG139" s="201"/>
      <c r="AH139" s="201"/>
      <c r="AI139" s="201"/>
    </row>
    <row r="140">
      <c r="H140" s="195">
        <v>45459.0</v>
      </c>
      <c r="I140" s="203" t="s">
        <v>26</v>
      </c>
      <c r="J140" s="203" t="s">
        <v>27</v>
      </c>
      <c r="K140" s="204">
        <v>17920.0</v>
      </c>
      <c r="L140" s="198" t="s">
        <v>56</v>
      </c>
      <c r="M140" s="130"/>
      <c r="N140" s="198" t="s">
        <v>280</v>
      </c>
      <c r="O140" s="200"/>
      <c r="P140" s="200"/>
      <c r="Q140" s="130"/>
      <c r="R140" s="199"/>
      <c r="S140" s="200"/>
      <c r="T140" s="132"/>
      <c r="AB140" s="201" t="str">
        <f>IFERROR(__xludf.DUMMYFUNCTION("FILTER('설정시트'!$D$7:$K$20,'설정시트'!$C$7:$C$20=I140)"),"식재료비")</f>
        <v>식재료비</v>
      </c>
      <c r="AC140" s="201" t="str">
        <f>IFERROR(__xludf.DUMMYFUNCTION("""COMPUTED_VALUE"""),"회사점심")</f>
        <v>회사점심</v>
      </c>
      <c r="AD140" s="201" t="str">
        <f>IFERROR(__xludf.DUMMYFUNCTION("""COMPUTED_VALUE"""),"간식/카페")</f>
        <v>간식/카페</v>
      </c>
      <c r="AE140" s="201" t="str">
        <f>IFERROR(__xludf.DUMMYFUNCTION("""COMPUTED_VALUE"""),"외식/배달")</f>
        <v>외식/배달</v>
      </c>
      <c r="AF140" s="201" t="str">
        <f>IFERROR(__xludf.DUMMYFUNCTION("""COMPUTED_VALUE"""),"기타")</f>
        <v>기타</v>
      </c>
      <c r="AG140" s="201"/>
      <c r="AH140" s="201"/>
      <c r="AI140" s="201"/>
    </row>
    <row r="141">
      <c r="H141" s="195">
        <v>45460.0</v>
      </c>
      <c r="I141" s="203" t="s">
        <v>31</v>
      </c>
      <c r="J141" s="203" t="s">
        <v>28</v>
      </c>
      <c r="K141" s="204">
        <v>8000.0</v>
      </c>
      <c r="L141" s="198" t="s">
        <v>58</v>
      </c>
      <c r="M141" s="130"/>
      <c r="N141" s="198" t="s">
        <v>281</v>
      </c>
      <c r="O141" s="200"/>
      <c r="P141" s="200"/>
      <c r="Q141" s="130"/>
      <c r="R141" s="199"/>
      <c r="S141" s="200"/>
      <c r="T141" s="132"/>
      <c r="AB141" s="201" t="str">
        <f>IFERROR(__xludf.DUMMYFUNCTION("FILTER('설정시트'!$D$7:$K$20,'설정시트'!$C$7:$C$20=I141)"),"식재료비")</f>
        <v>식재료비</v>
      </c>
      <c r="AC141" s="201" t="str">
        <f>IFERROR(__xludf.DUMMYFUNCTION("""COMPUTED_VALUE"""),"회사점심")</f>
        <v>회사점심</v>
      </c>
      <c r="AD141" s="201" t="str">
        <f>IFERROR(__xludf.DUMMYFUNCTION("""COMPUTED_VALUE"""),"간식/카페")</f>
        <v>간식/카페</v>
      </c>
      <c r="AE141" s="201" t="str">
        <f>IFERROR(__xludf.DUMMYFUNCTION("""COMPUTED_VALUE"""),"외식/배달")</f>
        <v>외식/배달</v>
      </c>
      <c r="AF141" s="201" t="str">
        <f>IFERROR(__xludf.DUMMYFUNCTION("""COMPUTED_VALUE"""),"기타")</f>
        <v>기타</v>
      </c>
      <c r="AG141" s="201"/>
      <c r="AH141" s="201"/>
      <c r="AI141" s="201"/>
    </row>
    <row r="142">
      <c r="H142" s="195">
        <v>45460.0</v>
      </c>
      <c r="I142" s="203" t="s">
        <v>31</v>
      </c>
      <c r="J142" s="203" t="s">
        <v>27</v>
      </c>
      <c r="K142" s="204">
        <v>7960.0</v>
      </c>
      <c r="L142" s="198" t="s">
        <v>58</v>
      </c>
      <c r="M142" s="130"/>
      <c r="N142" s="198" t="s">
        <v>282</v>
      </c>
      <c r="O142" s="200"/>
      <c r="P142" s="200"/>
      <c r="Q142" s="130"/>
      <c r="R142" s="199"/>
      <c r="S142" s="200"/>
      <c r="T142" s="132"/>
      <c r="AB142" s="201" t="str">
        <f>IFERROR(__xludf.DUMMYFUNCTION("FILTER('설정시트'!$D$7:$K$20,'설정시트'!$C$7:$C$20=I142)"),"식재료비")</f>
        <v>식재료비</v>
      </c>
      <c r="AC142" s="201" t="str">
        <f>IFERROR(__xludf.DUMMYFUNCTION("""COMPUTED_VALUE"""),"회사점심")</f>
        <v>회사점심</v>
      </c>
      <c r="AD142" s="201" t="str">
        <f>IFERROR(__xludf.DUMMYFUNCTION("""COMPUTED_VALUE"""),"간식/카페")</f>
        <v>간식/카페</v>
      </c>
      <c r="AE142" s="201" t="str">
        <f>IFERROR(__xludf.DUMMYFUNCTION("""COMPUTED_VALUE"""),"외식/배달")</f>
        <v>외식/배달</v>
      </c>
      <c r="AF142" s="201" t="str">
        <f>IFERROR(__xludf.DUMMYFUNCTION("""COMPUTED_VALUE"""),"기타")</f>
        <v>기타</v>
      </c>
      <c r="AG142" s="201"/>
      <c r="AH142" s="201"/>
      <c r="AI142" s="201"/>
    </row>
    <row r="143">
      <c r="H143" s="195">
        <v>45460.0</v>
      </c>
      <c r="I143" s="203" t="s">
        <v>26</v>
      </c>
      <c r="J143" s="203" t="s">
        <v>27</v>
      </c>
      <c r="K143" s="204">
        <v>1980.0</v>
      </c>
      <c r="L143" s="198" t="s">
        <v>55</v>
      </c>
      <c r="M143" s="130"/>
      <c r="N143" s="198" t="s">
        <v>283</v>
      </c>
      <c r="O143" s="200"/>
      <c r="P143" s="200"/>
      <c r="Q143" s="130"/>
      <c r="R143" s="199"/>
      <c r="S143" s="200"/>
      <c r="T143" s="132"/>
      <c r="AB143" s="201" t="str">
        <f>IFERROR(__xludf.DUMMYFUNCTION("FILTER('설정시트'!$D$7:$K$20,'설정시트'!$C$7:$C$20=I143)"),"식재료비")</f>
        <v>식재료비</v>
      </c>
      <c r="AC143" s="201" t="str">
        <f>IFERROR(__xludf.DUMMYFUNCTION("""COMPUTED_VALUE"""),"회사점심")</f>
        <v>회사점심</v>
      </c>
      <c r="AD143" s="201" t="str">
        <f>IFERROR(__xludf.DUMMYFUNCTION("""COMPUTED_VALUE"""),"간식/카페")</f>
        <v>간식/카페</v>
      </c>
      <c r="AE143" s="201" t="str">
        <f>IFERROR(__xludf.DUMMYFUNCTION("""COMPUTED_VALUE"""),"외식/배달")</f>
        <v>외식/배달</v>
      </c>
      <c r="AF143" s="201" t="str">
        <f>IFERROR(__xludf.DUMMYFUNCTION("""COMPUTED_VALUE"""),"기타")</f>
        <v>기타</v>
      </c>
      <c r="AG143" s="201"/>
      <c r="AH143" s="201"/>
      <c r="AI143" s="201"/>
    </row>
    <row r="144">
      <c r="H144" s="195">
        <v>45460.0</v>
      </c>
      <c r="I144" s="203" t="s">
        <v>32</v>
      </c>
      <c r="J144" s="203" t="s">
        <v>35</v>
      </c>
      <c r="K144" s="204">
        <v>2200.0</v>
      </c>
      <c r="L144" s="198" t="s">
        <v>56</v>
      </c>
      <c r="M144" s="130"/>
      <c r="N144" s="198" t="s">
        <v>284</v>
      </c>
      <c r="O144" s="200"/>
      <c r="P144" s="200"/>
      <c r="Q144" s="130"/>
      <c r="R144" s="199"/>
      <c r="S144" s="200"/>
      <c r="T144" s="132"/>
      <c r="AB144" s="201" t="str">
        <f>IFERROR(__xludf.DUMMYFUNCTION("FILTER('설정시트'!$D$7:$K$20,'설정시트'!$C$7:$C$20=I144)"),"의류/잡화")</f>
        <v>의류/잡화</v>
      </c>
      <c r="AC144" s="201" t="str">
        <f>IFERROR(__xludf.DUMMYFUNCTION("""COMPUTED_VALUE"""),"OTT")</f>
        <v>OTT</v>
      </c>
      <c r="AD144" s="201" t="str">
        <f>IFERROR(__xludf.DUMMYFUNCTION("""COMPUTED_VALUE"""),"문화생활")</f>
        <v>문화생활</v>
      </c>
      <c r="AE144" s="201" t="str">
        <f>IFERROR(__xludf.DUMMYFUNCTION("""COMPUTED_VALUE"""),"자기계발")</f>
        <v>자기계발</v>
      </c>
      <c r="AF144" s="201" t="str">
        <f>IFERROR(__xludf.DUMMYFUNCTION("""COMPUTED_VALUE"""),"미용")</f>
        <v>미용</v>
      </c>
      <c r="AG144" s="201" t="str">
        <f>IFERROR(__xludf.DUMMYFUNCTION("""COMPUTED_VALUE"""),"기타")</f>
        <v>기타</v>
      </c>
      <c r="AH144" s="201"/>
      <c r="AI144" s="201"/>
    </row>
    <row r="145">
      <c r="H145" s="195">
        <v>45460.0</v>
      </c>
      <c r="I145" s="203" t="s">
        <v>9</v>
      </c>
      <c r="J145" s="203" t="s">
        <v>10</v>
      </c>
      <c r="K145" s="204">
        <v>20000.0</v>
      </c>
      <c r="L145" s="198"/>
      <c r="M145" s="130"/>
      <c r="N145" s="198" t="s">
        <v>10</v>
      </c>
      <c r="O145" s="200"/>
      <c r="P145" s="200"/>
      <c r="Q145" s="130"/>
      <c r="R145" s="199"/>
      <c r="S145" s="200"/>
      <c r="T145" s="132"/>
      <c r="AB145" s="201" t="str">
        <f>IFERROR(__xludf.DUMMYFUNCTION("FILTER('설정시트'!$D$7:$K$20,'설정시트'!$C$7:$C$20=I145)"),"주택청약")</f>
        <v>주택청약</v>
      </c>
      <c r="AC145" s="201" t="str">
        <f>IFERROR(__xludf.DUMMYFUNCTION("""COMPUTED_VALUE"""),"우리은행")</f>
        <v>우리은행</v>
      </c>
      <c r="AD145" s="201" t="str">
        <f>IFERROR(__xludf.DUMMYFUNCTION("""COMPUTED_VALUE"""),"케이뱅크")</f>
        <v>케이뱅크</v>
      </c>
      <c r="AE145" s="201" t="str">
        <f>IFERROR(__xludf.DUMMYFUNCTION("""COMPUTED_VALUE"""),"연금저축")</f>
        <v>연금저축</v>
      </c>
      <c r="AF145" s="201"/>
      <c r="AG145" s="201"/>
      <c r="AH145" s="201"/>
      <c r="AI145" s="201"/>
    </row>
    <row r="146">
      <c r="H146" s="195">
        <v>45460.0</v>
      </c>
      <c r="I146" s="203" t="s">
        <v>32</v>
      </c>
      <c r="J146" s="203" t="s">
        <v>37</v>
      </c>
      <c r="K146" s="204">
        <v>204400.0</v>
      </c>
      <c r="L146" s="198" t="s">
        <v>54</v>
      </c>
      <c r="M146" s="130"/>
      <c r="N146" s="198" t="s">
        <v>285</v>
      </c>
      <c r="O146" s="200"/>
      <c r="P146" s="200"/>
      <c r="Q146" s="130"/>
      <c r="R146" s="199"/>
      <c r="S146" s="200"/>
      <c r="T146" s="132"/>
      <c r="AB146" s="201" t="str">
        <f>IFERROR(__xludf.DUMMYFUNCTION("FILTER('설정시트'!$D$7:$K$20,'설정시트'!$C$7:$C$20=I146)"),"의류/잡화")</f>
        <v>의류/잡화</v>
      </c>
      <c r="AC146" s="201" t="str">
        <f>IFERROR(__xludf.DUMMYFUNCTION("""COMPUTED_VALUE"""),"OTT")</f>
        <v>OTT</v>
      </c>
      <c r="AD146" s="201" t="str">
        <f>IFERROR(__xludf.DUMMYFUNCTION("""COMPUTED_VALUE"""),"문화생활")</f>
        <v>문화생활</v>
      </c>
      <c r="AE146" s="201" t="str">
        <f>IFERROR(__xludf.DUMMYFUNCTION("""COMPUTED_VALUE"""),"자기계발")</f>
        <v>자기계발</v>
      </c>
      <c r="AF146" s="201" t="str">
        <f>IFERROR(__xludf.DUMMYFUNCTION("""COMPUTED_VALUE"""),"미용")</f>
        <v>미용</v>
      </c>
      <c r="AG146" s="201" t="str">
        <f>IFERROR(__xludf.DUMMYFUNCTION("""COMPUTED_VALUE"""),"기타")</f>
        <v>기타</v>
      </c>
      <c r="AH146" s="201"/>
      <c r="AI146" s="201"/>
    </row>
    <row r="147">
      <c r="H147" s="195">
        <v>45461.0</v>
      </c>
      <c r="I147" s="203" t="s">
        <v>31</v>
      </c>
      <c r="J147" s="203" t="s">
        <v>28</v>
      </c>
      <c r="K147" s="204">
        <v>9500.0</v>
      </c>
      <c r="L147" s="198" t="s">
        <v>58</v>
      </c>
      <c r="M147" s="130"/>
      <c r="N147" s="198" t="s">
        <v>266</v>
      </c>
      <c r="O147" s="200"/>
      <c r="P147" s="200"/>
      <c r="Q147" s="130"/>
      <c r="R147" s="199"/>
      <c r="S147" s="200"/>
      <c r="T147" s="132"/>
      <c r="AB147" s="201" t="str">
        <f>IFERROR(__xludf.DUMMYFUNCTION("FILTER('설정시트'!$D$7:$K$20,'설정시트'!$C$7:$C$20=I147)"),"식재료비")</f>
        <v>식재료비</v>
      </c>
      <c r="AC147" s="201" t="str">
        <f>IFERROR(__xludf.DUMMYFUNCTION("""COMPUTED_VALUE"""),"회사점심")</f>
        <v>회사점심</v>
      </c>
      <c r="AD147" s="201" t="str">
        <f>IFERROR(__xludf.DUMMYFUNCTION("""COMPUTED_VALUE"""),"간식/카페")</f>
        <v>간식/카페</v>
      </c>
      <c r="AE147" s="201" t="str">
        <f>IFERROR(__xludf.DUMMYFUNCTION("""COMPUTED_VALUE"""),"외식/배달")</f>
        <v>외식/배달</v>
      </c>
      <c r="AF147" s="201" t="str">
        <f>IFERROR(__xludf.DUMMYFUNCTION("""COMPUTED_VALUE"""),"기타")</f>
        <v>기타</v>
      </c>
      <c r="AG147" s="201"/>
      <c r="AH147" s="201"/>
      <c r="AI147" s="201"/>
    </row>
    <row r="148">
      <c r="H148" s="195">
        <v>45461.0</v>
      </c>
      <c r="I148" s="203" t="s">
        <v>31</v>
      </c>
      <c r="J148" s="203" t="s">
        <v>29</v>
      </c>
      <c r="K148" s="204">
        <v>10900.0</v>
      </c>
      <c r="L148" s="198" t="s">
        <v>58</v>
      </c>
      <c r="M148" s="130"/>
      <c r="N148" s="198" t="s">
        <v>286</v>
      </c>
      <c r="O148" s="200"/>
      <c r="P148" s="200"/>
      <c r="Q148" s="130"/>
      <c r="R148" s="199"/>
      <c r="S148" s="200"/>
      <c r="T148" s="132"/>
      <c r="AB148" s="201" t="str">
        <f>IFERROR(__xludf.DUMMYFUNCTION("FILTER('설정시트'!$D$7:$K$20,'설정시트'!$C$7:$C$20=I148)"),"식재료비")</f>
        <v>식재료비</v>
      </c>
      <c r="AC148" s="201" t="str">
        <f>IFERROR(__xludf.DUMMYFUNCTION("""COMPUTED_VALUE"""),"회사점심")</f>
        <v>회사점심</v>
      </c>
      <c r="AD148" s="201" t="str">
        <f>IFERROR(__xludf.DUMMYFUNCTION("""COMPUTED_VALUE"""),"간식/카페")</f>
        <v>간식/카페</v>
      </c>
      <c r="AE148" s="201" t="str">
        <f>IFERROR(__xludf.DUMMYFUNCTION("""COMPUTED_VALUE"""),"외식/배달")</f>
        <v>외식/배달</v>
      </c>
      <c r="AF148" s="201" t="str">
        <f>IFERROR(__xludf.DUMMYFUNCTION("""COMPUTED_VALUE"""),"기타")</f>
        <v>기타</v>
      </c>
      <c r="AG148" s="201"/>
      <c r="AH148" s="201"/>
      <c r="AI148" s="201"/>
    </row>
    <row r="149">
      <c r="H149" s="195">
        <v>45462.0</v>
      </c>
      <c r="I149" s="203" t="s">
        <v>31</v>
      </c>
      <c r="J149" s="203" t="s">
        <v>29</v>
      </c>
      <c r="K149" s="204">
        <v>2900.0</v>
      </c>
      <c r="L149" s="198" t="s">
        <v>58</v>
      </c>
      <c r="M149" s="130"/>
      <c r="N149" s="198" t="s">
        <v>287</v>
      </c>
      <c r="O149" s="200"/>
      <c r="P149" s="200"/>
      <c r="Q149" s="130"/>
      <c r="R149" s="199"/>
      <c r="S149" s="200"/>
      <c r="T149" s="132"/>
      <c r="AB149" s="201" t="str">
        <f>IFERROR(__xludf.DUMMYFUNCTION("FILTER('설정시트'!$D$7:$K$20,'설정시트'!$C$7:$C$20=I149)"),"식재료비")</f>
        <v>식재료비</v>
      </c>
      <c r="AC149" s="201" t="str">
        <f>IFERROR(__xludf.DUMMYFUNCTION("""COMPUTED_VALUE"""),"회사점심")</f>
        <v>회사점심</v>
      </c>
      <c r="AD149" s="201" t="str">
        <f>IFERROR(__xludf.DUMMYFUNCTION("""COMPUTED_VALUE"""),"간식/카페")</f>
        <v>간식/카페</v>
      </c>
      <c r="AE149" s="201" t="str">
        <f>IFERROR(__xludf.DUMMYFUNCTION("""COMPUTED_VALUE"""),"외식/배달")</f>
        <v>외식/배달</v>
      </c>
      <c r="AF149" s="201" t="str">
        <f>IFERROR(__xludf.DUMMYFUNCTION("""COMPUTED_VALUE"""),"기타")</f>
        <v>기타</v>
      </c>
      <c r="AG149" s="201"/>
      <c r="AH149" s="201"/>
      <c r="AI149" s="201"/>
    </row>
    <row r="150">
      <c r="H150" s="195">
        <v>45462.0</v>
      </c>
      <c r="I150" s="203" t="s">
        <v>21</v>
      </c>
      <c r="J150" s="203" t="s">
        <v>18</v>
      </c>
      <c r="K150" s="204">
        <v>28859.0</v>
      </c>
      <c r="L150" s="198" t="s">
        <v>53</v>
      </c>
      <c r="M150" s="130"/>
      <c r="N150" s="198" t="s">
        <v>288</v>
      </c>
      <c r="O150" s="200"/>
      <c r="P150" s="200"/>
      <c r="Q150" s="130"/>
      <c r="R150" s="199"/>
      <c r="S150" s="200"/>
      <c r="T150" s="132"/>
      <c r="AB150" s="201" t="str">
        <f>IFERROR(__xludf.DUMMYFUNCTION("FILTER('설정시트'!$D$7:$K$20,'설정시트'!$C$7:$C$20=I150)"),"관리비")</f>
        <v>관리비</v>
      </c>
      <c r="AC150" s="201" t="str">
        <f>IFERROR(__xludf.DUMMYFUNCTION("""COMPUTED_VALUE"""),"대출이자")</f>
        <v>대출이자</v>
      </c>
      <c r="AD150" s="201" t="str">
        <f>IFERROR(__xludf.DUMMYFUNCTION("""COMPUTED_VALUE"""),"통신비")</f>
        <v>통신비</v>
      </c>
      <c r="AE150" s="201" t="str">
        <f>IFERROR(__xludf.DUMMYFUNCTION("""COMPUTED_VALUE"""),"보험료")</f>
        <v>보험료</v>
      </c>
      <c r="AF150" s="201" t="str">
        <f>IFERROR(__xludf.DUMMYFUNCTION("""COMPUTED_VALUE"""),"곗돈")</f>
        <v>곗돈</v>
      </c>
      <c r="AG150" s="201"/>
      <c r="AH150" s="201"/>
      <c r="AI150" s="201"/>
    </row>
    <row r="151">
      <c r="H151" s="195">
        <v>45462.0</v>
      </c>
      <c r="I151" s="203" t="s">
        <v>26</v>
      </c>
      <c r="J151" s="203" t="s">
        <v>27</v>
      </c>
      <c r="K151" s="204">
        <v>57900.0</v>
      </c>
      <c r="L151" s="198" t="s">
        <v>55</v>
      </c>
      <c r="M151" s="130"/>
      <c r="N151" s="198" t="s">
        <v>289</v>
      </c>
      <c r="O151" s="200"/>
      <c r="P151" s="200"/>
      <c r="Q151" s="130"/>
      <c r="R151" s="198" t="s">
        <v>290</v>
      </c>
      <c r="S151" s="200"/>
      <c r="T151" s="132"/>
      <c r="AB151" s="201" t="str">
        <f>IFERROR(__xludf.DUMMYFUNCTION("FILTER('설정시트'!$D$7:$K$20,'설정시트'!$C$7:$C$20=I151)"),"식재료비")</f>
        <v>식재료비</v>
      </c>
      <c r="AC151" s="201" t="str">
        <f>IFERROR(__xludf.DUMMYFUNCTION("""COMPUTED_VALUE"""),"회사점심")</f>
        <v>회사점심</v>
      </c>
      <c r="AD151" s="201" t="str">
        <f>IFERROR(__xludf.DUMMYFUNCTION("""COMPUTED_VALUE"""),"간식/카페")</f>
        <v>간식/카페</v>
      </c>
      <c r="AE151" s="201" t="str">
        <f>IFERROR(__xludf.DUMMYFUNCTION("""COMPUTED_VALUE"""),"외식/배달")</f>
        <v>외식/배달</v>
      </c>
      <c r="AF151" s="201" t="str">
        <f>IFERROR(__xludf.DUMMYFUNCTION("""COMPUTED_VALUE"""),"기타")</f>
        <v>기타</v>
      </c>
      <c r="AG151" s="201"/>
      <c r="AH151" s="201"/>
      <c r="AI151" s="201"/>
    </row>
    <row r="152">
      <c r="H152" s="195">
        <v>45462.0</v>
      </c>
      <c r="I152" s="203" t="s">
        <v>31</v>
      </c>
      <c r="J152" s="203" t="s">
        <v>28</v>
      </c>
      <c r="K152" s="204">
        <v>24000.0</v>
      </c>
      <c r="L152" s="198" t="s">
        <v>58</v>
      </c>
      <c r="M152" s="130"/>
      <c r="N152" s="198" t="s">
        <v>291</v>
      </c>
      <c r="O152" s="200"/>
      <c r="P152" s="200"/>
      <c r="Q152" s="130"/>
      <c r="R152" s="199"/>
      <c r="S152" s="200"/>
      <c r="T152" s="132"/>
      <c r="AB152" s="201" t="str">
        <f>IFERROR(__xludf.DUMMYFUNCTION("FILTER('설정시트'!$D$7:$K$20,'설정시트'!$C$7:$C$20=I152)"),"식재료비")</f>
        <v>식재료비</v>
      </c>
      <c r="AC152" s="201" t="str">
        <f>IFERROR(__xludf.DUMMYFUNCTION("""COMPUTED_VALUE"""),"회사점심")</f>
        <v>회사점심</v>
      </c>
      <c r="AD152" s="201" t="str">
        <f>IFERROR(__xludf.DUMMYFUNCTION("""COMPUTED_VALUE"""),"간식/카페")</f>
        <v>간식/카페</v>
      </c>
      <c r="AE152" s="201" t="str">
        <f>IFERROR(__xludf.DUMMYFUNCTION("""COMPUTED_VALUE"""),"외식/배달")</f>
        <v>외식/배달</v>
      </c>
      <c r="AF152" s="201" t="str">
        <f>IFERROR(__xludf.DUMMYFUNCTION("""COMPUTED_VALUE"""),"기타")</f>
        <v>기타</v>
      </c>
      <c r="AG152" s="201"/>
      <c r="AH152" s="201"/>
      <c r="AI152" s="201"/>
    </row>
    <row r="153">
      <c r="H153" s="195">
        <v>45462.0</v>
      </c>
      <c r="I153" s="203" t="s">
        <v>46</v>
      </c>
      <c r="J153" s="203" t="s">
        <v>47</v>
      </c>
      <c r="K153" s="204">
        <v>50000.0</v>
      </c>
      <c r="L153" s="198" t="s">
        <v>54</v>
      </c>
      <c r="M153" s="130"/>
      <c r="N153" s="198" t="s">
        <v>292</v>
      </c>
      <c r="O153" s="200"/>
      <c r="P153" s="200"/>
      <c r="Q153" s="130"/>
      <c r="R153" s="199"/>
      <c r="S153" s="200"/>
      <c r="T153" s="132"/>
      <c r="AB153" s="201" t="str">
        <f>IFERROR(__xludf.DUMMYFUNCTION("FILTER('설정시트'!$D$7:$K$20,'설정시트'!$C$7:$C$20=I153)"),"축의/부의금")</f>
        <v>축의/부의금</v>
      </c>
      <c r="AC153" s="201" t="str">
        <f>IFERROR(__xludf.DUMMYFUNCTION("""COMPUTED_VALUE"""),"생신/생일선물")</f>
        <v>생신/생일선물</v>
      </c>
      <c r="AD153" s="201" t="str">
        <f>IFERROR(__xludf.DUMMYFUNCTION("""COMPUTED_VALUE"""),"명절/어버이날")</f>
        <v>명절/어버이날</v>
      </c>
      <c r="AE153" s="201" t="str">
        <f>IFERROR(__xludf.DUMMYFUNCTION("""COMPUTED_VALUE"""),"여행")</f>
        <v>여행</v>
      </c>
      <c r="AF153" s="201" t="str">
        <f>IFERROR(__xludf.DUMMYFUNCTION("""COMPUTED_VALUE"""),"기타")</f>
        <v>기타</v>
      </c>
      <c r="AG153" s="201"/>
      <c r="AH153" s="201"/>
      <c r="AI153" s="201"/>
    </row>
    <row r="154">
      <c r="H154" s="195">
        <v>45462.0</v>
      </c>
      <c r="I154" s="203" t="s">
        <v>32</v>
      </c>
      <c r="J154" s="203" t="s">
        <v>33</v>
      </c>
      <c r="K154" s="204">
        <v>150000.0</v>
      </c>
      <c r="L154" s="198" t="s">
        <v>54</v>
      </c>
      <c r="M154" s="130"/>
      <c r="N154" s="198" t="s">
        <v>293</v>
      </c>
      <c r="O154" s="200"/>
      <c r="P154" s="200"/>
      <c r="Q154" s="130"/>
      <c r="R154" s="199"/>
      <c r="S154" s="200"/>
      <c r="T154" s="132"/>
      <c r="AB154" s="201" t="str">
        <f>IFERROR(__xludf.DUMMYFUNCTION("FILTER('설정시트'!$D$7:$K$20,'설정시트'!$C$7:$C$20=I154)"),"의류/잡화")</f>
        <v>의류/잡화</v>
      </c>
      <c r="AC154" s="201" t="str">
        <f>IFERROR(__xludf.DUMMYFUNCTION("""COMPUTED_VALUE"""),"OTT")</f>
        <v>OTT</v>
      </c>
      <c r="AD154" s="201" t="str">
        <f>IFERROR(__xludf.DUMMYFUNCTION("""COMPUTED_VALUE"""),"문화생활")</f>
        <v>문화생활</v>
      </c>
      <c r="AE154" s="201" t="str">
        <f>IFERROR(__xludf.DUMMYFUNCTION("""COMPUTED_VALUE"""),"자기계발")</f>
        <v>자기계발</v>
      </c>
      <c r="AF154" s="201" t="str">
        <f>IFERROR(__xludf.DUMMYFUNCTION("""COMPUTED_VALUE"""),"미용")</f>
        <v>미용</v>
      </c>
      <c r="AG154" s="201" t="str">
        <f>IFERROR(__xludf.DUMMYFUNCTION("""COMPUTED_VALUE"""),"기타")</f>
        <v>기타</v>
      </c>
      <c r="AH154" s="201"/>
      <c r="AI154" s="201"/>
    </row>
    <row r="155">
      <c r="H155" s="195">
        <v>45462.0</v>
      </c>
      <c r="I155" s="203" t="s">
        <v>32</v>
      </c>
      <c r="J155" s="203" t="s">
        <v>33</v>
      </c>
      <c r="K155" s="204">
        <v>29000.0</v>
      </c>
      <c r="L155" s="198" t="s">
        <v>54</v>
      </c>
      <c r="M155" s="130"/>
      <c r="N155" s="198" t="s">
        <v>294</v>
      </c>
      <c r="O155" s="200"/>
      <c r="P155" s="200"/>
      <c r="Q155" s="130"/>
      <c r="R155" s="199"/>
      <c r="S155" s="200"/>
      <c r="T155" s="132"/>
      <c r="AB155" s="201" t="str">
        <f>IFERROR(__xludf.DUMMYFUNCTION("FILTER('설정시트'!$D$7:$K$20,'설정시트'!$C$7:$C$20=I155)"),"의류/잡화")</f>
        <v>의류/잡화</v>
      </c>
      <c r="AC155" s="201" t="str">
        <f>IFERROR(__xludf.DUMMYFUNCTION("""COMPUTED_VALUE"""),"OTT")</f>
        <v>OTT</v>
      </c>
      <c r="AD155" s="201" t="str">
        <f>IFERROR(__xludf.DUMMYFUNCTION("""COMPUTED_VALUE"""),"문화생활")</f>
        <v>문화생활</v>
      </c>
      <c r="AE155" s="201" t="str">
        <f>IFERROR(__xludf.DUMMYFUNCTION("""COMPUTED_VALUE"""),"자기계발")</f>
        <v>자기계발</v>
      </c>
      <c r="AF155" s="201" t="str">
        <f>IFERROR(__xludf.DUMMYFUNCTION("""COMPUTED_VALUE"""),"미용")</f>
        <v>미용</v>
      </c>
      <c r="AG155" s="201" t="str">
        <f>IFERROR(__xludf.DUMMYFUNCTION("""COMPUTED_VALUE"""),"기타")</f>
        <v>기타</v>
      </c>
      <c r="AH155" s="201"/>
      <c r="AI155" s="201"/>
    </row>
    <row r="156">
      <c r="H156" s="195">
        <v>45463.0</v>
      </c>
      <c r="I156" s="196" t="s">
        <v>21</v>
      </c>
      <c r="J156" s="196" t="s">
        <v>15</v>
      </c>
      <c r="K156" s="197">
        <v>24720.0</v>
      </c>
      <c r="L156" s="198" t="s">
        <v>54</v>
      </c>
      <c r="M156" s="130"/>
      <c r="N156" s="198" t="s">
        <v>295</v>
      </c>
      <c r="O156" s="200"/>
      <c r="P156" s="200"/>
      <c r="Q156" s="130"/>
      <c r="R156" s="199"/>
      <c r="S156" s="200"/>
      <c r="T156" s="132"/>
      <c r="AB156" s="201" t="str">
        <f>IFERROR(__xludf.DUMMYFUNCTION("FILTER('설정시트'!$D$7:$K$20,'설정시트'!$C$7:$C$20=I156)"),"관리비")</f>
        <v>관리비</v>
      </c>
      <c r="AC156" s="201" t="str">
        <f>IFERROR(__xludf.DUMMYFUNCTION("""COMPUTED_VALUE"""),"대출이자")</f>
        <v>대출이자</v>
      </c>
      <c r="AD156" s="201" t="str">
        <f>IFERROR(__xludf.DUMMYFUNCTION("""COMPUTED_VALUE"""),"통신비")</f>
        <v>통신비</v>
      </c>
      <c r="AE156" s="201" t="str">
        <f>IFERROR(__xludf.DUMMYFUNCTION("""COMPUTED_VALUE"""),"보험료")</f>
        <v>보험료</v>
      </c>
      <c r="AF156" s="201" t="str">
        <f>IFERROR(__xludf.DUMMYFUNCTION("""COMPUTED_VALUE"""),"곗돈")</f>
        <v>곗돈</v>
      </c>
      <c r="AG156" s="201"/>
      <c r="AH156" s="201"/>
      <c r="AI156" s="201"/>
    </row>
    <row r="157">
      <c r="H157" s="195">
        <v>45463.0</v>
      </c>
      <c r="I157" s="203" t="s">
        <v>31</v>
      </c>
      <c r="J157" s="203" t="s">
        <v>28</v>
      </c>
      <c r="K157" s="204">
        <v>9000.0</v>
      </c>
      <c r="L157" s="198" t="s">
        <v>58</v>
      </c>
      <c r="M157" s="130"/>
      <c r="N157" s="198" t="s">
        <v>296</v>
      </c>
      <c r="O157" s="200"/>
      <c r="P157" s="200"/>
      <c r="Q157" s="130"/>
      <c r="R157" s="199"/>
      <c r="S157" s="200"/>
      <c r="T157" s="132"/>
      <c r="AB157" s="201" t="str">
        <f>IFERROR(__xludf.DUMMYFUNCTION("FILTER('설정시트'!$D$7:$K$20,'설정시트'!$C$7:$C$20=I157)"),"식재료비")</f>
        <v>식재료비</v>
      </c>
      <c r="AC157" s="201" t="str">
        <f>IFERROR(__xludf.DUMMYFUNCTION("""COMPUTED_VALUE"""),"회사점심")</f>
        <v>회사점심</v>
      </c>
      <c r="AD157" s="201" t="str">
        <f>IFERROR(__xludf.DUMMYFUNCTION("""COMPUTED_VALUE"""),"간식/카페")</f>
        <v>간식/카페</v>
      </c>
      <c r="AE157" s="201" t="str">
        <f>IFERROR(__xludf.DUMMYFUNCTION("""COMPUTED_VALUE"""),"외식/배달")</f>
        <v>외식/배달</v>
      </c>
      <c r="AF157" s="201" t="str">
        <f>IFERROR(__xludf.DUMMYFUNCTION("""COMPUTED_VALUE"""),"기타")</f>
        <v>기타</v>
      </c>
      <c r="AG157" s="201"/>
      <c r="AH157" s="201"/>
      <c r="AI157" s="201"/>
    </row>
    <row r="158">
      <c r="H158" s="195">
        <v>45463.0</v>
      </c>
      <c r="I158" s="203" t="s">
        <v>26</v>
      </c>
      <c r="J158" s="203" t="s">
        <v>28</v>
      </c>
      <c r="K158" s="204">
        <v>6500.0</v>
      </c>
      <c r="L158" s="198" t="s">
        <v>55</v>
      </c>
      <c r="M158" s="130"/>
      <c r="N158" s="198" t="s">
        <v>297</v>
      </c>
      <c r="O158" s="200"/>
      <c r="P158" s="200"/>
      <c r="Q158" s="130"/>
      <c r="R158" s="199"/>
      <c r="S158" s="200"/>
      <c r="T158" s="132"/>
      <c r="AB158" s="201" t="str">
        <f>IFERROR(__xludf.DUMMYFUNCTION("FILTER('설정시트'!$D$7:$K$20,'설정시트'!$C$7:$C$20=I158)"),"식재료비")</f>
        <v>식재료비</v>
      </c>
      <c r="AC158" s="201" t="str">
        <f>IFERROR(__xludf.DUMMYFUNCTION("""COMPUTED_VALUE"""),"회사점심")</f>
        <v>회사점심</v>
      </c>
      <c r="AD158" s="201" t="str">
        <f>IFERROR(__xludf.DUMMYFUNCTION("""COMPUTED_VALUE"""),"간식/카페")</f>
        <v>간식/카페</v>
      </c>
      <c r="AE158" s="201" t="str">
        <f>IFERROR(__xludf.DUMMYFUNCTION("""COMPUTED_VALUE"""),"외식/배달")</f>
        <v>외식/배달</v>
      </c>
      <c r="AF158" s="201" t="str">
        <f>IFERROR(__xludf.DUMMYFUNCTION("""COMPUTED_VALUE"""),"기타")</f>
        <v>기타</v>
      </c>
      <c r="AG158" s="201"/>
      <c r="AH158" s="201"/>
      <c r="AI158" s="201"/>
    </row>
    <row r="159">
      <c r="H159" s="195">
        <v>45463.0</v>
      </c>
      <c r="I159" s="196" t="s">
        <v>31</v>
      </c>
      <c r="J159" s="196" t="s">
        <v>27</v>
      </c>
      <c r="K159" s="202">
        <v>7590.0</v>
      </c>
      <c r="L159" s="198" t="s">
        <v>53</v>
      </c>
      <c r="M159" s="130"/>
      <c r="N159" s="198" t="s">
        <v>298</v>
      </c>
      <c r="O159" s="200"/>
      <c r="P159" s="200"/>
      <c r="Q159" s="130"/>
      <c r="R159" s="199"/>
      <c r="S159" s="200"/>
      <c r="T159" s="132"/>
      <c r="AB159" s="201" t="str">
        <f>IFERROR(__xludf.DUMMYFUNCTION("FILTER('설정시트'!$D$7:$K$20,'설정시트'!$C$7:$C$20=I159)"),"식재료비")</f>
        <v>식재료비</v>
      </c>
      <c r="AC159" s="201" t="str">
        <f>IFERROR(__xludf.DUMMYFUNCTION("""COMPUTED_VALUE"""),"회사점심")</f>
        <v>회사점심</v>
      </c>
      <c r="AD159" s="201" t="str">
        <f>IFERROR(__xludf.DUMMYFUNCTION("""COMPUTED_VALUE"""),"간식/카페")</f>
        <v>간식/카페</v>
      </c>
      <c r="AE159" s="201" t="str">
        <f>IFERROR(__xludf.DUMMYFUNCTION("""COMPUTED_VALUE"""),"외식/배달")</f>
        <v>외식/배달</v>
      </c>
      <c r="AF159" s="201" t="str">
        <f>IFERROR(__xludf.DUMMYFUNCTION("""COMPUTED_VALUE"""),"기타")</f>
        <v>기타</v>
      </c>
      <c r="AG159" s="201"/>
      <c r="AH159" s="201"/>
      <c r="AI159" s="201"/>
    </row>
    <row r="160">
      <c r="H160" s="195">
        <v>45464.0</v>
      </c>
      <c r="I160" s="196" t="s">
        <v>3</v>
      </c>
      <c r="J160" s="196" t="s">
        <v>4</v>
      </c>
      <c r="K160" s="202">
        <v>3831300.0</v>
      </c>
      <c r="L160" s="198"/>
      <c r="M160" s="130"/>
      <c r="N160" s="198" t="s">
        <v>299</v>
      </c>
      <c r="O160" s="200"/>
      <c r="P160" s="200"/>
      <c r="Q160" s="130"/>
      <c r="R160" s="199"/>
      <c r="S160" s="200"/>
      <c r="T160" s="132"/>
      <c r="AB160" s="201" t="str">
        <f>IFERROR(__xludf.DUMMYFUNCTION("FILTER('설정시트'!$D$7:$K$20,'설정시트'!$C$7:$C$20=I160)"),"🍪 월급")</f>
        <v>🍪 월급</v>
      </c>
      <c r="AC160" s="201" t="str">
        <f>IFERROR(__xludf.DUMMYFUNCTION("""COMPUTED_VALUE"""),"🍪 부수입")</f>
        <v>🍪 부수입</v>
      </c>
      <c r="AD160" s="201" t="str">
        <f>IFERROR(__xludf.DUMMYFUNCTION("""COMPUTED_VALUE"""),"🐻 월급")</f>
        <v>🐻 월급</v>
      </c>
      <c r="AE160" s="201" t="str">
        <f>IFERROR(__xludf.DUMMYFUNCTION("""COMPUTED_VALUE"""),"🐻 부수입")</f>
        <v>🐻 부수입</v>
      </c>
      <c r="AF160" s="201" t="str">
        <f>IFERROR(__xludf.DUMMYFUNCTION("""COMPUTED_VALUE"""),"기타")</f>
        <v>기타</v>
      </c>
      <c r="AG160" s="201"/>
      <c r="AH160" s="201"/>
      <c r="AI160" s="201"/>
    </row>
    <row r="161">
      <c r="H161" s="195">
        <v>45464.0</v>
      </c>
      <c r="I161" s="203" t="s">
        <v>14</v>
      </c>
      <c r="J161" s="203" t="s">
        <v>20</v>
      </c>
      <c r="K161" s="204">
        <v>10000.0</v>
      </c>
      <c r="L161" s="198" t="s">
        <v>54</v>
      </c>
      <c r="M161" s="130"/>
      <c r="N161" s="198" t="s">
        <v>300</v>
      </c>
      <c r="O161" s="200"/>
      <c r="P161" s="200"/>
      <c r="Q161" s="130"/>
      <c r="R161" s="199"/>
      <c r="S161" s="200"/>
      <c r="T161" s="132"/>
      <c r="AB161" s="201" t="str">
        <f>IFERROR(__xludf.DUMMYFUNCTION("FILTER('설정시트'!$D$7:$K$20,'설정시트'!$C$7:$C$20=I161)"),"관리비")</f>
        <v>관리비</v>
      </c>
      <c r="AC161" s="201" t="str">
        <f>IFERROR(__xludf.DUMMYFUNCTION("""COMPUTED_VALUE"""),"월세")</f>
        <v>월세</v>
      </c>
      <c r="AD161" s="201" t="str">
        <f>IFERROR(__xludf.DUMMYFUNCTION("""COMPUTED_VALUE"""),"대출이자")</f>
        <v>대출이자</v>
      </c>
      <c r="AE161" s="201" t="str">
        <f>IFERROR(__xludf.DUMMYFUNCTION("""COMPUTED_VALUE"""),"통신비")</f>
        <v>통신비</v>
      </c>
      <c r="AF161" s="201" t="str">
        <f>IFERROR(__xludf.DUMMYFUNCTION("""COMPUTED_VALUE"""),"보험료")</f>
        <v>보험료</v>
      </c>
      <c r="AG161" s="201" t="str">
        <f>IFERROR(__xludf.DUMMYFUNCTION("""COMPUTED_VALUE"""),"곗돈")</f>
        <v>곗돈</v>
      </c>
      <c r="AH161" s="201"/>
      <c r="AI161" s="201"/>
    </row>
    <row r="162">
      <c r="H162" s="195">
        <v>45464.0</v>
      </c>
      <c r="I162" s="203" t="s">
        <v>14</v>
      </c>
      <c r="J162" s="203" t="s">
        <v>20</v>
      </c>
      <c r="K162" s="204">
        <v>20000.0</v>
      </c>
      <c r="L162" s="198" t="s">
        <v>54</v>
      </c>
      <c r="M162" s="130"/>
      <c r="N162" s="198" t="s">
        <v>301</v>
      </c>
      <c r="O162" s="200"/>
      <c r="P162" s="200"/>
      <c r="Q162" s="130"/>
      <c r="R162" s="199"/>
      <c r="S162" s="200"/>
      <c r="T162" s="132"/>
      <c r="AB162" s="201" t="str">
        <f>IFERROR(__xludf.DUMMYFUNCTION("FILTER('설정시트'!$D$7:$K$20,'설정시트'!$C$7:$C$20=I162)"),"관리비")</f>
        <v>관리비</v>
      </c>
      <c r="AC162" s="201" t="str">
        <f>IFERROR(__xludf.DUMMYFUNCTION("""COMPUTED_VALUE"""),"월세")</f>
        <v>월세</v>
      </c>
      <c r="AD162" s="201" t="str">
        <f>IFERROR(__xludf.DUMMYFUNCTION("""COMPUTED_VALUE"""),"대출이자")</f>
        <v>대출이자</v>
      </c>
      <c r="AE162" s="201" t="str">
        <f>IFERROR(__xludf.DUMMYFUNCTION("""COMPUTED_VALUE"""),"통신비")</f>
        <v>통신비</v>
      </c>
      <c r="AF162" s="201" t="str">
        <f>IFERROR(__xludf.DUMMYFUNCTION("""COMPUTED_VALUE"""),"보험료")</f>
        <v>보험료</v>
      </c>
      <c r="AG162" s="201" t="str">
        <f>IFERROR(__xludf.DUMMYFUNCTION("""COMPUTED_VALUE"""),"곗돈")</f>
        <v>곗돈</v>
      </c>
      <c r="AH162" s="201"/>
      <c r="AI162" s="201"/>
    </row>
    <row r="163">
      <c r="H163" s="195">
        <v>45464.0</v>
      </c>
      <c r="I163" s="203" t="s">
        <v>9</v>
      </c>
      <c r="J163" s="203" t="s">
        <v>13</v>
      </c>
      <c r="K163" s="204">
        <v>100000.0</v>
      </c>
      <c r="L163" s="198"/>
      <c r="M163" s="130"/>
      <c r="N163" s="198" t="s">
        <v>302</v>
      </c>
      <c r="O163" s="200"/>
      <c r="P163" s="200"/>
      <c r="Q163" s="130"/>
      <c r="R163" s="199"/>
      <c r="S163" s="200"/>
      <c r="T163" s="132"/>
      <c r="AB163" s="201" t="str">
        <f>IFERROR(__xludf.DUMMYFUNCTION("FILTER('설정시트'!$D$7:$K$20,'설정시트'!$C$7:$C$20=I163)"),"주택청약")</f>
        <v>주택청약</v>
      </c>
      <c r="AC163" s="201" t="str">
        <f>IFERROR(__xludf.DUMMYFUNCTION("""COMPUTED_VALUE"""),"우리은행")</f>
        <v>우리은행</v>
      </c>
      <c r="AD163" s="201" t="str">
        <f>IFERROR(__xludf.DUMMYFUNCTION("""COMPUTED_VALUE"""),"케이뱅크")</f>
        <v>케이뱅크</v>
      </c>
      <c r="AE163" s="201" t="str">
        <f>IFERROR(__xludf.DUMMYFUNCTION("""COMPUTED_VALUE"""),"연금저축")</f>
        <v>연금저축</v>
      </c>
      <c r="AF163" s="201"/>
      <c r="AG163" s="201"/>
      <c r="AH163" s="201"/>
      <c r="AI163" s="201"/>
    </row>
    <row r="164">
      <c r="H164" s="195">
        <v>45464.0</v>
      </c>
      <c r="I164" s="203" t="s">
        <v>26</v>
      </c>
      <c r="J164" s="203" t="s">
        <v>27</v>
      </c>
      <c r="K164" s="204">
        <v>6190.0</v>
      </c>
      <c r="L164" s="198" t="s">
        <v>55</v>
      </c>
      <c r="M164" s="130"/>
      <c r="N164" s="198" t="s">
        <v>303</v>
      </c>
      <c r="O164" s="200"/>
      <c r="P164" s="200"/>
      <c r="Q164" s="130"/>
      <c r="R164" s="199"/>
      <c r="S164" s="200"/>
      <c r="T164" s="132"/>
      <c r="AB164" s="201" t="str">
        <f>IFERROR(__xludf.DUMMYFUNCTION("FILTER('설정시트'!$D$7:$K$20,'설정시트'!$C$7:$C$20=I164)"),"식재료비")</f>
        <v>식재료비</v>
      </c>
      <c r="AC164" s="201" t="str">
        <f>IFERROR(__xludf.DUMMYFUNCTION("""COMPUTED_VALUE"""),"회사점심")</f>
        <v>회사점심</v>
      </c>
      <c r="AD164" s="201" t="str">
        <f>IFERROR(__xludf.DUMMYFUNCTION("""COMPUTED_VALUE"""),"간식/카페")</f>
        <v>간식/카페</v>
      </c>
      <c r="AE164" s="201" t="str">
        <f>IFERROR(__xludf.DUMMYFUNCTION("""COMPUTED_VALUE"""),"외식/배달")</f>
        <v>외식/배달</v>
      </c>
      <c r="AF164" s="201" t="str">
        <f>IFERROR(__xludf.DUMMYFUNCTION("""COMPUTED_VALUE"""),"기타")</f>
        <v>기타</v>
      </c>
      <c r="AG164" s="201"/>
      <c r="AH164" s="201"/>
      <c r="AI164" s="201"/>
    </row>
    <row r="165">
      <c r="H165" s="195">
        <v>45464.0</v>
      </c>
      <c r="I165" s="196" t="s">
        <v>31</v>
      </c>
      <c r="J165" s="196" t="s">
        <v>28</v>
      </c>
      <c r="K165" s="202">
        <v>11900.0</v>
      </c>
      <c r="L165" s="198" t="s">
        <v>58</v>
      </c>
      <c r="M165" s="130"/>
      <c r="N165" s="198" t="s">
        <v>304</v>
      </c>
      <c r="O165" s="200"/>
      <c r="P165" s="200"/>
      <c r="Q165" s="130"/>
      <c r="R165" s="199"/>
      <c r="S165" s="200"/>
      <c r="T165" s="132"/>
      <c r="AB165" s="201" t="str">
        <f>IFERROR(__xludf.DUMMYFUNCTION("FILTER('설정시트'!$D$7:$K$20,'설정시트'!$C$7:$C$20=I165)"),"식재료비")</f>
        <v>식재료비</v>
      </c>
      <c r="AC165" s="201" t="str">
        <f>IFERROR(__xludf.DUMMYFUNCTION("""COMPUTED_VALUE"""),"회사점심")</f>
        <v>회사점심</v>
      </c>
      <c r="AD165" s="201" t="str">
        <f>IFERROR(__xludf.DUMMYFUNCTION("""COMPUTED_VALUE"""),"간식/카페")</f>
        <v>간식/카페</v>
      </c>
      <c r="AE165" s="201" t="str">
        <f>IFERROR(__xludf.DUMMYFUNCTION("""COMPUTED_VALUE"""),"외식/배달")</f>
        <v>외식/배달</v>
      </c>
      <c r="AF165" s="201" t="str">
        <f>IFERROR(__xludf.DUMMYFUNCTION("""COMPUTED_VALUE"""),"기타")</f>
        <v>기타</v>
      </c>
      <c r="AG165" s="201"/>
      <c r="AH165" s="201"/>
      <c r="AI165" s="201"/>
    </row>
    <row r="166">
      <c r="H166" s="195">
        <v>45465.0</v>
      </c>
      <c r="I166" s="203" t="s">
        <v>26</v>
      </c>
      <c r="J166" s="203" t="s">
        <v>29</v>
      </c>
      <c r="K166" s="204">
        <v>4700.0</v>
      </c>
      <c r="L166" s="198" t="s">
        <v>56</v>
      </c>
      <c r="M166" s="130"/>
      <c r="N166" s="198" t="s">
        <v>305</v>
      </c>
      <c r="O166" s="200"/>
      <c r="P166" s="200"/>
      <c r="Q166" s="130"/>
      <c r="R166" s="199"/>
      <c r="S166" s="200"/>
      <c r="T166" s="132"/>
      <c r="AB166" s="201" t="str">
        <f>IFERROR(__xludf.DUMMYFUNCTION("FILTER('설정시트'!$D$7:$K$20,'설정시트'!$C$7:$C$20=I166)"),"식재료비")</f>
        <v>식재료비</v>
      </c>
      <c r="AC166" s="201" t="str">
        <f>IFERROR(__xludf.DUMMYFUNCTION("""COMPUTED_VALUE"""),"회사점심")</f>
        <v>회사점심</v>
      </c>
      <c r="AD166" s="201" t="str">
        <f>IFERROR(__xludf.DUMMYFUNCTION("""COMPUTED_VALUE"""),"간식/카페")</f>
        <v>간식/카페</v>
      </c>
      <c r="AE166" s="201" t="str">
        <f>IFERROR(__xludf.DUMMYFUNCTION("""COMPUTED_VALUE"""),"외식/배달")</f>
        <v>외식/배달</v>
      </c>
      <c r="AF166" s="201" t="str">
        <f>IFERROR(__xludf.DUMMYFUNCTION("""COMPUTED_VALUE"""),"기타")</f>
        <v>기타</v>
      </c>
      <c r="AG166" s="201"/>
      <c r="AH166" s="201"/>
      <c r="AI166" s="201"/>
    </row>
    <row r="167">
      <c r="H167" s="195">
        <v>45465.0</v>
      </c>
      <c r="I167" s="203" t="s">
        <v>26</v>
      </c>
      <c r="J167" s="203" t="s">
        <v>29</v>
      </c>
      <c r="K167" s="204">
        <v>5000.0</v>
      </c>
      <c r="L167" s="198" t="s">
        <v>54</v>
      </c>
      <c r="M167" s="130"/>
      <c r="N167" s="198" t="s">
        <v>306</v>
      </c>
      <c r="O167" s="200"/>
      <c r="P167" s="200"/>
      <c r="Q167" s="130"/>
      <c r="R167" s="199"/>
      <c r="S167" s="200"/>
      <c r="T167" s="132"/>
      <c r="AB167" s="201" t="str">
        <f>IFERROR(__xludf.DUMMYFUNCTION("FILTER('설정시트'!$D$7:$K$20,'설정시트'!$C$7:$C$20=I167)"),"식재료비")</f>
        <v>식재료비</v>
      </c>
      <c r="AC167" s="201" t="str">
        <f>IFERROR(__xludf.DUMMYFUNCTION("""COMPUTED_VALUE"""),"회사점심")</f>
        <v>회사점심</v>
      </c>
      <c r="AD167" s="201" t="str">
        <f>IFERROR(__xludf.DUMMYFUNCTION("""COMPUTED_VALUE"""),"간식/카페")</f>
        <v>간식/카페</v>
      </c>
      <c r="AE167" s="201" t="str">
        <f>IFERROR(__xludf.DUMMYFUNCTION("""COMPUTED_VALUE"""),"외식/배달")</f>
        <v>외식/배달</v>
      </c>
      <c r="AF167" s="201" t="str">
        <f>IFERROR(__xludf.DUMMYFUNCTION("""COMPUTED_VALUE"""),"기타")</f>
        <v>기타</v>
      </c>
      <c r="AG167" s="201"/>
      <c r="AH167" s="201"/>
      <c r="AI167" s="201"/>
    </row>
    <row r="168">
      <c r="H168" s="195">
        <v>45465.0</v>
      </c>
      <c r="I168" s="203" t="s">
        <v>26</v>
      </c>
      <c r="J168" s="203" t="s">
        <v>27</v>
      </c>
      <c r="K168" s="204">
        <v>7450.0</v>
      </c>
      <c r="L168" s="198" t="s">
        <v>55</v>
      </c>
      <c r="M168" s="130"/>
      <c r="N168" s="198" t="s">
        <v>307</v>
      </c>
      <c r="O168" s="200"/>
      <c r="P168" s="200"/>
      <c r="Q168" s="130"/>
      <c r="R168" s="199"/>
      <c r="S168" s="200"/>
      <c r="T168" s="132"/>
      <c r="AB168" s="201" t="str">
        <f>IFERROR(__xludf.DUMMYFUNCTION("FILTER('설정시트'!$D$7:$K$20,'설정시트'!$C$7:$C$20=I168)"),"식재료비")</f>
        <v>식재료비</v>
      </c>
      <c r="AC168" s="201" t="str">
        <f>IFERROR(__xludf.DUMMYFUNCTION("""COMPUTED_VALUE"""),"회사점심")</f>
        <v>회사점심</v>
      </c>
      <c r="AD168" s="201" t="str">
        <f>IFERROR(__xludf.DUMMYFUNCTION("""COMPUTED_VALUE"""),"간식/카페")</f>
        <v>간식/카페</v>
      </c>
      <c r="AE168" s="201" t="str">
        <f>IFERROR(__xludf.DUMMYFUNCTION("""COMPUTED_VALUE"""),"외식/배달")</f>
        <v>외식/배달</v>
      </c>
      <c r="AF168" s="201" t="str">
        <f>IFERROR(__xludf.DUMMYFUNCTION("""COMPUTED_VALUE"""),"기타")</f>
        <v>기타</v>
      </c>
      <c r="AG168" s="201"/>
      <c r="AH168" s="201"/>
      <c r="AI168" s="201"/>
    </row>
    <row r="169">
      <c r="H169" s="195">
        <v>45465.0</v>
      </c>
      <c r="I169" s="203" t="s">
        <v>31</v>
      </c>
      <c r="J169" s="203" t="s">
        <v>29</v>
      </c>
      <c r="K169" s="204">
        <v>6000.0</v>
      </c>
      <c r="L169" s="198" t="s">
        <v>58</v>
      </c>
      <c r="M169" s="130"/>
      <c r="N169" s="198" t="s">
        <v>183</v>
      </c>
      <c r="O169" s="200"/>
      <c r="P169" s="200"/>
      <c r="Q169" s="130"/>
      <c r="R169" s="199"/>
      <c r="S169" s="200"/>
      <c r="T169" s="132"/>
      <c r="AB169" s="201" t="str">
        <f>IFERROR(__xludf.DUMMYFUNCTION("FILTER('설정시트'!$D$7:$K$20,'설정시트'!$C$7:$C$20=I169)"),"식재료비")</f>
        <v>식재료비</v>
      </c>
      <c r="AC169" s="201" t="str">
        <f>IFERROR(__xludf.DUMMYFUNCTION("""COMPUTED_VALUE"""),"회사점심")</f>
        <v>회사점심</v>
      </c>
      <c r="AD169" s="201" t="str">
        <f>IFERROR(__xludf.DUMMYFUNCTION("""COMPUTED_VALUE"""),"간식/카페")</f>
        <v>간식/카페</v>
      </c>
      <c r="AE169" s="201" t="str">
        <f>IFERROR(__xludf.DUMMYFUNCTION("""COMPUTED_VALUE"""),"외식/배달")</f>
        <v>외식/배달</v>
      </c>
      <c r="AF169" s="201" t="str">
        <f>IFERROR(__xludf.DUMMYFUNCTION("""COMPUTED_VALUE"""),"기타")</f>
        <v>기타</v>
      </c>
      <c r="AG169" s="201"/>
      <c r="AH169" s="201"/>
      <c r="AI169" s="201"/>
    </row>
    <row r="170">
      <c r="H170" s="195">
        <v>45466.0</v>
      </c>
      <c r="I170" s="196" t="s">
        <v>46</v>
      </c>
      <c r="J170" s="203" t="s">
        <v>48</v>
      </c>
      <c r="K170" s="204">
        <v>19000.0</v>
      </c>
      <c r="L170" s="198" t="s">
        <v>54</v>
      </c>
      <c r="M170" s="130"/>
      <c r="N170" s="198" t="s">
        <v>308</v>
      </c>
      <c r="O170" s="200"/>
      <c r="P170" s="200"/>
      <c r="Q170" s="130"/>
      <c r="R170" s="199"/>
      <c r="S170" s="200"/>
      <c r="T170" s="132"/>
      <c r="AB170" s="201" t="str">
        <f>IFERROR(__xludf.DUMMYFUNCTION("FILTER('설정시트'!$D$7:$K$20,'설정시트'!$C$7:$C$20=I170)"),"축의/부의금")</f>
        <v>축의/부의금</v>
      </c>
      <c r="AC170" s="201" t="str">
        <f>IFERROR(__xludf.DUMMYFUNCTION("""COMPUTED_VALUE"""),"생신/생일선물")</f>
        <v>생신/생일선물</v>
      </c>
      <c r="AD170" s="201" t="str">
        <f>IFERROR(__xludf.DUMMYFUNCTION("""COMPUTED_VALUE"""),"명절/어버이날")</f>
        <v>명절/어버이날</v>
      </c>
      <c r="AE170" s="201" t="str">
        <f>IFERROR(__xludf.DUMMYFUNCTION("""COMPUTED_VALUE"""),"여행")</f>
        <v>여행</v>
      </c>
      <c r="AF170" s="201" t="str">
        <f>IFERROR(__xludf.DUMMYFUNCTION("""COMPUTED_VALUE"""),"기타")</f>
        <v>기타</v>
      </c>
      <c r="AG170" s="201"/>
      <c r="AH170" s="201"/>
      <c r="AI170" s="201"/>
    </row>
    <row r="171">
      <c r="H171" s="195">
        <v>45466.0</v>
      </c>
      <c r="I171" s="203" t="s">
        <v>31</v>
      </c>
      <c r="J171" s="203" t="s">
        <v>30</v>
      </c>
      <c r="K171" s="204">
        <v>23000.0</v>
      </c>
      <c r="L171" s="198" t="s">
        <v>53</v>
      </c>
      <c r="M171" s="130"/>
      <c r="N171" s="198" t="s">
        <v>309</v>
      </c>
      <c r="O171" s="200"/>
      <c r="P171" s="200"/>
      <c r="Q171" s="130"/>
      <c r="R171" s="199"/>
      <c r="S171" s="200"/>
      <c r="T171" s="132"/>
      <c r="AB171" s="201" t="str">
        <f>IFERROR(__xludf.DUMMYFUNCTION("FILTER('설정시트'!$D$7:$K$20,'설정시트'!$C$7:$C$20=I171)"),"식재료비")</f>
        <v>식재료비</v>
      </c>
      <c r="AC171" s="201" t="str">
        <f>IFERROR(__xludf.DUMMYFUNCTION("""COMPUTED_VALUE"""),"회사점심")</f>
        <v>회사점심</v>
      </c>
      <c r="AD171" s="201" t="str">
        <f>IFERROR(__xludf.DUMMYFUNCTION("""COMPUTED_VALUE"""),"간식/카페")</f>
        <v>간식/카페</v>
      </c>
      <c r="AE171" s="201" t="str">
        <f>IFERROR(__xludf.DUMMYFUNCTION("""COMPUTED_VALUE"""),"외식/배달")</f>
        <v>외식/배달</v>
      </c>
      <c r="AF171" s="201" t="str">
        <f>IFERROR(__xludf.DUMMYFUNCTION("""COMPUTED_VALUE"""),"기타")</f>
        <v>기타</v>
      </c>
      <c r="AG171" s="201"/>
      <c r="AH171" s="201"/>
      <c r="AI171" s="201"/>
    </row>
    <row r="172">
      <c r="H172" s="195">
        <v>45466.0</v>
      </c>
      <c r="I172" s="203" t="s">
        <v>38</v>
      </c>
      <c r="J172" s="203" t="s">
        <v>8</v>
      </c>
      <c r="K172" s="204">
        <v>500000.0</v>
      </c>
      <c r="L172" s="198" t="s">
        <v>54</v>
      </c>
      <c r="M172" s="130"/>
      <c r="N172" s="198" t="s">
        <v>310</v>
      </c>
      <c r="O172" s="200"/>
      <c r="P172" s="200"/>
      <c r="Q172" s="130"/>
      <c r="R172" s="198" t="s">
        <v>311</v>
      </c>
      <c r="S172" s="200"/>
      <c r="T172" s="132"/>
      <c r="AB172" s="201" t="str">
        <f>IFERROR(__xludf.DUMMYFUNCTION("FILTER('설정시트'!$D$7:$K$20,'설정시트'!$C$7:$C$20=I172)"),"의류/잡화")</f>
        <v>의류/잡화</v>
      </c>
      <c r="AC172" s="201" t="str">
        <f>IFERROR(__xludf.DUMMYFUNCTION("""COMPUTED_VALUE"""),"OTT")</f>
        <v>OTT</v>
      </c>
      <c r="AD172" s="201" t="str">
        <f>IFERROR(__xludf.DUMMYFUNCTION("""COMPUTED_VALUE"""),"문화생활")</f>
        <v>문화생활</v>
      </c>
      <c r="AE172" s="201" t="str">
        <f>IFERROR(__xludf.DUMMYFUNCTION("""COMPUTED_VALUE"""),"자기계발")</f>
        <v>자기계발</v>
      </c>
      <c r="AF172" s="201" t="str">
        <f>IFERROR(__xludf.DUMMYFUNCTION("""COMPUTED_VALUE"""),"미용")</f>
        <v>미용</v>
      </c>
      <c r="AG172" s="201" t="str">
        <f>IFERROR(__xludf.DUMMYFUNCTION("""COMPUTED_VALUE"""),"기타")</f>
        <v>기타</v>
      </c>
      <c r="AH172" s="201"/>
      <c r="AI172" s="201"/>
    </row>
    <row r="173">
      <c r="H173" s="195">
        <v>45467.0</v>
      </c>
      <c r="I173" s="203" t="s">
        <v>26</v>
      </c>
      <c r="J173" s="203" t="s">
        <v>28</v>
      </c>
      <c r="K173" s="204">
        <v>13900.0</v>
      </c>
      <c r="L173" s="198" t="s">
        <v>54</v>
      </c>
      <c r="M173" s="130"/>
      <c r="N173" s="198" t="s">
        <v>312</v>
      </c>
      <c r="O173" s="200"/>
      <c r="P173" s="200"/>
      <c r="Q173" s="130"/>
      <c r="R173" s="199"/>
      <c r="S173" s="200"/>
      <c r="T173" s="132"/>
      <c r="AB173" s="201" t="str">
        <f>IFERROR(__xludf.DUMMYFUNCTION("FILTER('설정시트'!$D$7:$K$20,'설정시트'!$C$7:$C$20=I173)"),"식재료비")</f>
        <v>식재료비</v>
      </c>
      <c r="AC173" s="201" t="str">
        <f>IFERROR(__xludf.DUMMYFUNCTION("""COMPUTED_VALUE"""),"회사점심")</f>
        <v>회사점심</v>
      </c>
      <c r="AD173" s="201" t="str">
        <f>IFERROR(__xludf.DUMMYFUNCTION("""COMPUTED_VALUE"""),"간식/카페")</f>
        <v>간식/카페</v>
      </c>
      <c r="AE173" s="201" t="str">
        <f>IFERROR(__xludf.DUMMYFUNCTION("""COMPUTED_VALUE"""),"외식/배달")</f>
        <v>외식/배달</v>
      </c>
      <c r="AF173" s="201" t="str">
        <f>IFERROR(__xludf.DUMMYFUNCTION("""COMPUTED_VALUE"""),"기타")</f>
        <v>기타</v>
      </c>
      <c r="AG173" s="201"/>
      <c r="AH173" s="201"/>
      <c r="AI173" s="201"/>
    </row>
    <row r="174">
      <c r="H174" s="195">
        <v>45467.0</v>
      </c>
      <c r="I174" s="203" t="s">
        <v>31</v>
      </c>
      <c r="J174" s="203" t="s">
        <v>28</v>
      </c>
      <c r="K174" s="204">
        <v>8500.0</v>
      </c>
      <c r="L174" s="198" t="s">
        <v>56</v>
      </c>
      <c r="M174" s="130"/>
      <c r="N174" s="198" t="s">
        <v>313</v>
      </c>
      <c r="O174" s="200"/>
      <c r="P174" s="200"/>
      <c r="Q174" s="130"/>
      <c r="R174" s="198"/>
      <c r="S174" s="200"/>
      <c r="T174" s="132"/>
      <c r="AB174" s="201" t="str">
        <f>IFERROR(__xludf.DUMMYFUNCTION("FILTER('설정시트'!$D$7:$K$20,'설정시트'!$C$7:$C$20=I174)"),"식재료비")</f>
        <v>식재료비</v>
      </c>
      <c r="AC174" s="201" t="str">
        <f>IFERROR(__xludf.DUMMYFUNCTION("""COMPUTED_VALUE"""),"회사점심")</f>
        <v>회사점심</v>
      </c>
      <c r="AD174" s="201" t="str">
        <f>IFERROR(__xludf.DUMMYFUNCTION("""COMPUTED_VALUE"""),"간식/카페")</f>
        <v>간식/카페</v>
      </c>
      <c r="AE174" s="201" t="str">
        <f>IFERROR(__xludf.DUMMYFUNCTION("""COMPUTED_VALUE"""),"외식/배달")</f>
        <v>외식/배달</v>
      </c>
      <c r="AF174" s="201" t="str">
        <f>IFERROR(__xludf.DUMMYFUNCTION("""COMPUTED_VALUE"""),"기타")</f>
        <v>기타</v>
      </c>
      <c r="AG174" s="201"/>
      <c r="AH174" s="201"/>
      <c r="AI174" s="201"/>
    </row>
    <row r="175">
      <c r="H175" s="195">
        <v>45468.0</v>
      </c>
      <c r="I175" s="203" t="s">
        <v>9</v>
      </c>
      <c r="J175" s="203" t="s">
        <v>13</v>
      </c>
      <c r="K175" s="204">
        <v>100000.0</v>
      </c>
      <c r="L175" s="198"/>
      <c r="M175" s="130"/>
      <c r="N175" s="198" t="s">
        <v>314</v>
      </c>
      <c r="O175" s="200"/>
      <c r="P175" s="200"/>
      <c r="Q175" s="130"/>
      <c r="R175" s="199"/>
      <c r="S175" s="200"/>
      <c r="T175" s="132"/>
      <c r="AB175" s="201" t="str">
        <f>IFERROR(__xludf.DUMMYFUNCTION("FILTER('설정시트'!$D$7:$K$20,'설정시트'!$C$7:$C$20=I175)"),"주택청약")</f>
        <v>주택청약</v>
      </c>
      <c r="AC175" s="201" t="str">
        <f>IFERROR(__xludf.DUMMYFUNCTION("""COMPUTED_VALUE"""),"우리은행")</f>
        <v>우리은행</v>
      </c>
      <c r="AD175" s="201" t="str">
        <f>IFERROR(__xludf.DUMMYFUNCTION("""COMPUTED_VALUE"""),"케이뱅크")</f>
        <v>케이뱅크</v>
      </c>
      <c r="AE175" s="201" t="str">
        <f>IFERROR(__xludf.DUMMYFUNCTION("""COMPUTED_VALUE"""),"연금저축")</f>
        <v>연금저축</v>
      </c>
      <c r="AF175" s="201"/>
      <c r="AG175" s="201"/>
      <c r="AH175" s="201"/>
      <c r="AI175" s="201"/>
    </row>
    <row r="176">
      <c r="H176" s="195">
        <v>45468.0</v>
      </c>
      <c r="I176" s="203" t="s">
        <v>21</v>
      </c>
      <c r="J176" s="203" t="s">
        <v>20</v>
      </c>
      <c r="K176" s="204">
        <v>20000.0</v>
      </c>
      <c r="L176" s="198" t="s">
        <v>54</v>
      </c>
      <c r="M176" s="130"/>
      <c r="N176" s="198" t="s">
        <v>315</v>
      </c>
      <c r="O176" s="200"/>
      <c r="P176" s="200"/>
      <c r="Q176" s="130"/>
      <c r="R176" s="199"/>
      <c r="S176" s="200"/>
      <c r="T176" s="132"/>
      <c r="AB176" s="201" t="str">
        <f>IFERROR(__xludf.DUMMYFUNCTION("FILTER('설정시트'!$D$7:$K$20,'설정시트'!$C$7:$C$20=I176)"),"관리비")</f>
        <v>관리비</v>
      </c>
      <c r="AC176" s="201" t="str">
        <f>IFERROR(__xludf.DUMMYFUNCTION("""COMPUTED_VALUE"""),"대출이자")</f>
        <v>대출이자</v>
      </c>
      <c r="AD176" s="201" t="str">
        <f>IFERROR(__xludf.DUMMYFUNCTION("""COMPUTED_VALUE"""),"통신비")</f>
        <v>통신비</v>
      </c>
      <c r="AE176" s="201" t="str">
        <f>IFERROR(__xludf.DUMMYFUNCTION("""COMPUTED_VALUE"""),"보험료")</f>
        <v>보험료</v>
      </c>
      <c r="AF176" s="201" t="str">
        <f>IFERROR(__xludf.DUMMYFUNCTION("""COMPUTED_VALUE"""),"곗돈")</f>
        <v>곗돈</v>
      </c>
      <c r="AG176" s="201"/>
      <c r="AH176" s="201"/>
      <c r="AI176" s="201"/>
    </row>
    <row r="177">
      <c r="H177" s="195">
        <v>45468.0</v>
      </c>
      <c r="I177" s="203" t="s">
        <v>31</v>
      </c>
      <c r="J177" s="203" t="s">
        <v>28</v>
      </c>
      <c r="K177" s="204">
        <v>11900.0</v>
      </c>
      <c r="L177" s="198" t="s">
        <v>53</v>
      </c>
      <c r="M177" s="130"/>
      <c r="N177" s="198" t="s">
        <v>316</v>
      </c>
      <c r="O177" s="200"/>
      <c r="P177" s="200"/>
      <c r="Q177" s="130"/>
      <c r="R177" s="199"/>
      <c r="S177" s="200"/>
      <c r="T177" s="132"/>
      <c r="AB177" s="201" t="str">
        <f>IFERROR(__xludf.DUMMYFUNCTION("FILTER('설정시트'!$D$7:$K$20,'설정시트'!$C$7:$C$20=I177)"),"식재료비")</f>
        <v>식재료비</v>
      </c>
      <c r="AC177" s="201" t="str">
        <f>IFERROR(__xludf.DUMMYFUNCTION("""COMPUTED_VALUE"""),"회사점심")</f>
        <v>회사점심</v>
      </c>
      <c r="AD177" s="201" t="str">
        <f>IFERROR(__xludf.DUMMYFUNCTION("""COMPUTED_VALUE"""),"간식/카페")</f>
        <v>간식/카페</v>
      </c>
      <c r="AE177" s="201" t="str">
        <f>IFERROR(__xludf.DUMMYFUNCTION("""COMPUTED_VALUE"""),"외식/배달")</f>
        <v>외식/배달</v>
      </c>
      <c r="AF177" s="201" t="str">
        <f>IFERROR(__xludf.DUMMYFUNCTION("""COMPUTED_VALUE"""),"기타")</f>
        <v>기타</v>
      </c>
      <c r="AG177" s="201"/>
      <c r="AH177" s="201"/>
      <c r="AI177" s="201"/>
    </row>
    <row r="178">
      <c r="H178" s="195">
        <v>45468.0</v>
      </c>
      <c r="I178" s="203" t="s">
        <v>26</v>
      </c>
      <c r="J178" s="203" t="s">
        <v>28</v>
      </c>
      <c r="K178" s="204">
        <v>27800.0</v>
      </c>
      <c r="L178" s="198" t="s">
        <v>55</v>
      </c>
      <c r="M178" s="130"/>
      <c r="N178" s="198" t="s">
        <v>317</v>
      </c>
      <c r="O178" s="200"/>
      <c r="P178" s="200"/>
      <c r="Q178" s="130"/>
      <c r="R178" s="199"/>
      <c r="S178" s="200"/>
      <c r="T178" s="132"/>
      <c r="AB178" s="201" t="str">
        <f>IFERROR(__xludf.DUMMYFUNCTION("FILTER('설정시트'!$D$7:$K$20,'설정시트'!$C$7:$C$20=I178)"),"식재료비")</f>
        <v>식재료비</v>
      </c>
      <c r="AC178" s="201" t="str">
        <f>IFERROR(__xludf.DUMMYFUNCTION("""COMPUTED_VALUE"""),"회사점심")</f>
        <v>회사점심</v>
      </c>
      <c r="AD178" s="201" t="str">
        <f>IFERROR(__xludf.DUMMYFUNCTION("""COMPUTED_VALUE"""),"간식/카페")</f>
        <v>간식/카페</v>
      </c>
      <c r="AE178" s="201" t="str">
        <f>IFERROR(__xludf.DUMMYFUNCTION("""COMPUTED_VALUE"""),"외식/배달")</f>
        <v>외식/배달</v>
      </c>
      <c r="AF178" s="201" t="str">
        <f>IFERROR(__xludf.DUMMYFUNCTION("""COMPUTED_VALUE"""),"기타")</f>
        <v>기타</v>
      </c>
      <c r="AG178" s="201"/>
      <c r="AH178" s="201"/>
      <c r="AI178" s="201"/>
    </row>
    <row r="179">
      <c r="H179" s="195">
        <v>45468.0</v>
      </c>
      <c r="I179" s="203" t="s">
        <v>39</v>
      </c>
      <c r="J179" s="203" t="s">
        <v>40</v>
      </c>
      <c r="K179" s="204">
        <v>9400.0</v>
      </c>
      <c r="L179" s="198" t="s">
        <v>55</v>
      </c>
      <c r="M179" s="130"/>
      <c r="N179" s="198" t="s">
        <v>318</v>
      </c>
      <c r="O179" s="200"/>
      <c r="P179" s="200"/>
      <c r="Q179" s="130"/>
      <c r="R179" s="199"/>
      <c r="S179" s="200"/>
      <c r="T179" s="132"/>
      <c r="AB179" s="201" t="str">
        <f>IFERROR(__xludf.DUMMYFUNCTION("FILTER('설정시트'!$D$7:$K$20,'설정시트'!$C$7:$C$20=I179)"),"약국")</f>
        <v>약국</v>
      </c>
      <c r="AC179" s="201" t="str">
        <f>IFERROR(__xludf.DUMMYFUNCTION("""COMPUTED_VALUE"""),"병원비")</f>
        <v>병원비</v>
      </c>
      <c r="AD179" s="201" t="str">
        <f>IFERROR(__xludf.DUMMYFUNCTION("""COMPUTED_VALUE"""),"영양제")</f>
        <v>영양제</v>
      </c>
      <c r="AE179" s="201" t="str">
        <f>IFERROR(__xludf.DUMMYFUNCTION("""COMPUTED_VALUE"""),"교통비")</f>
        <v>교통비</v>
      </c>
      <c r="AF179" s="201" t="str">
        <f>IFERROR(__xludf.DUMMYFUNCTION("""COMPUTED_VALUE"""),"주유비")</f>
        <v>주유비</v>
      </c>
      <c r="AG179" s="201" t="str">
        <f>IFERROR(__xludf.DUMMYFUNCTION("""COMPUTED_VALUE"""),"기타")</f>
        <v>기타</v>
      </c>
      <c r="AH179" s="201"/>
      <c r="AI179" s="201"/>
    </row>
    <row r="180">
      <c r="H180" s="195">
        <v>45468.0</v>
      </c>
      <c r="I180" s="203" t="s">
        <v>21</v>
      </c>
      <c r="J180" s="203" t="s">
        <v>19</v>
      </c>
      <c r="K180" s="204">
        <v>88010.0</v>
      </c>
      <c r="L180" s="198" t="s">
        <v>54</v>
      </c>
      <c r="M180" s="130"/>
      <c r="N180" s="198" t="s">
        <v>256</v>
      </c>
      <c r="O180" s="200"/>
      <c r="P180" s="200"/>
      <c r="Q180" s="130"/>
      <c r="R180" s="199"/>
      <c r="S180" s="200"/>
      <c r="T180" s="132"/>
      <c r="AB180" s="201" t="str">
        <f>IFERROR(__xludf.DUMMYFUNCTION("FILTER('설정시트'!$D$7:$K$20,'설정시트'!$C$7:$C$20=I180)"),"관리비")</f>
        <v>관리비</v>
      </c>
      <c r="AC180" s="201" t="str">
        <f>IFERROR(__xludf.DUMMYFUNCTION("""COMPUTED_VALUE"""),"대출이자")</f>
        <v>대출이자</v>
      </c>
      <c r="AD180" s="201" t="str">
        <f>IFERROR(__xludf.DUMMYFUNCTION("""COMPUTED_VALUE"""),"통신비")</f>
        <v>통신비</v>
      </c>
      <c r="AE180" s="201" t="str">
        <f>IFERROR(__xludf.DUMMYFUNCTION("""COMPUTED_VALUE"""),"보험료")</f>
        <v>보험료</v>
      </c>
      <c r="AF180" s="201" t="str">
        <f>IFERROR(__xludf.DUMMYFUNCTION("""COMPUTED_VALUE"""),"곗돈")</f>
        <v>곗돈</v>
      </c>
      <c r="AG180" s="201"/>
      <c r="AH180" s="201"/>
      <c r="AI180" s="201"/>
    </row>
    <row r="181">
      <c r="H181" s="195">
        <v>45468.0</v>
      </c>
      <c r="I181" s="203" t="s">
        <v>14</v>
      </c>
      <c r="J181" s="203" t="s">
        <v>15</v>
      </c>
      <c r="K181" s="204">
        <v>226170.0</v>
      </c>
      <c r="L181" s="198" t="s">
        <v>56</v>
      </c>
      <c r="M181" s="130"/>
      <c r="N181" s="198" t="s">
        <v>319</v>
      </c>
      <c r="O181" s="200"/>
      <c r="P181" s="200"/>
      <c r="Q181" s="130"/>
      <c r="R181" s="199"/>
      <c r="S181" s="200"/>
      <c r="T181" s="132"/>
      <c r="AB181" s="201" t="str">
        <f>IFERROR(__xludf.DUMMYFUNCTION("FILTER('설정시트'!$D$7:$K$20,'설정시트'!$C$7:$C$20=I181)"),"관리비")</f>
        <v>관리비</v>
      </c>
      <c r="AC181" s="201" t="str">
        <f>IFERROR(__xludf.DUMMYFUNCTION("""COMPUTED_VALUE"""),"월세")</f>
        <v>월세</v>
      </c>
      <c r="AD181" s="201" t="str">
        <f>IFERROR(__xludf.DUMMYFUNCTION("""COMPUTED_VALUE"""),"대출이자")</f>
        <v>대출이자</v>
      </c>
      <c r="AE181" s="201" t="str">
        <f>IFERROR(__xludf.DUMMYFUNCTION("""COMPUTED_VALUE"""),"통신비")</f>
        <v>통신비</v>
      </c>
      <c r="AF181" s="201" t="str">
        <f>IFERROR(__xludf.DUMMYFUNCTION("""COMPUTED_VALUE"""),"보험료")</f>
        <v>보험료</v>
      </c>
      <c r="AG181" s="201" t="str">
        <f>IFERROR(__xludf.DUMMYFUNCTION("""COMPUTED_VALUE"""),"곗돈")</f>
        <v>곗돈</v>
      </c>
      <c r="AH181" s="201"/>
      <c r="AI181" s="201"/>
    </row>
    <row r="182">
      <c r="H182" s="195">
        <v>45469.0</v>
      </c>
      <c r="I182" s="203" t="s">
        <v>21</v>
      </c>
      <c r="J182" s="203" t="s">
        <v>18</v>
      </c>
      <c r="K182" s="204">
        <v>22000.0</v>
      </c>
      <c r="L182" s="198" t="s">
        <v>58</v>
      </c>
      <c r="M182" s="130"/>
      <c r="N182" s="198" t="s">
        <v>320</v>
      </c>
      <c r="O182" s="200"/>
      <c r="P182" s="200"/>
      <c r="Q182" s="130"/>
      <c r="R182" s="199"/>
      <c r="S182" s="200"/>
      <c r="T182" s="132"/>
      <c r="AB182" s="201" t="str">
        <f>IFERROR(__xludf.DUMMYFUNCTION("FILTER('설정시트'!$D$7:$K$20,'설정시트'!$C$7:$C$20=I182)"),"관리비")</f>
        <v>관리비</v>
      </c>
      <c r="AC182" s="201" t="str">
        <f>IFERROR(__xludf.DUMMYFUNCTION("""COMPUTED_VALUE"""),"대출이자")</f>
        <v>대출이자</v>
      </c>
      <c r="AD182" s="201" t="str">
        <f>IFERROR(__xludf.DUMMYFUNCTION("""COMPUTED_VALUE"""),"통신비")</f>
        <v>통신비</v>
      </c>
      <c r="AE182" s="201" t="str">
        <f>IFERROR(__xludf.DUMMYFUNCTION("""COMPUTED_VALUE"""),"보험료")</f>
        <v>보험료</v>
      </c>
      <c r="AF182" s="201" t="str">
        <f>IFERROR(__xludf.DUMMYFUNCTION("""COMPUTED_VALUE"""),"곗돈")</f>
        <v>곗돈</v>
      </c>
      <c r="AG182" s="201"/>
      <c r="AH182" s="201"/>
      <c r="AI182" s="201"/>
    </row>
    <row r="183">
      <c r="H183" s="195">
        <v>45469.0</v>
      </c>
      <c r="I183" s="203" t="s">
        <v>31</v>
      </c>
      <c r="J183" s="203" t="s">
        <v>28</v>
      </c>
      <c r="K183" s="204">
        <v>8500.0</v>
      </c>
      <c r="L183" s="198" t="s">
        <v>58</v>
      </c>
      <c r="M183" s="130"/>
      <c r="N183" s="198" t="s">
        <v>321</v>
      </c>
      <c r="O183" s="200"/>
      <c r="P183" s="200"/>
      <c r="Q183" s="130"/>
      <c r="R183" s="199"/>
      <c r="S183" s="200"/>
      <c r="T183" s="132"/>
      <c r="AB183" s="201" t="str">
        <f>IFERROR(__xludf.DUMMYFUNCTION("FILTER('설정시트'!$D$7:$K$20,'설정시트'!$C$7:$C$20=I183)"),"식재료비")</f>
        <v>식재료비</v>
      </c>
      <c r="AC183" s="201" t="str">
        <f>IFERROR(__xludf.DUMMYFUNCTION("""COMPUTED_VALUE"""),"회사점심")</f>
        <v>회사점심</v>
      </c>
      <c r="AD183" s="201" t="str">
        <f>IFERROR(__xludf.DUMMYFUNCTION("""COMPUTED_VALUE"""),"간식/카페")</f>
        <v>간식/카페</v>
      </c>
      <c r="AE183" s="201" t="str">
        <f>IFERROR(__xludf.DUMMYFUNCTION("""COMPUTED_VALUE"""),"외식/배달")</f>
        <v>외식/배달</v>
      </c>
      <c r="AF183" s="201" t="str">
        <f>IFERROR(__xludf.DUMMYFUNCTION("""COMPUTED_VALUE"""),"기타")</f>
        <v>기타</v>
      </c>
      <c r="AG183" s="201"/>
      <c r="AH183" s="201"/>
      <c r="AI183" s="201"/>
    </row>
    <row r="184">
      <c r="H184" s="195">
        <v>45469.0</v>
      </c>
      <c r="I184" s="203" t="s">
        <v>31</v>
      </c>
      <c r="J184" s="203" t="s">
        <v>29</v>
      </c>
      <c r="K184" s="204">
        <v>7500.0</v>
      </c>
      <c r="L184" s="198" t="s">
        <v>58</v>
      </c>
      <c r="M184" s="130"/>
      <c r="N184" s="198" t="s">
        <v>260</v>
      </c>
      <c r="O184" s="200"/>
      <c r="P184" s="200"/>
      <c r="Q184" s="130"/>
      <c r="R184" s="199"/>
      <c r="S184" s="200"/>
      <c r="T184" s="132"/>
      <c r="AB184" s="201" t="str">
        <f>IFERROR(__xludf.DUMMYFUNCTION("FILTER('설정시트'!$D$7:$K$20,'설정시트'!$C$7:$C$20=I184)"),"식재료비")</f>
        <v>식재료비</v>
      </c>
      <c r="AC184" s="201" t="str">
        <f>IFERROR(__xludf.DUMMYFUNCTION("""COMPUTED_VALUE"""),"회사점심")</f>
        <v>회사점심</v>
      </c>
      <c r="AD184" s="201" t="str">
        <f>IFERROR(__xludf.DUMMYFUNCTION("""COMPUTED_VALUE"""),"간식/카페")</f>
        <v>간식/카페</v>
      </c>
      <c r="AE184" s="201" t="str">
        <f>IFERROR(__xludf.DUMMYFUNCTION("""COMPUTED_VALUE"""),"외식/배달")</f>
        <v>외식/배달</v>
      </c>
      <c r="AF184" s="201" t="str">
        <f>IFERROR(__xludf.DUMMYFUNCTION("""COMPUTED_VALUE"""),"기타")</f>
        <v>기타</v>
      </c>
      <c r="AG184" s="201"/>
      <c r="AH184" s="201"/>
      <c r="AI184" s="201"/>
    </row>
    <row r="185">
      <c r="H185" s="195">
        <v>45469.0</v>
      </c>
      <c r="I185" s="203" t="s">
        <v>38</v>
      </c>
      <c r="J185" s="203" t="s">
        <v>8</v>
      </c>
      <c r="K185" s="204">
        <v>757819.0</v>
      </c>
      <c r="L185" s="198" t="s">
        <v>58</v>
      </c>
      <c r="M185" s="130"/>
      <c r="N185" s="198" t="s">
        <v>322</v>
      </c>
      <c r="O185" s="200"/>
      <c r="P185" s="200"/>
      <c r="Q185" s="130"/>
      <c r="R185" s="198" t="s">
        <v>323</v>
      </c>
      <c r="S185" s="200"/>
      <c r="T185" s="132"/>
      <c r="AB185" s="201" t="str">
        <f>IFERROR(__xludf.DUMMYFUNCTION("FILTER('설정시트'!$D$7:$K$20,'설정시트'!$C$7:$C$20=I185)"),"의류/잡화")</f>
        <v>의류/잡화</v>
      </c>
      <c r="AC185" s="201" t="str">
        <f>IFERROR(__xludf.DUMMYFUNCTION("""COMPUTED_VALUE"""),"OTT")</f>
        <v>OTT</v>
      </c>
      <c r="AD185" s="201" t="str">
        <f>IFERROR(__xludf.DUMMYFUNCTION("""COMPUTED_VALUE"""),"문화생활")</f>
        <v>문화생활</v>
      </c>
      <c r="AE185" s="201" t="str">
        <f>IFERROR(__xludf.DUMMYFUNCTION("""COMPUTED_VALUE"""),"자기계발")</f>
        <v>자기계발</v>
      </c>
      <c r="AF185" s="201" t="str">
        <f>IFERROR(__xludf.DUMMYFUNCTION("""COMPUTED_VALUE"""),"미용")</f>
        <v>미용</v>
      </c>
      <c r="AG185" s="201" t="str">
        <f>IFERROR(__xludf.DUMMYFUNCTION("""COMPUTED_VALUE"""),"기타")</f>
        <v>기타</v>
      </c>
      <c r="AH185" s="201"/>
      <c r="AI185" s="201"/>
    </row>
    <row r="186">
      <c r="H186" s="195">
        <v>45469.0</v>
      </c>
      <c r="I186" s="203" t="s">
        <v>32</v>
      </c>
      <c r="J186" s="203" t="s">
        <v>33</v>
      </c>
      <c r="K186" s="204">
        <v>150000.0</v>
      </c>
      <c r="L186" s="198" t="s">
        <v>54</v>
      </c>
      <c r="M186" s="130"/>
      <c r="N186" s="198" t="s">
        <v>324</v>
      </c>
      <c r="O186" s="200"/>
      <c r="P186" s="200"/>
      <c r="Q186" s="130"/>
      <c r="R186" s="199"/>
      <c r="S186" s="200"/>
      <c r="T186" s="132"/>
      <c r="AB186" s="201" t="str">
        <f>IFERROR(__xludf.DUMMYFUNCTION("FILTER('설정시트'!$D$7:$K$20,'설정시트'!$C$7:$C$20=I186)"),"의류/잡화")</f>
        <v>의류/잡화</v>
      </c>
      <c r="AC186" s="201" t="str">
        <f>IFERROR(__xludf.DUMMYFUNCTION("""COMPUTED_VALUE"""),"OTT")</f>
        <v>OTT</v>
      </c>
      <c r="AD186" s="201" t="str">
        <f>IFERROR(__xludf.DUMMYFUNCTION("""COMPUTED_VALUE"""),"문화생활")</f>
        <v>문화생활</v>
      </c>
      <c r="AE186" s="201" t="str">
        <f>IFERROR(__xludf.DUMMYFUNCTION("""COMPUTED_VALUE"""),"자기계발")</f>
        <v>자기계발</v>
      </c>
      <c r="AF186" s="201" t="str">
        <f>IFERROR(__xludf.DUMMYFUNCTION("""COMPUTED_VALUE"""),"미용")</f>
        <v>미용</v>
      </c>
      <c r="AG186" s="201" t="str">
        <f>IFERROR(__xludf.DUMMYFUNCTION("""COMPUTED_VALUE"""),"기타")</f>
        <v>기타</v>
      </c>
      <c r="AH186" s="201"/>
      <c r="AI186" s="201"/>
    </row>
    <row r="187">
      <c r="H187" s="195">
        <v>45470.0</v>
      </c>
      <c r="I187" s="203" t="s">
        <v>31</v>
      </c>
      <c r="J187" s="203" t="s">
        <v>29</v>
      </c>
      <c r="K187" s="204">
        <v>1200.0</v>
      </c>
      <c r="L187" s="198" t="s">
        <v>53</v>
      </c>
      <c r="M187" s="130"/>
      <c r="N187" s="198" t="s">
        <v>325</v>
      </c>
      <c r="O187" s="200"/>
      <c r="P187" s="200"/>
      <c r="Q187" s="130"/>
      <c r="R187" s="199"/>
      <c r="S187" s="200"/>
      <c r="T187" s="132"/>
      <c r="AB187" s="201" t="str">
        <f>IFERROR(__xludf.DUMMYFUNCTION("FILTER('설정시트'!$D$7:$K$20,'설정시트'!$C$7:$C$20=I187)"),"식재료비")</f>
        <v>식재료비</v>
      </c>
      <c r="AC187" s="201" t="str">
        <f>IFERROR(__xludf.DUMMYFUNCTION("""COMPUTED_VALUE"""),"회사점심")</f>
        <v>회사점심</v>
      </c>
      <c r="AD187" s="201" t="str">
        <f>IFERROR(__xludf.DUMMYFUNCTION("""COMPUTED_VALUE"""),"간식/카페")</f>
        <v>간식/카페</v>
      </c>
      <c r="AE187" s="201" t="str">
        <f>IFERROR(__xludf.DUMMYFUNCTION("""COMPUTED_VALUE"""),"외식/배달")</f>
        <v>외식/배달</v>
      </c>
      <c r="AF187" s="201" t="str">
        <f>IFERROR(__xludf.DUMMYFUNCTION("""COMPUTED_VALUE"""),"기타")</f>
        <v>기타</v>
      </c>
      <c r="AG187" s="201"/>
      <c r="AH187" s="201"/>
      <c r="AI187" s="201"/>
    </row>
    <row r="188">
      <c r="H188" s="195">
        <v>45470.0</v>
      </c>
      <c r="I188" s="203" t="s">
        <v>26</v>
      </c>
      <c r="J188" s="203" t="s">
        <v>28</v>
      </c>
      <c r="K188" s="204">
        <v>14900.0</v>
      </c>
      <c r="L188" s="198" t="s">
        <v>55</v>
      </c>
      <c r="M188" s="130"/>
      <c r="N188" s="198" t="s">
        <v>326</v>
      </c>
      <c r="O188" s="200"/>
      <c r="P188" s="200"/>
      <c r="Q188" s="130"/>
      <c r="R188" s="199"/>
      <c r="S188" s="200"/>
      <c r="T188" s="132"/>
      <c r="AB188" s="201" t="str">
        <f>IFERROR(__xludf.DUMMYFUNCTION("FILTER('설정시트'!$D$7:$K$20,'설정시트'!$C$7:$C$20=I188)"),"식재료비")</f>
        <v>식재료비</v>
      </c>
      <c r="AC188" s="201" t="str">
        <f>IFERROR(__xludf.DUMMYFUNCTION("""COMPUTED_VALUE"""),"회사점심")</f>
        <v>회사점심</v>
      </c>
      <c r="AD188" s="201" t="str">
        <f>IFERROR(__xludf.DUMMYFUNCTION("""COMPUTED_VALUE"""),"간식/카페")</f>
        <v>간식/카페</v>
      </c>
      <c r="AE188" s="201" t="str">
        <f>IFERROR(__xludf.DUMMYFUNCTION("""COMPUTED_VALUE"""),"외식/배달")</f>
        <v>외식/배달</v>
      </c>
      <c r="AF188" s="201" t="str">
        <f>IFERROR(__xludf.DUMMYFUNCTION("""COMPUTED_VALUE"""),"기타")</f>
        <v>기타</v>
      </c>
      <c r="AG188" s="201"/>
      <c r="AH188" s="201"/>
      <c r="AI188" s="201"/>
    </row>
    <row r="189">
      <c r="H189" s="195">
        <v>45470.0</v>
      </c>
      <c r="I189" s="203" t="s">
        <v>26</v>
      </c>
      <c r="J189" s="203" t="s">
        <v>29</v>
      </c>
      <c r="K189" s="204">
        <v>9000.0</v>
      </c>
      <c r="L189" s="198" t="s">
        <v>55</v>
      </c>
      <c r="M189" s="130"/>
      <c r="N189" s="198" t="s">
        <v>327</v>
      </c>
      <c r="O189" s="200"/>
      <c r="P189" s="200"/>
      <c r="Q189" s="130"/>
      <c r="R189" s="199"/>
      <c r="S189" s="200"/>
      <c r="T189" s="132"/>
      <c r="AB189" s="201" t="str">
        <f>IFERROR(__xludf.DUMMYFUNCTION("FILTER('설정시트'!$D$7:$K$20,'설정시트'!$C$7:$C$20=I189)"),"식재료비")</f>
        <v>식재료비</v>
      </c>
      <c r="AC189" s="201" t="str">
        <f>IFERROR(__xludf.DUMMYFUNCTION("""COMPUTED_VALUE"""),"회사점심")</f>
        <v>회사점심</v>
      </c>
      <c r="AD189" s="201" t="str">
        <f>IFERROR(__xludf.DUMMYFUNCTION("""COMPUTED_VALUE"""),"간식/카페")</f>
        <v>간식/카페</v>
      </c>
      <c r="AE189" s="201" t="str">
        <f>IFERROR(__xludf.DUMMYFUNCTION("""COMPUTED_VALUE"""),"외식/배달")</f>
        <v>외식/배달</v>
      </c>
      <c r="AF189" s="201" t="str">
        <f>IFERROR(__xludf.DUMMYFUNCTION("""COMPUTED_VALUE"""),"기타")</f>
        <v>기타</v>
      </c>
      <c r="AG189" s="201"/>
      <c r="AH189" s="201"/>
      <c r="AI189" s="201"/>
    </row>
    <row r="190">
      <c r="H190" s="195">
        <v>45470.0</v>
      </c>
      <c r="I190" s="203" t="s">
        <v>26</v>
      </c>
      <c r="J190" s="203" t="s">
        <v>29</v>
      </c>
      <c r="K190" s="204">
        <v>24000.0</v>
      </c>
      <c r="L190" s="198" t="s">
        <v>54</v>
      </c>
      <c r="M190" s="130"/>
      <c r="N190" s="198" t="s">
        <v>328</v>
      </c>
      <c r="O190" s="200"/>
      <c r="P190" s="200"/>
      <c r="Q190" s="130"/>
      <c r="R190" s="198" t="s">
        <v>329</v>
      </c>
      <c r="S190" s="200"/>
      <c r="T190" s="132"/>
      <c r="AB190" s="201" t="str">
        <f>IFERROR(__xludf.DUMMYFUNCTION("FILTER('설정시트'!$D$7:$K$20,'설정시트'!$C$7:$C$20=I190)"),"식재료비")</f>
        <v>식재료비</v>
      </c>
      <c r="AC190" s="201" t="str">
        <f>IFERROR(__xludf.DUMMYFUNCTION("""COMPUTED_VALUE"""),"회사점심")</f>
        <v>회사점심</v>
      </c>
      <c r="AD190" s="201" t="str">
        <f>IFERROR(__xludf.DUMMYFUNCTION("""COMPUTED_VALUE"""),"간식/카페")</f>
        <v>간식/카페</v>
      </c>
      <c r="AE190" s="201" t="str">
        <f>IFERROR(__xludf.DUMMYFUNCTION("""COMPUTED_VALUE"""),"외식/배달")</f>
        <v>외식/배달</v>
      </c>
      <c r="AF190" s="201" t="str">
        <f>IFERROR(__xludf.DUMMYFUNCTION("""COMPUTED_VALUE"""),"기타")</f>
        <v>기타</v>
      </c>
      <c r="AG190" s="201"/>
      <c r="AH190" s="201"/>
      <c r="AI190" s="201"/>
    </row>
    <row r="191">
      <c r="H191" s="195">
        <v>45470.0</v>
      </c>
      <c r="I191" s="203" t="s">
        <v>31</v>
      </c>
      <c r="J191" s="203" t="s">
        <v>29</v>
      </c>
      <c r="K191" s="204">
        <v>7400.0</v>
      </c>
      <c r="L191" s="198" t="s">
        <v>58</v>
      </c>
      <c r="M191" s="130"/>
      <c r="N191" s="198" t="s">
        <v>260</v>
      </c>
      <c r="O191" s="200"/>
      <c r="P191" s="200"/>
      <c r="Q191" s="130"/>
      <c r="R191" s="199"/>
      <c r="S191" s="200"/>
      <c r="T191" s="132"/>
      <c r="AB191" s="201" t="str">
        <f>IFERROR(__xludf.DUMMYFUNCTION("FILTER('설정시트'!$D$7:$K$20,'설정시트'!$C$7:$C$20=I191)"),"식재료비")</f>
        <v>식재료비</v>
      </c>
      <c r="AC191" s="201" t="str">
        <f>IFERROR(__xludf.DUMMYFUNCTION("""COMPUTED_VALUE"""),"회사점심")</f>
        <v>회사점심</v>
      </c>
      <c r="AD191" s="201" t="str">
        <f>IFERROR(__xludf.DUMMYFUNCTION("""COMPUTED_VALUE"""),"간식/카페")</f>
        <v>간식/카페</v>
      </c>
      <c r="AE191" s="201" t="str">
        <f>IFERROR(__xludf.DUMMYFUNCTION("""COMPUTED_VALUE"""),"외식/배달")</f>
        <v>외식/배달</v>
      </c>
      <c r="AF191" s="201" t="str">
        <f>IFERROR(__xludf.DUMMYFUNCTION("""COMPUTED_VALUE"""),"기타")</f>
        <v>기타</v>
      </c>
      <c r="AG191" s="201"/>
      <c r="AH191" s="201"/>
      <c r="AI191" s="201"/>
    </row>
    <row r="192">
      <c r="H192" s="195">
        <v>45470.0</v>
      </c>
      <c r="I192" s="203" t="s">
        <v>31</v>
      </c>
      <c r="J192" s="203" t="s">
        <v>27</v>
      </c>
      <c r="K192" s="204">
        <v>10590.0</v>
      </c>
      <c r="L192" s="198" t="s">
        <v>53</v>
      </c>
      <c r="M192" s="130"/>
      <c r="N192" s="198" t="s">
        <v>330</v>
      </c>
      <c r="O192" s="200"/>
      <c r="P192" s="200"/>
      <c r="Q192" s="130"/>
      <c r="R192" s="199"/>
      <c r="S192" s="200"/>
      <c r="T192" s="132"/>
      <c r="AB192" s="201" t="str">
        <f>IFERROR(__xludf.DUMMYFUNCTION("FILTER('설정시트'!$D$7:$K$20,'설정시트'!$C$7:$C$20=I192)"),"식재료비")</f>
        <v>식재료비</v>
      </c>
      <c r="AC192" s="201" t="str">
        <f>IFERROR(__xludf.DUMMYFUNCTION("""COMPUTED_VALUE"""),"회사점심")</f>
        <v>회사점심</v>
      </c>
      <c r="AD192" s="201" t="str">
        <f>IFERROR(__xludf.DUMMYFUNCTION("""COMPUTED_VALUE"""),"간식/카페")</f>
        <v>간식/카페</v>
      </c>
      <c r="AE192" s="201" t="str">
        <f>IFERROR(__xludf.DUMMYFUNCTION("""COMPUTED_VALUE"""),"외식/배달")</f>
        <v>외식/배달</v>
      </c>
      <c r="AF192" s="201" t="str">
        <f>IFERROR(__xludf.DUMMYFUNCTION("""COMPUTED_VALUE"""),"기타")</f>
        <v>기타</v>
      </c>
      <c r="AG192" s="201"/>
      <c r="AH192" s="201"/>
      <c r="AI192" s="201"/>
    </row>
    <row r="193">
      <c r="H193" s="195">
        <v>45470.0</v>
      </c>
      <c r="I193" s="203" t="s">
        <v>45</v>
      </c>
      <c r="J193" s="203" t="s">
        <v>43</v>
      </c>
      <c r="K193" s="204">
        <v>57100.0</v>
      </c>
      <c r="L193" s="198" t="s">
        <v>58</v>
      </c>
      <c r="M193" s="130"/>
      <c r="N193" s="198" t="s">
        <v>331</v>
      </c>
      <c r="O193" s="200"/>
      <c r="P193" s="200"/>
      <c r="Q193" s="130"/>
      <c r="R193" s="199"/>
      <c r="S193" s="200"/>
      <c r="T193" s="132"/>
      <c r="AB193" s="201" t="str">
        <f>IFERROR(__xludf.DUMMYFUNCTION("FILTER('설정시트'!$D$7:$K$20,'설정시트'!$C$7:$C$20=I193)"),"약국")</f>
        <v>약국</v>
      </c>
      <c r="AC193" s="201" t="str">
        <f>IFERROR(__xludf.DUMMYFUNCTION("""COMPUTED_VALUE"""),"병원비")</f>
        <v>병원비</v>
      </c>
      <c r="AD193" s="201" t="str">
        <f>IFERROR(__xludf.DUMMYFUNCTION("""COMPUTED_VALUE"""),"영양제")</f>
        <v>영양제</v>
      </c>
      <c r="AE193" s="201" t="str">
        <f>IFERROR(__xludf.DUMMYFUNCTION("""COMPUTED_VALUE"""),"교통비")</f>
        <v>교통비</v>
      </c>
      <c r="AF193" s="201" t="str">
        <f>IFERROR(__xludf.DUMMYFUNCTION("""COMPUTED_VALUE"""),"주유비")</f>
        <v>주유비</v>
      </c>
      <c r="AG193" s="201" t="str">
        <f>IFERROR(__xludf.DUMMYFUNCTION("""COMPUTED_VALUE"""),"기타")</f>
        <v>기타</v>
      </c>
      <c r="AH193" s="201"/>
      <c r="AI193" s="201"/>
    </row>
    <row r="194">
      <c r="H194" s="195">
        <v>45471.0</v>
      </c>
      <c r="I194" s="203" t="s">
        <v>31</v>
      </c>
      <c r="J194" s="203" t="s">
        <v>28</v>
      </c>
      <c r="K194" s="204">
        <v>11000.0</v>
      </c>
      <c r="L194" s="198" t="s">
        <v>53</v>
      </c>
      <c r="M194" s="130"/>
      <c r="N194" s="198" t="s">
        <v>296</v>
      </c>
      <c r="O194" s="200"/>
      <c r="P194" s="200"/>
      <c r="Q194" s="130"/>
      <c r="R194" s="199"/>
      <c r="S194" s="200"/>
      <c r="T194" s="132"/>
      <c r="AB194" s="201" t="str">
        <f>IFERROR(__xludf.DUMMYFUNCTION("FILTER('설정시트'!$D$7:$K$20,'설정시트'!$C$7:$C$20=I194)"),"식재료비")</f>
        <v>식재료비</v>
      </c>
      <c r="AC194" s="201" t="str">
        <f>IFERROR(__xludf.DUMMYFUNCTION("""COMPUTED_VALUE"""),"회사점심")</f>
        <v>회사점심</v>
      </c>
      <c r="AD194" s="201" t="str">
        <f>IFERROR(__xludf.DUMMYFUNCTION("""COMPUTED_VALUE"""),"간식/카페")</f>
        <v>간식/카페</v>
      </c>
      <c r="AE194" s="201" t="str">
        <f>IFERROR(__xludf.DUMMYFUNCTION("""COMPUTED_VALUE"""),"외식/배달")</f>
        <v>외식/배달</v>
      </c>
      <c r="AF194" s="201" t="str">
        <f>IFERROR(__xludf.DUMMYFUNCTION("""COMPUTED_VALUE"""),"기타")</f>
        <v>기타</v>
      </c>
      <c r="AG194" s="201"/>
      <c r="AH194" s="201"/>
      <c r="AI194" s="201"/>
    </row>
    <row r="195">
      <c r="H195" s="195">
        <v>45471.0</v>
      </c>
      <c r="I195" s="203" t="s">
        <v>3</v>
      </c>
      <c r="J195" s="203" t="s">
        <v>6</v>
      </c>
      <c r="K195" s="204">
        <v>4031054.0</v>
      </c>
      <c r="L195" s="198"/>
      <c r="M195" s="130"/>
      <c r="N195" s="198" t="s">
        <v>332</v>
      </c>
      <c r="O195" s="200"/>
      <c r="P195" s="200"/>
      <c r="Q195" s="130"/>
      <c r="R195" s="199"/>
      <c r="S195" s="200"/>
      <c r="T195" s="132"/>
      <c r="AB195" s="201" t="str">
        <f>IFERROR(__xludf.DUMMYFUNCTION("FILTER('설정시트'!$D$7:$K$20,'설정시트'!$C$7:$C$20=I195)"),"🍪 월급")</f>
        <v>🍪 월급</v>
      </c>
      <c r="AC195" s="201" t="str">
        <f>IFERROR(__xludf.DUMMYFUNCTION("""COMPUTED_VALUE"""),"🍪 부수입")</f>
        <v>🍪 부수입</v>
      </c>
      <c r="AD195" s="201" t="str">
        <f>IFERROR(__xludf.DUMMYFUNCTION("""COMPUTED_VALUE"""),"🐻 월급")</f>
        <v>🐻 월급</v>
      </c>
      <c r="AE195" s="201" t="str">
        <f>IFERROR(__xludf.DUMMYFUNCTION("""COMPUTED_VALUE"""),"🐻 부수입")</f>
        <v>🐻 부수입</v>
      </c>
      <c r="AF195" s="201" t="str">
        <f>IFERROR(__xludf.DUMMYFUNCTION("""COMPUTED_VALUE"""),"기타")</f>
        <v>기타</v>
      </c>
      <c r="AG195" s="201"/>
      <c r="AH195" s="201"/>
      <c r="AI195" s="201"/>
    </row>
    <row r="196">
      <c r="H196" s="195">
        <v>45471.0</v>
      </c>
      <c r="I196" s="203" t="s">
        <v>22</v>
      </c>
      <c r="J196" s="203" t="s">
        <v>8</v>
      </c>
      <c r="K196" s="204">
        <v>11000.0</v>
      </c>
      <c r="L196" s="198" t="s">
        <v>56</v>
      </c>
      <c r="M196" s="130"/>
      <c r="N196" s="198" t="s">
        <v>333</v>
      </c>
      <c r="O196" s="200"/>
      <c r="P196" s="200"/>
      <c r="Q196" s="130"/>
      <c r="R196" s="199"/>
      <c r="S196" s="200"/>
      <c r="T196" s="132"/>
      <c r="AB196" s="201" t="str">
        <f>IFERROR(__xludf.DUMMYFUNCTION("FILTER('설정시트'!$D$7:$K$20,'설정시트'!$C$7:$C$20=I196)"),"주방/욕실")</f>
        <v>주방/욕실</v>
      </c>
      <c r="AC196" s="201" t="str">
        <f>IFERROR(__xludf.DUMMYFUNCTION("""COMPUTED_VALUE"""),"소모품")</f>
        <v>소모품</v>
      </c>
      <c r="AD196" s="201" t="str">
        <f>IFERROR(__xludf.DUMMYFUNCTION("""COMPUTED_VALUE"""),"기타")</f>
        <v>기타</v>
      </c>
      <c r="AE196" s="201"/>
      <c r="AF196" s="201"/>
      <c r="AG196" s="201"/>
      <c r="AH196" s="201"/>
      <c r="AI196" s="201"/>
    </row>
    <row r="197">
      <c r="H197" s="195">
        <v>45471.0</v>
      </c>
      <c r="I197" s="203" t="s">
        <v>26</v>
      </c>
      <c r="J197" s="203" t="s">
        <v>27</v>
      </c>
      <c r="K197" s="204">
        <v>9900.0</v>
      </c>
      <c r="L197" s="198" t="s">
        <v>54</v>
      </c>
      <c r="M197" s="130"/>
      <c r="N197" s="198" t="s">
        <v>334</v>
      </c>
      <c r="O197" s="200"/>
      <c r="P197" s="200"/>
      <c r="Q197" s="130"/>
      <c r="R197" s="199"/>
      <c r="S197" s="200"/>
      <c r="T197" s="132"/>
      <c r="AB197" s="201" t="str">
        <f>IFERROR(__xludf.DUMMYFUNCTION("FILTER('설정시트'!$D$7:$K$20,'설정시트'!$C$7:$C$20=I197)"),"식재료비")</f>
        <v>식재료비</v>
      </c>
      <c r="AC197" s="201" t="str">
        <f>IFERROR(__xludf.DUMMYFUNCTION("""COMPUTED_VALUE"""),"회사점심")</f>
        <v>회사점심</v>
      </c>
      <c r="AD197" s="201" t="str">
        <f>IFERROR(__xludf.DUMMYFUNCTION("""COMPUTED_VALUE"""),"간식/카페")</f>
        <v>간식/카페</v>
      </c>
      <c r="AE197" s="201" t="str">
        <f>IFERROR(__xludf.DUMMYFUNCTION("""COMPUTED_VALUE"""),"외식/배달")</f>
        <v>외식/배달</v>
      </c>
      <c r="AF197" s="201" t="str">
        <f>IFERROR(__xludf.DUMMYFUNCTION("""COMPUTED_VALUE"""),"기타")</f>
        <v>기타</v>
      </c>
      <c r="AG197" s="201"/>
      <c r="AH197" s="201"/>
      <c r="AI197" s="201"/>
    </row>
    <row r="198">
      <c r="H198" s="195">
        <v>45472.0</v>
      </c>
      <c r="I198" s="203" t="s">
        <v>45</v>
      </c>
      <c r="J198" s="203" t="s">
        <v>44</v>
      </c>
      <c r="K198" s="204">
        <v>50000.0</v>
      </c>
      <c r="L198" s="198" t="s">
        <v>53</v>
      </c>
      <c r="M198" s="130"/>
      <c r="N198" s="198" t="s">
        <v>335</v>
      </c>
      <c r="O198" s="200"/>
      <c r="P198" s="200"/>
      <c r="Q198" s="130"/>
      <c r="R198" s="199"/>
      <c r="S198" s="200"/>
      <c r="T198" s="132"/>
      <c r="AB198" s="201" t="str">
        <f>IFERROR(__xludf.DUMMYFUNCTION("FILTER('설정시트'!$D$7:$K$20,'설정시트'!$C$7:$C$20=I198)"),"약국")</f>
        <v>약국</v>
      </c>
      <c r="AC198" s="201" t="str">
        <f>IFERROR(__xludf.DUMMYFUNCTION("""COMPUTED_VALUE"""),"병원비")</f>
        <v>병원비</v>
      </c>
      <c r="AD198" s="201" t="str">
        <f>IFERROR(__xludf.DUMMYFUNCTION("""COMPUTED_VALUE"""),"영양제")</f>
        <v>영양제</v>
      </c>
      <c r="AE198" s="201" t="str">
        <f>IFERROR(__xludf.DUMMYFUNCTION("""COMPUTED_VALUE"""),"교통비")</f>
        <v>교통비</v>
      </c>
      <c r="AF198" s="201" t="str">
        <f>IFERROR(__xludf.DUMMYFUNCTION("""COMPUTED_VALUE"""),"주유비")</f>
        <v>주유비</v>
      </c>
      <c r="AG198" s="201" t="str">
        <f>IFERROR(__xludf.DUMMYFUNCTION("""COMPUTED_VALUE"""),"기타")</f>
        <v>기타</v>
      </c>
      <c r="AH198" s="201"/>
      <c r="AI198" s="201"/>
    </row>
    <row r="199">
      <c r="H199" s="195">
        <v>45472.0</v>
      </c>
      <c r="I199" s="203" t="s">
        <v>38</v>
      </c>
      <c r="J199" s="203" t="s">
        <v>33</v>
      </c>
      <c r="K199" s="204">
        <v>135940.0</v>
      </c>
      <c r="L199" s="198" t="s">
        <v>57</v>
      </c>
      <c r="M199" s="130"/>
      <c r="N199" s="198" t="s">
        <v>336</v>
      </c>
      <c r="O199" s="200"/>
      <c r="P199" s="200"/>
      <c r="Q199" s="130"/>
      <c r="R199" s="199"/>
      <c r="S199" s="200"/>
      <c r="T199" s="132"/>
      <c r="AB199" s="201" t="str">
        <f>IFERROR(__xludf.DUMMYFUNCTION("FILTER('설정시트'!$D$7:$K$20,'설정시트'!$C$7:$C$20=I199)"),"의류/잡화")</f>
        <v>의류/잡화</v>
      </c>
      <c r="AC199" s="201" t="str">
        <f>IFERROR(__xludf.DUMMYFUNCTION("""COMPUTED_VALUE"""),"OTT")</f>
        <v>OTT</v>
      </c>
      <c r="AD199" s="201" t="str">
        <f>IFERROR(__xludf.DUMMYFUNCTION("""COMPUTED_VALUE"""),"문화생활")</f>
        <v>문화생활</v>
      </c>
      <c r="AE199" s="201" t="str">
        <f>IFERROR(__xludf.DUMMYFUNCTION("""COMPUTED_VALUE"""),"자기계발")</f>
        <v>자기계발</v>
      </c>
      <c r="AF199" s="201" t="str">
        <f>IFERROR(__xludf.DUMMYFUNCTION("""COMPUTED_VALUE"""),"미용")</f>
        <v>미용</v>
      </c>
      <c r="AG199" s="201" t="str">
        <f>IFERROR(__xludf.DUMMYFUNCTION("""COMPUTED_VALUE"""),"기타")</f>
        <v>기타</v>
      </c>
      <c r="AH199" s="201"/>
      <c r="AI199" s="201"/>
    </row>
    <row r="200">
      <c r="H200" s="195">
        <v>45472.0</v>
      </c>
      <c r="I200" s="203" t="s">
        <v>31</v>
      </c>
      <c r="J200" s="203" t="s">
        <v>30</v>
      </c>
      <c r="K200" s="204">
        <v>31000.0</v>
      </c>
      <c r="L200" s="198" t="s">
        <v>57</v>
      </c>
      <c r="M200" s="130"/>
      <c r="N200" s="198" t="s">
        <v>337</v>
      </c>
      <c r="O200" s="200"/>
      <c r="P200" s="200"/>
      <c r="Q200" s="130"/>
      <c r="R200" s="199"/>
      <c r="S200" s="200"/>
      <c r="T200" s="132"/>
      <c r="AB200" s="201" t="str">
        <f>IFERROR(__xludf.DUMMYFUNCTION("FILTER('설정시트'!$D$7:$K$20,'설정시트'!$C$7:$C$20=I200)"),"식재료비")</f>
        <v>식재료비</v>
      </c>
      <c r="AC200" s="201" t="str">
        <f>IFERROR(__xludf.DUMMYFUNCTION("""COMPUTED_VALUE"""),"회사점심")</f>
        <v>회사점심</v>
      </c>
      <c r="AD200" s="201" t="str">
        <f>IFERROR(__xludf.DUMMYFUNCTION("""COMPUTED_VALUE"""),"간식/카페")</f>
        <v>간식/카페</v>
      </c>
      <c r="AE200" s="201" t="str">
        <f>IFERROR(__xludf.DUMMYFUNCTION("""COMPUTED_VALUE"""),"외식/배달")</f>
        <v>외식/배달</v>
      </c>
      <c r="AF200" s="201" t="str">
        <f>IFERROR(__xludf.DUMMYFUNCTION("""COMPUTED_VALUE"""),"기타")</f>
        <v>기타</v>
      </c>
      <c r="AG200" s="201"/>
      <c r="AH200" s="201"/>
      <c r="AI200" s="201"/>
    </row>
    <row r="201">
      <c r="H201" s="195">
        <v>45472.0</v>
      </c>
      <c r="I201" s="203" t="s">
        <v>38</v>
      </c>
      <c r="J201" s="203" t="s">
        <v>34</v>
      </c>
      <c r="K201" s="204">
        <v>5858.0</v>
      </c>
      <c r="L201" s="198" t="s">
        <v>53</v>
      </c>
      <c r="M201" s="130"/>
      <c r="N201" s="198" t="s">
        <v>338</v>
      </c>
      <c r="O201" s="200"/>
      <c r="P201" s="200"/>
      <c r="Q201" s="130"/>
      <c r="R201" s="199"/>
      <c r="S201" s="200"/>
      <c r="T201" s="132"/>
      <c r="AB201" s="201" t="str">
        <f>IFERROR(__xludf.DUMMYFUNCTION("FILTER('설정시트'!$D$7:$K$20,'설정시트'!$C$7:$C$20=I201)"),"의류/잡화")</f>
        <v>의류/잡화</v>
      </c>
      <c r="AC201" s="201" t="str">
        <f>IFERROR(__xludf.DUMMYFUNCTION("""COMPUTED_VALUE"""),"OTT")</f>
        <v>OTT</v>
      </c>
      <c r="AD201" s="201" t="str">
        <f>IFERROR(__xludf.DUMMYFUNCTION("""COMPUTED_VALUE"""),"문화생활")</f>
        <v>문화생활</v>
      </c>
      <c r="AE201" s="201" t="str">
        <f>IFERROR(__xludf.DUMMYFUNCTION("""COMPUTED_VALUE"""),"자기계발")</f>
        <v>자기계발</v>
      </c>
      <c r="AF201" s="201" t="str">
        <f>IFERROR(__xludf.DUMMYFUNCTION("""COMPUTED_VALUE"""),"미용")</f>
        <v>미용</v>
      </c>
      <c r="AG201" s="201" t="str">
        <f>IFERROR(__xludf.DUMMYFUNCTION("""COMPUTED_VALUE"""),"기타")</f>
        <v>기타</v>
      </c>
      <c r="AH201" s="201"/>
      <c r="AI201" s="201"/>
    </row>
    <row r="202">
      <c r="H202" s="195">
        <v>45472.0</v>
      </c>
      <c r="I202" s="203" t="s">
        <v>26</v>
      </c>
      <c r="J202" s="203" t="s">
        <v>27</v>
      </c>
      <c r="K202" s="204">
        <v>11280.0</v>
      </c>
      <c r="L202" s="198" t="s">
        <v>55</v>
      </c>
      <c r="M202" s="130"/>
      <c r="N202" s="198" t="s">
        <v>339</v>
      </c>
      <c r="O202" s="200"/>
      <c r="P202" s="200"/>
      <c r="Q202" s="130"/>
      <c r="R202" s="198"/>
      <c r="S202" s="200"/>
      <c r="T202" s="132"/>
      <c r="AB202" s="201" t="str">
        <f>IFERROR(__xludf.DUMMYFUNCTION("FILTER('설정시트'!$D$7:$K$20,'설정시트'!$C$7:$C$20=I202)"),"식재료비")</f>
        <v>식재료비</v>
      </c>
      <c r="AC202" s="201" t="str">
        <f>IFERROR(__xludf.DUMMYFUNCTION("""COMPUTED_VALUE"""),"회사점심")</f>
        <v>회사점심</v>
      </c>
      <c r="AD202" s="201" t="str">
        <f>IFERROR(__xludf.DUMMYFUNCTION("""COMPUTED_VALUE"""),"간식/카페")</f>
        <v>간식/카페</v>
      </c>
      <c r="AE202" s="201" t="str">
        <f>IFERROR(__xludf.DUMMYFUNCTION("""COMPUTED_VALUE"""),"외식/배달")</f>
        <v>외식/배달</v>
      </c>
      <c r="AF202" s="201" t="str">
        <f>IFERROR(__xludf.DUMMYFUNCTION("""COMPUTED_VALUE"""),"기타")</f>
        <v>기타</v>
      </c>
      <c r="AG202" s="201"/>
      <c r="AH202" s="201"/>
      <c r="AI202" s="201"/>
    </row>
    <row r="203">
      <c r="H203" s="195">
        <v>45472.0</v>
      </c>
      <c r="I203" s="203" t="s">
        <v>26</v>
      </c>
      <c r="J203" s="203" t="s">
        <v>27</v>
      </c>
      <c r="K203" s="204">
        <v>24210.0</v>
      </c>
      <c r="L203" s="198" t="s">
        <v>55</v>
      </c>
      <c r="M203" s="130"/>
      <c r="N203" s="198" t="s">
        <v>340</v>
      </c>
      <c r="O203" s="200"/>
      <c r="P203" s="200"/>
      <c r="Q203" s="130"/>
      <c r="R203" s="199"/>
      <c r="S203" s="200"/>
      <c r="T203" s="132"/>
      <c r="AB203" s="201" t="str">
        <f>IFERROR(__xludf.DUMMYFUNCTION("FILTER('설정시트'!$D$7:$K$20,'설정시트'!$C$7:$C$20=I203)"),"식재료비")</f>
        <v>식재료비</v>
      </c>
      <c r="AC203" s="201" t="str">
        <f>IFERROR(__xludf.DUMMYFUNCTION("""COMPUTED_VALUE"""),"회사점심")</f>
        <v>회사점심</v>
      </c>
      <c r="AD203" s="201" t="str">
        <f>IFERROR(__xludf.DUMMYFUNCTION("""COMPUTED_VALUE"""),"간식/카페")</f>
        <v>간식/카페</v>
      </c>
      <c r="AE203" s="201" t="str">
        <f>IFERROR(__xludf.DUMMYFUNCTION("""COMPUTED_VALUE"""),"외식/배달")</f>
        <v>외식/배달</v>
      </c>
      <c r="AF203" s="201" t="str">
        <f>IFERROR(__xludf.DUMMYFUNCTION("""COMPUTED_VALUE"""),"기타")</f>
        <v>기타</v>
      </c>
      <c r="AG203" s="201"/>
      <c r="AH203" s="201"/>
      <c r="AI203" s="201"/>
    </row>
    <row r="204">
      <c r="H204" s="195">
        <v>45472.0</v>
      </c>
      <c r="I204" s="203" t="s">
        <v>26</v>
      </c>
      <c r="J204" s="203" t="s">
        <v>27</v>
      </c>
      <c r="K204" s="204">
        <v>39070.0</v>
      </c>
      <c r="L204" s="198" t="s">
        <v>55</v>
      </c>
      <c r="M204" s="130"/>
      <c r="N204" s="198" t="s">
        <v>341</v>
      </c>
      <c r="O204" s="200"/>
      <c r="P204" s="200"/>
      <c r="Q204" s="130"/>
      <c r="R204" s="199"/>
      <c r="S204" s="200"/>
      <c r="T204" s="132"/>
      <c r="AB204" s="201" t="str">
        <f>IFERROR(__xludf.DUMMYFUNCTION("FILTER('설정시트'!$D$7:$K$20,'설정시트'!$C$7:$C$20=I204)"),"식재료비")</f>
        <v>식재료비</v>
      </c>
      <c r="AC204" s="201" t="str">
        <f>IFERROR(__xludf.DUMMYFUNCTION("""COMPUTED_VALUE"""),"회사점심")</f>
        <v>회사점심</v>
      </c>
      <c r="AD204" s="201" t="str">
        <f>IFERROR(__xludf.DUMMYFUNCTION("""COMPUTED_VALUE"""),"간식/카페")</f>
        <v>간식/카페</v>
      </c>
      <c r="AE204" s="201" t="str">
        <f>IFERROR(__xludf.DUMMYFUNCTION("""COMPUTED_VALUE"""),"외식/배달")</f>
        <v>외식/배달</v>
      </c>
      <c r="AF204" s="201" t="str">
        <f>IFERROR(__xludf.DUMMYFUNCTION("""COMPUTED_VALUE"""),"기타")</f>
        <v>기타</v>
      </c>
      <c r="AG204" s="201"/>
      <c r="AH204" s="201"/>
      <c r="AI204" s="201"/>
    </row>
    <row r="205">
      <c r="H205" s="195">
        <v>45472.0</v>
      </c>
      <c r="I205" s="203" t="s">
        <v>22</v>
      </c>
      <c r="J205" s="203" t="s">
        <v>8</v>
      </c>
      <c r="K205" s="204">
        <v>8400.0</v>
      </c>
      <c r="L205" s="198" t="s">
        <v>55</v>
      </c>
      <c r="M205" s="130"/>
      <c r="N205" s="198" t="s">
        <v>342</v>
      </c>
      <c r="O205" s="200"/>
      <c r="P205" s="200"/>
      <c r="Q205" s="130"/>
      <c r="R205" s="199"/>
      <c r="S205" s="200"/>
      <c r="T205" s="132"/>
      <c r="AB205" s="201" t="str">
        <f>IFERROR(__xludf.DUMMYFUNCTION("FILTER('설정시트'!$D$7:$K$20,'설정시트'!$C$7:$C$20=I205)"),"주방/욕실")</f>
        <v>주방/욕실</v>
      </c>
      <c r="AC205" s="201" t="str">
        <f>IFERROR(__xludf.DUMMYFUNCTION("""COMPUTED_VALUE"""),"소모품")</f>
        <v>소모품</v>
      </c>
      <c r="AD205" s="201" t="str">
        <f>IFERROR(__xludf.DUMMYFUNCTION("""COMPUTED_VALUE"""),"기타")</f>
        <v>기타</v>
      </c>
      <c r="AE205" s="201"/>
      <c r="AF205" s="201"/>
      <c r="AG205" s="201"/>
      <c r="AH205" s="201"/>
      <c r="AI205" s="201"/>
    </row>
    <row r="206">
      <c r="H206" s="195">
        <v>45472.0</v>
      </c>
      <c r="I206" s="203" t="s">
        <v>26</v>
      </c>
      <c r="J206" s="203" t="s">
        <v>30</v>
      </c>
      <c r="K206" s="204">
        <v>21000.0</v>
      </c>
      <c r="L206" s="198" t="s">
        <v>55</v>
      </c>
      <c r="M206" s="130"/>
      <c r="N206" s="198" t="s">
        <v>343</v>
      </c>
      <c r="O206" s="200"/>
      <c r="P206" s="200"/>
      <c r="Q206" s="130"/>
      <c r="R206" s="199"/>
      <c r="S206" s="200"/>
      <c r="T206" s="132"/>
      <c r="AB206" s="201" t="str">
        <f>IFERROR(__xludf.DUMMYFUNCTION("FILTER('설정시트'!$D$7:$K$20,'설정시트'!$C$7:$C$20=I206)"),"식재료비")</f>
        <v>식재료비</v>
      </c>
      <c r="AC206" s="201" t="str">
        <f>IFERROR(__xludf.DUMMYFUNCTION("""COMPUTED_VALUE"""),"회사점심")</f>
        <v>회사점심</v>
      </c>
      <c r="AD206" s="201" t="str">
        <f>IFERROR(__xludf.DUMMYFUNCTION("""COMPUTED_VALUE"""),"간식/카페")</f>
        <v>간식/카페</v>
      </c>
      <c r="AE206" s="201" t="str">
        <f>IFERROR(__xludf.DUMMYFUNCTION("""COMPUTED_VALUE"""),"외식/배달")</f>
        <v>외식/배달</v>
      </c>
      <c r="AF206" s="201" t="str">
        <f>IFERROR(__xludf.DUMMYFUNCTION("""COMPUTED_VALUE"""),"기타")</f>
        <v>기타</v>
      </c>
      <c r="AG206" s="201"/>
      <c r="AH206" s="201"/>
      <c r="AI206" s="201"/>
    </row>
    <row r="207">
      <c r="H207" s="195">
        <v>45473.0</v>
      </c>
      <c r="I207" s="203" t="s">
        <v>32</v>
      </c>
      <c r="J207" s="203" t="s">
        <v>8</v>
      </c>
      <c r="K207" s="204">
        <v>152745.0</v>
      </c>
      <c r="L207" s="198" t="s">
        <v>55</v>
      </c>
      <c r="M207" s="130"/>
      <c r="N207" s="198" t="s">
        <v>344</v>
      </c>
      <c r="O207" s="200"/>
      <c r="P207" s="200"/>
      <c r="Q207" s="130"/>
      <c r="R207" s="198" t="s">
        <v>345</v>
      </c>
      <c r="S207" s="200"/>
      <c r="T207" s="132"/>
      <c r="AB207" s="201" t="str">
        <f>IFERROR(__xludf.DUMMYFUNCTION("FILTER('설정시트'!$D$7:$K$20,'설정시트'!$C$7:$C$20=I207)"),"의류/잡화")</f>
        <v>의류/잡화</v>
      </c>
      <c r="AC207" s="201" t="str">
        <f>IFERROR(__xludf.DUMMYFUNCTION("""COMPUTED_VALUE"""),"OTT")</f>
        <v>OTT</v>
      </c>
      <c r="AD207" s="201" t="str">
        <f>IFERROR(__xludf.DUMMYFUNCTION("""COMPUTED_VALUE"""),"문화생활")</f>
        <v>문화생활</v>
      </c>
      <c r="AE207" s="201" t="str">
        <f>IFERROR(__xludf.DUMMYFUNCTION("""COMPUTED_VALUE"""),"자기계발")</f>
        <v>자기계발</v>
      </c>
      <c r="AF207" s="201" t="str">
        <f>IFERROR(__xludf.DUMMYFUNCTION("""COMPUTED_VALUE"""),"미용")</f>
        <v>미용</v>
      </c>
      <c r="AG207" s="201" t="str">
        <f>IFERROR(__xludf.DUMMYFUNCTION("""COMPUTED_VALUE"""),"기타")</f>
        <v>기타</v>
      </c>
      <c r="AH207" s="201"/>
      <c r="AI207" s="201"/>
    </row>
    <row r="208">
      <c r="H208" s="195">
        <v>45473.0</v>
      </c>
      <c r="I208" s="203" t="s">
        <v>26</v>
      </c>
      <c r="J208" s="203" t="s">
        <v>29</v>
      </c>
      <c r="K208" s="204">
        <v>32000.0</v>
      </c>
      <c r="L208" s="198" t="s">
        <v>55</v>
      </c>
      <c r="M208" s="130"/>
      <c r="N208" s="198" t="s">
        <v>346</v>
      </c>
      <c r="O208" s="200"/>
      <c r="P208" s="200"/>
      <c r="Q208" s="130"/>
      <c r="R208" s="199"/>
      <c r="S208" s="200"/>
      <c r="T208" s="132"/>
      <c r="AB208" s="201" t="str">
        <f>IFERROR(__xludf.DUMMYFUNCTION("FILTER('설정시트'!$D$7:$K$20,'설정시트'!$C$7:$C$20=I208)"),"식재료비")</f>
        <v>식재료비</v>
      </c>
      <c r="AC208" s="201" t="str">
        <f>IFERROR(__xludf.DUMMYFUNCTION("""COMPUTED_VALUE"""),"회사점심")</f>
        <v>회사점심</v>
      </c>
      <c r="AD208" s="201" t="str">
        <f>IFERROR(__xludf.DUMMYFUNCTION("""COMPUTED_VALUE"""),"간식/카페")</f>
        <v>간식/카페</v>
      </c>
      <c r="AE208" s="201" t="str">
        <f>IFERROR(__xludf.DUMMYFUNCTION("""COMPUTED_VALUE"""),"외식/배달")</f>
        <v>외식/배달</v>
      </c>
      <c r="AF208" s="201" t="str">
        <f>IFERROR(__xludf.DUMMYFUNCTION("""COMPUTED_VALUE"""),"기타")</f>
        <v>기타</v>
      </c>
      <c r="AG208" s="201"/>
      <c r="AH208" s="201"/>
      <c r="AI208" s="201"/>
    </row>
    <row r="209">
      <c r="H209" s="195">
        <v>45473.0</v>
      </c>
      <c r="I209" s="203" t="s">
        <v>45</v>
      </c>
      <c r="J209" s="203" t="s">
        <v>8</v>
      </c>
      <c r="K209" s="204">
        <v>10200.0</v>
      </c>
      <c r="L209" s="198" t="s">
        <v>58</v>
      </c>
      <c r="M209" s="130"/>
      <c r="N209" s="198" t="s">
        <v>347</v>
      </c>
      <c r="O209" s="200"/>
      <c r="P209" s="200"/>
      <c r="Q209" s="130"/>
      <c r="R209" s="199"/>
      <c r="S209" s="200"/>
      <c r="T209" s="132"/>
      <c r="AB209" s="201" t="str">
        <f>IFERROR(__xludf.DUMMYFUNCTION("FILTER('설정시트'!$D$7:$K$20,'설정시트'!$C$7:$C$20=I209)"),"약국")</f>
        <v>약국</v>
      </c>
      <c r="AC209" s="201" t="str">
        <f>IFERROR(__xludf.DUMMYFUNCTION("""COMPUTED_VALUE"""),"병원비")</f>
        <v>병원비</v>
      </c>
      <c r="AD209" s="201" t="str">
        <f>IFERROR(__xludf.DUMMYFUNCTION("""COMPUTED_VALUE"""),"영양제")</f>
        <v>영양제</v>
      </c>
      <c r="AE209" s="201" t="str">
        <f>IFERROR(__xludf.DUMMYFUNCTION("""COMPUTED_VALUE"""),"교통비")</f>
        <v>교통비</v>
      </c>
      <c r="AF209" s="201" t="str">
        <f>IFERROR(__xludf.DUMMYFUNCTION("""COMPUTED_VALUE"""),"주유비")</f>
        <v>주유비</v>
      </c>
      <c r="AG209" s="201" t="str">
        <f>IFERROR(__xludf.DUMMYFUNCTION("""COMPUTED_VALUE"""),"기타")</f>
        <v>기타</v>
      </c>
      <c r="AH209" s="201"/>
      <c r="AI209" s="201"/>
    </row>
    <row r="210">
      <c r="H210" s="195">
        <v>45473.0</v>
      </c>
      <c r="I210" s="203" t="s">
        <v>22</v>
      </c>
      <c r="J210" s="203" t="s">
        <v>8</v>
      </c>
      <c r="K210" s="204">
        <v>43900.0</v>
      </c>
      <c r="L210" s="198" t="s">
        <v>55</v>
      </c>
      <c r="M210" s="130"/>
      <c r="N210" s="198" t="s">
        <v>348</v>
      </c>
      <c r="O210" s="200"/>
      <c r="P210" s="200"/>
      <c r="Q210" s="130"/>
      <c r="R210" s="199"/>
      <c r="S210" s="200"/>
      <c r="T210" s="132"/>
      <c r="AB210" s="201" t="str">
        <f>IFERROR(__xludf.DUMMYFUNCTION("FILTER('설정시트'!$D$7:$K$20,'설정시트'!$C$7:$C$20=I210)"),"주방/욕실")</f>
        <v>주방/욕실</v>
      </c>
      <c r="AC210" s="201" t="str">
        <f>IFERROR(__xludf.DUMMYFUNCTION("""COMPUTED_VALUE"""),"소모품")</f>
        <v>소모품</v>
      </c>
      <c r="AD210" s="201" t="str">
        <f>IFERROR(__xludf.DUMMYFUNCTION("""COMPUTED_VALUE"""),"기타")</f>
        <v>기타</v>
      </c>
      <c r="AE210" s="201"/>
      <c r="AF210" s="201"/>
      <c r="AG210" s="201"/>
      <c r="AH210" s="201"/>
      <c r="AI210" s="201"/>
    </row>
    <row r="211">
      <c r="H211" s="195">
        <v>45473.0</v>
      </c>
      <c r="I211" s="203" t="s">
        <v>22</v>
      </c>
      <c r="J211" s="203" t="s">
        <v>8</v>
      </c>
      <c r="K211" s="204">
        <v>6990.0</v>
      </c>
      <c r="L211" s="198" t="s">
        <v>55</v>
      </c>
      <c r="M211" s="130"/>
      <c r="N211" s="198" t="s">
        <v>349</v>
      </c>
      <c r="O211" s="200"/>
      <c r="P211" s="200"/>
      <c r="Q211" s="130"/>
      <c r="R211" s="199"/>
      <c r="S211" s="200"/>
      <c r="T211" s="132"/>
      <c r="AB211" s="201" t="str">
        <f>IFERROR(__xludf.DUMMYFUNCTION("FILTER('설정시트'!$D$7:$K$20,'설정시트'!$C$7:$C$20=I211)"),"주방/욕실")</f>
        <v>주방/욕실</v>
      </c>
      <c r="AC211" s="201" t="str">
        <f>IFERROR(__xludf.DUMMYFUNCTION("""COMPUTED_VALUE"""),"소모품")</f>
        <v>소모품</v>
      </c>
      <c r="AD211" s="201" t="str">
        <f>IFERROR(__xludf.DUMMYFUNCTION("""COMPUTED_VALUE"""),"기타")</f>
        <v>기타</v>
      </c>
      <c r="AE211" s="201"/>
      <c r="AF211" s="201"/>
      <c r="AG211" s="201"/>
      <c r="AH211" s="201"/>
      <c r="AI211" s="201"/>
    </row>
    <row r="212">
      <c r="H212" s="195">
        <v>45473.0</v>
      </c>
      <c r="I212" s="203" t="s">
        <v>39</v>
      </c>
      <c r="J212" s="203" t="s">
        <v>43</v>
      </c>
      <c r="K212" s="204">
        <v>15200.0</v>
      </c>
      <c r="L212" s="198" t="s">
        <v>55</v>
      </c>
      <c r="M212" s="130"/>
      <c r="N212" s="198" t="s">
        <v>350</v>
      </c>
      <c r="O212" s="200"/>
      <c r="P212" s="200"/>
      <c r="Q212" s="130"/>
      <c r="R212" s="199"/>
      <c r="S212" s="200"/>
      <c r="T212" s="132"/>
      <c r="AB212" s="201" t="str">
        <f>IFERROR(__xludf.DUMMYFUNCTION("FILTER('설정시트'!$D$7:$K$20,'설정시트'!$C$7:$C$20=I212)"),"약국")</f>
        <v>약국</v>
      </c>
      <c r="AC212" s="201" t="str">
        <f>IFERROR(__xludf.DUMMYFUNCTION("""COMPUTED_VALUE"""),"병원비")</f>
        <v>병원비</v>
      </c>
      <c r="AD212" s="201" t="str">
        <f>IFERROR(__xludf.DUMMYFUNCTION("""COMPUTED_VALUE"""),"영양제")</f>
        <v>영양제</v>
      </c>
      <c r="AE212" s="201" t="str">
        <f>IFERROR(__xludf.DUMMYFUNCTION("""COMPUTED_VALUE"""),"교통비")</f>
        <v>교통비</v>
      </c>
      <c r="AF212" s="201" t="str">
        <f>IFERROR(__xludf.DUMMYFUNCTION("""COMPUTED_VALUE"""),"주유비")</f>
        <v>주유비</v>
      </c>
      <c r="AG212" s="201" t="str">
        <f>IFERROR(__xludf.DUMMYFUNCTION("""COMPUTED_VALUE"""),"기타")</f>
        <v>기타</v>
      </c>
      <c r="AH212" s="201"/>
      <c r="AI212" s="201"/>
    </row>
    <row r="213">
      <c r="H213" s="195">
        <v>45473.0</v>
      </c>
      <c r="I213" s="203" t="s">
        <v>39</v>
      </c>
      <c r="J213" s="203" t="s">
        <v>43</v>
      </c>
      <c r="K213" s="204">
        <v>5100.0</v>
      </c>
      <c r="L213" s="198" t="s">
        <v>56</v>
      </c>
      <c r="M213" s="130"/>
      <c r="N213" s="198" t="s">
        <v>351</v>
      </c>
      <c r="O213" s="200"/>
      <c r="P213" s="200"/>
      <c r="Q213" s="130"/>
      <c r="R213" s="199"/>
      <c r="S213" s="200"/>
      <c r="T213" s="132"/>
      <c r="AB213" s="201" t="str">
        <f>IFERROR(__xludf.DUMMYFUNCTION("FILTER('설정시트'!$D$7:$K$20,'설정시트'!$C$7:$C$20=I213)"),"약국")</f>
        <v>약국</v>
      </c>
      <c r="AC213" s="201" t="str">
        <f>IFERROR(__xludf.DUMMYFUNCTION("""COMPUTED_VALUE"""),"병원비")</f>
        <v>병원비</v>
      </c>
      <c r="AD213" s="201" t="str">
        <f>IFERROR(__xludf.DUMMYFUNCTION("""COMPUTED_VALUE"""),"영양제")</f>
        <v>영양제</v>
      </c>
      <c r="AE213" s="201" t="str">
        <f>IFERROR(__xludf.DUMMYFUNCTION("""COMPUTED_VALUE"""),"교통비")</f>
        <v>교통비</v>
      </c>
      <c r="AF213" s="201" t="str">
        <f>IFERROR(__xludf.DUMMYFUNCTION("""COMPUTED_VALUE"""),"주유비")</f>
        <v>주유비</v>
      </c>
      <c r="AG213" s="201" t="str">
        <f>IFERROR(__xludf.DUMMYFUNCTION("""COMPUTED_VALUE"""),"기타")</f>
        <v>기타</v>
      </c>
      <c r="AH213" s="201"/>
      <c r="AI213" s="201"/>
    </row>
    <row r="214">
      <c r="H214" s="195">
        <v>45473.0</v>
      </c>
      <c r="I214" s="203" t="s">
        <v>32</v>
      </c>
      <c r="J214" s="203" t="s">
        <v>34</v>
      </c>
      <c r="K214" s="204">
        <v>4990.0</v>
      </c>
      <c r="L214" s="198" t="s">
        <v>56</v>
      </c>
      <c r="M214" s="130"/>
      <c r="N214" s="198" t="s">
        <v>352</v>
      </c>
      <c r="O214" s="200"/>
      <c r="P214" s="200"/>
      <c r="Q214" s="130"/>
      <c r="R214" s="199"/>
      <c r="S214" s="200"/>
      <c r="T214" s="132"/>
      <c r="AB214" s="201" t="str">
        <f>IFERROR(__xludf.DUMMYFUNCTION("FILTER('설정시트'!$D$7:$K$20,'설정시트'!$C$7:$C$20=I214)"),"의류/잡화")</f>
        <v>의류/잡화</v>
      </c>
      <c r="AC214" s="201" t="str">
        <f>IFERROR(__xludf.DUMMYFUNCTION("""COMPUTED_VALUE"""),"OTT")</f>
        <v>OTT</v>
      </c>
      <c r="AD214" s="201" t="str">
        <f>IFERROR(__xludf.DUMMYFUNCTION("""COMPUTED_VALUE"""),"문화생활")</f>
        <v>문화생활</v>
      </c>
      <c r="AE214" s="201" t="str">
        <f>IFERROR(__xludf.DUMMYFUNCTION("""COMPUTED_VALUE"""),"자기계발")</f>
        <v>자기계발</v>
      </c>
      <c r="AF214" s="201" t="str">
        <f>IFERROR(__xludf.DUMMYFUNCTION("""COMPUTED_VALUE"""),"미용")</f>
        <v>미용</v>
      </c>
      <c r="AG214" s="201" t="str">
        <f>IFERROR(__xludf.DUMMYFUNCTION("""COMPUTED_VALUE"""),"기타")</f>
        <v>기타</v>
      </c>
      <c r="AH214" s="201"/>
      <c r="AI214" s="201"/>
    </row>
    <row r="215">
      <c r="H215" s="205"/>
      <c r="I215" s="206"/>
      <c r="J215" s="203"/>
      <c r="K215" s="207"/>
      <c r="L215" s="199"/>
      <c r="M215" s="130"/>
      <c r="N215" s="199"/>
      <c r="O215" s="200"/>
      <c r="P215" s="200"/>
      <c r="Q215" s="130"/>
      <c r="R215" s="199"/>
      <c r="S215" s="200"/>
      <c r="T215" s="132"/>
      <c r="AB215" s="201" t="str">
        <f>IFERROR(__xludf.DUMMYFUNCTION("FILTER('설정시트'!$D$7:$K$20,'설정시트'!$C$7:$C$20=I215)"),"#N/A")</f>
        <v>#N/A</v>
      </c>
      <c r="AC215" s="201"/>
      <c r="AD215" s="201"/>
      <c r="AE215" s="201"/>
      <c r="AF215" s="201"/>
      <c r="AG215" s="201"/>
      <c r="AH215" s="201"/>
      <c r="AI215" s="201"/>
    </row>
    <row r="216">
      <c r="H216" s="205"/>
      <c r="I216" s="206"/>
      <c r="J216" s="203"/>
      <c r="K216" s="207"/>
      <c r="L216" s="199"/>
      <c r="M216" s="130"/>
      <c r="N216" s="199"/>
      <c r="O216" s="200"/>
      <c r="P216" s="200"/>
      <c r="Q216" s="130"/>
      <c r="R216" s="199"/>
      <c r="S216" s="200"/>
      <c r="T216" s="132"/>
      <c r="AB216" s="201" t="str">
        <f>IFERROR(__xludf.DUMMYFUNCTION("FILTER('설정시트'!$D$7:$K$20,'설정시트'!$C$7:$C$20=I216)"),"#N/A")</f>
        <v>#N/A</v>
      </c>
      <c r="AC216" s="201"/>
      <c r="AD216" s="201"/>
      <c r="AE216" s="201"/>
      <c r="AF216" s="201"/>
      <c r="AG216" s="201"/>
      <c r="AH216" s="201"/>
      <c r="AI216" s="201"/>
    </row>
    <row r="217">
      <c r="H217" s="205"/>
      <c r="I217" s="206"/>
      <c r="J217" s="203"/>
      <c r="K217" s="207"/>
      <c r="L217" s="199"/>
      <c r="M217" s="130"/>
      <c r="N217" s="199"/>
      <c r="O217" s="200"/>
      <c r="P217" s="200"/>
      <c r="Q217" s="130"/>
      <c r="R217" s="199"/>
      <c r="S217" s="200"/>
      <c r="T217" s="132"/>
      <c r="AB217" s="201" t="str">
        <f>IFERROR(__xludf.DUMMYFUNCTION("FILTER('설정시트'!$D$7:$K$20,'설정시트'!$C$7:$C$20=I217)"),"#N/A")</f>
        <v>#N/A</v>
      </c>
      <c r="AC217" s="201"/>
      <c r="AD217" s="201"/>
      <c r="AE217" s="201"/>
      <c r="AF217" s="201"/>
      <c r="AG217" s="201"/>
      <c r="AH217" s="201"/>
      <c r="AI217" s="201"/>
    </row>
    <row r="218">
      <c r="H218" s="205"/>
      <c r="I218" s="206"/>
      <c r="J218" s="203"/>
      <c r="K218" s="207"/>
      <c r="L218" s="199"/>
      <c r="M218" s="130"/>
      <c r="N218" s="199"/>
      <c r="O218" s="200"/>
      <c r="P218" s="200"/>
      <c r="Q218" s="130"/>
      <c r="R218" s="199"/>
      <c r="S218" s="200"/>
      <c r="T218" s="132"/>
      <c r="AB218" s="201" t="str">
        <f>IFERROR(__xludf.DUMMYFUNCTION("FILTER('설정시트'!$D$7:$K$20,'설정시트'!$C$7:$C$20=I218)"),"#N/A")</f>
        <v>#N/A</v>
      </c>
      <c r="AC218" s="201"/>
      <c r="AD218" s="201"/>
      <c r="AE218" s="201"/>
      <c r="AF218" s="201"/>
      <c r="AG218" s="201"/>
      <c r="AH218" s="201"/>
      <c r="AI218" s="201"/>
    </row>
    <row r="219">
      <c r="H219" s="205"/>
      <c r="I219" s="206"/>
      <c r="J219" s="203"/>
      <c r="K219" s="207"/>
      <c r="L219" s="199"/>
      <c r="M219" s="130"/>
      <c r="N219" s="199"/>
      <c r="O219" s="200"/>
      <c r="P219" s="200"/>
      <c r="Q219" s="130"/>
      <c r="R219" s="199"/>
      <c r="S219" s="200"/>
      <c r="T219" s="132"/>
      <c r="AB219" s="201" t="str">
        <f>IFERROR(__xludf.DUMMYFUNCTION("FILTER('설정시트'!$D$7:$K$20,'설정시트'!$C$7:$C$20=I219)"),"#N/A")</f>
        <v>#N/A</v>
      </c>
      <c r="AC219" s="201"/>
      <c r="AD219" s="201"/>
      <c r="AE219" s="201"/>
      <c r="AF219" s="201"/>
      <c r="AG219" s="201"/>
      <c r="AH219" s="201"/>
      <c r="AI219" s="201"/>
    </row>
    <row r="220">
      <c r="H220" s="205"/>
      <c r="I220" s="206"/>
      <c r="J220" s="203"/>
      <c r="K220" s="207"/>
      <c r="L220" s="199"/>
      <c r="M220" s="130"/>
      <c r="N220" s="199"/>
      <c r="O220" s="200"/>
      <c r="P220" s="200"/>
      <c r="Q220" s="130"/>
      <c r="R220" s="199"/>
      <c r="S220" s="200"/>
      <c r="T220" s="132"/>
      <c r="AB220" s="201" t="str">
        <f>IFERROR(__xludf.DUMMYFUNCTION("FILTER('설정시트'!$D$7:$K$20,'설정시트'!$C$7:$C$20=I220)"),"#N/A")</f>
        <v>#N/A</v>
      </c>
      <c r="AC220" s="201"/>
      <c r="AD220" s="201"/>
      <c r="AE220" s="201"/>
      <c r="AF220" s="201"/>
      <c r="AG220" s="201"/>
      <c r="AH220" s="201"/>
      <c r="AI220" s="201"/>
    </row>
    <row r="221">
      <c r="H221" s="205"/>
      <c r="I221" s="206"/>
      <c r="J221" s="203"/>
      <c r="K221" s="207"/>
      <c r="L221" s="199"/>
      <c r="M221" s="130"/>
      <c r="N221" s="199"/>
      <c r="O221" s="200"/>
      <c r="P221" s="200"/>
      <c r="Q221" s="130"/>
      <c r="R221" s="199"/>
      <c r="S221" s="200"/>
      <c r="T221" s="132"/>
      <c r="AB221" s="201" t="str">
        <f>IFERROR(__xludf.DUMMYFUNCTION("FILTER('설정시트'!$D$7:$K$20,'설정시트'!$C$7:$C$20=I221)"),"#N/A")</f>
        <v>#N/A</v>
      </c>
      <c r="AC221" s="201"/>
      <c r="AD221" s="201"/>
      <c r="AE221" s="201"/>
      <c r="AF221" s="201"/>
      <c r="AG221" s="201"/>
      <c r="AH221" s="201"/>
      <c r="AI221" s="201"/>
    </row>
    <row r="222">
      <c r="H222" s="205"/>
      <c r="I222" s="206"/>
      <c r="J222" s="203"/>
      <c r="K222" s="207"/>
      <c r="L222" s="199"/>
      <c r="M222" s="130"/>
      <c r="N222" s="199"/>
      <c r="O222" s="200"/>
      <c r="P222" s="200"/>
      <c r="Q222" s="130"/>
      <c r="R222" s="199"/>
      <c r="S222" s="200"/>
      <c r="T222" s="132"/>
      <c r="AB222" s="201" t="str">
        <f>IFERROR(__xludf.DUMMYFUNCTION("FILTER('설정시트'!$D$7:$K$20,'설정시트'!$C$7:$C$20=I222)"),"#N/A")</f>
        <v>#N/A</v>
      </c>
      <c r="AC222" s="201"/>
      <c r="AD222" s="201"/>
      <c r="AE222" s="201"/>
      <c r="AF222" s="201"/>
      <c r="AG222" s="201"/>
      <c r="AH222" s="201"/>
      <c r="AI222" s="201"/>
    </row>
    <row r="223">
      <c r="H223" s="205"/>
      <c r="I223" s="206"/>
      <c r="J223" s="203"/>
      <c r="K223" s="207"/>
      <c r="L223" s="199"/>
      <c r="M223" s="130"/>
      <c r="N223" s="199"/>
      <c r="O223" s="200"/>
      <c r="P223" s="200"/>
      <c r="Q223" s="130"/>
      <c r="R223" s="199"/>
      <c r="S223" s="200"/>
      <c r="T223" s="132"/>
      <c r="AB223" s="201" t="str">
        <f>IFERROR(__xludf.DUMMYFUNCTION("FILTER('설정시트'!$D$7:$K$20,'설정시트'!$C$7:$C$20=I223)"),"#N/A")</f>
        <v>#N/A</v>
      </c>
      <c r="AC223" s="201"/>
      <c r="AD223" s="201"/>
      <c r="AE223" s="201"/>
      <c r="AF223" s="201"/>
      <c r="AG223" s="201"/>
      <c r="AH223" s="201"/>
      <c r="AI223" s="201"/>
    </row>
    <row r="224">
      <c r="H224" s="205"/>
      <c r="I224" s="206"/>
      <c r="J224" s="203"/>
      <c r="K224" s="207"/>
      <c r="L224" s="199"/>
      <c r="M224" s="130"/>
      <c r="N224" s="199"/>
      <c r="O224" s="200"/>
      <c r="P224" s="200"/>
      <c r="Q224" s="130"/>
      <c r="R224" s="199"/>
      <c r="S224" s="200"/>
      <c r="T224" s="132"/>
      <c r="AB224" s="201" t="str">
        <f>IFERROR(__xludf.DUMMYFUNCTION("FILTER('설정시트'!$D$7:$K$20,'설정시트'!$C$7:$C$20=I224)"),"#N/A")</f>
        <v>#N/A</v>
      </c>
      <c r="AC224" s="201"/>
      <c r="AD224" s="201"/>
      <c r="AE224" s="201"/>
      <c r="AF224" s="201"/>
      <c r="AG224" s="201"/>
      <c r="AH224" s="201"/>
      <c r="AI224" s="201"/>
    </row>
    <row r="225">
      <c r="H225" s="205"/>
      <c r="I225" s="206"/>
      <c r="J225" s="203"/>
      <c r="K225" s="207"/>
      <c r="L225" s="199"/>
      <c r="M225" s="130"/>
      <c r="N225" s="199"/>
      <c r="O225" s="200"/>
      <c r="P225" s="200"/>
      <c r="Q225" s="130"/>
      <c r="R225" s="199"/>
      <c r="S225" s="200"/>
      <c r="T225" s="132"/>
      <c r="AB225" s="201" t="str">
        <f>IFERROR(__xludf.DUMMYFUNCTION("FILTER('설정시트'!$D$7:$K$20,'설정시트'!$C$7:$C$20=I225)"),"#N/A")</f>
        <v>#N/A</v>
      </c>
      <c r="AC225" s="201"/>
      <c r="AD225" s="201"/>
      <c r="AE225" s="201"/>
      <c r="AF225" s="201"/>
      <c r="AG225" s="201"/>
      <c r="AH225" s="201"/>
      <c r="AI225" s="201"/>
    </row>
    <row r="226">
      <c r="H226" s="205"/>
      <c r="I226" s="206"/>
      <c r="J226" s="203"/>
      <c r="K226" s="207"/>
      <c r="L226" s="199"/>
      <c r="M226" s="130"/>
      <c r="N226" s="199"/>
      <c r="O226" s="200"/>
      <c r="P226" s="200"/>
      <c r="Q226" s="130"/>
      <c r="R226" s="199"/>
      <c r="S226" s="200"/>
      <c r="T226" s="132"/>
      <c r="AB226" s="201" t="str">
        <f>IFERROR(__xludf.DUMMYFUNCTION("FILTER('설정시트'!$D$7:$K$20,'설정시트'!$C$7:$C$20=I226)"),"#N/A")</f>
        <v>#N/A</v>
      </c>
      <c r="AC226" s="201"/>
      <c r="AD226" s="201"/>
      <c r="AE226" s="201"/>
      <c r="AF226" s="201"/>
      <c r="AG226" s="201"/>
      <c r="AH226" s="201"/>
      <c r="AI226" s="201"/>
    </row>
    <row r="227">
      <c r="H227" s="205"/>
      <c r="I227" s="206"/>
      <c r="J227" s="203"/>
      <c r="K227" s="207"/>
      <c r="L227" s="199"/>
      <c r="M227" s="130"/>
      <c r="N227" s="199"/>
      <c r="O227" s="200"/>
      <c r="P227" s="200"/>
      <c r="Q227" s="130"/>
      <c r="R227" s="199"/>
      <c r="S227" s="200"/>
      <c r="T227" s="132"/>
      <c r="AB227" s="201" t="str">
        <f>IFERROR(__xludf.DUMMYFUNCTION("FILTER('설정시트'!$D$7:$K$20,'설정시트'!$C$7:$C$20=I227)"),"#N/A")</f>
        <v>#N/A</v>
      </c>
      <c r="AC227" s="201"/>
      <c r="AD227" s="201"/>
      <c r="AE227" s="201"/>
      <c r="AF227" s="201"/>
      <c r="AG227" s="201"/>
      <c r="AH227" s="201"/>
      <c r="AI227" s="201"/>
    </row>
    <row r="228">
      <c r="H228" s="205"/>
      <c r="I228" s="206"/>
      <c r="J228" s="203"/>
      <c r="K228" s="207"/>
      <c r="L228" s="199"/>
      <c r="M228" s="130"/>
      <c r="N228" s="199"/>
      <c r="O228" s="200"/>
      <c r="P228" s="200"/>
      <c r="Q228" s="130"/>
      <c r="R228" s="199"/>
      <c r="S228" s="200"/>
      <c r="T228" s="132"/>
      <c r="AB228" s="201" t="str">
        <f>IFERROR(__xludf.DUMMYFUNCTION("FILTER('설정시트'!$D$7:$K$20,'설정시트'!$C$7:$C$20=I228)"),"#N/A")</f>
        <v>#N/A</v>
      </c>
      <c r="AC228" s="201"/>
      <c r="AD228" s="201"/>
      <c r="AE228" s="201"/>
      <c r="AF228" s="201"/>
      <c r="AG228" s="201"/>
      <c r="AH228" s="201"/>
      <c r="AI228" s="201"/>
    </row>
    <row r="229">
      <c r="H229" s="205"/>
      <c r="I229" s="206"/>
      <c r="J229" s="203"/>
      <c r="K229" s="207"/>
      <c r="L229" s="199"/>
      <c r="M229" s="130"/>
      <c r="N229" s="199"/>
      <c r="O229" s="200"/>
      <c r="P229" s="200"/>
      <c r="Q229" s="130"/>
      <c r="R229" s="199"/>
      <c r="S229" s="200"/>
      <c r="T229" s="132"/>
      <c r="AB229" s="201" t="str">
        <f>IFERROR(__xludf.DUMMYFUNCTION("FILTER('설정시트'!$D$7:$K$20,'설정시트'!$C$7:$C$20=I229)"),"#N/A")</f>
        <v>#N/A</v>
      </c>
      <c r="AC229" s="201"/>
      <c r="AD229" s="201"/>
      <c r="AE229" s="201"/>
      <c r="AF229" s="201"/>
      <c r="AG229" s="201"/>
      <c r="AH229" s="201"/>
      <c r="AI229" s="201"/>
    </row>
    <row r="230">
      <c r="H230" s="205"/>
      <c r="I230" s="206"/>
      <c r="J230" s="203"/>
      <c r="K230" s="207"/>
      <c r="L230" s="199"/>
      <c r="M230" s="130"/>
      <c r="N230" s="199"/>
      <c r="O230" s="200"/>
      <c r="P230" s="200"/>
      <c r="Q230" s="130"/>
      <c r="R230" s="199"/>
      <c r="S230" s="200"/>
      <c r="T230" s="132"/>
      <c r="AB230" s="201" t="str">
        <f>IFERROR(__xludf.DUMMYFUNCTION("FILTER('설정시트'!$D$7:$K$20,'설정시트'!$C$7:$C$20=I230)"),"#N/A")</f>
        <v>#N/A</v>
      </c>
      <c r="AC230" s="201"/>
      <c r="AD230" s="201"/>
      <c r="AE230" s="201"/>
      <c r="AF230" s="201"/>
      <c r="AG230" s="201"/>
      <c r="AH230" s="201"/>
      <c r="AI230" s="201"/>
    </row>
    <row r="231">
      <c r="H231" s="205"/>
      <c r="I231" s="206"/>
      <c r="J231" s="203"/>
      <c r="K231" s="207"/>
      <c r="L231" s="199"/>
      <c r="M231" s="130"/>
      <c r="N231" s="199"/>
      <c r="O231" s="200"/>
      <c r="P231" s="200"/>
      <c r="Q231" s="130"/>
      <c r="R231" s="199"/>
      <c r="S231" s="200"/>
      <c r="T231" s="132"/>
      <c r="AB231" s="201" t="str">
        <f>IFERROR(__xludf.DUMMYFUNCTION("FILTER('설정시트'!$D$7:$K$20,'설정시트'!$C$7:$C$20=I231)"),"#N/A")</f>
        <v>#N/A</v>
      </c>
      <c r="AC231" s="201"/>
      <c r="AD231" s="201"/>
      <c r="AE231" s="201"/>
      <c r="AF231" s="201"/>
      <c r="AG231" s="201"/>
      <c r="AH231" s="201"/>
      <c r="AI231" s="201"/>
    </row>
    <row r="232">
      <c r="H232" s="205"/>
      <c r="I232" s="206"/>
      <c r="J232" s="203"/>
      <c r="K232" s="207"/>
      <c r="L232" s="199"/>
      <c r="M232" s="130"/>
      <c r="N232" s="199"/>
      <c r="O232" s="200"/>
      <c r="P232" s="200"/>
      <c r="Q232" s="130"/>
      <c r="R232" s="199"/>
      <c r="S232" s="200"/>
      <c r="T232" s="132"/>
      <c r="AB232" s="201" t="str">
        <f>IFERROR(__xludf.DUMMYFUNCTION("FILTER('설정시트'!$D$7:$K$20,'설정시트'!$C$7:$C$20=I232)"),"#N/A")</f>
        <v>#N/A</v>
      </c>
      <c r="AC232" s="201"/>
      <c r="AD232" s="201"/>
      <c r="AE232" s="201"/>
      <c r="AF232" s="201"/>
      <c r="AG232" s="201"/>
      <c r="AH232" s="201"/>
      <c r="AI232" s="201"/>
    </row>
    <row r="233">
      <c r="H233" s="205"/>
      <c r="I233" s="206"/>
      <c r="J233" s="203"/>
      <c r="K233" s="207"/>
      <c r="L233" s="199"/>
      <c r="M233" s="130"/>
      <c r="N233" s="199"/>
      <c r="O233" s="200"/>
      <c r="P233" s="200"/>
      <c r="Q233" s="130"/>
      <c r="R233" s="199"/>
      <c r="S233" s="200"/>
      <c r="T233" s="132"/>
      <c r="AB233" s="201" t="str">
        <f>IFERROR(__xludf.DUMMYFUNCTION("FILTER('설정시트'!$D$7:$K$20,'설정시트'!$C$7:$C$20=I233)"),"#N/A")</f>
        <v>#N/A</v>
      </c>
      <c r="AC233" s="201"/>
      <c r="AD233" s="201"/>
      <c r="AE233" s="201"/>
      <c r="AF233" s="201"/>
      <c r="AG233" s="201"/>
      <c r="AH233" s="201"/>
      <c r="AI233" s="201"/>
    </row>
    <row r="234">
      <c r="H234" s="205"/>
      <c r="I234" s="206"/>
      <c r="J234" s="203"/>
      <c r="K234" s="207"/>
      <c r="L234" s="199"/>
      <c r="M234" s="130"/>
      <c r="N234" s="199"/>
      <c r="O234" s="200"/>
      <c r="P234" s="200"/>
      <c r="Q234" s="130"/>
      <c r="R234" s="199"/>
      <c r="S234" s="200"/>
      <c r="T234" s="132"/>
      <c r="AB234" s="201" t="str">
        <f>IFERROR(__xludf.DUMMYFUNCTION("FILTER('설정시트'!$D$7:$K$20,'설정시트'!$C$7:$C$20=I234)"),"#N/A")</f>
        <v>#N/A</v>
      </c>
      <c r="AC234" s="201"/>
      <c r="AD234" s="201"/>
      <c r="AE234" s="201"/>
      <c r="AF234" s="201"/>
      <c r="AG234" s="201"/>
      <c r="AH234" s="201"/>
      <c r="AI234" s="201"/>
    </row>
    <row r="235">
      <c r="H235" s="205"/>
      <c r="I235" s="206"/>
      <c r="J235" s="203"/>
      <c r="K235" s="207"/>
      <c r="L235" s="199"/>
      <c r="M235" s="130"/>
      <c r="N235" s="199"/>
      <c r="O235" s="200"/>
      <c r="P235" s="200"/>
      <c r="Q235" s="130"/>
      <c r="R235" s="199"/>
      <c r="S235" s="200"/>
      <c r="T235" s="132"/>
      <c r="AB235" s="201" t="str">
        <f>IFERROR(__xludf.DUMMYFUNCTION("FILTER('설정시트'!$D$7:$K$20,'설정시트'!$C$7:$C$20=I235)"),"#N/A")</f>
        <v>#N/A</v>
      </c>
      <c r="AC235" s="201"/>
      <c r="AD235" s="201"/>
      <c r="AE235" s="201"/>
      <c r="AF235" s="201"/>
      <c r="AG235" s="201"/>
      <c r="AH235" s="201"/>
      <c r="AI235" s="201"/>
    </row>
    <row r="236">
      <c r="H236" s="205"/>
      <c r="I236" s="206"/>
      <c r="J236" s="203"/>
      <c r="K236" s="207"/>
      <c r="L236" s="199"/>
      <c r="M236" s="130"/>
      <c r="N236" s="199"/>
      <c r="O236" s="200"/>
      <c r="P236" s="200"/>
      <c r="Q236" s="130"/>
      <c r="R236" s="199"/>
      <c r="S236" s="200"/>
      <c r="T236" s="132"/>
      <c r="AB236" s="201" t="str">
        <f>IFERROR(__xludf.DUMMYFUNCTION("FILTER('설정시트'!$D$7:$K$20,'설정시트'!$C$7:$C$20=I236)"),"#N/A")</f>
        <v>#N/A</v>
      </c>
      <c r="AC236" s="201"/>
      <c r="AD236" s="201"/>
      <c r="AE236" s="201"/>
      <c r="AF236" s="201"/>
      <c r="AG236" s="201"/>
      <c r="AH236" s="201"/>
      <c r="AI236" s="201"/>
    </row>
    <row r="237">
      <c r="H237" s="205"/>
      <c r="I237" s="206"/>
      <c r="J237" s="203"/>
      <c r="K237" s="207"/>
      <c r="L237" s="199"/>
      <c r="M237" s="130"/>
      <c r="N237" s="199"/>
      <c r="O237" s="200"/>
      <c r="P237" s="200"/>
      <c r="Q237" s="130"/>
      <c r="R237" s="199"/>
      <c r="S237" s="200"/>
      <c r="T237" s="132"/>
      <c r="AB237" s="201" t="str">
        <f>IFERROR(__xludf.DUMMYFUNCTION("FILTER('설정시트'!$D$7:$K$20,'설정시트'!$C$7:$C$20=I237)"),"#N/A")</f>
        <v>#N/A</v>
      </c>
      <c r="AC237" s="201"/>
      <c r="AD237" s="201"/>
      <c r="AE237" s="201"/>
      <c r="AF237" s="201"/>
      <c r="AG237" s="201"/>
      <c r="AH237" s="201"/>
      <c r="AI237" s="201"/>
    </row>
    <row r="238">
      <c r="H238" s="205"/>
      <c r="I238" s="206"/>
      <c r="J238" s="203"/>
      <c r="K238" s="207"/>
      <c r="L238" s="199"/>
      <c r="M238" s="130"/>
      <c r="N238" s="199"/>
      <c r="O238" s="200"/>
      <c r="P238" s="200"/>
      <c r="Q238" s="130"/>
      <c r="R238" s="199"/>
      <c r="S238" s="200"/>
      <c r="T238" s="132"/>
      <c r="AB238" s="201" t="str">
        <f>IFERROR(__xludf.DUMMYFUNCTION("FILTER('설정시트'!$D$7:$K$20,'설정시트'!$C$7:$C$20=I238)"),"#N/A")</f>
        <v>#N/A</v>
      </c>
      <c r="AC238" s="201"/>
      <c r="AD238" s="201"/>
      <c r="AE238" s="201"/>
      <c r="AF238" s="201"/>
      <c r="AG238" s="201"/>
      <c r="AH238" s="201"/>
      <c r="AI238" s="201"/>
    </row>
    <row r="239">
      <c r="H239" s="205"/>
      <c r="I239" s="206"/>
      <c r="J239" s="203"/>
      <c r="K239" s="207"/>
      <c r="L239" s="199"/>
      <c r="M239" s="130"/>
      <c r="N239" s="199"/>
      <c r="O239" s="200"/>
      <c r="P239" s="200"/>
      <c r="Q239" s="130"/>
      <c r="R239" s="199"/>
      <c r="S239" s="200"/>
      <c r="T239" s="132"/>
      <c r="AB239" s="201" t="str">
        <f>IFERROR(__xludf.DUMMYFUNCTION("FILTER('설정시트'!$D$7:$K$20,'설정시트'!$C$7:$C$20=I239)"),"#N/A")</f>
        <v>#N/A</v>
      </c>
      <c r="AC239" s="201"/>
      <c r="AD239" s="201"/>
      <c r="AE239" s="201"/>
      <c r="AF239" s="201"/>
      <c r="AG239" s="201"/>
      <c r="AH239" s="201"/>
      <c r="AI239" s="201"/>
    </row>
    <row r="240">
      <c r="H240" s="205"/>
      <c r="I240" s="206"/>
      <c r="J240" s="203"/>
      <c r="K240" s="207"/>
      <c r="L240" s="199"/>
      <c r="M240" s="130"/>
      <c r="N240" s="199"/>
      <c r="O240" s="200"/>
      <c r="P240" s="200"/>
      <c r="Q240" s="130"/>
      <c r="R240" s="199"/>
      <c r="S240" s="200"/>
      <c r="T240" s="132"/>
      <c r="AB240" s="201" t="str">
        <f>IFERROR(__xludf.DUMMYFUNCTION("FILTER('설정시트'!$D$7:$K$20,'설정시트'!$C$7:$C$20=I240)"),"#N/A")</f>
        <v>#N/A</v>
      </c>
      <c r="AC240" s="201"/>
      <c r="AD240" s="201"/>
      <c r="AE240" s="201"/>
      <c r="AF240" s="201"/>
      <c r="AG240" s="201"/>
      <c r="AH240" s="201"/>
      <c r="AI240" s="201"/>
    </row>
    <row r="241">
      <c r="H241" s="205"/>
      <c r="I241" s="206"/>
      <c r="J241" s="203"/>
      <c r="K241" s="207"/>
      <c r="L241" s="199"/>
      <c r="M241" s="130"/>
      <c r="N241" s="199"/>
      <c r="O241" s="200"/>
      <c r="P241" s="200"/>
      <c r="Q241" s="130"/>
      <c r="R241" s="199"/>
      <c r="S241" s="200"/>
      <c r="T241" s="132"/>
      <c r="AB241" s="201" t="str">
        <f>IFERROR(__xludf.DUMMYFUNCTION("FILTER('설정시트'!$D$7:$K$20,'설정시트'!$C$7:$C$20=I241)"),"#N/A")</f>
        <v>#N/A</v>
      </c>
      <c r="AC241" s="201"/>
      <c r="AD241" s="201"/>
      <c r="AE241" s="201"/>
      <c r="AF241" s="201"/>
      <c r="AG241" s="201"/>
      <c r="AH241" s="201"/>
      <c r="AI241" s="201"/>
    </row>
    <row r="242">
      <c r="H242" s="205"/>
      <c r="I242" s="206"/>
      <c r="J242" s="203"/>
      <c r="K242" s="207"/>
      <c r="L242" s="199"/>
      <c r="M242" s="130"/>
      <c r="N242" s="199"/>
      <c r="O242" s="200"/>
      <c r="P242" s="200"/>
      <c r="Q242" s="130"/>
      <c r="R242" s="199"/>
      <c r="S242" s="200"/>
      <c r="T242" s="132"/>
      <c r="AB242" s="201" t="str">
        <f>IFERROR(__xludf.DUMMYFUNCTION("FILTER('설정시트'!$D$7:$K$20,'설정시트'!$C$7:$C$20=I242)"),"#N/A")</f>
        <v>#N/A</v>
      </c>
      <c r="AC242" s="201"/>
      <c r="AD242" s="201"/>
      <c r="AE242" s="201"/>
      <c r="AF242" s="201"/>
      <c r="AG242" s="201"/>
      <c r="AH242" s="201"/>
      <c r="AI242" s="201"/>
    </row>
    <row r="243">
      <c r="H243" s="205"/>
      <c r="I243" s="206"/>
      <c r="J243" s="203"/>
      <c r="K243" s="207"/>
      <c r="L243" s="199"/>
      <c r="M243" s="130"/>
      <c r="N243" s="199"/>
      <c r="O243" s="200"/>
      <c r="P243" s="200"/>
      <c r="Q243" s="130"/>
      <c r="R243" s="199"/>
      <c r="S243" s="200"/>
      <c r="T243" s="132"/>
      <c r="AB243" s="201" t="str">
        <f>IFERROR(__xludf.DUMMYFUNCTION("FILTER('설정시트'!$D$7:$K$20,'설정시트'!$C$7:$C$20=I243)"),"#N/A")</f>
        <v>#N/A</v>
      </c>
      <c r="AC243" s="201"/>
      <c r="AD243" s="201"/>
      <c r="AE243" s="201"/>
      <c r="AF243" s="201"/>
      <c r="AG243" s="201"/>
      <c r="AH243" s="201"/>
      <c r="AI243" s="201"/>
    </row>
    <row r="244">
      <c r="H244" s="205"/>
      <c r="I244" s="206"/>
      <c r="J244" s="203"/>
      <c r="K244" s="207"/>
      <c r="L244" s="199"/>
      <c r="M244" s="130"/>
      <c r="N244" s="199"/>
      <c r="O244" s="200"/>
      <c r="P244" s="200"/>
      <c r="Q244" s="130"/>
      <c r="R244" s="199"/>
      <c r="S244" s="200"/>
      <c r="T244" s="132"/>
      <c r="AB244" s="201" t="str">
        <f>IFERROR(__xludf.DUMMYFUNCTION("FILTER('설정시트'!$D$7:$K$20,'설정시트'!$C$7:$C$20=I244)"),"#N/A")</f>
        <v>#N/A</v>
      </c>
      <c r="AC244" s="201"/>
      <c r="AD244" s="201"/>
      <c r="AE244" s="201"/>
      <c r="AF244" s="201"/>
      <c r="AG244" s="201"/>
      <c r="AH244" s="201"/>
      <c r="AI244" s="201"/>
    </row>
    <row r="245">
      <c r="H245" s="205"/>
      <c r="I245" s="206"/>
      <c r="J245" s="203"/>
      <c r="K245" s="207"/>
      <c r="L245" s="199"/>
      <c r="M245" s="130"/>
      <c r="N245" s="199"/>
      <c r="O245" s="200"/>
      <c r="P245" s="200"/>
      <c r="Q245" s="130"/>
      <c r="R245" s="199"/>
      <c r="S245" s="200"/>
      <c r="T245" s="132"/>
      <c r="AB245" s="201" t="str">
        <f>IFERROR(__xludf.DUMMYFUNCTION("FILTER('설정시트'!$D$7:$K$20,'설정시트'!$C$7:$C$20=I245)"),"#N/A")</f>
        <v>#N/A</v>
      </c>
      <c r="AC245" s="201"/>
      <c r="AD245" s="201"/>
      <c r="AE245" s="201"/>
      <c r="AF245" s="201"/>
      <c r="AG245" s="201"/>
      <c r="AH245" s="201"/>
      <c r="AI245" s="201"/>
    </row>
    <row r="246">
      <c r="H246" s="205"/>
      <c r="I246" s="206"/>
      <c r="J246" s="203"/>
      <c r="K246" s="207"/>
      <c r="L246" s="199"/>
      <c r="M246" s="130"/>
      <c r="N246" s="199"/>
      <c r="O246" s="200"/>
      <c r="P246" s="200"/>
      <c r="Q246" s="130"/>
      <c r="R246" s="199"/>
      <c r="S246" s="200"/>
      <c r="T246" s="132"/>
      <c r="AB246" s="201" t="str">
        <f>IFERROR(__xludf.DUMMYFUNCTION("FILTER('설정시트'!$D$7:$K$20,'설정시트'!$C$7:$C$20=I246)"),"#N/A")</f>
        <v>#N/A</v>
      </c>
      <c r="AC246" s="201"/>
      <c r="AD246" s="201"/>
      <c r="AE246" s="201"/>
      <c r="AF246" s="201"/>
      <c r="AG246" s="201"/>
      <c r="AH246" s="201"/>
      <c r="AI246" s="201"/>
    </row>
    <row r="247">
      <c r="H247" s="205"/>
      <c r="I247" s="206"/>
      <c r="J247" s="203"/>
      <c r="K247" s="207"/>
      <c r="L247" s="199"/>
      <c r="M247" s="130"/>
      <c r="N247" s="199"/>
      <c r="O247" s="200"/>
      <c r="P247" s="200"/>
      <c r="Q247" s="130"/>
      <c r="R247" s="199"/>
      <c r="S247" s="200"/>
      <c r="T247" s="132"/>
      <c r="AB247" s="201" t="str">
        <f>IFERROR(__xludf.DUMMYFUNCTION("FILTER('설정시트'!$D$7:$K$20,'설정시트'!$C$7:$C$20=I247)"),"#N/A")</f>
        <v>#N/A</v>
      </c>
      <c r="AC247" s="201"/>
      <c r="AD247" s="201"/>
      <c r="AE247" s="201"/>
      <c r="AF247" s="201"/>
      <c r="AG247" s="201"/>
      <c r="AH247" s="201"/>
      <c r="AI247" s="201"/>
    </row>
    <row r="248">
      <c r="H248" s="205"/>
      <c r="I248" s="206"/>
      <c r="J248" s="203"/>
      <c r="K248" s="207"/>
      <c r="L248" s="199"/>
      <c r="M248" s="130"/>
      <c r="N248" s="199"/>
      <c r="O248" s="200"/>
      <c r="P248" s="200"/>
      <c r="Q248" s="130"/>
      <c r="R248" s="199"/>
      <c r="S248" s="200"/>
      <c r="T248" s="132"/>
      <c r="AB248" s="201" t="str">
        <f>IFERROR(__xludf.DUMMYFUNCTION("FILTER('설정시트'!$D$7:$K$20,'설정시트'!$C$7:$C$20=I248)"),"#N/A")</f>
        <v>#N/A</v>
      </c>
      <c r="AC248" s="201"/>
      <c r="AD248" s="201"/>
      <c r="AE248" s="201"/>
      <c r="AF248" s="201"/>
      <c r="AG248" s="201"/>
      <c r="AH248" s="201"/>
      <c r="AI248" s="201"/>
    </row>
    <row r="249">
      <c r="H249" s="205"/>
      <c r="I249" s="206"/>
      <c r="J249" s="203"/>
      <c r="K249" s="207"/>
      <c r="L249" s="199"/>
      <c r="M249" s="130"/>
      <c r="N249" s="199"/>
      <c r="O249" s="200"/>
      <c r="P249" s="200"/>
      <c r="Q249" s="130"/>
      <c r="R249" s="199"/>
      <c r="S249" s="200"/>
      <c r="T249" s="132"/>
      <c r="AB249" s="201" t="str">
        <f>IFERROR(__xludf.DUMMYFUNCTION("FILTER('설정시트'!$D$7:$K$20,'설정시트'!$C$7:$C$20=I249)"),"#N/A")</f>
        <v>#N/A</v>
      </c>
      <c r="AC249" s="201"/>
      <c r="AD249" s="201"/>
      <c r="AE249" s="201"/>
      <c r="AF249" s="201"/>
      <c r="AG249" s="201"/>
      <c r="AH249" s="201"/>
      <c r="AI249" s="201"/>
    </row>
    <row r="250">
      <c r="H250" s="205"/>
      <c r="I250" s="206"/>
      <c r="J250" s="203"/>
      <c r="K250" s="207"/>
      <c r="L250" s="199"/>
      <c r="M250" s="130"/>
      <c r="N250" s="199"/>
      <c r="O250" s="200"/>
      <c r="P250" s="200"/>
      <c r="Q250" s="130"/>
      <c r="R250" s="199"/>
      <c r="S250" s="200"/>
      <c r="T250" s="132"/>
      <c r="AB250" s="201" t="str">
        <f>IFERROR(__xludf.DUMMYFUNCTION("FILTER('설정시트'!$D$7:$K$20,'설정시트'!$C$7:$C$20=I250)"),"#N/A")</f>
        <v>#N/A</v>
      </c>
      <c r="AC250" s="201"/>
      <c r="AD250" s="201"/>
      <c r="AE250" s="201"/>
      <c r="AF250" s="201"/>
      <c r="AG250" s="201"/>
      <c r="AH250" s="201"/>
      <c r="AI250" s="201"/>
    </row>
    <row r="251">
      <c r="H251" s="205"/>
      <c r="I251" s="206"/>
      <c r="J251" s="203"/>
      <c r="K251" s="207"/>
      <c r="L251" s="199"/>
      <c r="M251" s="130"/>
      <c r="N251" s="199"/>
      <c r="O251" s="200"/>
      <c r="P251" s="200"/>
      <c r="Q251" s="130"/>
      <c r="R251" s="199"/>
      <c r="S251" s="200"/>
      <c r="T251" s="132"/>
      <c r="AB251" s="201" t="str">
        <f>IFERROR(__xludf.DUMMYFUNCTION("FILTER('설정시트'!$D$7:$K$20,'설정시트'!$C$7:$C$20=I251)"),"#N/A")</f>
        <v>#N/A</v>
      </c>
      <c r="AC251" s="201"/>
      <c r="AD251" s="201"/>
      <c r="AE251" s="201"/>
      <c r="AF251" s="201"/>
      <c r="AG251" s="201"/>
      <c r="AH251" s="201"/>
      <c r="AI251" s="201"/>
    </row>
    <row r="252">
      <c r="H252" s="205"/>
      <c r="I252" s="206"/>
      <c r="J252" s="203"/>
      <c r="K252" s="207"/>
      <c r="L252" s="199"/>
      <c r="M252" s="130"/>
      <c r="N252" s="199"/>
      <c r="O252" s="200"/>
      <c r="P252" s="200"/>
      <c r="Q252" s="130"/>
      <c r="R252" s="199"/>
      <c r="S252" s="200"/>
      <c r="T252" s="132"/>
      <c r="AB252" s="201" t="str">
        <f>IFERROR(__xludf.DUMMYFUNCTION("FILTER('설정시트'!$D$7:$K$20,'설정시트'!$C$7:$C$20=I252)"),"#N/A")</f>
        <v>#N/A</v>
      </c>
      <c r="AC252" s="201"/>
      <c r="AD252" s="201"/>
      <c r="AE252" s="201"/>
      <c r="AF252" s="201"/>
      <c r="AG252" s="201"/>
      <c r="AH252" s="201"/>
      <c r="AI252" s="201"/>
    </row>
    <row r="253">
      <c r="H253" s="205"/>
      <c r="I253" s="206"/>
      <c r="J253" s="203"/>
      <c r="K253" s="207"/>
      <c r="L253" s="199"/>
      <c r="M253" s="130"/>
      <c r="N253" s="199"/>
      <c r="O253" s="200"/>
      <c r="P253" s="200"/>
      <c r="Q253" s="130"/>
      <c r="R253" s="199"/>
      <c r="S253" s="200"/>
      <c r="T253" s="132"/>
      <c r="AB253" s="201" t="str">
        <f>IFERROR(__xludf.DUMMYFUNCTION("FILTER('설정시트'!$D$7:$K$20,'설정시트'!$C$7:$C$20=I253)"),"#N/A")</f>
        <v>#N/A</v>
      </c>
      <c r="AC253" s="201"/>
      <c r="AD253" s="201"/>
      <c r="AE253" s="201"/>
      <c r="AF253" s="201"/>
      <c r="AG253" s="201"/>
      <c r="AH253" s="201"/>
      <c r="AI253" s="201"/>
    </row>
    <row r="254">
      <c r="H254" s="205"/>
      <c r="I254" s="206"/>
      <c r="J254" s="203"/>
      <c r="K254" s="207"/>
      <c r="L254" s="199"/>
      <c r="M254" s="130"/>
      <c r="N254" s="199"/>
      <c r="O254" s="200"/>
      <c r="P254" s="200"/>
      <c r="Q254" s="130"/>
      <c r="R254" s="199"/>
      <c r="S254" s="200"/>
      <c r="T254" s="132"/>
      <c r="AB254" s="201" t="str">
        <f>IFERROR(__xludf.DUMMYFUNCTION("FILTER('설정시트'!$D$7:$K$20,'설정시트'!$C$7:$C$20=I254)"),"#N/A")</f>
        <v>#N/A</v>
      </c>
      <c r="AC254" s="201"/>
      <c r="AD254" s="201"/>
      <c r="AE254" s="201"/>
      <c r="AF254" s="201"/>
      <c r="AG254" s="201"/>
      <c r="AH254" s="201"/>
      <c r="AI254" s="201"/>
    </row>
    <row r="255">
      <c r="H255" s="205"/>
      <c r="I255" s="206"/>
      <c r="J255" s="203"/>
      <c r="K255" s="207"/>
      <c r="L255" s="199"/>
      <c r="M255" s="130"/>
      <c r="N255" s="199"/>
      <c r="O255" s="200"/>
      <c r="P255" s="200"/>
      <c r="Q255" s="130"/>
      <c r="R255" s="199"/>
      <c r="S255" s="200"/>
      <c r="T255" s="132"/>
      <c r="AB255" s="201" t="str">
        <f>IFERROR(__xludf.DUMMYFUNCTION("FILTER('설정시트'!$D$7:$K$20,'설정시트'!$C$7:$C$20=I255)"),"#N/A")</f>
        <v>#N/A</v>
      </c>
      <c r="AC255" s="201"/>
      <c r="AD255" s="201"/>
      <c r="AE255" s="201"/>
      <c r="AF255" s="201"/>
      <c r="AG255" s="201"/>
      <c r="AH255" s="201"/>
      <c r="AI255" s="201"/>
    </row>
    <row r="256">
      <c r="H256" s="205"/>
      <c r="I256" s="206"/>
      <c r="J256" s="203"/>
      <c r="K256" s="207"/>
      <c r="L256" s="199"/>
      <c r="M256" s="130"/>
      <c r="N256" s="199"/>
      <c r="O256" s="200"/>
      <c r="P256" s="200"/>
      <c r="Q256" s="130"/>
      <c r="R256" s="199"/>
      <c r="S256" s="200"/>
      <c r="T256" s="132"/>
      <c r="AB256" s="201" t="str">
        <f>IFERROR(__xludf.DUMMYFUNCTION("FILTER('설정시트'!$D$7:$K$20,'설정시트'!$C$7:$C$20=I256)"),"#N/A")</f>
        <v>#N/A</v>
      </c>
      <c r="AC256" s="201"/>
      <c r="AD256" s="201"/>
      <c r="AE256" s="201"/>
      <c r="AF256" s="201"/>
      <c r="AG256" s="201"/>
      <c r="AH256" s="201"/>
      <c r="AI256" s="201"/>
    </row>
    <row r="257">
      <c r="H257" s="205"/>
      <c r="I257" s="206"/>
      <c r="J257" s="203"/>
      <c r="K257" s="207"/>
      <c r="L257" s="199"/>
      <c r="M257" s="130"/>
      <c r="N257" s="199"/>
      <c r="O257" s="200"/>
      <c r="P257" s="200"/>
      <c r="Q257" s="130"/>
      <c r="R257" s="199"/>
      <c r="S257" s="200"/>
      <c r="T257" s="132"/>
      <c r="AB257" s="201" t="str">
        <f>IFERROR(__xludf.DUMMYFUNCTION("FILTER('설정시트'!$D$7:$K$20,'설정시트'!$C$7:$C$20=I257)"),"#N/A")</f>
        <v>#N/A</v>
      </c>
      <c r="AC257" s="201"/>
      <c r="AD257" s="201"/>
      <c r="AE257" s="201"/>
      <c r="AF257" s="201"/>
      <c r="AG257" s="201"/>
      <c r="AH257" s="201"/>
      <c r="AI257" s="201"/>
    </row>
    <row r="258">
      <c r="H258" s="205"/>
      <c r="I258" s="206"/>
      <c r="J258" s="203"/>
      <c r="K258" s="207"/>
      <c r="L258" s="199"/>
      <c r="M258" s="130"/>
      <c r="N258" s="199"/>
      <c r="O258" s="200"/>
      <c r="P258" s="200"/>
      <c r="Q258" s="130"/>
      <c r="R258" s="199"/>
      <c r="S258" s="200"/>
      <c r="T258" s="132"/>
      <c r="AB258" s="201" t="str">
        <f>IFERROR(__xludf.DUMMYFUNCTION("FILTER('설정시트'!$D$7:$K$20,'설정시트'!$C$7:$C$20=I258)"),"#N/A")</f>
        <v>#N/A</v>
      </c>
      <c r="AC258" s="201"/>
      <c r="AD258" s="201"/>
      <c r="AE258" s="201"/>
      <c r="AF258" s="201"/>
      <c r="AG258" s="201"/>
      <c r="AH258" s="201"/>
      <c r="AI258" s="201"/>
    </row>
    <row r="259">
      <c r="H259" s="205"/>
      <c r="I259" s="206"/>
      <c r="J259" s="203"/>
      <c r="K259" s="207"/>
      <c r="L259" s="199"/>
      <c r="M259" s="130"/>
      <c r="N259" s="199"/>
      <c r="O259" s="200"/>
      <c r="P259" s="200"/>
      <c r="Q259" s="130"/>
      <c r="R259" s="199"/>
      <c r="S259" s="200"/>
      <c r="T259" s="132"/>
      <c r="AB259" s="201" t="str">
        <f>IFERROR(__xludf.DUMMYFUNCTION("FILTER('설정시트'!$D$7:$K$20,'설정시트'!$C$7:$C$20=I259)"),"#N/A")</f>
        <v>#N/A</v>
      </c>
      <c r="AC259" s="201"/>
      <c r="AD259" s="201"/>
      <c r="AE259" s="201"/>
      <c r="AF259" s="201"/>
      <c r="AG259" s="201"/>
      <c r="AH259" s="201"/>
      <c r="AI259" s="201"/>
    </row>
    <row r="260">
      <c r="H260" s="205"/>
      <c r="I260" s="206"/>
      <c r="J260" s="203"/>
      <c r="K260" s="207"/>
      <c r="L260" s="199"/>
      <c r="M260" s="130"/>
      <c r="N260" s="199"/>
      <c r="O260" s="200"/>
      <c r="P260" s="200"/>
      <c r="Q260" s="130"/>
      <c r="R260" s="199"/>
      <c r="S260" s="200"/>
      <c r="T260" s="132"/>
      <c r="AB260" s="201" t="str">
        <f>IFERROR(__xludf.DUMMYFUNCTION("FILTER('설정시트'!$D$7:$K$20,'설정시트'!$C$7:$C$20=I260)"),"#N/A")</f>
        <v>#N/A</v>
      </c>
      <c r="AC260" s="201"/>
      <c r="AD260" s="201"/>
      <c r="AE260" s="201"/>
      <c r="AF260" s="201"/>
      <c r="AG260" s="201"/>
      <c r="AH260" s="201"/>
      <c r="AI260" s="201"/>
    </row>
    <row r="261">
      <c r="H261" s="205"/>
      <c r="I261" s="206"/>
      <c r="J261" s="203"/>
      <c r="K261" s="207"/>
      <c r="L261" s="199"/>
      <c r="M261" s="130"/>
      <c r="N261" s="199"/>
      <c r="O261" s="200"/>
      <c r="P261" s="200"/>
      <c r="Q261" s="130"/>
      <c r="R261" s="199"/>
      <c r="S261" s="200"/>
      <c r="T261" s="132"/>
      <c r="AB261" s="201" t="str">
        <f>IFERROR(__xludf.DUMMYFUNCTION("FILTER('설정시트'!$D$7:$K$20,'설정시트'!$C$7:$C$20=I261)"),"#N/A")</f>
        <v>#N/A</v>
      </c>
      <c r="AC261" s="201"/>
      <c r="AD261" s="201"/>
      <c r="AE261" s="201"/>
      <c r="AF261" s="201"/>
      <c r="AG261" s="201"/>
      <c r="AH261" s="201"/>
      <c r="AI261" s="201"/>
    </row>
    <row r="262">
      <c r="H262" s="205"/>
      <c r="I262" s="206"/>
      <c r="J262" s="203"/>
      <c r="K262" s="207"/>
      <c r="L262" s="199"/>
      <c r="M262" s="130"/>
      <c r="N262" s="199"/>
      <c r="O262" s="200"/>
      <c r="P262" s="200"/>
      <c r="Q262" s="130"/>
      <c r="R262" s="199"/>
      <c r="S262" s="200"/>
      <c r="T262" s="132"/>
      <c r="AB262" s="201" t="str">
        <f>IFERROR(__xludf.DUMMYFUNCTION("FILTER('설정시트'!$D$7:$K$20,'설정시트'!$C$7:$C$20=I262)"),"#N/A")</f>
        <v>#N/A</v>
      </c>
      <c r="AC262" s="201"/>
      <c r="AD262" s="201"/>
      <c r="AE262" s="201"/>
      <c r="AF262" s="201"/>
      <c r="AG262" s="201"/>
      <c r="AH262" s="201"/>
      <c r="AI262" s="201"/>
    </row>
    <row r="263">
      <c r="H263" s="205"/>
      <c r="I263" s="206"/>
      <c r="J263" s="203"/>
      <c r="K263" s="207"/>
      <c r="L263" s="199"/>
      <c r="M263" s="130"/>
      <c r="N263" s="199"/>
      <c r="O263" s="200"/>
      <c r="P263" s="200"/>
      <c r="Q263" s="130"/>
      <c r="R263" s="199"/>
      <c r="S263" s="200"/>
      <c r="T263" s="132"/>
      <c r="AB263" s="201" t="str">
        <f>IFERROR(__xludf.DUMMYFUNCTION("FILTER('설정시트'!$D$7:$K$20,'설정시트'!$C$7:$C$20=I263)"),"#N/A")</f>
        <v>#N/A</v>
      </c>
      <c r="AC263" s="201"/>
      <c r="AD263" s="201"/>
      <c r="AE263" s="201"/>
      <c r="AF263" s="201"/>
      <c r="AG263" s="201"/>
      <c r="AH263" s="201"/>
      <c r="AI263" s="201"/>
    </row>
    <row r="264">
      <c r="H264" s="205"/>
      <c r="I264" s="206"/>
      <c r="J264" s="203"/>
      <c r="K264" s="207"/>
      <c r="L264" s="199"/>
      <c r="M264" s="130"/>
      <c r="N264" s="199"/>
      <c r="O264" s="200"/>
      <c r="P264" s="200"/>
      <c r="Q264" s="130"/>
      <c r="R264" s="199"/>
      <c r="S264" s="200"/>
      <c r="T264" s="132"/>
      <c r="AB264" s="201" t="str">
        <f>IFERROR(__xludf.DUMMYFUNCTION("FILTER('설정시트'!$D$7:$K$20,'설정시트'!$C$7:$C$20=I264)"),"#N/A")</f>
        <v>#N/A</v>
      </c>
      <c r="AC264" s="201"/>
      <c r="AD264" s="201"/>
      <c r="AE264" s="201"/>
      <c r="AF264" s="201"/>
      <c r="AG264" s="201"/>
      <c r="AH264" s="201"/>
      <c r="AI264" s="201"/>
    </row>
    <row r="265">
      <c r="H265" s="205"/>
      <c r="I265" s="206"/>
      <c r="J265" s="203"/>
      <c r="K265" s="207"/>
      <c r="L265" s="199"/>
      <c r="M265" s="130"/>
      <c r="N265" s="199"/>
      <c r="O265" s="200"/>
      <c r="P265" s="200"/>
      <c r="Q265" s="130"/>
      <c r="R265" s="199"/>
      <c r="S265" s="200"/>
      <c r="T265" s="132"/>
      <c r="AB265" s="201" t="str">
        <f>IFERROR(__xludf.DUMMYFUNCTION("FILTER('설정시트'!$D$7:$K$20,'설정시트'!$C$7:$C$20=I265)"),"#N/A")</f>
        <v>#N/A</v>
      </c>
      <c r="AC265" s="201"/>
      <c r="AD265" s="201"/>
      <c r="AE265" s="201"/>
      <c r="AF265" s="201"/>
      <c r="AG265" s="201"/>
      <c r="AH265" s="201"/>
      <c r="AI265" s="201"/>
    </row>
    <row r="266">
      <c r="H266" s="205"/>
      <c r="I266" s="206"/>
      <c r="J266" s="203"/>
      <c r="K266" s="207"/>
      <c r="L266" s="199"/>
      <c r="M266" s="130"/>
      <c r="N266" s="199"/>
      <c r="O266" s="200"/>
      <c r="P266" s="200"/>
      <c r="Q266" s="130"/>
      <c r="R266" s="199"/>
      <c r="S266" s="200"/>
      <c r="T266" s="132"/>
      <c r="AB266" s="201" t="str">
        <f>IFERROR(__xludf.DUMMYFUNCTION("FILTER('설정시트'!$D$7:$K$20,'설정시트'!$C$7:$C$20=I266)"),"#N/A")</f>
        <v>#N/A</v>
      </c>
      <c r="AC266" s="201"/>
      <c r="AD266" s="201"/>
      <c r="AE266" s="201"/>
      <c r="AF266" s="201"/>
      <c r="AG266" s="201"/>
      <c r="AH266" s="201"/>
      <c r="AI266" s="201"/>
    </row>
    <row r="267">
      <c r="H267" s="205"/>
      <c r="I267" s="206"/>
      <c r="J267" s="203"/>
      <c r="K267" s="207"/>
      <c r="L267" s="199"/>
      <c r="M267" s="130"/>
      <c r="N267" s="199"/>
      <c r="O267" s="200"/>
      <c r="P267" s="200"/>
      <c r="Q267" s="130"/>
      <c r="R267" s="199"/>
      <c r="S267" s="200"/>
      <c r="T267" s="132"/>
      <c r="AB267" s="201" t="str">
        <f>IFERROR(__xludf.DUMMYFUNCTION("FILTER('설정시트'!$D$7:$K$20,'설정시트'!$C$7:$C$20=I267)"),"#N/A")</f>
        <v>#N/A</v>
      </c>
      <c r="AC267" s="201"/>
      <c r="AD267" s="201"/>
      <c r="AE267" s="201"/>
      <c r="AF267" s="201"/>
      <c r="AG267" s="201"/>
      <c r="AH267" s="201"/>
      <c r="AI267" s="201"/>
    </row>
    <row r="268">
      <c r="H268" s="205"/>
      <c r="I268" s="206"/>
      <c r="J268" s="203"/>
      <c r="K268" s="207"/>
      <c r="L268" s="199"/>
      <c r="M268" s="130"/>
      <c r="N268" s="199"/>
      <c r="O268" s="200"/>
      <c r="P268" s="200"/>
      <c r="Q268" s="130"/>
      <c r="R268" s="199"/>
      <c r="S268" s="200"/>
      <c r="T268" s="132"/>
      <c r="AB268" s="201" t="str">
        <f>IFERROR(__xludf.DUMMYFUNCTION("FILTER('설정시트'!$D$7:$K$20,'설정시트'!$C$7:$C$20=I268)"),"#N/A")</f>
        <v>#N/A</v>
      </c>
      <c r="AC268" s="201"/>
      <c r="AD268" s="201"/>
      <c r="AE268" s="201"/>
      <c r="AF268" s="201"/>
      <c r="AG268" s="201"/>
      <c r="AH268" s="201"/>
      <c r="AI268" s="201"/>
    </row>
    <row r="269">
      <c r="H269" s="205"/>
      <c r="I269" s="206"/>
      <c r="J269" s="203"/>
      <c r="K269" s="207"/>
      <c r="L269" s="199"/>
      <c r="M269" s="130"/>
      <c r="N269" s="199"/>
      <c r="O269" s="200"/>
      <c r="P269" s="200"/>
      <c r="Q269" s="130"/>
      <c r="R269" s="199"/>
      <c r="S269" s="200"/>
      <c r="T269" s="132"/>
      <c r="AB269" s="201" t="str">
        <f>IFERROR(__xludf.DUMMYFUNCTION("FILTER('설정시트'!$D$7:$K$20,'설정시트'!$C$7:$C$20=I269)"),"#N/A")</f>
        <v>#N/A</v>
      </c>
      <c r="AC269" s="201"/>
      <c r="AD269" s="201"/>
      <c r="AE269" s="201"/>
      <c r="AF269" s="201"/>
      <c r="AG269" s="201"/>
      <c r="AH269" s="201"/>
      <c r="AI269" s="201"/>
    </row>
    <row r="270">
      <c r="H270" s="205"/>
      <c r="I270" s="206"/>
      <c r="J270" s="203"/>
      <c r="K270" s="207"/>
      <c r="L270" s="199"/>
      <c r="M270" s="130"/>
      <c r="N270" s="199"/>
      <c r="O270" s="200"/>
      <c r="P270" s="200"/>
      <c r="Q270" s="130"/>
      <c r="R270" s="199"/>
      <c r="S270" s="200"/>
      <c r="T270" s="132"/>
      <c r="AB270" s="201" t="str">
        <f>IFERROR(__xludf.DUMMYFUNCTION("FILTER('설정시트'!$D$7:$K$20,'설정시트'!$C$7:$C$20=I270)"),"#N/A")</f>
        <v>#N/A</v>
      </c>
      <c r="AC270" s="201"/>
      <c r="AD270" s="201"/>
      <c r="AE270" s="201"/>
      <c r="AF270" s="201"/>
      <c r="AG270" s="201"/>
      <c r="AH270" s="201"/>
      <c r="AI270" s="201"/>
    </row>
    <row r="271">
      <c r="H271" s="205"/>
      <c r="I271" s="206"/>
      <c r="J271" s="203"/>
      <c r="K271" s="207"/>
      <c r="L271" s="199"/>
      <c r="M271" s="130"/>
      <c r="N271" s="199"/>
      <c r="O271" s="200"/>
      <c r="P271" s="200"/>
      <c r="Q271" s="130"/>
      <c r="R271" s="199"/>
      <c r="S271" s="200"/>
      <c r="T271" s="132"/>
      <c r="AB271" s="201" t="str">
        <f>IFERROR(__xludf.DUMMYFUNCTION("FILTER('설정시트'!$D$7:$K$20,'설정시트'!$C$7:$C$20=I271)"),"#N/A")</f>
        <v>#N/A</v>
      </c>
      <c r="AC271" s="201"/>
      <c r="AD271" s="201"/>
      <c r="AE271" s="201"/>
      <c r="AF271" s="201"/>
      <c r="AG271" s="201"/>
      <c r="AH271" s="201"/>
      <c r="AI271" s="201"/>
    </row>
    <row r="272">
      <c r="H272" s="205"/>
      <c r="I272" s="206"/>
      <c r="J272" s="203"/>
      <c r="K272" s="207"/>
      <c r="L272" s="199"/>
      <c r="M272" s="130"/>
      <c r="N272" s="199"/>
      <c r="O272" s="200"/>
      <c r="P272" s="200"/>
      <c r="Q272" s="130"/>
      <c r="R272" s="199"/>
      <c r="S272" s="200"/>
      <c r="T272" s="132"/>
      <c r="AB272" s="201" t="str">
        <f>IFERROR(__xludf.DUMMYFUNCTION("FILTER('설정시트'!$D$7:$K$20,'설정시트'!$C$7:$C$20=I272)"),"#N/A")</f>
        <v>#N/A</v>
      </c>
      <c r="AC272" s="201"/>
      <c r="AD272" s="201"/>
      <c r="AE272" s="201"/>
      <c r="AF272" s="201"/>
      <c r="AG272" s="201"/>
      <c r="AH272" s="201"/>
      <c r="AI272" s="201"/>
    </row>
    <row r="273">
      <c r="H273" s="205"/>
      <c r="I273" s="206"/>
      <c r="J273" s="203"/>
      <c r="K273" s="207"/>
      <c r="L273" s="199"/>
      <c r="M273" s="130"/>
      <c r="N273" s="199"/>
      <c r="O273" s="200"/>
      <c r="P273" s="200"/>
      <c r="Q273" s="130"/>
      <c r="R273" s="199"/>
      <c r="S273" s="200"/>
      <c r="T273" s="132"/>
      <c r="AB273" s="201" t="str">
        <f>IFERROR(__xludf.DUMMYFUNCTION("FILTER('설정시트'!$D$7:$K$20,'설정시트'!$C$7:$C$20=I273)"),"#N/A")</f>
        <v>#N/A</v>
      </c>
      <c r="AC273" s="201"/>
      <c r="AD273" s="201"/>
      <c r="AE273" s="201"/>
      <c r="AF273" s="201"/>
      <c r="AG273" s="201"/>
      <c r="AH273" s="201"/>
      <c r="AI273" s="201"/>
    </row>
    <row r="274">
      <c r="H274" s="205"/>
      <c r="I274" s="206"/>
      <c r="J274" s="203"/>
      <c r="K274" s="207"/>
      <c r="L274" s="199"/>
      <c r="M274" s="130"/>
      <c r="N274" s="199"/>
      <c r="O274" s="200"/>
      <c r="P274" s="200"/>
      <c r="Q274" s="130"/>
      <c r="R274" s="199"/>
      <c r="S274" s="200"/>
      <c r="T274" s="132"/>
      <c r="AB274" s="201" t="str">
        <f>IFERROR(__xludf.DUMMYFUNCTION("FILTER('설정시트'!$D$7:$K$20,'설정시트'!$C$7:$C$20=I274)"),"#N/A")</f>
        <v>#N/A</v>
      </c>
      <c r="AC274" s="201"/>
      <c r="AD274" s="201"/>
      <c r="AE274" s="201"/>
      <c r="AF274" s="201"/>
      <c r="AG274" s="201"/>
      <c r="AH274" s="201"/>
      <c r="AI274" s="201"/>
    </row>
    <row r="275">
      <c r="H275" s="205"/>
      <c r="I275" s="206"/>
      <c r="J275" s="203"/>
      <c r="K275" s="207"/>
      <c r="L275" s="199"/>
      <c r="M275" s="130"/>
      <c r="N275" s="199"/>
      <c r="O275" s="200"/>
      <c r="P275" s="200"/>
      <c r="Q275" s="130"/>
      <c r="R275" s="199"/>
      <c r="S275" s="200"/>
      <c r="T275" s="132"/>
      <c r="AB275" s="201" t="str">
        <f>IFERROR(__xludf.DUMMYFUNCTION("FILTER('설정시트'!$D$7:$K$20,'설정시트'!$C$7:$C$20=I275)"),"#N/A")</f>
        <v>#N/A</v>
      </c>
      <c r="AC275" s="201"/>
      <c r="AD275" s="201"/>
      <c r="AE275" s="201"/>
      <c r="AF275" s="201"/>
      <c r="AG275" s="201"/>
      <c r="AH275" s="201"/>
      <c r="AI275" s="201"/>
    </row>
    <row r="276">
      <c r="H276" s="205"/>
      <c r="I276" s="206"/>
      <c r="J276" s="203"/>
      <c r="K276" s="207"/>
      <c r="L276" s="199"/>
      <c r="M276" s="130"/>
      <c r="N276" s="199"/>
      <c r="O276" s="200"/>
      <c r="P276" s="200"/>
      <c r="Q276" s="130"/>
      <c r="R276" s="199"/>
      <c r="S276" s="200"/>
      <c r="T276" s="132"/>
      <c r="AB276" s="201" t="str">
        <f>IFERROR(__xludf.DUMMYFUNCTION("FILTER('설정시트'!$D$7:$K$20,'설정시트'!$C$7:$C$20=I276)"),"#N/A")</f>
        <v>#N/A</v>
      </c>
      <c r="AC276" s="201"/>
      <c r="AD276" s="201"/>
      <c r="AE276" s="201"/>
      <c r="AF276" s="201"/>
      <c r="AG276" s="201"/>
      <c r="AH276" s="201"/>
      <c r="AI276" s="201"/>
    </row>
    <row r="277">
      <c r="H277" s="205"/>
      <c r="I277" s="206"/>
      <c r="J277" s="203"/>
      <c r="K277" s="207"/>
      <c r="L277" s="199"/>
      <c r="M277" s="130"/>
      <c r="N277" s="199"/>
      <c r="O277" s="200"/>
      <c r="P277" s="200"/>
      <c r="Q277" s="130"/>
      <c r="R277" s="199"/>
      <c r="S277" s="200"/>
      <c r="T277" s="132"/>
      <c r="AB277" s="201" t="str">
        <f>IFERROR(__xludf.DUMMYFUNCTION("FILTER('설정시트'!$D$7:$K$20,'설정시트'!$C$7:$C$20=I277)"),"#N/A")</f>
        <v>#N/A</v>
      </c>
      <c r="AC277" s="201"/>
      <c r="AD277" s="201"/>
      <c r="AE277" s="201"/>
      <c r="AF277" s="201"/>
      <c r="AG277" s="201"/>
      <c r="AH277" s="201"/>
      <c r="AI277" s="201"/>
    </row>
    <row r="278">
      <c r="H278" s="205"/>
      <c r="I278" s="206"/>
      <c r="J278" s="203"/>
      <c r="K278" s="207"/>
      <c r="L278" s="199"/>
      <c r="M278" s="130"/>
      <c r="N278" s="199"/>
      <c r="O278" s="200"/>
      <c r="P278" s="200"/>
      <c r="Q278" s="130"/>
      <c r="R278" s="199"/>
      <c r="S278" s="200"/>
      <c r="T278" s="132"/>
      <c r="AB278" s="201" t="str">
        <f>IFERROR(__xludf.DUMMYFUNCTION("FILTER('설정시트'!$D$7:$K$20,'설정시트'!$C$7:$C$20=I278)"),"#N/A")</f>
        <v>#N/A</v>
      </c>
      <c r="AC278" s="201"/>
      <c r="AD278" s="201"/>
      <c r="AE278" s="201"/>
      <c r="AF278" s="201"/>
      <c r="AG278" s="201"/>
      <c r="AH278" s="201"/>
      <c r="AI278" s="201"/>
    </row>
    <row r="279">
      <c r="H279" s="205"/>
      <c r="I279" s="206"/>
      <c r="J279" s="203"/>
      <c r="K279" s="207"/>
      <c r="L279" s="199"/>
      <c r="M279" s="130"/>
      <c r="N279" s="199"/>
      <c r="O279" s="200"/>
      <c r="P279" s="200"/>
      <c r="Q279" s="130"/>
      <c r="R279" s="199"/>
      <c r="S279" s="200"/>
      <c r="T279" s="132"/>
      <c r="AB279" s="201" t="str">
        <f>IFERROR(__xludf.DUMMYFUNCTION("FILTER('설정시트'!$D$7:$K$20,'설정시트'!$C$7:$C$20=I279)"),"#N/A")</f>
        <v>#N/A</v>
      </c>
      <c r="AC279" s="201"/>
      <c r="AD279" s="201"/>
      <c r="AE279" s="201"/>
      <c r="AF279" s="201"/>
      <c r="AG279" s="201"/>
      <c r="AH279" s="201"/>
      <c r="AI279" s="201"/>
    </row>
    <row r="280">
      <c r="H280" s="205"/>
      <c r="I280" s="206"/>
      <c r="J280" s="203"/>
      <c r="K280" s="207"/>
      <c r="L280" s="199"/>
      <c r="M280" s="130"/>
      <c r="N280" s="199"/>
      <c r="O280" s="200"/>
      <c r="P280" s="200"/>
      <c r="Q280" s="130"/>
      <c r="R280" s="199"/>
      <c r="S280" s="200"/>
      <c r="T280" s="132"/>
      <c r="AB280" s="201" t="str">
        <f>IFERROR(__xludf.DUMMYFUNCTION("FILTER('설정시트'!$D$7:$K$20,'설정시트'!$C$7:$C$20=I280)"),"#N/A")</f>
        <v>#N/A</v>
      </c>
      <c r="AC280" s="201"/>
      <c r="AD280" s="201"/>
      <c r="AE280" s="201"/>
      <c r="AF280" s="201"/>
      <c r="AG280" s="201"/>
      <c r="AH280" s="201"/>
      <c r="AI280" s="201"/>
    </row>
    <row r="281">
      <c r="H281" s="205"/>
      <c r="I281" s="206"/>
      <c r="J281" s="203"/>
      <c r="K281" s="207"/>
      <c r="L281" s="199"/>
      <c r="M281" s="130"/>
      <c r="N281" s="199"/>
      <c r="O281" s="200"/>
      <c r="P281" s="200"/>
      <c r="Q281" s="130"/>
      <c r="R281" s="199"/>
      <c r="S281" s="200"/>
      <c r="T281" s="132"/>
      <c r="AB281" s="201" t="str">
        <f>IFERROR(__xludf.DUMMYFUNCTION("FILTER('설정시트'!$D$7:$K$20,'설정시트'!$C$7:$C$20=I281)"),"#N/A")</f>
        <v>#N/A</v>
      </c>
      <c r="AC281" s="201"/>
      <c r="AD281" s="201"/>
      <c r="AE281" s="201"/>
      <c r="AF281" s="201"/>
      <c r="AG281" s="201"/>
      <c r="AH281" s="201"/>
      <c r="AI281" s="201"/>
    </row>
    <row r="282">
      <c r="H282" s="205"/>
      <c r="I282" s="206"/>
      <c r="J282" s="203"/>
      <c r="K282" s="207"/>
      <c r="L282" s="199"/>
      <c r="M282" s="130"/>
      <c r="N282" s="199"/>
      <c r="O282" s="200"/>
      <c r="P282" s="200"/>
      <c r="Q282" s="130"/>
      <c r="R282" s="199"/>
      <c r="S282" s="200"/>
      <c r="T282" s="132"/>
      <c r="AB282" s="201" t="str">
        <f>IFERROR(__xludf.DUMMYFUNCTION("FILTER('설정시트'!$D$7:$K$20,'설정시트'!$C$7:$C$20=I282)"),"#N/A")</f>
        <v>#N/A</v>
      </c>
      <c r="AC282" s="201"/>
      <c r="AD282" s="201"/>
      <c r="AE282" s="201"/>
      <c r="AF282" s="201"/>
      <c r="AG282" s="201"/>
      <c r="AH282" s="201"/>
      <c r="AI282" s="201"/>
    </row>
    <row r="283">
      <c r="H283" s="205"/>
      <c r="I283" s="206"/>
      <c r="J283" s="203"/>
      <c r="K283" s="207"/>
      <c r="L283" s="199"/>
      <c r="M283" s="130"/>
      <c r="N283" s="199"/>
      <c r="O283" s="200"/>
      <c r="P283" s="200"/>
      <c r="Q283" s="130"/>
      <c r="R283" s="199"/>
      <c r="S283" s="200"/>
      <c r="T283" s="132"/>
      <c r="AB283" s="201" t="str">
        <f>IFERROR(__xludf.DUMMYFUNCTION("FILTER('설정시트'!$D$7:$K$20,'설정시트'!$C$7:$C$20=I283)"),"#N/A")</f>
        <v>#N/A</v>
      </c>
      <c r="AC283" s="201"/>
      <c r="AD283" s="201"/>
      <c r="AE283" s="201"/>
      <c r="AF283" s="201"/>
      <c r="AG283" s="201"/>
      <c r="AH283" s="201"/>
      <c r="AI283" s="201"/>
    </row>
    <row r="284">
      <c r="H284" s="205"/>
      <c r="I284" s="206"/>
      <c r="J284" s="203"/>
      <c r="K284" s="207"/>
      <c r="L284" s="199"/>
      <c r="M284" s="130"/>
      <c r="N284" s="199"/>
      <c r="O284" s="200"/>
      <c r="P284" s="200"/>
      <c r="Q284" s="130"/>
      <c r="R284" s="199"/>
      <c r="S284" s="200"/>
      <c r="T284" s="132"/>
      <c r="AB284" s="201" t="str">
        <f>IFERROR(__xludf.DUMMYFUNCTION("FILTER('설정시트'!$D$7:$K$20,'설정시트'!$C$7:$C$20=I284)"),"#N/A")</f>
        <v>#N/A</v>
      </c>
      <c r="AC284" s="201"/>
      <c r="AD284" s="201"/>
      <c r="AE284" s="201"/>
      <c r="AF284" s="201"/>
      <c r="AG284" s="201"/>
      <c r="AH284" s="201"/>
      <c r="AI284" s="201"/>
    </row>
    <row r="285">
      <c r="H285" s="205"/>
      <c r="I285" s="206"/>
      <c r="J285" s="203"/>
      <c r="K285" s="207"/>
      <c r="L285" s="199"/>
      <c r="M285" s="130"/>
      <c r="N285" s="199"/>
      <c r="O285" s="200"/>
      <c r="P285" s="200"/>
      <c r="Q285" s="130"/>
      <c r="R285" s="199"/>
      <c r="S285" s="200"/>
      <c r="T285" s="132"/>
      <c r="AB285" s="201" t="str">
        <f>IFERROR(__xludf.DUMMYFUNCTION("FILTER('설정시트'!$D$7:$K$20,'설정시트'!$C$7:$C$20=I285)"),"#N/A")</f>
        <v>#N/A</v>
      </c>
      <c r="AC285" s="201"/>
      <c r="AD285" s="201"/>
      <c r="AE285" s="201"/>
      <c r="AF285" s="201"/>
      <c r="AG285" s="201"/>
      <c r="AH285" s="201"/>
      <c r="AI285" s="201"/>
    </row>
    <row r="286">
      <c r="H286" s="205"/>
      <c r="I286" s="206"/>
      <c r="J286" s="203"/>
      <c r="K286" s="207"/>
      <c r="L286" s="199"/>
      <c r="M286" s="130"/>
      <c r="N286" s="199"/>
      <c r="O286" s="200"/>
      <c r="P286" s="200"/>
      <c r="Q286" s="130"/>
      <c r="R286" s="199"/>
      <c r="S286" s="200"/>
      <c r="T286" s="132"/>
      <c r="AB286" s="201" t="str">
        <f>IFERROR(__xludf.DUMMYFUNCTION("FILTER('설정시트'!$D$7:$K$20,'설정시트'!$C$7:$C$20=I286)"),"#N/A")</f>
        <v>#N/A</v>
      </c>
      <c r="AC286" s="201"/>
      <c r="AD286" s="201"/>
      <c r="AE286" s="201"/>
      <c r="AF286" s="201"/>
      <c r="AG286" s="201"/>
      <c r="AH286" s="201"/>
      <c r="AI286" s="201"/>
    </row>
    <row r="287">
      <c r="H287" s="205"/>
      <c r="I287" s="206"/>
      <c r="J287" s="203"/>
      <c r="K287" s="207"/>
      <c r="L287" s="199"/>
      <c r="M287" s="130"/>
      <c r="N287" s="199"/>
      <c r="O287" s="200"/>
      <c r="P287" s="200"/>
      <c r="Q287" s="130"/>
      <c r="R287" s="199"/>
      <c r="S287" s="200"/>
      <c r="T287" s="132"/>
      <c r="AB287" s="201" t="str">
        <f>IFERROR(__xludf.DUMMYFUNCTION("FILTER('설정시트'!$D$7:$K$20,'설정시트'!$C$7:$C$20=I287)"),"#N/A")</f>
        <v>#N/A</v>
      </c>
      <c r="AC287" s="201"/>
      <c r="AD287" s="201"/>
      <c r="AE287" s="201"/>
      <c r="AF287" s="201"/>
      <c r="AG287" s="201"/>
      <c r="AH287" s="201"/>
      <c r="AI287" s="201"/>
    </row>
    <row r="288">
      <c r="H288" s="205"/>
      <c r="I288" s="206"/>
      <c r="J288" s="203"/>
      <c r="K288" s="207"/>
      <c r="L288" s="199"/>
      <c r="M288" s="130"/>
      <c r="N288" s="199"/>
      <c r="O288" s="200"/>
      <c r="P288" s="200"/>
      <c r="Q288" s="130"/>
      <c r="R288" s="199"/>
      <c r="S288" s="200"/>
      <c r="T288" s="132"/>
      <c r="AB288" s="201" t="str">
        <f>IFERROR(__xludf.DUMMYFUNCTION("FILTER('설정시트'!$D$7:$K$20,'설정시트'!$C$7:$C$20=I288)"),"#N/A")</f>
        <v>#N/A</v>
      </c>
      <c r="AC288" s="201"/>
      <c r="AD288" s="201"/>
      <c r="AE288" s="201"/>
      <c r="AF288" s="201"/>
      <c r="AG288" s="201"/>
      <c r="AH288" s="201"/>
      <c r="AI288" s="201"/>
    </row>
    <row r="289">
      <c r="H289" s="205"/>
      <c r="I289" s="206"/>
      <c r="J289" s="203"/>
      <c r="K289" s="207"/>
      <c r="L289" s="199"/>
      <c r="M289" s="130"/>
      <c r="N289" s="199"/>
      <c r="O289" s="200"/>
      <c r="P289" s="200"/>
      <c r="Q289" s="130"/>
      <c r="R289" s="199"/>
      <c r="S289" s="200"/>
      <c r="T289" s="132"/>
      <c r="AB289" s="201" t="str">
        <f>IFERROR(__xludf.DUMMYFUNCTION("FILTER('설정시트'!$D$7:$K$20,'설정시트'!$C$7:$C$20=I289)"),"#N/A")</f>
        <v>#N/A</v>
      </c>
      <c r="AC289" s="201"/>
      <c r="AD289" s="201"/>
      <c r="AE289" s="201"/>
      <c r="AF289" s="201"/>
      <c r="AG289" s="201"/>
      <c r="AH289" s="201"/>
      <c r="AI289" s="201"/>
    </row>
    <row r="290">
      <c r="H290" s="205"/>
      <c r="I290" s="206"/>
      <c r="J290" s="203"/>
      <c r="K290" s="207"/>
      <c r="L290" s="199"/>
      <c r="M290" s="130"/>
      <c r="N290" s="199"/>
      <c r="O290" s="200"/>
      <c r="P290" s="200"/>
      <c r="Q290" s="130"/>
      <c r="R290" s="199"/>
      <c r="S290" s="200"/>
      <c r="T290" s="132"/>
      <c r="AB290" s="201" t="str">
        <f>IFERROR(__xludf.DUMMYFUNCTION("FILTER('설정시트'!$D$7:$K$20,'설정시트'!$C$7:$C$20=I290)"),"#N/A")</f>
        <v>#N/A</v>
      </c>
      <c r="AC290" s="201"/>
      <c r="AD290" s="201"/>
      <c r="AE290" s="201"/>
      <c r="AF290" s="201"/>
      <c r="AG290" s="201"/>
      <c r="AH290" s="201"/>
      <c r="AI290" s="201"/>
    </row>
    <row r="291">
      <c r="H291" s="205"/>
      <c r="I291" s="206"/>
      <c r="J291" s="203"/>
      <c r="K291" s="207"/>
      <c r="L291" s="199"/>
      <c r="M291" s="130"/>
      <c r="N291" s="199"/>
      <c r="O291" s="200"/>
      <c r="P291" s="200"/>
      <c r="Q291" s="130"/>
      <c r="R291" s="199"/>
      <c r="S291" s="200"/>
      <c r="T291" s="132"/>
      <c r="AB291" s="201" t="str">
        <f>IFERROR(__xludf.DUMMYFUNCTION("FILTER('설정시트'!$D$7:$K$20,'설정시트'!$C$7:$C$20=I291)"),"#N/A")</f>
        <v>#N/A</v>
      </c>
      <c r="AC291" s="201"/>
      <c r="AD291" s="201"/>
      <c r="AE291" s="201"/>
      <c r="AF291" s="201"/>
      <c r="AG291" s="201"/>
      <c r="AH291" s="201"/>
      <c r="AI291" s="201"/>
    </row>
    <row r="292">
      <c r="H292" s="205"/>
      <c r="I292" s="206"/>
      <c r="J292" s="203"/>
      <c r="K292" s="207"/>
      <c r="L292" s="199"/>
      <c r="M292" s="130"/>
      <c r="N292" s="199"/>
      <c r="O292" s="200"/>
      <c r="P292" s="200"/>
      <c r="Q292" s="130"/>
      <c r="R292" s="199"/>
      <c r="S292" s="200"/>
      <c r="T292" s="132"/>
      <c r="AB292" s="201" t="str">
        <f>IFERROR(__xludf.DUMMYFUNCTION("FILTER('설정시트'!$D$7:$K$20,'설정시트'!$C$7:$C$20=I292)"),"#N/A")</f>
        <v>#N/A</v>
      </c>
      <c r="AC292" s="201"/>
      <c r="AD292" s="201"/>
      <c r="AE292" s="201"/>
      <c r="AF292" s="201"/>
      <c r="AG292" s="201"/>
      <c r="AH292" s="201"/>
      <c r="AI292" s="201"/>
    </row>
    <row r="293">
      <c r="H293" s="205"/>
      <c r="I293" s="206"/>
      <c r="J293" s="203"/>
      <c r="K293" s="207"/>
      <c r="L293" s="199"/>
      <c r="M293" s="130"/>
      <c r="N293" s="199"/>
      <c r="O293" s="200"/>
      <c r="P293" s="200"/>
      <c r="Q293" s="130"/>
      <c r="R293" s="199"/>
      <c r="S293" s="200"/>
      <c r="T293" s="132"/>
      <c r="AB293" s="201" t="str">
        <f>IFERROR(__xludf.DUMMYFUNCTION("FILTER('설정시트'!$D$7:$K$20,'설정시트'!$C$7:$C$20=I293)"),"#N/A")</f>
        <v>#N/A</v>
      </c>
      <c r="AC293" s="201"/>
      <c r="AD293" s="201"/>
      <c r="AE293" s="201"/>
      <c r="AF293" s="201"/>
      <c r="AG293" s="201"/>
      <c r="AH293" s="201"/>
      <c r="AI293" s="201"/>
    </row>
    <row r="294">
      <c r="H294" s="205"/>
      <c r="I294" s="206"/>
      <c r="J294" s="203"/>
      <c r="K294" s="207"/>
      <c r="L294" s="199"/>
      <c r="M294" s="130"/>
      <c r="N294" s="199"/>
      <c r="O294" s="200"/>
      <c r="P294" s="200"/>
      <c r="Q294" s="130"/>
      <c r="R294" s="199"/>
      <c r="S294" s="200"/>
      <c r="T294" s="132"/>
      <c r="AB294" s="201" t="str">
        <f>IFERROR(__xludf.DUMMYFUNCTION("FILTER('설정시트'!$D$7:$K$20,'설정시트'!$C$7:$C$20=I294)"),"#N/A")</f>
        <v>#N/A</v>
      </c>
      <c r="AC294" s="201"/>
      <c r="AD294" s="201"/>
      <c r="AE294" s="201"/>
      <c r="AF294" s="201"/>
      <c r="AG294" s="201"/>
      <c r="AH294" s="201"/>
      <c r="AI294" s="201"/>
    </row>
    <row r="295">
      <c r="H295" s="205"/>
      <c r="I295" s="206"/>
      <c r="J295" s="203"/>
      <c r="K295" s="207"/>
      <c r="L295" s="199"/>
      <c r="M295" s="130"/>
      <c r="N295" s="199"/>
      <c r="O295" s="200"/>
      <c r="P295" s="200"/>
      <c r="Q295" s="130"/>
      <c r="R295" s="199"/>
      <c r="S295" s="200"/>
      <c r="T295" s="132"/>
      <c r="AB295" s="201" t="str">
        <f>IFERROR(__xludf.DUMMYFUNCTION("FILTER('설정시트'!$D$7:$K$20,'설정시트'!$C$7:$C$20=I295)"),"#N/A")</f>
        <v>#N/A</v>
      </c>
      <c r="AC295" s="201"/>
      <c r="AD295" s="201"/>
      <c r="AE295" s="201"/>
      <c r="AF295" s="201"/>
      <c r="AG295" s="201"/>
      <c r="AH295" s="201"/>
      <c r="AI295" s="201"/>
    </row>
    <row r="296">
      <c r="H296" s="205"/>
      <c r="I296" s="206"/>
      <c r="J296" s="203"/>
      <c r="K296" s="207"/>
      <c r="L296" s="199"/>
      <c r="M296" s="130"/>
      <c r="N296" s="199"/>
      <c r="O296" s="200"/>
      <c r="P296" s="200"/>
      <c r="Q296" s="130"/>
      <c r="R296" s="199"/>
      <c r="S296" s="200"/>
      <c r="T296" s="132"/>
      <c r="AB296" s="201" t="str">
        <f>IFERROR(__xludf.DUMMYFUNCTION("FILTER('설정시트'!$D$7:$K$20,'설정시트'!$C$7:$C$20=I296)"),"#N/A")</f>
        <v>#N/A</v>
      </c>
      <c r="AC296" s="201"/>
      <c r="AD296" s="201"/>
      <c r="AE296" s="201"/>
      <c r="AF296" s="201"/>
      <c r="AG296" s="201"/>
      <c r="AH296" s="201"/>
      <c r="AI296" s="201"/>
    </row>
    <row r="297">
      <c r="H297" s="205"/>
      <c r="I297" s="206"/>
      <c r="J297" s="203"/>
      <c r="K297" s="207"/>
      <c r="L297" s="199"/>
      <c r="M297" s="130"/>
      <c r="N297" s="199"/>
      <c r="O297" s="200"/>
      <c r="P297" s="200"/>
      <c r="Q297" s="130"/>
      <c r="R297" s="199"/>
      <c r="S297" s="200"/>
      <c r="T297" s="132"/>
      <c r="AB297" s="201" t="str">
        <f>IFERROR(__xludf.DUMMYFUNCTION("FILTER('설정시트'!$D$7:$K$20,'설정시트'!$C$7:$C$20=I297)"),"#N/A")</f>
        <v>#N/A</v>
      </c>
      <c r="AC297" s="201"/>
      <c r="AD297" s="201"/>
      <c r="AE297" s="201"/>
      <c r="AF297" s="201"/>
      <c r="AG297" s="201"/>
      <c r="AH297" s="201"/>
      <c r="AI297" s="201"/>
    </row>
    <row r="298">
      <c r="H298" s="205"/>
      <c r="I298" s="206"/>
      <c r="J298" s="203"/>
      <c r="K298" s="207"/>
      <c r="L298" s="199"/>
      <c r="M298" s="130"/>
      <c r="N298" s="199"/>
      <c r="O298" s="200"/>
      <c r="P298" s="200"/>
      <c r="Q298" s="130"/>
      <c r="R298" s="199"/>
      <c r="S298" s="200"/>
      <c r="T298" s="132"/>
      <c r="AB298" s="201" t="str">
        <f>IFERROR(__xludf.DUMMYFUNCTION("FILTER('설정시트'!$D$7:$K$20,'설정시트'!$C$7:$C$20=I298)"),"#N/A")</f>
        <v>#N/A</v>
      </c>
      <c r="AC298" s="201"/>
      <c r="AD298" s="201"/>
      <c r="AE298" s="201"/>
      <c r="AF298" s="201"/>
      <c r="AG298" s="201"/>
      <c r="AH298" s="201"/>
      <c r="AI298" s="201"/>
    </row>
    <row r="299">
      <c r="H299" s="205"/>
      <c r="I299" s="206"/>
      <c r="J299" s="203"/>
      <c r="K299" s="207"/>
      <c r="L299" s="199"/>
      <c r="M299" s="130"/>
      <c r="N299" s="199"/>
      <c r="O299" s="200"/>
      <c r="P299" s="200"/>
      <c r="Q299" s="130"/>
      <c r="R299" s="199"/>
      <c r="S299" s="200"/>
      <c r="T299" s="132"/>
      <c r="AB299" s="201" t="str">
        <f>IFERROR(__xludf.DUMMYFUNCTION("FILTER('설정시트'!$D$7:$K$20,'설정시트'!$C$7:$C$20=I299)"),"#N/A")</f>
        <v>#N/A</v>
      </c>
      <c r="AC299" s="201"/>
      <c r="AD299" s="201"/>
      <c r="AE299" s="201"/>
      <c r="AF299" s="201"/>
      <c r="AG299" s="201"/>
      <c r="AH299" s="201"/>
      <c r="AI299" s="201"/>
    </row>
    <row r="300">
      <c r="H300" s="205"/>
      <c r="I300" s="206"/>
      <c r="J300" s="203"/>
      <c r="K300" s="207"/>
      <c r="L300" s="199"/>
      <c r="M300" s="130"/>
      <c r="N300" s="199"/>
      <c r="O300" s="200"/>
      <c r="P300" s="200"/>
      <c r="Q300" s="130"/>
      <c r="R300" s="199"/>
      <c r="S300" s="200"/>
      <c r="T300" s="132"/>
      <c r="AB300" s="201" t="str">
        <f>IFERROR(__xludf.DUMMYFUNCTION("FILTER('설정시트'!$D$7:$K$20,'설정시트'!$C$7:$C$20=I300)"),"#N/A")</f>
        <v>#N/A</v>
      </c>
      <c r="AC300" s="201"/>
      <c r="AD300" s="201"/>
      <c r="AE300" s="201"/>
      <c r="AF300" s="201"/>
      <c r="AG300" s="201"/>
      <c r="AH300" s="201"/>
      <c r="AI300" s="201"/>
    </row>
    <row r="301">
      <c r="H301" s="205"/>
      <c r="I301" s="206"/>
      <c r="J301" s="203"/>
      <c r="K301" s="207"/>
      <c r="L301" s="199"/>
      <c r="M301" s="130"/>
      <c r="N301" s="199"/>
      <c r="O301" s="200"/>
      <c r="P301" s="200"/>
      <c r="Q301" s="130"/>
      <c r="R301" s="199"/>
      <c r="S301" s="200"/>
      <c r="T301" s="132"/>
      <c r="AB301" s="201" t="str">
        <f>IFERROR(__xludf.DUMMYFUNCTION("FILTER('설정시트'!$D$7:$K$20,'설정시트'!$C$7:$C$20=I301)"),"#N/A")</f>
        <v>#N/A</v>
      </c>
      <c r="AC301" s="201"/>
      <c r="AD301" s="201"/>
      <c r="AE301" s="201"/>
      <c r="AF301" s="201"/>
      <c r="AG301" s="201"/>
      <c r="AH301" s="201"/>
      <c r="AI301" s="201"/>
    </row>
    <row r="302">
      <c r="H302" s="205"/>
      <c r="I302" s="206"/>
      <c r="J302" s="203"/>
      <c r="K302" s="207"/>
      <c r="L302" s="199"/>
      <c r="M302" s="130"/>
      <c r="N302" s="199"/>
      <c r="O302" s="200"/>
      <c r="P302" s="200"/>
      <c r="Q302" s="130"/>
      <c r="R302" s="199"/>
      <c r="S302" s="200"/>
      <c r="T302" s="132"/>
      <c r="AB302" s="201" t="str">
        <f>IFERROR(__xludf.DUMMYFUNCTION("FILTER('설정시트'!$D$7:$K$20,'설정시트'!$C$7:$C$20=I302)"),"#N/A")</f>
        <v>#N/A</v>
      </c>
      <c r="AC302" s="201"/>
      <c r="AD302" s="201"/>
      <c r="AE302" s="201"/>
      <c r="AF302" s="201"/>
      <c r="AG302" s="201"/>
      <c r="AH302" s="201"/>
      <c r="AI302" s="201"/>
    </row>
    <row r="303">
      <c r="H303" s="205"/>
      <c r="I303" s="206"/>
      <c r="J303" s="203"/>
      <c r="K303" s="207"/>
      <c r="L303" s="199"/>
      <c r="M303" s="130"/>
      <c r="N303" s="199"/>
      <c r="O303" s="200"/>
      <c r="P303" s="200"/>
      <c r="Q303" s="130"/>
      <c r="R303" s="199"/>
      <c r="S303" s="200"/>
      <c r="T303" s="132"/>
      <c r="AB303" s="201" t="str">
        <f>IFERROR(__xludf.DUMMYFUNCTION("FILTER('설정시트'!$D$7:$K$20,'설정시트'!$C$7:$C$20=I303)"),"#N/A")</f>
        <v>#N/A</v>
      </c>
      <c r="AC303" s="201"/>
      <c r="AD303" s="201"/>
      <c r="AE303" s="201"/>
      <c r="AF303" s="201"/>
      <c r="AG303" s="201"/>
      <c r="AH303" s="201"/>
      <c r="AI303" s="201"/>
    </row>
    <row r="304">
      <c r="H304" s="205"/>
      <c r="I304" s="206"/>
      <c r="J304" s="203"/>
      <c r="K304" s="207"/>
      <c r="L304" s="199"/>
      <c r="M304" s="130"/>
      <c r="N304" s="199"/>
      <c r="O304" s="200"/>
      <c r="P304" s="200"/>
      <c r="Q304" s="130"/>
      <c r="R304" s="199"/>
      <c r="S304" s="200"/>
      <c r="T304" s="132"/>
      <c r="AB304" s="201" t="str">
        <f>IFERROR(__xludf.DUMMYFUNCTION("FILTER('설정시트'!$D$7:$K$20,'설정시트'!$C$7:$C$20=I304)"),"#N/A")</f>
        <v>#N/A</v>
      </c>
      <c r="AC304" s="201"/>
      <c r="AD304" s="201"/>
      <c r="AE304" s="201"/>
      <c r="AF304" s="201"/>
      <c r="AG304" s="201"/>
      <c r="AH304" s="201"/>
      <c r="AI304" s="201"/>
    </row>
    <row r="305">
      <c r="H305" s="205"/>
      <c r="I305" s="206"/>
      <c r="J305" s="203"/>
      <c r="K305" s="207"/>
      <c r="L305" s="199"/>
      <c r="M305" s="130"/>
      <c r="N305" s="199"/>
      <c r="O305" s="200"/>
      <c r="P305" s="200"/>
      <c r="Q305" s="130"/>
      <c r="R305" s="199"/>
      <c r="S305" s="200"/>
      <c r="T305" s="132"/>
      <c r="AB305" s="201" t="str">
        <f>IFERROR(__xludf.DUMMYFUNCTION("FILTER('설정시트'!$D$7:$K$20,'설정시트'!$C$7:$C$20=I305)"),"#N/A")</f>
        <v>#N/A</v>
      </c>
      <c r="AC305" s="201"/>
      <c r="AD305" s="201"/>
      <c r="AE305" s="201"/>
      <c r="AF305" s="201"/>
      <c r="AG305" s="201"/>
      <c r="AH305" s="201"/>
      <c r="AI305" s="201"/>
    </row>
    <row r="306">
      <c r="H306" s="205"/>
      <c r="I306" s="206"/>
      <c r="J306" s="203"/>
      <c r="K306" s="207"/>
      <c r="L306" s="199"/>
      <c r="M306" s="130"/>
      <c r="N306" s="199"/>
      <c r="O306" s="200"/>
      <c r="P306" s="200"/>
      <c r="Q306" s="130"/>
      <c r="R306" s="199"/>
      <c r="S306" s="200"/>
      <c r="T306" s="132"/>
      <c r="AB306" s="201" t="str">
        <f>IFERROR(__xludf.DUMMYFUNCTION("FILTER('설정시트'!$D$7:$K$20,'설정시트'!$C$7:$C$20=I306)"),"#N/A")</f>
        <v>#N/A</v>
      </c>
      <c r="AC306" s="201"/>
      <c r="AD306" s="201"/>
      <c r="AE306" s="201"/>
      <c r="AF306" s="201"/>
      <c r="AG306" s="201"/>
      <c r="AH306" s="201"/>
      <c r="AI306" s="201"/>
    </row>
    <row r="307">
      <c r="H307" s="205"/>
      <c r="I307" s="206"/>
      <c r="J307" s="203"/>
      <c r="K307" s="207"/>
      <c r="L307" s="199"/>
      <c r="M307" s="130"/>
      <c r="N307" s="199"/>
      <c r="O307" s="200"/>
      <c r="P307" s="200"/>
      <c r="Q307" s="130"/>
      <c r="R307" s="199"/>
      <c r="S307" s="200"/>
      <c r="T307" s="132"/>
      <c r="AB307" s="201" t="str">
        <f>IFERROR(__xludf.DUMMYFUNCTION("FILTER('설정시트'!$D$7:$K$20,'설정시트'!$C$7:$C$20=I307)"),"#N/A")</f>
        <v>#N/A</v>
      </c>
      <c r="AC307" s="201"/>
      <c r="AD307" s="201"/>
      <c r="AE307" s="201"/>
      <c r="AF307" s="201"/>
      <c r="AG307" s="201"/>
      <c r="AH307" s="201"/>
      <c r="AI307" s="201"/>
    </row>
    <row r="308">
      <c r="H308" s="205"/>
      <c r="I308" s="206"/>
      <c r="J308" s="203"/>
      <c r="K308" s="207"/>
      <c r="L308" s="199"/>
      <c r="M308" s="130"/>
      <c r="N308" s="199"/>
      <c r="O308" s="200"/>
      <c r="P308" s="200"/>
      <c r="Q308" s="130"/>
      <c r="R308" s="199"/>
      <c r="S308" s="200"/>
      <c r="T308" s="132"/>
      <c r="AB308" s="201" t="str">
        <f>IFERROR(__xludf.DUMMYFUNCTION("FILTER('설정시트'!$D$7:$K$20,'설정시트'!$C$7:$C$20=I308)"),"#N/A")</f>
        <v>#N/A</v>
      </c>
      <c r="AC308" s="201"/>
      <c r="AD308" s="201"/>
      <c r="AE308" s="201"/>
      <c r="AF308" s="201"/>
      <c r="AG308" s="201"/>
      <c r="AH308" s="201"/>
      <c r="AI308" s="201"/>
    </row>
    <row r="309">
      <c r="H309" s="205"/>
      <c r="I309" s="206"/>
      <c r="J309" s="203"/>
      <c r="K309" s="207"/>
      <c r="L309" s="199"/>
      <c r="M309" s="130"/>
      <c r="N309" s="199"/>
      <c r="O309" s="200"/>
      <c r="P309" s="200"/>
      <c r="Q309" s="130"/>
      <c r="R309" s="199"/>
      <c r="S309" s="200"/>
      <c r="T309" s="132"/>
      <c r="AB309" s="201" t="str">
        <f>IFERROR(__xludf.DUMMYFUNCTION("FILTER('설정시트'!$D$7:$K$20,'설정시트'!$C$7:$C$20=I309)"),"#N/A")</f>
        <v>#N/A</v>
      </c>
      <c r="AC309" s="201"/>
      <c r="AD309" s="201"/>
      <c r="AE309" s="201"/>
      <c r="AF309" s="201"/>
      <c r="AG309" s="201"/>
      <c r="AH309" s="201"/>
      <c r="AI309" s="201"/>
    </row>
    <row r="310">
      <c r="H310" s="205"/>
      <c r="I310" s="206"/>
      <c r="J310" s="203"/>
      <c r="K310" s="207"/>
      <c r="L310" s="199"/>
      <c r="M310" s="130"/>
      <c r="N310" s="199"/>
      <c r="O310" s="200"/>
      <c r="P310" s="200"/>
      <c r="Q310" s="130"/>
      <c r="R310" s="199"/>
      <c r="S310" s="200"/>
      <c r="T310" s="132"/>
      <c r="AB310" s="201" t="str">
        <f>IFERROR(__xludf.DUMMYFUNCTION("FILTER('설정시트'!$D$7:$K$20,'설정시트'!$C$7:$C$20=I310)"),"#N/A")</f>
        <v>#N/A</v>
      </c>
      <c r="AC310" s="201"/>
      <c r="AD310" s="201"/>
      <c r="AE310" s="201"/>
      <c r="AF310" s="201"/>
      <c r="AG310" s="201"/>
      <c r="AH310" s="201"/>
      <c r="AI310" s="201"/>
    </row>
    <row r="311">
      <c r="H311" s="205"/>
      <c r="I311" s="206"/>
      <c r="J311" s="203"/>
      <c r="K311" s="207"/>
      <c r="L311" s="199"/>
      <c r="M311" s="130"/>
      <c r="N311" s="199"/>
      <c r="O311" s="200"/>
      <c r="P311" s="200"/>
      <c r="Q311" s="130"/>
      <c r="R311" s="199"/>
      <c r="S311" s="200"/>
      <c r="T311" s="132"/>
      <c r="AB311" s="201" t="str">
        <f>IFERROR(__xludf.DUMMYFUNCTION("FILTER('설정시트'!$D$7:$K$20,'설정시트'!$C$7:$C$20=I311)"),"#N/A")</f>
        <v>#N/A</v>
      </c>
      <c r="AC311" s="201"/>
      <c r="AD311" s="201"/>
      <c r="AE311" s="201"/>
      <c r="AF311" s="201"/>
      <c r="AG311" s="201"/>
      <c r="AH311" s="201"/>
      <c r="AI311" s="201"/>
    </row>
    <row r="312">
      <c r="H312" s="205"/>
      <c r="I312" s="206"/>
      <c r="J312" s="203"/>
      <c r="K312" s="207"/>
      <c r="L312" s="199"/>
      <c r="M312" s="130"/>
      <c r="N312" s="199"/>
      <c r="O312" s="200"/>
      <c r="P312" s="200"/>
      <c r="Q312" s="130"/>
      <c r="R312" s="199"/>
      <c r="S312" s="200"/>
      <c r="T312" s="132"/>
      <c r="AB312" s="201" t="str">
        <f>IFERROR(__xludf.DUMMYFUNCTION("FILTER('설정시트'!$D$7:$K$20,'설정시트'!$C$7:$C$20=I312)"),"#N/A")</f>
        <v>#N/A</v>
      </c>
      <c r="AC312" s="201"/>
      <c r="AD312" s="201"/>
      <c r="AE312" s="201"/>
      <c r="AF312" s="201"/>
      <c r="AG312" s="201"/>
      <c r="AH312" s="201"/>
      <c r="AI312" s="201"/>
    </row>
    <row r="313">
      <c r="H313" s="205"/>
      <c r="I313" s="206"/>
      <c r="J313" s="203"/>
      <c r="K313" s="207"/>
      <c r="L313" s="199"/>
      <c r="M313" s="130"/>
      <c r="N313" s="199"/>
      <c r="O313" s="200"/>
      <c r="P313" s="200"/>
      <c r="Q313" s="130"/>
      <c r="R313" s="199"/>
      <c r="S313" s="200"/>
      <c r="T313" s="132"/>
      <c r="AB313" s="201" t="str">
        <f>IFERROR(__xludf.DUMMYFUNCTION("FILTER('설정시트'!$D$7:$K$20,'설정시트'!$C$7:$C$20=I313)"),"#N/A")</f>
        <v>#N/A</v>
      </c>
      <c r="AC313" s="201"/>
      <c r="AD313" s="201"/>
      <c r="AE313" s="201"/>
      <c r="AF313" s="201"/>
      <c r="AG313" s="201"/>
      <c r="AH313" s="201"/>
      <c r="AI313" s="201"/>
    </row>
    <row r="314">
      <c r="H314" s="205"/>
      <c r="I314" s="206"/>
      <c r="J314" s="203"/>
      <c r="K314" s="207"/>
      <c r="L314" s="199"/>
      <c r="M314" s="130"/>
      <c r="N314" s="199"/>
      <c r="O314" s="200"/>
      <c r="P314" s="200"/>
      <c r="Q314" s="130"/>
      <c r="R314" s="199"/>
      <c r="S314" s="200"/>
      <c r="T314" s="132"/>
      <c r="AB314" s="201" t="str">
        <f>IFERROR(__xludf.DUMMYFUNCTION("FILTER('설정시트'!$D$7:$K$20,'설정시트'!$C$7:$C$20=I314)"),"#N/A")</f>
        <v>#N/A</v>
      </c>
      <c r="AC314" s="201"/>
      <c r="AD314" s="201"/>
      <c r="AE314" s="201"/>
      <c r="AF314" s="201"/>
      <c r="AG314" s="201"/>
      <c r="AH314" s="201"/>
      <c r="AI314" s="201"/>
    </row>
    <row r="315">
      <c r="H315" s="205"/>
      <c r="I315" s="206"/>
      <c r="J315" s="203"/>
      <c r="K315" s="207"/>
      <c r="L315" s="199"/>
      <c r="M315" s="130"/>
      <c r="N315" s="199"/>
      <c r="O315" s="200"/>
      <c r="P315" s="200"/>
      <c r="Q315" s="130"/>
      <c r="R315" s="199"/>
      <c r="S315" s="200"/>
      <c r="T315" s="132"/>
      <c r="AB315" s="201" t="str">
        <f>IFERROR(__xludf.DUMMYFUNCTION("FILTER('설정시트'!$D$7:$K$20,'설정시트'!$C$7:$C$20=I315)"),"#N/A")</f>
        <v>#N/A</v>
      </c>
      <c r="AC315" s="201"/>
      <c r="AD315" s="201"/>
      <c r="AE315" s="201"/>
      <c r="AF315" s="201"/>
      <c r="AG315" s="201"/>
      <c r="AH315" s="201"/>
      <c r="AI315" s="201"/>
    </row>
    <row r="316">
      <c r="H316" s="205"/>
      <c r="I316" s="206"/>
      <c r="J316" s="203"/>
      <c r="K316" s="207"/>
      <c r="L316" s="199"/>
      <c r="M316" s="130"/>
      <c r="N316" s="199"/>
      <c r="O316" s="200"/>
      <c r="P316" s="200"/>
      <c r="Q316" s="130"/>
      <c r="R316" s="199"/>
      <c r="S316" s="200"/>
      <c r="T316" s="132"/>
      <c r="AB316" s="201" t="str">
        <f>IFERROR(__xludf.DUMMYFUNCTION("FILTER('설정시트'!$D$7:$K$20,'설정시트'!$C$7:$C$20=I316)"),"#N/A")</f>
        <v>#N/A</v>
      </c>
      <c r="AC316" s="201"/>
      <c r="AD316" s="201"/>
      <c r="AE316" s="201"/>
      <c r="AF316" s="201"/>
      <c r="AG316" s="201"/>
      <c r="AH316" s="201"/>
      <c r="AI316" s="201"/>
    </row>
    <row r="317">
      <c r="H317" s="205"/>
      <c r="I317" s="206"/>
      <c r="J317" s="203"/>
      <c r="K317" s="207"/>
      <c r="L317" s="199"/>
      <c r="M317" s="130"/>
      <c r="N317" s="199"/>
      <c r="O317" s="200"/>
      <c r="P317" s="200"/>
      <c r="Q317" s="130"/>
      <c r="R317" s="199"/>
      <c r="S317" s="200"/>
      <c r="T317" s="132"/>
      <c r="AB317" s="201" t="str">
        <f>IFERROR(__xludf.DUMMYFUNCTION("FILTER('설정시트'!$D$7:$K$20,'설정시트'!$C$7:$C$20=I317)"),"#N/A")</f>
        <v>#N/A</v>
      </c>
      <c r="AC317" s="201"/>
      <c r="AD317" s="201"/>
      <c r="AE317" s="201"/>
      <c r="AF317" s="201"/>
      <c r="AG317" s="201"/>
      <c r="AH317" s="201"/>
      <c r="AI317" s="201"/>
    </row>
    <row r="318">
      <c r="H318" s="205"/>
      <c r="I318" s="206"/>
      <c r="J318" s="203"/>
      <c r="K318" s="207"/>
      <c r="L318" s="199"/>
      <c r="M318" s="130"/>
      <c r="N318" s="199"/>
      <c r="O318" s="200"/>
      <c r="P318" s="200"/>
      <c r="Q318" s="130"/>
      <c r="R318" s="199"/>
      <c r="S318" s="200"/>
      <c r="T318" s="132"/>
      <c r="AB318" s="201" t="str">
        <f>IFERROR(__xludf.DUMMYFUNCTION("FILTER('설정시트'!$D$7:$K$20,'설정시트'!$C$7:$C$20=I318)"),"#N/A")</f>
        <v>#N/A</v>
      </c>
      <c r="AC318" s="201"/>
      <c r="AD318" s="201"/>
      <c r="AE318" s="201"/>
      <c r="AF318" s="201"/>
      <c r="AG318" s="201"/>
      <c r="AH318" s="201"/>
      <c r="AI318" s="201"/>
    </row>
    <row r="319">
      <c r="H319" s="205"/>
      <c r="I319" s="206"/>
      <c r="J319" s="203"/>
      <c r="K319" s="207"/>
      <c r="L319" s="199"/>
      <c r="M319" s="130"/>
      <c r="N319" s="199"/>
      <c r="O319" s="200"/>
      <c r="P319" s="200"/>
      <c r="Q319" s="130"/>
      <c r="R319" s="199"/>
      <c r="S319" s="200"/>
      <c r="T319" s="132"/>
      <c r="AB319" s="201" t="str">
        <f>IFERROR(__xludf.DUMMYFUNCTION("FILTER('설정시트'!$D$7:$K$20,'설정시트'!$C$7:$C$20=I319)"),"#N/A")</f>
        <v>#N/A</v>
      </c>
      <c r="AC319" s="201"/>
      <c r="AD319" s="201"/>
      <c r="AE319" s="201"/>
      <c r="AF319" s="201"/>
      <c r="AG319" s="201"/>
      <c r="AH319" s="201"/>
      <c r="AI319" s="201"/>
    </row>
    <row r="320">
      <c r="H320" s="205"/>
      <c r="I320" s="206"/>
      <c r="J320" s="203"/>
      <c r="K320" s="207"/>
      <c r="L320" s="199"/>
      <c r="M320" s="130"/>
      <c r="N320" s="199"/>
      <c r="O320" s="200"/>
      <c r="P320" s="200"/>
      <c r="Q320" s="130"/>
      <c r="R320" s="199"/>
      <c r="S320" s="200"/>
      <c r="T320" s="132"/>
      <c r="AB320" s="201" t="str">
        <f>IFERROR(__xludf.DUMMYFUNCTION("FILTER('설정시트'!$D$7:$K$20,'설정시트'!$C$7:$C$20=I320)"),"#N/A")</f>
        <v>#N/A</v>
      </c>
      <c r="AC320" s="201"/>
      <c r="AD320" s="201"/>
      <c r="AE320" s="201"/>
      <c r="AF320" s="201"/>
      <c r="AG320" s="201"/>
      <c r="AH320" s="201"/>
      <c r="AI320" s="201"/>
    </row>
    <row r="321">
      <c r="H321" s="205"/>
      <c r="I321" s="206"/>
      <c r="J321" s="203"/>
      <c r="K321" s="207"/>
      <c r="L321" s="199"/>
      <c r="M321" s="130"/>
      <c r="N321" s="199"/>
      <c r="O321" s="200"/>
      <c r="P321" s="200"/>
      <c r="Q321" s="130"/>
      <c r="R321" s="199"/>
      <c r="S321" s="200"/>
      <c r="T321" s="132"/>
      <c r="AB321" s="201" t="str">
        <f>IFERROR(__xludf.DUMMYFUNCTION("FILTER('설정시트'!$D$7:$K$20,'설정시트'!$C$7:$C$20=I321)"),"#N/A")</f>
        <v>#N/A</v>
      </c>
      <c r="AC321" s="201"/>
      <c r="AD321" s="201"/>
      <c r="AE321" s="201"/>
      <c r="AF321" s="201"/>
      <c r="AG321" s="201"/>
      <c r="AH321" s="201"/>
      <c r="AI321" s="201"/>
    </row>
    <row r="322">
      <c r="H322" s="205"/>
      <c r="I322" s="206"/>
      <c r="J322" s="203"/>
      <c r="K322" s="207"/>
      <c r="L322" s="199"/>
      <c r="M322" s="130"/>
      <c r="N322" s="199"/>
      <c r="O322" s="200"/>
      <c r="P322" s="200"/>
      <c r="Q322" s="130"/>
      <c r="R322" s="199"/>
      <c r="S322" s="200"/>
      <c r="T322" s="132"/>
      <c r="AB322" s="201" t="str">
        <f>IFERROR(__xludf.DUMMYFUNCTION("FILTER('설정시트'!$D$7:$K$20,'설정시트'!$C$7:$C$20=I322)"),"#N/A")</f>
        <v>#N/A</v>
      </c>
      <c r="AC322" s="201"/>
      <c r="AD322" s="201"/>
      <c r="AE322" s="201"/>
      <c r="AF322" s="201"/>
      <c r="AG322" s="201"/>
      <c r="AH322" s="201"/>
      <c r="AI322" s="201"/>
    </row>
    <row r="323">
      <c r="H323" s="205"/>
      <c r="I323" s="206"/>
      <c r="J323" s="203"/>
      <c r="K323" s="207"/>
      <c r="L323" s="199"/>
      <c r="M323" s="130"/>
      <c r="N323" s="199"/>
      <c r="O323" s="200"/>
      <c r="P323" s="200"/>
      <c r="Q323" s="130"/>
      <c r="R323" s="199"/>
      <c r="S323" s="200"/>
      <c r="T323" s="132"/>
      <c r="AB323" s="201" t="str">
        <f>IFERROR(__xludf.DUMMYFUNCTION("FILTER('설정시트'!$D$7:$K$20,'설정시트'!$C$7:$C$20=I323)"),"#N/A")</f>
        <v>#N/A</v>
      </c>
      <c r="AC323" s="201"/>
      <c r="AD323" s="201"/>
      <c r="AE323" s="201"/>
      <c r="AF323" s="201"/>
      <c r="AG323" s="201"/>
      <c r="AH323" s="201"/>
      <c r="AI323" s="201"/>
    </row>
    <row r="324">
      <c r="H324" s="205"/>
      <c r="I324" s="206"/>
      <c r="J324" s="203"/>
      <c r="K324" s="207"/>
      <c r="L324" s="199"/>
      <c r="M324" s="130"/>
      <c r="N324" s="199"/>
      <c r="O324" s="200"/>
      <c r="P324" s="200"/>
      <c r="Q324" s="130"/>
      <c r="R324" s="199"/>
      <c r="S324" s="200"/>
      <c r="T324" s="132"/>
      <c r="AB324" s="201" t="str">
        <f>IFERROR(__xludf.DUMMYFUNCTION("FILTER('설정시트'!$D$7:$K$20,'설정시트'!$C$7:$C$20=I324)"),"#N/A")</f>
        <v>#N/A</v>
      </c>
      <c r="AC324" s="201"/>
      <c r="AD324" s="201"/>
      <c r="AE324" s="201"/>
      <c r="AF324" s="201"/>
      <c r="AG324" s="201"/>
      <c r="AH324" s="201"/>
      <c r="AI324" s="201"/>
    </row>
    <row r="325">
      <c r="H325" s="205"/>
      <c r="I325" s="206"/>
      <c r="J325" s="203"/>
      <c r="K325" s="207"/>
      <c r="L325" s="199"/>
      <c r="M325" s="130"/>
      <c r="N325" s="199"/>
      <c r="O325" s="200"/>
      <c r="P325" s="200"/>
      <c r="Q325" s="130"/>
      <c r="R325" s="199"/>
      <c r="S325" s="200"/>
      <c r="T325" s="132"/>
      <c r="AB325" s="201" t="str">
        <f>IFERROR(__xludf.DUMMYFUNCTION("FILTER('설정시트'!$D$7:$K$20,'설정시트'!$C$7:$C$20=I325)"),"#N/A")</f>
        <v>#N/A</v>
      </c>
      <c r="AC325" s="201"/>
      <c r="AD325" s="201"/>
      <c r="AE325" s="201"/>
      <c r="AF325" s="201"/>
      <c r="AG325" s="201"/>
      <c r="AH325" s="201"/>
      <c r="AI325" s="201"/>
    </row>
    <row r="326">
      <c r="H326" s="205"/>
      <c r="I326" s="206"/>
      <c r="J326" s="203"/>
      <c r="K326" s="207"/>
      <c r="L326" s="199"/>
      <c r="M326" s="130"/>
      <c r="N326" s="199"/>
      <c r="O326" s="200"/>
      <c r="P326" s="200"/>
      <c r="Q326" s="130"/>
      <c r="R326" s="199"/>
      <c r="S326" s="200"/>
      <c r="T326" s="132"/>
      <c r="AB326" s="201" t="str">
        <f>IFERROR(__xludf.DUMMYFUNCTION("FILTER('설정시트'!$D$7:$K$20,'설정시트'!$C$7:$C$20=I326)"),"#N/A")</f>
        <v>#N/A</v>
      </c>
      <c r="AC326" s="201"/>
      <c r="AD326" s="201"/>
      <c r="AE326" s="201"/>
      <c r="AF326" s="201"/>
      <c r="AG326" s="201"/>
      <c r="AH326" s="201"/>
      <c r="AI326" s="201"/>
    </row>
    <row r="327">
      <c r="H327" s="205"/>
      <c r="I327" s="206"/>
      <c r="J327" s="203"/>
      <c r="K327" s="207"/>
      <c r="L327" s="199"/>
      <c r="M327" s="130"/>
      <c r="N327" s="199"/>
      <c r="O327" s="200"/>
      <c r="P327" s="200"/>
      <c r="Q327" s="130"/>
      <c r="R327" s="199"/>
      <c r="S327" s="200"/>
      <c r="T327" s="132"/>
      <c r="AB327" s="201" t="str">
        <f>IFERROR(__xludf.DUMMYFUNCTION("FILTER('설정시트'!$D$7:$K$20,'설정시트'!$C$7:$C$20=I327)"),"#N/A")</f>
        <v>#N/A</v>
      </c>
      <c r="AC327" s="201"/>
      <c r="AD327" s="201"/>
      <c r="AE327" s="201"/>
      <c r="AF327" s="201"/>
      <c r="AG327" s="201"/>
      <c r="AH327" s="201"/>
      <c r="AI327" s="201"/>
    </row>
    <row r="328">
      <c r="H328" s="205"/>
      <c r="I328" s="206"/>
      <c r="J328" s="203"/>
      <c r="K328" s="207"/>
      <c r="L328" s="199"/>
      <c r="M328" s="130"/>
      <c r="N328" s="199"/>
      <c r="O328" s="200"/>
      <c r="P328" s="200"/>
      <c r="Q328" s="130"/>
      <c r="R328" s="199"/>
      <c r="S328" s="200"/>
      <c r="T328" s="132"/>
      <c r="AB328" s="201" t="str">
        <f>IFERROR(__xludf.DUMMYFUNCTION("FILTER('설정시트'!$D$7:$K$20,'설정시트'!$C$7:$C$20=I328)"),"#N/A")</f>
        <v>#N/A</v>
      </c>
      <c r="AC328" s="201"/>
      <c r="AD328" s="201"/>
      <c r="AE328" s="201"/>
      <c r="AF328" s="201"/>
      <c r="AG328" s="201"/>
      <c r="AH328" s="201"/>
      <c r="AI328" s="201"/>
    </row>
    <row r="329">
      <c r="H329" s="205"/>
      <c r="I329" s="206"/>
      <c r="J329" s="203"/>
      <c r="K329" s="207"/>
      <c r="L329" s="199"/>
      <c r="M329" s="130"/>
      <c r="N329" s="199"/>
      <c r="O329" s="200"/>
      <c r="P329" s="200"/>
      <c r="Q329" s="130"/>
      <c r="R329" s="199"/>
      <c r="S329" s="200"/>
      <c r="T329" s="132"/>
      <c r="AB329" s="201" t="str">
        <f>IFERROR(__xludf.DUMMYFUNCTION("FILTER('설정시트'!$D$7:$K$20,'설정시트'!$C$7:$C$20=I329)"),"#N/A")</f>
        <v>#N/A</v>
      </c>
      <c r="AC329" s="201"/>
      <c r="AD329" s="201"/>
      <c r="AE329" s="201"/>
      <c r="AF329" s="201"/>
      <c r="AG329" s="201"/>
      <c r="AH329" s="201"/>
      <c r="AI329" s="201"/>
    </row>
    <row r="330">
      <c r="H330" s="205"/>
      <c r="I330" s="206"/>
      <c r="J330" s="203"/>
      <c r="K330" s="207"/>
      <c r="L330" s="199"/>
      <c r="M330" s="130"/>
      <c r="N330" s="199"/>
      <c r="O330" s="200"/>
      <c r="P330" s="200"/>
      <c r="Q330" s="130"/>
      <c r="R330" s="199"/>
      <c r="S330" s="200"/>
      <c r="T330" s="132"/>
      <c r="AB330" s="201" t="str">
        <f>IFERROR(__xludf.DUMMYFUNCTION("FILTER('설정시트'!$D$7:$K$20,'설정시트'!$C$7:$C$20=I330)"),"#N/A")</f>
        <v>#N/A</v>
      </c>
      <c r="AC330" s="201"/>
      <c r="AD330" s="201"/>
      <c r="AE330" s="201"/>
      <c r="AF330" s="201"/>
      <c r="AG330" s="201"/>
      <c r="AH330" s="201"/>
      <c r="AI330" s="201"/>
    </row>
    <row r="331">
      <c r="H331" s="205"/>
      <c r="I331" s="206"/>
      <c r="J331" s="203"/>
      <c r="K331" s="207"/>
      <c r="L331" s="199"/>
      <c r="M331" s="130"/>
      <c r="N331" s="199"/>
      <c r="O331" s="200"/>
      <c r="P331" s="200"/>
      <c r="Q331" s="130"/>
      <c r="R331" s="199"/>
      <c r="S331" s="200"/>
      <c r="T331" s="132"/>
      <c r="AB331" s="201" t="str">
        <f>IFERROR(__xludf.DUMMYFUNCTION("FILTER('설정시트'!$D$7:$K$20,'설정시트'!$C$7:$C$20=I331)"),"#N/A")</f>
        <v>#N/A</v>
      </c>
      <c r="AC331" s="201"/>
      <c r="AD331" s="201"/>
      <c r="AE331" s="201"/>
      <c r="AF331" s="201"/>
      <c r="AG331" s="201"/>
      <c r="AH331" s="201"/>
      <c r="AI331" s="201"/>
    </row>
    <row r="332">
      <c r="H332" s="205"/>
      <c r="I332" s="206"/>
      <c r="J332" s="203"/>
      <c r="K332" s="207"/>
      <c r="L332" s="199"/>
      <c r="M332" s="130"/>
      <c r="N332" s="199"/>
      <c r="O332" s="200"/>
      <c r="P332" s="200"/>
      <c r="Q332" s="130"/>
      <c r="R332" s="199"/>
      <c r="S332" s="200"/>
      <c r="T332" s="132"/>
      <c r="AB332" s="201" t="str">
        <f>IFERROR(__xludf.DUMMYFUNCTION("FILTER('설정시트'!$D$7:$K$20,'설정시트'!$C$7:$C$20=I332)"),"#N/A")</f>
        <v>#N/A</v>
      </c>
      <c r="AC332" s="201"/>
      <c r="AD332" s="201"/>
      <c r="AE332" s="201"/>
      <c r="AF332" s="201"/>
      <c r="AG332" s="201"/>
      <c r="AH332" s="201"/>
      <c r="AI332" s="201"/>
    </row>
    <row r="333">
      <c r="H333" s="205"/>
      <c r="I333" s="206"/>
      <c r="J333" s="203"/>
      <c r="K333" s="207"/>
      <c r="L333" s="199"/>
      <c r="M333" s="130"/>
      <c r="N333" s="199"/>
      <c r="O333" s="200"/>
      <c r="P333" s="200"/>
      <c r="Q333" s="130"/>
      <c r="R333" s="199"/>
      <c r="S333" s="200"/>
      <c r="T333" s="132"/>
      <c r="AB333" s="201" t="str">
        <f>IFERROR(__xludf.DUMMYFUNCTION("FILTER('설정시트'!$D$7:$K$20,'설정시트'!$C$7:$C$20=I333)"),"#N/A")</f>
        <v>#N/A</v>
      </c>
      <c r="AC333" s="201"/>
      <c r="AD333" s="201"/>
      <c r="AE333" s="201"/>
      <c r="AF333" s="201"/>
      <c r="AG333" s="201"/>
      <c r="AH333" s="201"/>
      <c r="AI333" s="201"/>
    </row>
    <row r="334">
      <c r="H334" s="205"/>
      <c r="I334" s="206"/>
      <c r="J334" s="203"/>
      <c r="K334" s="207"/>
      <c r="L334" s="199"/>
      <c r="M334" s="130"/>
      <c r="N334" s="199"/>
      <c r="O334" s="200"/>
      <c r="P334" s="200"/>
      <c r="Q334" s="130"/>
      <c r="R334" s="199"/>
      <c r="S334" s="200"/>
      <c r="T334" s="132"/>
      <c r="AB334" s="201" t="str">
        <f>IFERROR(__xludf.DUMMYFUNCTION("FILTER('설정시트'!$D$7:$K$20,'설정시트'!$C$7:$C$20=I334)"),"#N/A")</f>
        <v>#N/A</v>
      </c>
      <c r="AC334" s="201"/>
      <c r="AD334" s="201"/>
      <c r="AE334" s="201"/>
      <c r="AF334" s="201"/>
      <c r="AG334" s="201"/>
      <c r="AH334" s="201"/>
      <c r="AI334" s="201"/>
    </row>
    <row r="335">
      <c r="H335" s="205"/>
      <c r="I335" s="206"/>
      <c r="J335" s="203"/>
      <c r="K335" s="207"/>
      <c r="L335" s="199"/>
      <c r="M335" s="130"/>
      <c r="N335" s="199"/>
      <c r="O335" s="200"/>
      <c r="P335" s="200"/>
      <c r="Q335" s="130"/>
      <c r="R335" s="199"/>
      <c r="S335" s="200"/>
      <c r="T335" s="132"/>
      <c r="AB335" s="201" t="str">
        <f>IFERROR(__xludf.DUMMYFUNCTION("FILTER('설정시트'!$D$7:$K$20,'설정시트'!$C$7:$C$20=I335)"),"#N/A")</f>
        <v>#N/A</v>
      </c>
      <c r="AC335" s="201"/>
      <c r="AD335" s="201"/>
      <c r="AE335" s="201"/>
      <c r="AF335" s="201"/>
      <c r="AG335" s="201"/>
      <c r="AH335" s="201"/>
      <c r="AI335" s="201"/>
    </row>
    <row r="336">
      <c r="H336" s="205"/>
      <c r="I336" s="206"/>
      <c r="J336" s="203"/>
      <c r="K336" s="207"/>
      <c r="L336" s="199"/>
      <c r="M336" s="130"/>
      <c r="N336" s="199"/>
      <c r="O336" s="200"/>
      <c r="P336" s="200"/>
      <c r="Q336" s="130"/>
      <c r="R336" s="199"/>
      <c r="S336" s="200"/>
      <c r="T336" s="132"/>
      <c r="AB336" s="201" t="str">
        <f>IFERROR(__xludf.DUMMYFUNCTION("FILTER('설정시트'!$D$7:$K$20,'설정시트'!$C$7:$C$20=I336)"),"#N/A")</f>
        <v>#N/A</v>
      </c>
      <c r="AC336" s="201"/>
      <c r="AD336" s="201"/>
      <c r="AE336" s="201"/>
      <c r="AF336" s="201"/>
      <c r="AG336" s="201"/>
      <c r="AH336" s="201"/>
      <c r="AI336" s="201"/>
    </row>
    <row r="337">
      <c r="H337" s="205"/>
      <c r="I337" s="206"/>
      <c r="J337" s="203"/>
      <c r="K337" s="207"/>
      <c r="L337" s="199"/>
      <c r="M337" s="130"/>
      <c r="N337" s="199"/>
      <c r="O337" s="200"/>
      <c r="P337" s="200"/>
      <c r="Q337" s="130"/>
      <c r="R337" s="199"/>
      <c r="S337" s="200"/>
      <c r="T337" s="132"/>
      <c r="AB337" s="201" t="str">
        <f>IFERROR(__xludf.DUMMYFUNCTION("FILTER('설정시트'!$D$7:$K$20,'설정시트'!$C$7:$C$20=I337)"),"#N/A")</f>
        <v>#N/A</v>
      </c>
      <c r="AC337" s="201"/>
      <c r="AD337" s="201"/>
      <c r="AE337" s="201"/>
      <c r="AF337" s="201"/>
      <c r="AG337" s="201"/>
      <c r="AH337" s="201"/>
      <c r="AI337" s="201"/>
    </row>
    <row r="338">
      <c r="H338" s="205"/>
      <c r="I338" s="206"/>
      <c r="J338" s="203"/>
      <c r="K338" s="207"/>
      <c r="L338" s="199"/>
      <c r="M338" s="130"/>
      <c r="N338" s="199"/>
      <c r="O338" s="200"/>
      <c r="P338" s="200"/>
      <c r="Q338" s="130"/>
      <c r="R338" s="199"/>
      <c r="S338" s="200"/>
      <c r="T338" s="132"/>
      <c r="AB338" s="201" t="str">
        <f>IFERROR(__xludf.DUMMYFUNCTION("FILTER('설정시트'!$D$7:$K$20,'설정시트'!$C$7:$C$20=I338)"),"#N/A")</f>
        <v>#N/A</v>
      </c>
      <c r="AC338" s="201"/>
      <c r="AD338" s="201"/>
      <c r="AE338" s="201"/>
      <c r="AF338" s="201"/>
      <c r="AG338" s="201"/>
      <c r="AH338" s="201"/>
      <c r="AI338" s="201"/>
    </row>
    <row r="339">
      <c r="H339" s="205"/>
      <c r="I339" s="206"/>
      <c r="J339" s="203"/>
      <c r="K339" s="207"/>
      <c r="L339" s="199"/>
      <c r="M339" s="130"/>
      <c r="N339" s="199"/>
      <c r="O339" s="200"/>
      <c r="P339" s="200"/>
      <c r="Q339" s="130"/>
      <c r="R339" s="199"/>
      <c r="S339" s="200"/>
      <c r="T339" s="132"/>
      <c r="AB339" s="201" t="str">
        <f>IFERROR(__xludf.DUMMYFUNCTION("FILTER('설정시트'!$D$7:$K$20,'설정시트'!$C$7:$C$20=I339)"),"#N/A")</f>
        <v>#N/A</v>
      </c>
      <c r="AC339" s="201"/>
      <c r="AD339" s="201"/>
      <c r="AE339" s="201"/>
      <c r="AF339" s="201"/>
      <c r="AG339" s="201"/>
      <c r="AH339" s="201"/>
      <c r="AI339" s="201"/>
    </row>
    <row r="340">
      <c r="H340" s="205"/>
      <c r="I340" s="206"/>
      <c r="J340" s="203"/>
      <c r="K340" s="207"/>
      <c r="L340" s="199"/>
      <c r="M340" s="130"/>
      <c r="N340" s="199"/>
      <c r="O340" s="200"/>
      <c r="P340" s="200"/>
      <c r="Q340" s="130"/>
      <c r="R340" s="199"/>
      <c r="S340" s="200"/>
      <c r="T340" s="132"/>
      <c r="AB340" s="201" t="str">
        <f>IFERROR(__xludf.DUMMYFUNCTION("FILTER('설정시트'!$D$7:$K$20,'설정시트'!$C$7:$C$20=I340)"),"#N/A")</f>
        <v>#N/A</v>
      </c>
      <c r="AC340" s="201"/>
      <c r="AD340" s="201"/>
      <c r="AE340" s="201"/>
      <c r="AF340" s="201"/>
      <c r="AG340" s="201"/>
      <c r="AH340" s="201"/>
      <c r="AI340" s="201"/>
    </row>
    <row r="341">
      <c r="H341" s="205"/>
      <c r="I341" s="206"/>
      <c r="J341" s="203"/>
      <c r="K341" s="207"/>
      <c r="L341" s="199"/>
      <c r="M341" s="130"/>
      <c r="N341" s="199"/>
      <c r="O341" s="200"/>
      <c r="P341" s="200"/>
      <c r="Q341" s="130"/>
      <c r="R341" s="199"/>
      <c r="S341" s="200"/>
      <c r="T341" s="132"/>
      <c r="AB341" s="201" t="str">
        <f>IFERROR(__xludf.DUMMYFUNCTION("FILTER('설정시트'!$D$7:$K$20,'설정시트'!$C$7:$C$20=I341)"),"#N/A")</f>
        <v>#N/A</v>
      </c>
      <c r="AC341" s="201"/>
      <c r="AD341" s="201"/>
      <c r="AE341" s="201"/>
      <c r="AF341" s="201"/>
      <c r="AG341" s="201"/>
      <c r="AH341" s="201"/>
      <c r="AI341" s="201"/>
    </row>
    <row r="342">
      <c r="H342" s="205"/>
      <c r="I342" s="206"/>
      <c r="J342" s="203"/>
      <c r="K342" s="207"/>
      <c r="L342" s="199"/>
      <c r="M342" s="130"/>
      <c r="N342" s="199"/>
      <c r="O342" s="200"/>
      <c r="P342" s="200"/>
      <c r="Q342" s="130"/>
      <c r="R342" s="199"/>
      <c r="S342" s="200"/>
      <c r="T342" s="132"/>
      <c r="AB342" s="201" t="str">
        <f>IFERROR(__xludf.DUMMYFUNCTION("FILTER('설정시트'!$D$7:$K$20,'설정시트'!$C$7:$C$20=I342)"),"#N/A")</f>
        <v>#N/A</v>
      </c>
      <c r="AC342" s="201"/>
      <c r="AD342" s="201"/>
      <c r="AE342" s="201"/>
      <c r="AF342" s="201"/>
      <c r="AG342" s="201"/>
      <c r="AH342" s="201"/>
      <c r="AI342" s="201"/>
    </row>
    <row r="343">
      <c r="H343" s="205"/>
      <c r="I343" s="206"/>
      <c r="J343" s="203"/>
      <c r="K343" s="207"/>
      <c r="L343" s="199"/>
      <c r="M343" s="130"/>
      <c r="N343" s="199"/>
      <c r="O343" s="200"/>
      <c r="P343" s="200"/>
      <c r="Q343" s="130"/>
      <c r="R343" s="199"/>
      <c r="S343" s="200"/>
      <c r="T343" s="132"/>
      <c r="AB343" s="201" t="str">
        <f>IFERROR(__xludf.DUMMYFUNCTION("FILTER('설정시트'!$D$7:$K$20,'설정시트'!$C$7:$C$20=I343)"),"#N/A")</f>
        <v>#N/A</v>
      </c>
      <c r="AC343" s="201"/>
      <c r="AD343" s="201"/>
      <c r="AE343" s="201"/>
      <c r="AF343" s="201"/>
      <c r="AG343" s="201"/>
      <c r="AH343" s="201"/>
      <c r="AI343" s="201"/>
    </row>
    <row r="344">
      <c r="H344" s="205"/>
      <c r="I344" s="206"/>
      <c r="J344" s="203"/>
      <c r="K344" s="207"/>
      <c r="L344" s="199"/>
      <c r="M344" s="130"/>
      <c r="N344" s="199"/>
      <c r="O344" s="200"/>
      <c r="P344" s="200"/>
      <c r="Q344" s="130"/>
      <c r="R344" s="199"/>
      <c r="S344" s="200"/>
      <c r="T344" s="132"/>
      <c r="AB344" s="201" t="str">
        <f>IFERROR(__xludf.DUMMYFUNCTION("FILTER('설정시트'!$D$7:$K$20,'설정시트'!$C$7:$C$20=I344)"),"#N/A")</f>
        <v>#N/A</v>
      </c>
      <c r="AC344" s="201"/>
      <c r="AD344" s="201"/>
      <c r="AE344" s="201"/>
      <c r="AF344" s="201"/>
      <c r="AG344" s="201"/>
      <c r="AH344" s="201"/>
      <c r="AI344" s="201"/>
    </row>
    <row r="345">
      <c r="H345" s="205"/>
      <c r="I345" s="206"/>
      <c r="J345" s="203"/>
      <c r="K345" s="207"/>
      <c r="L345" s="199"/>
      <c r="M345" s="130"/>
      <c r="N345" s="199"/>
      <c r="O345" s="200"/>
      <c r="P345" s="200"/>
      <c r="Q345" s="130"/>
      <c r="R345" s="199"/>
      <c r="S345" s="200"/>
      <c r="T345" s="132"/>
      <c r="AB345" s="201" t="str">
        <f>IFERROR(__xludf.DUMMYFUNCTION("FILTER('설정시트'!$D$7:$K$20,'설정시트'!$C$7:$C$20=I345)"),"#N/A")</f>
        <v>#N/A</v>
      </c>
      <c r="AC345" s="201"/>
      <c r="AD345" s="201"/>
      <c r="AE345" s="201"/>
      <c r="AF345" s="201"/>
      <c r="AG345" s="201"/>
      <c r="AH345" s="201"/>
      <c r="AI345" s="201"/>
    </row>
    <row r="346">
      <c r="H346" s="205"/>
      <c r="I346" s="206"/>
      <c r="J346" s="203"/>
      <c r="K346" s="207"/>
      <c r="L346" s="199"/>
      <c r="M346" s="130"/>
      <c r="N346" s="199"/>
      <c r="O346" s="200"/>
      <c r="P346" s="200"/>
      <c r="Q346" s="130"/>
      <c r="R346" s="199"/>
      <c r="S346" s="200"/>
      <c r="T346" s="132"/>
      <c r="AB346" s="201" t="str">
        <f>IFERROR(__xludf.DUMMYFUNCTION("FILTER('설정시트'!$D$7:$K$20,'설정시트'!$C$7:$C$20=I346)"),"#N/A")</f>
        <v>#N/A</v>
      </c>
      <c r="AC346" s="201"/>
      <c r="AD346" s="201"/>
      <c r="AE346" s="201"/>
      <c r="AF346" s="201"/>
      <c r="AG346" s="201"/>
      <c r="AH346" s="201"/>
      <c r="AI346" s="201"/>
    </row>
    <row r="347">
      <c r="H347" s="205"/>
      <c r="I347" s="206"/>
      <c r="J347" s="203"/>
      <c r="K347" s="207"/>
      <c r="L347" s="199"/>
      <c r="M347" s="130"/>
      <c r="N347" s="199"/>
      <c r="O347" s="200"/>
      <c r="P347" s="200"/>
      <c r="Q347" s="130"/>
      <c r="R347" s="199"/>
      <c r="S347" s="200"/>
      <c r="T347" s="132"/>
      <c r="AB347" s="201" t="str">
        <f>IFERROR(__xludf.DUMMYFUNCTION("FILTER('설정시트'!$D$7:$K$20,'설정시트'!$C$7:$C$20=I347)"),"#N/A")</f>
        <v>#N/A</v>
      </c>
      <c r="AC347" s="201"/>
      <c r="AD347" s="201"/>
      <c r="AE347" s="201"/>
      <c r="AF347" s="201"/>
      <c r="AG347" s="201"/>
      <c r="AH347" s="201"/>
      <c r="AI347" s="201"/>
    </row>
    <row r="348">
      <c r="H348" s="205"/>
      <c r="I348" s="206"/>
      <c r="J348" s="203"/>
      <c r="K348" s="207"/>
      <c r="L348" s="199"/>
      <c r="M348" s="130"/>
      <c r="N348" s="199"/>
      <c r="O348" s="200"/>
      <c r="P348" s="200"/>
      <c r="Q348" s="130"/>
      <c r="R348" s="199"/>
      <c r="S348" s="200"/>
      <c r="T348" s="132"/>
      <c r="AB348" s="201" t="str">
        <f>IFERROR(__xludf.DUMMYFUNCTION("FILTER('설정시트'!$D$7:$K$20,'설정시트'!$C$7:$C$20=I348)"),"#N/A")</f>
        <v>#N/A</v>
      </c>
      <c r="AC348" s="201"/>
      <c r="AD348" s="201"/>
      <c r="AE348" s="201"/>
      <c r="AF348" s="201"/>
      <c r="AG348" s="201"/>
      <c r="AH348" s="201"/>
      <c r="AI348" s="201"/>
    </row>
    <row r="349">
      <c r="H349" s="205"/>
      <c r="I349" s="206"/>
      <c r="J349" s="203"/>
      <c r="K349" s="207"/>
      <c r="L349" s="199"/>
      <c r="M349" s="130"/>
      <c r="N349" s="199"/>
      <c r="O349" s="200"/>
      <c r="P349" s="200"/>
      <c r="Q349" s="130"/>
      <c r="R349" s="199"/>
      <c r="S349" s="200"/>
      <c r="T349" s="132"/>
      <c r="AB349" s="201" t="str">
        <f>IFERROR(__xludf.DUMMYFUNCTION("FILTER('설정시트'!$D$7:$K$20,'설정시트'!$C$7:$C$20=I349)"),"#N/A")</f>
        <v>#N/A</v>
      </c>
      <c r="AC349" s="201"/>
      <c r="AD349" s="201"/>
      <c r="AE349" s="201"/>
      <c r="AF349" s="201"/>
      <c r="AG349" s="201"/>
      <c r="AH349" s="201"/>
      <c r="AI349" s="201"/>
    </row>
    <row r="350">
      <c r="H350" s="205"/>
      <c r="I350" s="206"/>
      <c r="J350" s="203"/>
      <c r="K350" s="207"/>
      <c r="L350" s="199"/>
      <c r="M350" s="130"/>
      <c r="N350" s="199"/>
      <c r="O350" s="200"/>
      <c r="P350" s="200"/>
      <c r="Q350" s="130"/>
      <c r="R350" s="199"/>
      <c r="S350" s="200"/>
      <c r="T350" s="132"/>
      <c r="AB350" s="201" t="str">
        <f>IFERROR(__xludf.DUMMYFUNCTION("FILTER('설정시트'!$D$7:$K$20,'설정시트'!$C$7:$C$20=I350)"),"#N/A")</f>
        <v>#N/A</v>
      </c>
      <c r="AC350" s="201"/>
      <c r="AD350" s="201"/>
      <c r="AE350" s="201"/>
      <c r="AF350" s="201"/>
      <c r="AG350" s="201"/>
      <c r="AH350" s="201"/>
      <c r="AI350" s="201"/>
    </row>
    <row r="351">
      <c r="H351" s="205"/>
      <c r="I351" s="206"/>
      <c r="J351" s="203"/>
      <c r="K351" s="207"/>
      <c r="L351" s="199"/>
      <c r="M351" s="130"/>
      <c r="N351" s="199"/>
      <c r="O351" s="200"/>
      <c r="P351" s="200"/>
      <c r="Q351" s="130"/>
      <c r="R351" s="199"/>
      <c r="S351" s="200"/>
      <c r="T351" s="132"/>
      <c r="AB351" s="201" t="str">
        <f>IFERROR(__xludf.DUMMYFUNCTION("FILTER('설정시트'!$D$7:$K$20,'설정시트'!$C$7:$C$20=I351)"),"#N/A")</f>
        <v>#N/A</v>
      </c>
      <c r="AC351" s="201"/>
      <c r="AD351" s="201"/>
      <c r="AE351" s="201"/>
      <c r="AF351" s="201"/>
      <c r="AG351" s="201"/>
      <c r="AH351" s="201"/>
      <c r="AI351" s="201"/>
    </row>
    <row r="352">
      <c r="H352" s="205"/>
      <c r="I352" s="206"/>
      <c r="J352" s="203"/>
      <c r="K352" s="207"/>
      <c r="L352" s="199"/>
      <c r="M352" s="130"/>
      <c r="N352" s="199"/>
      <c r="O352" s="200"/>
      <c r="P352" s="200"/>
      <c r="Q352" s="130"/>
      <c r="R352" s="199"/>
      <c r="S352" s="200"/>
      <c r="T352" s="132"/>
      <c r="AB352" s="201" t="str">
        <f>IFERROR(__xludf.DUMMYFUNCTION("FILTER('설정시트'!$D$7:$K$20,'설정시트'!$C$7:$C$20=I352)"),"#N/A")</f>
        <v>#N/A</v>
      </c>
      <c r="AC352" s="201"/>
      <c r="AD352" s="201"/>
      <c r="AE352" s="201"/>
      <c r="AF352" s="201"/>
      <c r="AG352" s="201"/>
      <c r="AH352" s="201"/>
      <c r="AI352" s="201"/>
    </row>
    <row r="353">
      <c r="H353" s="205"/>
      <c r="I353" s="206"/>
      <c r="J353" s="203"/>
      <c r="K353" s="207"/>
      <c r="L353" s="199"/>
      <c r="M353" s="130"/>
      <c r="N353" s="199"/>
      <c r="O353" s="200"/>
      <c r="P353" s="200"/>
      <c r="Q353" s="130"/>
      <c r="R353" s="199"/>
      <c r="S353" s="200"/>
      <c r="T353" s="132"/>
      <c r="AB353" s="201" t="str">
        <f>IFERROR(__xludf.DUMMYFUNCTION("FILTER('설정시트'!$D$7:$K$20,'설정시트'!$C$7:$C$20=I353)"),"#N/A")</f>
        <v>#N/A</v>
      </c>
      <c r="AC353" s="201"/>
      <c r="AD353" s="201"/>
      <c r="AE353" s="201"/>
      <c r="AF353" s="201"/>
      <c r="AG353" s="201"/>
      <c r="AH353" s="201"/>
      <c r="AI353" s="201"/>
    </row>
    <row r="354">
      <c r="H354" s="205"/>
      <c r="I354" s="206"/>
      <c r="J354" s="203"/>
      <c r="K354" s="207"/>
      <c r="L354" s="199"/>
      <c r="M354" s="130"/>
      <c r="N354" s="199"/>
      <c r="O354" s="200"/>
      <c r="P354" s="200"/>
      <c r="Q354" s="130"/>
      <c r="R354" s="199"/>
      <c r="S354" s="200"/>
      <c r="T354" s="132"/>
      <c r="AB354" s="201" t="str">
        <f>IFERROR(__xludf.DUMMYFUNCTION("FILTER('설정시트'!$D$7:$K$20,'설정시트'!$C$7:$C$20=I354)"),"#N/A")</f>
        <v>#N/A</v>
      </c>
      <c r="AC354" s="201"/>
      <c r="AD354" s="201"/>
      <c r="AE354" s="201"/>
      <c r="AF354" s="201"/>
      <c r="AG354" s="201"/>
      <c r="AH354" s="201"/>
      <c r="AI354" s="201"/>
    </row>
    <row r="355">
      <c r="H355" s="205"/>
      <c r="I355" s="206"/>
      <c r="J355" s="203"/>
      <c r="K355" s="207"/>
      <c r="L355" s="199"/>
      <c r="M355" s="130"/>
      <c r="N355" s="199"/>
      <c r="O355" s="200"/>
      <c r="P355" s="200"/>
      <c r="Q355" s="130"/>
      <c r="R355" s="199"/>
      <c r="S355" s="200"/>
      <c r="T355" s="132"/>
      <c r="AB355" s="201" t="str">
        <f>IFERROR(__xludf.DUMMYFUNCTION("FILTER('설정시트'!$D$7:$K$20,'설정시트'!$C$7:$C$20=I355)"),"#N/A")</f>
        <v>#N/A</v>
      </c>
      <c r="AC355" s="201"/>
      <c r="AD355" s="201"/>
      <c r="AE355" s="201"/>
      <c r="AF355" s="201"/>
      <c r="AG355" s="201"/>
      <c r="AH355" s="201"/>
      <c r="AI355" s="201"/>
    </row>
    <row r="356">
      <c r="H356" s="205"/>
      <c r="I356" s="206"/>
      <c r="J356" s="203"/>
      <c r="K356" s="207"/>
      <c r="L356" s="199"/>
      <c r="M356" s="130"/>
      <c r="N356" s="199"/>
      <c r="O356" s="200"/>
      <c r="P356" s="200"/>
      <c r="Q356" s="130"/>
      <c r="R356" s="199"/>
      <c r="S356" s="200"/>
      <c r="T356" s="132"/>
      <c r="AB356" s="201" t="str">
        <f>IFERROR(__xludf.DUMMYFUNCTION("FILTER('설정시트'!$D$7:$K$20,'설정시트'!$C$7:$C$20=I356)"),"#N/A")</f>
        <v>#N/A</v>
      </c>
      <c r="AC356" s="201"/>
      <c r="AD356" s="201"/>
      <c r="AE356" s="201"/>
      <c r="AF356" s="201"/>
      <c r="AG356" s="201"/>
      <c r="AH356" s="201"/>
      <c r="AI356" s="201"/>
    </row>
    <row r="357">
      <c r="H357" s="205"/>
      <c r="I357" s="206"/>
      <c r="J357" s="203"/>
      <c r="K357" s="207"/>
      <c r="L357" s="199"/>
      <c r="M357" s="130"/>
      <c r="N357" s="199"/>
      <c r="O357" s="200"/>
      <c r="P357" s="200"/>
      <c r="Q357" s="130"/>
      <c r="R357" s="199"/>
      <c r="S357" s="200"/>
      <c r="T357" s="132"/>
      <c r="AB357" s="201" t="str">
        <f>IFERROR(__xludf.DUMMYFUNCTION("FILTER('설정시트'!$D$7:$K$20,'설정시트'!$C$7:$C$20=I357)"),"#N/A")</f>
        <v>#N/A</v>
      </c>
      <c r="AC357" s="201"/>
      <c r="AD357" s="201"/>
      <c r="AE357" s="201"/>
      <c r="AF357" s="201"/>
      <c r="AG357" s="201"/>
      <c r="AH357" s="201"/>
      <c r="AI357" s="201"/>
    </row>
    <row r="358">
      <c r="H358" s="205"/>
      <c r="I358" s="206"/>
      <c r="J358" s="203"/>
      <c r="K358" s="207"/>
      <c r="L358" s="199"/>
      <c r="M358" s="130"/>
      <c r="N358" s="199"/>
      <c r="O358" s="200"/>
      <c r="P358" s="200"/>
      <c r="Q358" s="130"/>
      <c r="R358" s="199"/>
      <c r="S358" s="200"/>
      <c r="T358" s="132"/>
      <c r="AB358" s="201" t="str">
        <f>IFERROR(__xludf.DUMMYFUNCTION("FILTER('설정시트'!$D$7:$K$20,'설정시트'!$C$7:$C$20=I358)"),"#N/A")</f>
        <v>#N/A</v>
      </c>
      <c r="AC358" s="201"/>
      <c r="AD358" s="201"/>
      <c r="AE358" s="201"/>
      <c r="AF358" s="201"/>
      <c r="AG358" s="201"/>
      <c r="AH358" s="201"/>
      <c r="AI358" s="201"/>
    </row>
    <row r="359">
      <c r="H359" s="205"/>
      <c r="I359" s="206"/>
      <c r="J359" s="203"/>
      <c r="K359" s="207"/>
      <c r="L359" s="199"/>
      <c r="M359" s="130"/>
      <c r="N359" s="199"/>
      <c r="O359" s="200"/>
      <c r="P359" s="200"/>
      <c r="Q359" s="130"/>
      <c r="R359" s="199"/>
      <c r="S359" s="200"/>
      <c r="T359" s="132"/>
      <c r="AB359" s="201" t="str">
        <f>IFERROR(__xludf.DUMMYFUNCTION("FILTER('설정시트'!$D$7:$K$20,'설정시트'!$C$7:$C$20=I359)"),"#N/A")</f>
        <v>#N/A</v>
      </c>
      <c r="AC359" s="201"/>
      <c r="AD359" s="201"/>
      <c r="AE359" s="201"/>
      <c r="AF359" s="201"/>
      <c r="AG359" s="201"/>
      <c r="AH359" s="201"/>
      <c r="AI359" s="201"/>
    </row>
    <row r="360">
      <c r="H360" s="205"/>
      <c r="I360" s="206"/>
      <c r="J360" s="203"/>
      <c r="K360" s="207"/>
      <c r="L360" s="199"/>
      <c r="M360" s="130"/>
      <c r="N360" s="199"/>
      <c r="O360" s="200"/>
      <c r="P360" s="200"/>
      <c r="Q360" s="130"/>
      <c r="R360" s="199"/>
      <c r="S360" s="200"/>
      <c r="T360" s="132"/>
      <c r="AB360" s="201" t="str">
        <f>IFERROR(__xludf.DUMMYFUNCTION("FILTER('설정시트'!$D$7:$K$20,'설정시트'!$C$7:$C$20=I360)"),"#N/A")</f>
        <v>#N/A</v>
      </c>
      <c r="AC360" s="201"/>
      <c r="AD360" s="201"/>
      <c r="AE360" s="201"/>
      <c r="AF360" s="201"/>
      <c r="AG360" s="201"/>
      <c r="AH360" s="201"/>
      <c r="AI360" s="201"/>
    </row>
    <row r="361">
      <c r="H361" s="205"/>
      <c r="I361" s="206"/>
      <c r="J361" s="203"/>
      <c r="K361" s="207"/>
      <c r="L361" s="199"/>
      <c r="M361" s="130"/>
      <c r="N361" s="199"/>
      <c r="O361" s="200"/>
      <c r="P361" s="200"/>
      <c r="Q361" s="130"/>
      <c r="R361" s="199"/>
      <c r="S361" s="200"/>
      <c r="T361" s="132"/>
      <c r="AB361" s="201" t="str">
        <f>IFERROR(__xludf.DUMMYFUNCTION("FILTER('설정시트'!$D$7:$K$20,'설정시트'!$C$7:$C$20=I361)"),"#N/A")</f>
        <v>#N/A</v>
      </c>
      <c r="AC361" s="201"/>
      <c r="AD361" s="201"/>
      <c r="AE361" s="201"/>
      <c r="AF361" s="201"/>
      <c r="AG361" s="201"/>
      <c r="AH361" s="201"/>
      <c r="AI361" s="201"/>
    </row>
    <row r="362">
      <c r="H362" s="205"/>
      <c r="I362" s="206"/>
      <c r="J362" s="203"/>
      <c r="K362" s="207"/>
      <c r="L362" s="199"/>
      <c r="M362" s="130"/>
      <c r="N362" s="199"/>
      <c r="O362" s="200"/>
      <c r="P362" s="200"/>
      <c r="Q362" s="130"/>
      <c r="R362" s="199"/>
      <c r="S362" s="200"/>
      <c r="T362" s="132"/>
      <c r="AB362" s="201" t="str">
        <f>IFERROR(__xludf.DUMMYFUNCTION("FILTER('설정시트'!$D$7:$K$20,'설정시트'!$C$7:$C$20=I362)"),"#N/A")</f>
        <v>#N/A</v>
      </c>
      <c r="AC362" s="201"/>
      <c r="AD362" s="201"/>
      <c r="AE362" s="201"/>
      <c r="AF362" s="201"/>
      <c r="AG362" s="201"/>
      <c r="AH362" s="201"/>
      <c r="AI362" s="201"/>
    </row>
    <row r="363">
      <c r="H363" s="205"/>
      <c r="I363" s="206"/>
      <c r="J363" s="203"/>
      <c r="K363" s="207"/>
      <c r="L363" s="199"/>
      <c r="M363" s="130"/>
      <c r="N363" s="199"/>
      <c r="O363" s="200"/>
      <c r="P363" s="200"/>
      <c r="Q363" s="130"/>
      <c r="R363" s="199"/>
      <c r="S363" s="200"/>
      <c r="T363" s="132"/>
      <c r="AB363" s="201" t="str">
        <f>IFERROR(__xludf.DUMMYFUNCTION("FILTER('설정시트'!$D$7:$K$20,'설정시트'!$C$7:$C$20=I363)"),"#N/A")</f>
        <v>#N/A</v>
      </c>
      <c r="AC363" s="201"/>
      <c r="AD363" s="201"/>
      <c r="AE363" s="201"/>
      <c r="AF363" s="201"/>
      <c r="AG363" s="201"/>
      <c r="AH363" s="201"/>
      <c r="AI363" s="201"/>
    </row>
    <row r="364">
      <c r="H364" s="205"/>
      <c r="I364" s="206"/>
      <c r="J364" s="203"/>
      <c r="K364" s="207"/>
      <c r="L364" s="199"/>
      <c r="M364" s="130"/>
      <c r="N364" s="199"/>
      <c r="O364" s="200"/>
      <c r="P364" s="200"/>
      <c r="Q364" s="130"/>
      <c r="R364" s="199"/>
      <c r="S364" s="200"/>
      <c r="T364" s="132"/>
      <c r="AB364" s="201" t="str">
        <f>IFERROR(__xludf.DUMMYFUNCTION("FILTER('설정시트'!$D$7:$K$20,'설정시트'!$C$7:$C$20=I364)"),"#N/A")</f>
        <v>#N/A</v>
      </c>
      <c r="AC364" s="201"/>
      <c r="AD364" s="201"/>
      <c r="AE364" s="201"/>
      <c r="AF364" s="201"/>
      <c r="AG364" s="201"/>
      <c r="AH364" s="201"/>
      <c r="AI364" s="201"/>
    </row>
    <row r="365">
      <c r="H365" s="205"/>
      <c r="I365" s="206"/>
      <c r="J365" s="203"/>
      <c r="K365" s="207"/>
      <c r="L365" s="199"/>
      <c r="M365" s="130"/>
      <c r="N365" s="199"/>
      <c r="O365" s="200"/>
      <c r="P365" s="200"/>
      <c r="Q365" s="130"/>
      <c r="R365" s="199"/>
      <c r="S365" s="200"/>
      <c r="T365" s="132"/>
      <c r="AB365" s="201" t="str">
        <f>IFERROR(__xludf.DUMMYFUNCTION("FILTER('설정시트'!$D$7:$K$20,'설정시트'!$C$7:$C$20=I365)"),"#N/A")</f>
        <v>#N/A</v>
      </c>
      <c r="AC365" s="201"/>
      <c r="AD365" s="201"/>
      <c r="AE365" s="201"/>
      <c r="AF365" s="201"/>
      <c r="AG365" s="201"/>
      <c r="AH365" s="201"/>
      <c r="AI365" s="201"/>
    </row>
    <row r="366">
      <c r="H366" s="205"/>
      <c r="I366" s="206"/>
      <c r="J366" s="203"/>
      <c r="K366" s="207"/>
      <c r="L366" s="199"/>
      <c r="M366" s="130"/>
      <c r="N366" s="199"/>
      <c r="O366" s="200"/>
      <c r="P366" s="200"/>
      <c r="Q366" s="130"/>
      <c r="R366" s="199"/>
      <c r="S366" s="200"/>
      <c r="T366" s="132"/>
      <c r="AB366" s="201" t="str">
        <f>IFERROR(__xludf.DUMMYFUNCTION("FILTER('설정시트'!$D$7:$K$20,'설정시트'!$C$7:$C$20=I366)"),"#N/A")</f>
        <v>#N/A</v>
      </c>
      <c r="AC366" s="201"/>
      <c r="AD366" s="201"/>
      <c r="AE366" s="201"/>
      <c r="AF366" s="201"/>
      <c r="AG366" s="201"/>
      <c r="AH366" s="201"/>
      <c r="AI366" s="201"/>
    </row>
    <row r="367">
      <c r="H367" s="205"/>
      <c r="I367" s="206"/>
      <c r="J367" s="203"/>
      <c r="K367" s="207"/>
      <c r="L367" s="199"/>
      <c r="M367" s="130"/>
      <c r="N367" s="199"/>
      <c r="O367" s="200"/>
      <c r="P367" s="200"/>
      <c r="Q367" s="130"/>
      <c r="R367" s="199"/>
      <c r="S367" s="200"/>
      <c r="T367" s="132"/>
      <c r="AB367" s="201" t="str">
        <f>IFERROR(__xludf.DUMMYFUNCTION("FILTER('설정시트'!$D$7:$K$20,'설정시트'!$C$7:$C$20=I367)"),"#N/A")</f>
        <v>#N/A</v>
      </c>
      <c r="AC367" s="201"/>
      <c r="AD367" s="201"/>
      <c r="AE367" s="201"/>
      <c r="AF367" s="201"/>
      <c r="AG367" s="201"/>
      <c r="AH367" s="201"/>
      <c r="AI367" s="201"/>
    </row>
    <row r="368">
      <c r="H368" s="205"/>
      <c r="I368" s="206"/>
      <c r="J368" s="203"/>
      <c r="K368" s="207"/>
      <c r="L368" s="199"/>
      <c r="M368" s="130"/>
      <c r="N368" s="199"/>
      <c r="O368" s="200"/>
      <c r="P368" s="200"/>
      <c r="Q368" s="130"/>
      <c r="R368" s="199"/>
      <c r="S368" s="200"/>
      <c r="T368" s="132"/>
      <c r="AB368" s="201" t="str">
        <f>IFERROR(__xludf.DUMMYFUNCTION("FILTER('설정시트'!$D$7:$K$20,'설정시트'!$C$7:$C$20=I368)"),"#N/A")</f>
        <v>#N/A</v>
      </c>
      <c r="AC368" s="201"/>
      <c r="AD368" s="201"/>
      <c r="AE368" s="201"/>
      <c r="AF368" s="201"/>
      <c r="AG368" s="201"/>
      <c r="AH368" s="201"/>
      <c r="AI368" s="201"/>
    </row>
    <row r="369">
      <c r="H369" s="205"/>
      <c r="I369" s="206"/>
      <c r="J369" s="203"/>
      <c r="K369" s="207"/>
      <c r="L369" s="199"/>
      <c r="M369" s="130"/>
      <c r="N369" s="199"/>
      <c r="O369" s="200"/>
      <c r="P369" s="200"/>
      <c r="Q369" s="130"/>
      <c r="R369" s="199"/>
      <c r="S369" s="200"/>
      <c r="T369" s="132"/>
      <c r="AB369" s="201" t="str">
        <f>IFERROR(__xludf.DUMMYFUNCTION("FILTER('설정시트'!$D$7:$K$20,'설정시트'!$C$7:$C$20=I369)"),"#N/A")</f>
        <v>#N/A</v>
      </c>
      <c r="AC369" s="201"/>
      <c r="AD369" s="201"/>
      <c r="AE369" s="201"/>
      <c r="AF369" s="201"/>
      <c r="AG369" s="201"/>
      <c r="AH369" s="201"/>
      <c r="AI369" s="201"/>
    </row>
    <row r="370">
      <c r="H370" s="205"/>
      <c r="I370" s="206"/>
      <c r="J370" s="203"/>
      <c r="K370" s="207"/>
      <c r="L370" s="199"/>
      <c r="M370" s="130"/>
      <c r="N370" s="199"/>
      <c r="O370" s="200"/>
      <c r="P370" s="200"/>
      <c r="Q370" s="130"/>
      <c r="R370" s="199"/>
      <c r="S370" s="200"/>
      <c r="T370" s="132"/>
      <c r="AB370" s="201" t="str">
        <f>IFERROR(__xludf.DUMMYFUNCTION("FILTER('설정시트'!$D$7:$K$20,'설정시트'!$C$7:$C$20=I370)"),"#N/A")</f>
        <v>#N/A</v>
      </c>
      <c r="AC370" s="201"/>
      <c r="AD370" s="201"/>
      <c r="AE370" s="201"/>
      <c r="AF370" s="201"/>
      <c r="AG370" s="201"/>
      <c r="AH370" s="201"/>
      <c r="AI370" s="201"/>
    </row>
    <row r="371">
      <c r="H371" s="205"/>
      <c r="I371" s="206"/>
      <c r="J371" s="203"/>
      <c r="K371" s="207"/>
      <c r="L371" s="199"/>
      <c r="M371" s="130"/>
      <c r="N371" s="199"/>
      <c r="O371" s="200"/>
      <c r="P371" s="200"/>
      <c r="Q371" s="130"/>
      <c r="R371" s="199"/>
      <c r="S371" s="200"/>
      <c r="T371" s="132"/>
      <c r="AB371" s="201" t="str">
        <f>IFERROR(__xludf.DUMMYFUNCTION("FILTER('설정시트'!$D$7:$K$20,'설정시트'!$C$7:$C$20=I371)"),"#N/A")</f>
        <v>#N/A</v>
      </c>
      <c r="AC371" s="201"/>
      <c r="AD371" s="201"/>
      <c r="AE371" s="201"/>
      <c r="AF371" s="201"/>
      <c r="AG371" s="201"/>
      <c r="AH371" s="201"/>
      <c r="AI371" s="201"/>
    </row>
    <row r="372">
      <c r="H372" s="205"/>
      <c r="I372" s="206"/>
      <c r="J372" s="203"/>
      <c r="K372" s="207"/>
      <c r="L372" s="199"/>
      <c r="M372" s="130"/>
      <c r="N372" s="199"/>
      <c r="O372" s="200"/>
      <c r="P372" s="200"/>
      <c r="Q372" s="130"/>
      <c r="R372" s="199"/>
      <c r="S372" s="200"/>
      <c r="T372" s="132"/>
      <c r="AB372" s="201" t="str">
        <f>IFERROR(__xludf.DUMMYFUNCTION("FILTER('설정시트'!$D$7:$K$20,'설정시트'!$C$7:$C$20=I372)"),"#N/A")</f>
        <v>#N/A</v>
      </c>
      <c r="AC372" s="201"/>
      <c r="AD372" s="201"/>
      <c r="AE372" s="201"/>
      <c r="AF372" s="201"/>
      <c r="AG372" s="201"/>
      <c r="AH372" s="201"/>
      <c r="AI372" s="201"/>
    </row>
    <row r="373">
      <c r="H373" s="205"/>
      <c r="I373" s="206"/>
      <c r="J373" s="203"/>
      <c r="K373" s="207"/>
      <c r="L373" s="199"/>
      <c r="M373" s="130"/>
      <c r="N373" s="199"/>
      <c r="O373" s="200"/>
      <c r="P373" s="200"/>
      <c r="Q373" s="130"/>
      <c r="R373" s="199"/>
      <c r="S373" s="200"/>
      <c r="T373" s="132"/>
      <c r="AB373" s="201" t="str">
        <f>IFERROR(__xludf.DUMMYFUNCTION("FILTER('설정시트'!$D$7:$K$20,'설정시트'!$C$7:$C$20=I373)"),"#N/A")</f>
        <v>#N/A</v>
      </c>
      <c r="AC373" s="201"/>
      <c r="AD373" s="201"/>
      <c r="AE373" s="201"/>
      <c r="AF373" s="201"/>
      <c r="AG373" s="201"/>
      <c r="AH373" s="201"/>
      <c r="AI373" s="201"/>
    </row>
    <row r="374">
      <c r="H374" s="205"/>
      <c r="I374" s="206"/>
      <c r="J374" s="203"/>
      <c r="K374" s="207"/>
      <c r="L374" s="199"/>
      <c r="M374" s="130"/>
      <c r="N374" s="199"/>
      <c r="O374" s="200"/>
      <c r="P374" s="200"/>
      <c r="Q374" s="130"/>
      <c r="R374" s="199"/>
      <c r="S374" s="200"/>
      <c r="T374" s="132"/>
      <c r="AB374" s="201" t="str">
        <f>IFERROR(__xludf.DUMMYFUNCTION("FILTER('설정시트'!$D$7:$K$20,'설정시트'!$C$7:$C$20=I374)"),"#N/A")</f>
        <v>#N/A</v>
      </c>
      <c r="AC374" s="201"/>
      <c r="AD374" s="201"/>
      <c r="AE374" s="201"/>
      <c r="AF374" s="201"/>
      <c r="AG374" s="201"/>
      <c r="AH374" s="201"/>
      <c r="AI374" s="201"/>
    </row>
    <row r="375">
      <c r="H375" s="205"/>
      <c r="I375" s="206"/>
      <c r="J375" s="203"/>
      <c r="K375" s="207"/>
      <c r="L375" s="199"/>
      <c r="M375" s="130"/>
      <c r="N375" s="199"/>
      <c r="O375" s="200"/>
      <c r="P375" s="200"/>
      <c r="Q375" s="130"/>
      <c r="R375" s="199"/>
      <c r="S375" s="200"/>
      <c r="T375" s="132"/>
      <c r="AB375" s="201" t="str">
        <f>IFERROR(__xludf.DUMMYFUNCTION("FILTER('설정시트'!$D$7:$K$20,'설정시트'!$C$7:$C$20=I375)"),"#N/A")</f>
        <v>#N/A</v>
      </c>
      <c r="AC375" s="201"/>
      <c r="AD375" s="201"/>
      <c r="AE375" s="201"/>
      <c r="AF375" s="201"/>
      <c r="AG375" s="201"/>
      <c r="AH375" s="201"/>
      <c r="AI375" s="201"/>
    </row>
    <row r="376">
      <c r="H376" s="205"/>
      <c r="I376" s="206"/>
      <c r="J376" s="203"/>
      <c r="K376" s="207"/>
      <c r="L376" s="199"/>
      <c r="M376" s="130"/>
      <c r="N376" s="199"/>
      <c r="O376" s="200"/>
      <c r="P376" s="200"/>
      <c r="Q376" s="130"/>
      <c r="R376" s="199"/>
      <c r="S376" s="200"/>
      <c r="T376" s="132"/>
      <c r="AB376" s="201" t="str">
        <f>IFERROR(__xludf.DUMMYFUNCTION("FILTER('설정시트'!$D$7:$K$20,'설정시트'!$C$7:$C$20=I376)"),"#N/A")</f>
        <v>#N/A</v>
      </c>
      <c r="AC376" s="201"/>
      <c r="AD376" s="201"/>
      <c r="AE376" s="201"/>
      <c r="AF376" s="201"/>
      <c r="AG376" s="201"/>
      <c r="AH376" s="201"/>
      <c r="AI376" s="201"/>
    </row>
    <row r="377">
      <c r="H377" s="205"/>
      <c r="I377" s="206"/>
      <c r="J377" s="203"/>
      <c r="K377" s="207"/>
      <c r="L377" s="199"/>
      <c r="M377" s="130"/>
      <c r="N377" s="199"/>
      <c r="O377" s="200"/>
      <c r="P377" s="200"/>
      <c r="Q377" s="130"/>
      <c r="R377" s="199"/>
      <c r="S377" s="200"/>
      <c r="T377" s="132"/>
      <c r="AB377" s="201" t="str">
        <f>IFERROR(__xludf.DUMMYFUNCTION("FILTER('설정시트'!$D$7:$K$20,'설정시트'!$C$7:$C$20=I377)"),"#N/A")</f>
        <v>#N/A</v>
      </c>
      <c r="AC377" s="201"/>
      <c r="AD377" s="201"/>
      <c r="AE377" s="201"/>
      <c r="AF377" s="201"/>
      <c r="AG377" s="201"/>
      <c r="AH377" s="201"/>
      <c r="AI377" s="201"/>
    </row>
    <row r="378">
      <c r="H378" s="205"/>
      <c r="I378" s="206"/>
      <c r="J378" s="203"/>
      <c r="K378" s="207"/>
      <c r="L378" s="199"/>
      <c r="M378" s="130"/>
      <c r="N378" s="199"/>
      <c r="O378" s="200"/>
      <c r="P378" s="200"/>
      <c r="Q378" s="130"/>
      <c r="R378" s="199"/>
      <c r="S378" s="200"/>
      <c r="T378" s="132"/>
      <c r="AB378" s="201" t="str">
        <f>IFERROR(__xludf.DUMMYFUNCTION("FILTER('설정시트'!$D$7:$K$20,'설정시트'!$C$7:$C$20=I378)"),"#N/A")</f>
        <v>#N/A</v>
      </c>
      <c r="AC378" s="201"/>
      <c r="AD378" s="201"/>
      <c r="AE378" s="201"/>
      <c r="AF378" s="201"/>
      <c r="AG378" s="201"/>
      <c r="AH378" s="201"/>
      <c r="AI378" s="201"/>
    </row>
    <row r="379">
      <c r="H379" s="205"/>
      <c r="I379" s="206"/>
      <c r="J379" s="203"/>
      <c r="K379" s="207"/>
      <c r="L379" s="199"/>
      <c r="M379" s="130"/>
      <c r="N379" s="199"/>
      <c r="O379" s="200"/>
      <c r="P379" s="200"/>
      <c r="Q379" s="130"/>
      <c r="R379" s="199"/>
      <c r="S379" s="200"/>
      <c r="T379" s="132"/>
      <c r="AB379" s="201" t="str">
        <f>IFERROR(__xludf.DUMMYFUNCTION("FILTER('설정시트'!$D$7:$K$20,'설정시트'!$C$7:$C$20=I379)"),"#N/A")</f>
        <v>#N/A</v>
      </c>
      <c r="AC379" s="201"/>
      <c r="AD379" s="201"/>
      <c r="AE379" s="201"/>
      <c r="AF379" s="201"/>
      <c r="AG379" s="201"/>
      <c r="AH379" s="201"/>
      <c r="AI379" s="201"/>
    </row>
    <row r="380">
      <c r="H380" s="205"/>
      <c r="I380" s="206"/>
      <c r="J380" s="203"/>
      <c r="K380" s="207"/>
      <c r="L380" s="199"/>
      <c r="M380" s="130"/>
      <c r="N380" s="199"/>
      <c r="O380" s="200"/>
      <c r="P380" s="200"/>
      <c r="Q380" s="130"/>
      <c r="R380" s="199"/>
      <c r="S380" s="200"/>
      <c r="T380" s="132"/>
      <c r="AB380" s="201" t="str">
        <f>IFERROR(__xludf.DUMMYFUNCTION("FILTER('설정시트'!$D$7:$K$20,'설정시트'!$C$7:$C$20=I380)"),"#N/A")</f>
        <v>#N/A</v>
      </c>
      <c r="AC380" s="201"/>
      <c r="AD380" s="201"/>
      <c r="AE380" s="201"/>
      <c r="AF380" s="201"/>
      <c r="AG380" s="201"/>
      <c r="AH380" s="201"/>
      <c r="AI380" s="201"/>
    </row>
    <row r="381">
      <c r="H381" s="205"/>
      <c r="I381" s="206"/>
      <c r="J381" s="203"/>
      <c r="K381" s="207"/>
      <c r="L381" s="199"/>
      <c r="M381" s="130"/>
      <c r="N381" s="199"/>
      <c r="O381" s="200"/>
      <c r="P381" s="200"/>
      <c r="Q381" s="130"/>
      <c r="R381" s="199"/>
      <c r="S381" s="200"/>
      <c r="T381" s="132"/>
      <c r="AB381" s="201" t="str">
        <f>IFERROR(__xludf.DUMMYFUNCTION("FILTER('설정시트'!$D$7:$K$20,'설정시트'!$C$7:$C$20=I381)"),"#N/A")</f>
        <v>#N/A</v>
      </c>
      <c r="AC381" s="201"/>
      <c r="AD381" s="201"/>
      <c r="AE381" s="201"/>
      <c r="AF381" s="201"/>
      <c r="AG381" s="201"/>
      <c r="AH381" s="201"/>
      <c r="AI381" s="201"/>
    </row>
    <row r="382">
      <c r="H382" s="205"/>
      <c r="I382" s="206"/>
      <c r="J382" s="203"/>
      <c r="K382" s="207"/>
      <c r="L382" s="199"/>
      <c r="M382" s="130"/>
      <c r="N382" s="199"/>
      <c r="O382" s="200"/>
      <c r="P382" s="200"/>
      <c r="Q382" s="130"/>
      <c r="R382" s="199"/>
      <c r="S382" s="200"/>
      <c r="T382" s="132"/>
      <c r="AB382" s="201" t="str">
        <f>IFERROR(__xludf.DUMMYFUNCTION("FILTER('설정시트'!$D$7:$K$20,'설정시트'!$C$7:$C$20=I382)"),"#N/A")</f>
        <v>#N/A</v>
      </c>
      <c r="AC382" s="201"/>
      <c r="AD382" s="201"/>
      <c r="AE382" s="201"/>
      <c r="AF382" s="201"/>
      <c r="AG382" s="201"/>
      <c r="AH382" s="201"/>
      <c r="AI382" s="201"/>
    </row>
    <row r="383">
      <c r="H383" s="205"/>
      <c r="I383" s="206"/>
      <c r="J383" s="203"/>
      <c r="K383" s="207"/>
      <c r="L383" s="199"/>
      <c r="M383" s="130"/>
      <c r="N383" s="199"/>
      <c r="O383" s="200"/>
      <c r="P383" s="200"/>
      <c r="Q383" s="130"/>
      <c r="R383" s="199"/>
      <c r="S383" s="200"/>
      <c r="T383" s="132"/>
      <c r="AB383" s="201" t="str">
        <f>IFERROR(__xludf.DUMMYFUNCTION("FILTER('설정시트'!$D$7:$K$20,'설정시트'!$C$7:$C$20=I383)"),"#N/A")</f>
        <v>#N/A</v>
      </c>
      <c r="AC383" s="201"/>
      <c r="AD383" s="201"/>
      <c r="AE383" s="201"/>
      <c r="AF383" s="201"/>
      <c r="AG383" s="201"/>
      <c r="AH383" s="201"/>
      <c r="AI383" s="201"/>
    </row>
    <row r="384">
      <c r="H384" s="205"/>
      <c r="I384" s="206"/>
      <c r="J384" s="203"/>
      <c r="K384" s="207"/>
      <c r="L384" s="199"/>
      <c r="M384" s="130"/>
      <c r="N384" s="199"/>
      <c r="O384" s="200"/>
      <c r="P384" s="200"/>
      <c r="Q384" s="130"/>
      <c r="R384" s="199"/>
      <c r="S384" s="200"/>
      <c r="T384" s="132"/>
      <c r="AB384" s="201" t="str">
        <f>IFERROR(__xludf.DUMMYFUNCTION("FILTER('설정시트'!$D$7:$K$20,'설정시트'!$C$7:$C$20=I384)"),"#N/A")</f>
        <v>#N/A</v>
      </c>
      <c r="AC384" s="201"/>
      <c r="AD384" s="201"/>
      <c r="AE384" s="201"/>
      <c r="AF384" s="201"/>
      <c r="AG384" s="201"/>
      <c r="AH384" s="201"/>
      <c r="AI384" s="201"/>
    </row>
    <row r="385">
      <c r="H385" s="205"/>
      <c r="I385" s="206"/>
      <c r="J385" s="203"/>
      <c r="K385" s="207"/>
      <c r="L385" s="199"/>
      <c r="M385" s="130"/>
      <c r="N385" s="199"/>
      <c r="O385" s="200"/>
      <c r="P385" s="200"/>
      <c r="Q385" s="130"/>
      <c r="R385" s="199"/>
      <c r="S385" s="200"/>
      <c r="T385" s="132"/>
      <c r="AB385" s="201" t="str">
        <f>IFERROR(__xludf.DUMMYFUNCTION("FILTER('설정시트'!$D$7:$K$20,'설정시트'!$C$7:$C$20=I385)"),"#N/A")</f>
        <v>#N/A</v>
      </c>
      <c r="AC385" s="201"/>
      <c r="AD385" s="201"/>
      <c r="AE385" s="201"/>
      <c r="AF385" s="201"/>
      <c r="AG385" s="201"/>
      <c r="AH385" s="201"/>
      <c r="AI385" s="201"/>
    </row>
    <row r="386">
      <c r="H386" s="205"/>
      <c r="I386" s="206"/>
      <c r="J386" s="203"/>
      <c r="K386" s="207"/>
      <c r="L386" s="199"/>
      <c r="M386" s="130"/>
      <c r="N386" s="199"/>
      <c r="O386" s="200"/>
      <c r="P386" s="200"/>
      <c r="Q386" s="130"/>
      <c r="R386" s="199"/>
      <c r="S386" s="200"/>
      <c r="T386" s="132"/>
      <c r="AB386" s="201" t="str">
        <f>IFERROR(__xludf.DUMMYFUNCTION("FILTER('설정시트'!$D$7:$K$20,'설정시트'!$C$7:$C$20=I386)"),"#N/A")</f>
        <v>#N/A</v>
      </c>
      <c r="AC386" s="201"/>
      <c r="AD386" s="201"/>
      <c r="AE386" s="201"/>
      <c r="AF386" s="201"/>
      <c r="AG386" s="201"/>
      <c r="AH386" s="201"/>
      <c r="AI386" s="201"/>
    </row>
    <row r="387">
      <c r="H387" s="205"/>
      <c r="I387" s="206"/>
      <c r="J387" s="203"/>
      <c r="K387" s="207"/>
      <c r="L387" s="199"/>
      <c r="M387" s="130"/>
      <c r="N387" s="199"/>
      <c r="O387" s="200"/>
      <c r="P387" s="200"/>
      <c r="Q387" s="130"/>
      <c r="R387" s="199"/>
      <c r="S387" s="200"/>
      <c r="T387" s="132"/>
      <c r="AB387" s="201" t="str">
        <f>IFERROR(__xludf.DUMMYFUNCTION("FILTER('설정시트'!$D$7:$K$20,'설정시트'!$C$7:$C$20=I387)"),"#N/A")</f>
        <v>#N/A</v>
      </c>
      <c r="AC387" s="201"/>
      <c r="AD387" s="201"/>
      <c r="AE387" s="201"/>
      <c r="AF387" s="201"/>
      <c r="AG387" s="201"/>
      <c r="AH387" s="201"/>
      <c r="AI387" s="201"/>
    </row>
    <row r="388">
      <c r="H388" s="205"/>
      <c r="I388" s="206"/>
      <c r="J388" s="203"/>
      <c r="K388" s="207"/>
      <c r="L388" s="199"/>
      <c r="M388" s="130"/>
      <c r="N388" s="199"/>
      <c r="O388" s="200"/>
      <c r="P388" s="200"/>
      <c r="Q388" s="130"/>
      <c r="R388" s="199"/>
      <c r="S388" s="200"/>
      <c r="T388" s="132"/>
      <c r="AB388" s="201" t="str">
        <f>IFERROR(__xludf.DUMMYFUNCTION("FILTER('설정시트'!$D$7:$K$20,'설정시트'!$C$7:$C$20=I388)"),"#N/A")</f>
        <v>#N/A</v>
      </c>
      <c r="AC388" s="201"/>
      <c r="AD388" s="201"/>
      <c r="AE388" s="201"/>
      <c r="AF388" s="201"/>
      <c r="AG388" s="201"/>
      <c r="AH388" s="201"/>
      <c r="AI388" s="201"/>
    </row>
    <row r="389">
      <c r="H389" s="205"/>
      <c r="I389" s="206"/>
      <c r="J389" s="203"/>
      <c r="K389" s="207"/>
      <c r="L389" s="199"/>
      <c r="M389" s="130"/>
      <c r="N389" s="199"/>
      <c r="O389" s="200"/>
      <c r="P389" s="200"/>
      <c r="Q389" s="130"/>
      <c r="R389" s="199"/>
      <c r="S389" s="200"/>
      <c r="T389" s="132"/>
      <c r="AB389" s="201" t="str">
        <f>IFERROR(__xludf.DUMMYFUNCTION("FILTER('설정시트'!$D$7:$K$20,'설정시트'!$C$7:$C$20=I389)"),"#N/A")</f>
        <v>#N/A</v>
      </c>
      <c r="AC389" s="201"/>
      <c r="AD389" s="201"/>
      <c r="AE389" s="201"/>
      <c r="AF389" s="201"/>
      <c r="AG389" s="201"/>
      <c r="AH389" s="201"/>
      <c r="AI389" s="201"/>
    </row>
    <row r="390">
      <c r="H390" s="205"/>
      <c r="I390" s="206"/>
      <c r="J390" s="203"/>
      <c r="K390" s="207"/>
      <c r="L390" s="199"/>
      <c r="M390" s="130"/>
      <c r="N390" s="199"/>
      <c r="O390" s="200"/>
      <c r="P390" s="200"/>
      <c r="Q390" s="130"/>
      <c r="R390" s="199"/>
      <c r="S390" s="200"/>
      <c r="T390" s="132"/>
      <c r="AB390" s="201" t="str">
        <f>IFERROR(__xludf.DUMMYFUNCTION("FILTER('설정시트'!$D$7:$K$20,'설정시트'!$C$7:$C$20=I390)"),"#N/A")</f>
        <v>#N/A</v>
      </c>
      <c r="AC390" s="201"/>
      <c r="AD390" s="201"/>
      <c r="AE390" s="201"/>
      <c r="AF390" s="201"/>
      <c r="AG390" s="201"/>
      <c r="AH390" s="201"/>
      <c r="AI390" s="201"/>
    </row>
    <row r="391">
      <c r="H391" s="205"/>
      <c r="I391" s="206"/>
      <c r="J391" s="203"/>
      <c r="K391" s="207"/>
      <c r="L391" s="199"/>
      <c r="M391" s="130"/>
      <c r="N391" s="199"/>
      <c r="O391" s="200"/>
      <c r="P391" s="200"/>
      <c r="Q391" s="130"/>
      <c r="R391" s="199"/>
      <c r="S391" s="200"/>
      <c r="T391" s="132"/>
      <c r="AB391" s="201" t="str">
        <f>IFERROR(__xludf.DUMMYFUNCTION("FILTER('설정시트'!$D$7:$K$20,'설정시트'!$C$7:$C$20=I391)"),"#N/A")</f>
        <v>#N/A</v>
      </c>
      <c r="AC391" s="201"/>
      <c r="AD391" s="201"/>
      <c r="AE391" s="201"/>
      <c r="AF391" s="201"/>
      <c r="AG391" s="201"/>
      <c r="AH391" s="201"/>
      <c r="AI391" s="201"/>
    </row>
    <row r="392">
      <c r="H392" s="205"/>
      <c r="I392" s="206"/>
      <c r="J392" s="203"/>
      <c r="K392" s="207"/>
      <c r="L392" s="199"/>
      <c r="M392" s="130"/>
      <c r="N392" s="199"/>
      <c r="O392" s="200"/>
      <c r="P392" s="200"/>
      <c r="Q392" s="130"/>
      <c r="R392" s="199"/>
      <c r="S392" s="200"/>
      <c r="T392" s="132"/>
      <c r="AB392" s="201" t="str">
        <f>IFERROR(__xludf.DUMMYFUNCTION("FILTER('설정시트'!$D$7:$K$20,'설정시트'!$C$7:$C$20=I392)"),"#N/A")</f>
        <v>#N/A</v>
      </c>
      <c r="AC392" s="201"/>
      <c r="AD392" s="201"/>
      <c r="AE392" s="201"/>
      <c r="AF392" s="201"/>
      <c r="AG392" s="201"/>
      <c r="AH392" s="201"/>
      <c r="AI392" s="201"/>
    </row>
    <row r="393">
      <c r="H393" s="205"/>
      <c r="I393" s="206"/>
      <c r="J393" s="203"/>
      <c r="K393" s="207"/>
      <c r="L393" s="199"/>
      <c r="M393" s="130"/>
      <c r="N393" s="199"/>
      <c r="O393" s="200"/>
      <c r="P393" s="200"/>
      <c r="Q393" s="130"/>
      <c r="R393" s="199"/>
      <c r="S393" s="200"/>
      <c r="T393" s="132"/>
      <c r="AB393" s="201" t="str">
        <f>IFERROR(__xludf.DUMMYFUNCTION("FILTER('설정시트'!$D$7:$K$20,'설정시트'!$C$7:$C$20=I393)"),"#N/A")</f>
        <v>#N/A</v>
      </c>
      <c r="AC393" s="201"/>
      <c r="AD393" s="201"/>
      <c r="AE393" s="201"/>
      <c r="AF393" s="201"/>
      <c r="AG393" s="201"/>
      <c r="AH393" s="201"/>
      <c r="AI393" s="201"/>
    </row>
    <row r="394">
      <c r="H394" s="205"/>
      <c r="I394" s="206"/>
      <c r="J394" s="203"/>
      <c r="K394" s="207"/>
      <c r="L394" s="199"/>
      <c r="M394" s="130"/>
      <c r="N394" s="199"/>
      <c r="O394" s="200"/>
      <c r="P394" s="200"/>
      <c r="Q394" s="130"/>
      <c r="R394" s="199"/>
      <c r="S394" s="200"/>
      <c r="T394" s="132"/>
      <c r="AB394" s="201" t="str">
        <f>IFERROR(__xludf.DUMMYFUNCTION("FILTER('설정시트'!$D$7:$K$20,'설정시트'!$C$7:$C$20=I394)"),"#N/A")</f>
        <v>#N/A</v>
      </c>
      <c r="AC394" s="201"/>
      <c r="AD394" s="201"/>
      <c r="AE394" s="201"/>
      <c r="AF394" s="201"/>
      <c r="AG394" s="201"/>
      <c r="AH394" s="201"/>
      <c r="AI394" s="201"/>
    </row>
    <row r="395">
      <c r="H395" s="205"/>
      <c r="I395" s="206"/>
      <c r="J395" s="203"/>
      <c r="K395" s="207"/>
      <c r="L395" s="199"/>
      <c r="M395" s="130"/>
      <c r="N395" s="199"/>
      <c r="O395" s="200"/>
      <c r="P395" s="200"/>
      <c r="Q395" s="130"/>
      <c r="R395" s="199"/>
      <c r="S395" s="200"/>
      <c r="T395" s="132"/>
      <c r="AB395" s="201" t="str">
        <f>IFERROR(__xludf.DUMMYFUNCTION("FILTER('설정시트'!$D$7:$K$20,'설정시트'!$C$7:$C$20=I395)"),"#N/A")</f>
        <v>#N/A</v>
      </c>
      <c r="AC395" s="201"/>
      <c r="AD395" s="201"/>
      <c r="AE395" s="201"/>
      <c r="AF395" s="201"/>
      <c r="AG395" s="201"/>
      <c r="AH395" s="201"/>
      <c r="AI395" s="201"/>
    </row>
    <row r="396">
      <c r="H396" s="205"/>
      <c r="I396" s="206"/>
      <c r="J396" s="203"/>
      <c r="K396" s="207"/>
      <c r="L396" s="199"/>
      <c r="M396" s="130"/>
      <c r="N396" s="199"/>
      <c r="O396" s="200"/>
      <c r="P396" s="200"/>
      <c r="Q396" s="130"/>
      <c r="R396" s="199"/>
      <c r="S396" s="200"/>
      <c r="T396" s="132"/>
      <c r="AB396" s="201" t="str">
        <f>IFERROR(__xludf.DUMMYFUNCTION("FILTER('설정시트'!$D$7:$K$20,'설정시트'!$C$7:$C$20=I396)"),"#N/A")</f>
        <v>#N/A</v>
      </c>
      <c r="AC396" s="201"/>
      <c r="AD396" s="201"/>
      <c r="AE396" s="201"/>
      <c r="AF396" s="201"/>
      <c r="AG396" s="201"/>
      <c r="AH396" s="201"/>
      <c r="AI396" s="201"/>
    </row>
    <row r="397">
      <c r="H397" s="205"/>
      <c r="I397" s="206"/>
      <c r="J397" s="203"/>
      <c r="K397" s="207"/>
      <c r="L397" s="199"/>
      <c r="M397" s="130"/>
      <c r="N397" s="199"/>
      <c r="O397" s="200"/>
      <c r="P397" s="200"/>
      <c r="Q397" s="130"/>
      <c r="R397" s="199"/>
      <c r="S397" s="200"/>
      <c r="T397" s="132"/>
      <c r="AB397" s="201" t="str">
        <f>IFERROR(__xludf.DUMMYFUNCTION("FILTER('설정시트'!$D$7:$K$20,'설정시트'!$C$7:$C$20=I397)"),"#N/A")</f>
        <v>#N/A</v>
      </c>
      <c r="AC397" s="201"/>
      <c r="AD397" s="201"/>
      <c r="AE397" s="201"/>
      <c r="AF397" s="201"/>
      <c r="AG397" s="201"/>
      <c r="AH397" s="201"/>
      <c r="AI397" s="201"/>
    </row>
    <row r="398">
      <c r="H398" s="205"/>
      <c r="I398" s="206"/>
      <c r="J398" s="203"/>
      <c r="K398" s="207"/>
      <c r="L398" s="199"/>
      <c r="M398" s="130"/>
      <c r="N398" s="199"/>
      <c r="O398" s="200"/>
      <c r="P398" s="200"/>
      <c r="Q398" s="130"/>
      <c r="R398" s="199"/>
      <c r="S398" s="200"/>
      <c r="T398" s="132"/>
      <c r="AB398" s="201" t="str">
        <f>IFERROR(__xludf.DUMMYFUNCTION("FILTER('설정시트'!$D$7:$K$20,'설정시트'!$C$7:$C$20=I398)"),"#N/A")</f>
        <v>#N/A</v>
      </c>
      <c r="AC398" s="201"/>
      <c r="AD398" s="201"/>
      <c r="AE398" s="201"/>
      <c r="AF398" s="201"/>
      <c r="AG398" s="201"/>
      <c r="AH398" s="201"/>
      <c r="AI398" s="201"/>
    </row>
    <row r="399">
      <c r="H399" s="205"/>
      <c r="I399" s="206"/>
      <c r="J399" s="203"/>
      <c r="K399" s="207"/>
      <c r="L399" s="199"/>
      <c r="M399" s="130"/>
      <c r="N399" s="199"/>
      <c r="O399" s="200"/>
      <c r="P399" s="200"/>
      <c r="Q399" s="130"/>
      <c r="R399" s="199"/>
      <c r="S399" s="200"/>
      <c r="T399" s="132"/>
      <c r="AB399" s="201" t="str">
        <f>IFERROR(__xludf.DUMMYFUNCTION("FILTER('설정시트'!$D$7:$K$20,'설정시트'!$C$7:$C$20=I399)"),"#N/A")</f>
        <v>#N/A</v>
      </c>
      <c r="AC399" s="201"/>
      <c r="AD399" s="201"/>
      <c r="AE399" s="201"/>
      <c r="AF399" s="201"/>
      <c r="AG399" s="201"/>
      <c r="AH399" s="201"/>
      <c r="AI399" s="201"/>
    </row>
    <row r="400">
      <c r="H400" s="205"/>
      <c r="I400" s="206"/>
      <c r="J400" s="203"/>
      <c r="K400" s="207"/>
      <c r="L400" s="199"/>
      <c r="M400" s="130"/>
      <c r="N400" s="199"/>
      <c r="O400" s="200"/>
      <c r="P400" s="200"/>
      <c r="Q400" s="130"/>
      <c r="R400" s="199"/>
      <c r="S400" s="200"/>
      <c r="T400" s="132"/>
      <c r="AB400" s="201" t="str">
        <f>IFERROR(__xludf.DUMMYFUNCTION("FILTER('설정시트'!$D$7:$K$20,'설정시트'!$C$7:$C$20=I400)"),"#N/A")</f>
        <v>#N/A</v>
      </c>
      <c r="AC400" s="201"/>
      <c r="AD400" s="201"/>
      <c r="AE400" s="201"/>
      <c r="AF400" s="201"/>
      <c r="AG400" s="201"/>
      <c r="AH400" s="201"/>
      <c r="AI400" s="201"/>
    </row>
    <row r="401">
      <c r="H401" s="205"/>
      <c r="I401" s="206"/>
      <c r="J401" s="203"/>
      <c r="K401" s="207"/>
      <c r="L401" s="199"/>
      <c r="M401" s="130"/>
      <c r="N401" s="199"/>
      <c r="O401" s="200"/>
      <c r="P401" s="200"/>
      <c r="Q401" s="130"/>
      <c r="R401" s="199"/>
      <c r="S401" s="200"/>
      <c r="T401" s="132"/>
      <c r="AB401" s="201" t="str">
        <f>IFERROR(__xludf.DUMMYFUNCTION("FILTER('설정시트'!$D$7:$K$20,'설정시트'!$C$7:$C$20=I401)"),"#N/A")</f>
        <v>#N/A</v>
      </c>
      <c r="AC401" s="201"/>
      <c r="AD401" s="201"/>
      <c r="AE401" s="201"/>
      <c r="AF401" s="201"/>
      <c r="AG401" s="201"/>
      <c r="AH401" s="201"/>
      <c r="AI401" s="201"/>
    </row>
    <row r="402">
      <c r="H402" s="205"/>
      <c r="I402" s="206"/>
      <c r="J402" s="203"/>
      <c r="K402" s="207"/>
      <c r="L402" s="199"/>
      <c r="M402" s="130"/>
      <c r="N402" s="199"/>
      <c r="O402" s="200"/>
      <c r="P402" s="200"/>
      <c r="Q402" s="130"/>
      <c r="R402" s="199"/>
      <c r="S402" s="200"/>
      <c r="T402" s="132"/>
      <c r="AB402" s="201" t="str">
        <f>IFERROR(__xludf.DUMMYFUNCTION("FILTER('설정시트'!$D$7:$K$20,'설정시트'!$C$7:$C$20=I402)"),"#N/A")</f>
        <v>#N/A</v>
      </c>
      <c r="AC402" s="201"/>
      <c r="AD402" s="201"/>
      <c r="AE402" s="201"/>
      <c r="AF402" s="201"/>
      <c r="AG402" s="201"/>
      <c r="AH402" s="201"/>
      <c r="AI402" s="201"/>
    </row>
    <row r="403">
      <c r="H403" s="205"/>
      <c r="I403" s="206"/>
      <c r="J403" s="203"/>
      <c r="K403" s="207"/>
      <c r="L403" s="199"/>
      <c r="M403" s="130"/>
      <c r="N403" s="199"/>
      <c r="O403" s="200"/>
      <c r="P403" s="200"/>
      <c r="Q403" s="130"/>
      <c r="R403" s="199"/>
      <c r="S403" s="200"/>
      <c r="T403" s="132"/>
      <c r="AB403" s="201" t="str">
        <f>IFERROR(__xludf.DUMMYFUNCTION("FILTER('설정시트'!$D$7:$K$20,'설정시트'!$C$7:$C$20=I403)"),"#N/A")</f>
        <v>#N/A</v>
      </c>
      <c r="AC403" s="201"/>
      <c r="AD403" s="201"/>
      <c r="AE403" s="201"/>
      <c r="AF403" s="201"/>
      <c r="AG403" s="201"/>
      <c r="AH403" s="201"/>
      <c r="AI403" s="201"/>
    </row>
    <row r="404">
      <c r="H404" s="205"/>
      <c r="I404" s="206"/>
      <c r="J404" s="203"/>
      <c r="K404" s="207"/>
      <c r="L404" s="199"/>
      <c r="M404" s="130"/>
      <c r="N404" s="199"/>
      <c r="O404" s="200"/>
      <c r="P404" s="200"/>
      <c r="Q404" s="130"/>
      <c r="R404" s="199"/>
      <c r="S404" s="200"/>
      <c r="T404" s="132"/>
      <c r="AB404" s="201" t="str">
        <f>IFERROR(__xludf.DUMMYFUNCTION("FILTER('설정시트'!$D$7:$K$20,'설정시트'!$C$7:$C$20=I404)"),"#N/A")</f>
        <v>#N/A</v>
      </c>
      <c r="AC404" s="201"/>
      <c r="AD404" s="201"/>
      <c r="AE404" s="201"/>
      <c r="AF404" s="201"/>
      <c r="AG404" s="201"/>
      <c r="AH404" s="201"/>
      <c r="AI404" s="201"/>
    </row>
    <row r="405">
      <c r="H405" s="205"/>
      <c r="I405" s="206"/>
      <c r="J405" s="203"/>
      <c r="K405" s="207"/>
      <c r="L405" s="199"/>
      <c r="M405" s="130"/>
      <c r="N405" s="199"/>
      <c r="O405" s="200"/>
      <c r="P405" s="200"/>
      <c r="Q405" s="130"/>
      <c r="R405" s="199"/>
      <c r="S405" s="200"/>
      <c r="T405" s="132"/>
      <c r="AB405" s="201" t="str">
        <f>IFERROR(__xludf.DUMMYFUNCTION("FILTER('설정시트'!$D$7:$K$20,'설정시트'!$C$7:$C$20=I405)"),"#N/A")</f>
        <v>#N/A</v>
      </c>
      <c r="AC405" s="201"/>
      <c r="AD405" s="201"/>
      <c r="AE405" s="201"/>
      <c r="AF405" s="201"/>
      <c r="AG405" s="201"/>
      <c r="AH405" s="201"/>
      <c r="AI405" s="201"/>
    </row>
    <row r="406">
      <c r="H406" s="205"/>
      <c r="I406" s="206"/>
      <c r="J406" s="203"/>
      <c r="K406" s="207"/>
      <c r="L406" s="199"/>
      <c r="M406" s="130"/>
      <c r="N406" s="199"/>
      <c r="O406" s="200"/>
      <c r="P406" s="200"/>
      <c r="Q406" s="130"/>
      <c r="R406" s="199"/>
      <c r="S406" s="200"/>
      <c r="T406" s="132"/>
      <c r="AB406" s="201" t="str">
        <f>IFERROR(__xludf.DUMMYFUNCTION("FILTER('설정시트'!$D$7:$K$20,'설정시트'!$C$7:$C$20=I406)"),"#N/A")</f>
        <v>#N/A</v>
      </c>
      <c r="AC406" s="201"/>
      <c r="AD406" s="201"/>
      <c r="AE406" s="201"/>
      <c r="AF406" s="201"/>
      <c r="AG406" s="201"/>
      <c r="AH406" s="201"/>
      <c r="AI406" s="201"/>
    </row>
    <row r="407">
      <c r="H407" s="205"/>
      <c r="I407" s="206"/>
      <c r="J407" s="203"/>
      <c r="K407" s="207"/>
      <c r="L407" s="199"/>
      <c r="M407" s="130"/>
      <c r="N407" s="199"/>
      <c r="O407" s="200"/>
      <c r="P407" s="200"/>
      <c r="Q407" s="130"/>
      <c r="R407" s="199"/>
      <c r="S407" s="200"/>
      <c r="T407" s="132"/>
      <c r="AB407" s="201" t="str">
        <f>IFERROR(__xludf.DUMMYFUNCTION("FILTER('설정시트'!$D$7:$K$20,'설정시트'!$C$7:$C$20=I407)"),"#N/A")</f>
        <v>#N/A</v>
      </c>
      <c r="AC407" s="201"/>
      <c r="AD407" s="201"/>
      <c r="AE407" s="201"/>
      <c r="AF407" s="201"/>
      <c r="AG407" s="201"/>
      <c r="AH407" s="201"/>
      <c r="AI407" s="201"/>
    </row>
    <row r="408">
      <c r="H408" s="205"/>
      <c r="I408" s="206"/>
      <c r="J408" s="203"/>
      <c r="K408" s="207"/>
      <c r="L408" s="199"/>
      <c r="M408" s="130"/>
      <c r="N408" s="199"/>
      <c r="O408" s="200"/>
      <c r="P408" s="200"/>
      <c r="Q408" s="130"/>
      <c r="R408" s="199"/>
      <c r="S408" s="200"/>
      <c r="T408" s="132"/>
      <c r="AB408" s="201" t="str">
        <f>IFERROR(__xludf.DUMMYFUNCTION("FILTER('설정시트'!$D$7:$K$20,'설정시트'!$C$7:$C$20=I408)"),"#N/A")</f>
        <v>#N/A</v>
      </c>
      <c r="AC408" s="201"/>
      <c r="AD408" s="201"/>
      <c r="AE408" s="201"/>
      <c r="AF408" s="201"/>
      <c r="AG408" s="201"/>
      <c r="AH408" s="201"/>
      <c r="AI408" s="201"/>
    </row>
    <row r="409">
      <c r="H409" s="205"/>
      <c r="I409" s="206"/>
      <c r="J409" s="203"/>
      <c r="K409" s="207"/>
      <c r="L409" s="199"/>
      <c r="M409" s="130"/>
      <c r="N409" s="199"/>
      <c r="O409" s="200"/>
      <c r="P409" s="200"/>
      <c r="Q409" s="130"/>
      <c r="R409" s="199"/>
      <c r="S409" s="200"/>
      <c r="T409" s="132"/>
      <c r="AB409" s="201" t="str">
        <f>IFERROR(__xludf.DUMMYFUNCTION("FILTER('설정시트'!$D$7:$K$20,'설정시트'!$C$7:$C$20=I409)"),"#N/A")</f>
        <v>#N/A</v>
      </c>
      <c r="AC409" s="201"/>
      <c r="AD409" s="201"/>
      <c r="AE409" s="201"/>
      <c r="AF409" s="201"/>
      <c r="AG409" s="201"/>
      <c r="AH409" s="201"/>
      <c r="AI409" s="201"/>
    </row>
    <row r="410">
      <c r="H410" s="205"/>
      <c r="I410" s="206"/>
      <c r="J410" s="203"/>
      <c r="K410" s="207"/>
      <c r="L410" s="199"/>
      <c r="M410" s="130"/>
      <c r="N410" s="199"/>
      <c r="O410" s="200"/>
      <c r="P410" s="200"/>
      <c r="Q410" s="130"/>
      <c r="R410" s="199"/>
      <c r="S410" s="200"/>
      <c r="T410" s="132"/>
      <c r="AB410" s="201" t="str">
        <f>IFERROR(__xludf.DUMMYFUNCTION("FILTER('설정시트'!$D$7:$K$20,'설정시트'!$C$7:$C$20=I410)"),"#N/A")</f>
        <v>#N/A</v>
      </c>
      <c r="AC410" s="201"/>
      <c r="AD410" s="201"/>
      <c r="AE410" s="201"/>
      <c r="AF410" s="201"/>
      <c r="AG410" s="201"/>
      <c r="AH410" s="201"/>
      <c r="AI410" s="201"/>
    </row>
    <row r="411">
      <c r="H411" s="205"/>
      <c r="I411" s="206"/>
      <c r="J411" s="203"/>
      <c r="K411" s="207"/>
      <c r="L411" s="199"/>
      <c r="M411" s="130"/>
      <c r="N411" s="199"/>
      <c r="O411" s="200"/>
      <c r="P411" s="200"/>
      <c r="Q411" s="130"/>
      <c r="R411" s="199"/>
      <c r="S411" s="200"/>
      <c r="T411" s="132"/>
      <c r="AB411" s="201" t="str">
        <f>IFERROR(__xludf.DUMMYFUNCTION("FILTER('설정시트'!$D$7:$K$20,'설정시트'!$C$7:$C$20=I411)"),"#N/A")</f>
        <v>#N/A</v>
      </c>
      <c r="AC411" s="201"/>
      <c r="AD411" s="201"/>
      <c r="AE411" s="201"/>
      <c r="AF411" s="201"/>
      <c r="AG411" s="201"/>
      <c r="AH411" s="201"/>
      <c r="AI411" s="201"/>
    </row>
    <row r="412">
      <c r="H412" s="205"/>
      <c r="I412" s="206"/>
      <c r="J412" s="203"/>
      <c r="K412" s="207"/>
      <c r="L412" s="199"/>
      <c r="M412" s="130"/>
      <c r="N412" s="199"/>
      <c r="O412" s="200"/>
      <c r="P412" s="200"/>
      <c r="Q412" s="130"/>
      <c r="R412" s="199"/>
      <c r="S412" s="200"/>
      <c r="T412" s="132"/>
      <c r="AB412" s="201" t="str">
        <f>IFERROR(__xludf.DUMMYFUNCTION("FILTER('설정시트'!$D$7:$K$20,'설정시트'!$C$7:$C$20=I412)"),"#N/A")</f>
        <v>#N/A</v>
      </c>
      <c r="AC412" s="201"/>
      <c r="AD412" s="201"/>
      <c r="AE412" s="201"/>
      <c r="AF412" s="201"/>
      <c r="AG412" s="201"/>
      <c r="AH412" s="201"/>
      <c r="AI412" s="201"/>
    </row>
    <row r="413">
      <c r="H413" s="205"/>
      <c r="I413" s="206"/>
      <c r="J413" s="203"/>
      <c r="K413" s="207"/>
      <c r="L413" s="199"/>
      <c r="M413" s="130"/>
      <c r="N413" s="199"/>
      <c r="O413" s="200"/>
      <c r="P413" s="200"/>
      <c r="Q413" s="130"/>
      <c r="R413" s="199"/>
      <c r="S413" s="200"/>
      <c r="T413" s="132"/>
      <c r="AB413" s="201" t="str">
        <f>IFERROR(__xludf.DUMMYFUNCTION("FILTER('설정시트'!$D$7:$K$20,'설정시트'!$C$7:$C$20=I413)"),"#N/A")</f>
        <v>#N/A</v>
      </c>
      <c r="AC413" s="201"/>
      <c r="AD413" s="201"/>
      <c r="AE413" s="201"/>
      <c r="AF413" s="201"/>
      <c r="AG413" s="201"/>
      <c r="AH413" s="201"/>
      <c r="AI413" s="201"/>
    </row>
    <row r="414">
      <c r="H414" s="205"/>
      <c r="I414" s="206"/>
      <c r="J414" s="203"/>
      <c r="K414" s="207"/>
      <c r="L414" s="199"/>
      <c r="M414" s="130"/>
      <c r="N414" s="199"/>
      <c r="O414" s="200"/>
      <c r="P414" s="200"/>
      <c r="Q414" s="130"/>
      <c r="R414" s="199"/>
      <c r="S414" s="200"/>
      <c r="T414" s="132"/>
      <c r="AB414" s="201" t="str">
        <f>IFERROR(__xludf.DUMMYFUNCTION("FILTER('설정시트'!$D$7:$K$20,'설정시트'!$C$7:$C$20=I414)"),"#N/A")</f>
        <v>#N/A</v>
      </c>
      <c r="AC414" s="201"/>
      <c r="AD414" s="201"/>
      <c r="AE414" s="201"/>
      <c r="AF414" s="201"/>
      <c r="AG414" s="201"/>
      <c r="AH414" s="201"/>
      <c r="AI414" s="201"/>
    </row>
    <row r="415">
      <c r="H415" s="205"/>
      <c r="I415" s="206"/>
      <c r="J415" s="203"/>
      <c r="K415" s="207"/>
      <c r="L415" s="199"/>
      <c r="M415" s="130"/>
      <c r="N415" s="199"/>
      <c r="O415" s="200"/>
      <c r="P415" s="200"/>
      <c r="Q415" s="130"/>
      <c r="R415" s="199"/>
      <c r="S415" s="200"/>
      <c r="T415" s="132"/>
      <c r="AB415" s="201" t="str">
        <f>IFERROR(__xludf.DUMMYFUNCTION("FILTER('설정시트'!$D$7:$K$20,'설정시트'!$C$7:$C$20=I415)"),"#N/A")</f>
        <v>#N/A</v>
      </c>
      <c r="AC415" s="201"/>
      <c r="AD415" s="201"/>
      <c r="AE415" s="201"/>
      <c r="AF415" s="201"/>
      <c r="AG415" s="201"/>
      <c r="AH415" s="201"/>
      <c r="AI415" s="201"/>
    </row>
    <row r="416">
      <c r="H416" s="205"/>
      <c r="I416" s="206"/>
      <c r="J416" s="203"/>
      <c r="K416" s="207"/>
      <c r="L416" s="199"/>
      <c r="M416" s="130"/>
      <c r="N416" s="199"/>
      <c r="O416" s="200"/>
      <c r="P416" s="200"/>
      <c r="Q416" s="130"/>
      <c r="R416" s="199"/>
      <c r="S416" s="200"/>
      <c r="T416" s="132"/>
      <c r="AB416" s="201" t="str">
        <f>IFERROR(__xludf.DUMMYFUNCTION("FILTER('설정시트'!$D$7:$K$20,'설정시트'!$C$7:$C$20=I416)"),"#N/A")</f>
        <v>#N/A</v>
      </c>
      <c r="AC416" s="201"/>
      <c r="AD416" s="201"/>
      <c r="AE416" s="201"/>
      <c r="AF416" s="201"/>
      <c r="AG416" s="201"/>
      <c r="AH416" s="201"/>
      <c r="AI416" s="201"/>
    </row>
    <row r="417">
      <c r="H417" s="205"/>
      <c r="I417" s="206"/>
      <c r="J417" s="203"/>
      <c r="K417" s="207"/>
      <c r="L417" s="199"/>
      <c r="M417" s="130"/>
      <c r="N417" s="199"/>
      <c r="O417" s="200"/>
      <c r="P417" s="200"/>
      <c r="Q417" s="130"/>
      <c r="R417" s="199"/>
      <c r="S417" s="200"/>
      <c r="T417" s="132"/>
      <c r="AB417" s="201" t="str">
        <f>IFERROR(__xludf.DUMMYFUNCTION("FILTER('설정시트'!$D$7:$K$20,'설정시트'!$C$7:$C$20=I417)"),"#N/A")</f>
        <v>#N/A</v>
      </c>
      <c r="AC417" s="201"/>
      <c r="AD417" s="201"/>
      <c r="AE417" s="201"/>
      <c r="AF417" s="201"/>
      <c r="AG417" s="201"/>
      <c r="AH417" s="201"/>
      <c r="AI417" s="201"/>
    </row>
    <row r="418">
      <c r="H418" s="205"/>
      <c r="I418" s="206"/>
      <c r="J418" s="203"/>
      <c r="K418" s="207"/>
      <c r="L418" s="199"/>
      <c r="M418" s="130"/>
      <c r="N418" s="199"/>
      <c r="O418" s="200"/>
      <c r="P418" s="200"/>
      <c r="Q418" s="130"/>
      <c r="R418" s="199"/>
      <c r="S418" s="200"/>
      <c r="T418" s="132"/>
      <c r="AB418" s="201" t="str">
        <f>IFERROR(__xludf.DUMMYFUNCTION("FILTER('설정시트'!$D$7:$K$20,'설정시트'!$C$7:$C$20=I418)"),"#N/A")</f>
        <v>#N/A</v>
      </c>
      <c r="AC418" s="201"/>
      <c r="AD418" s="201"/>
      <c r="AE418" s="201"/>
      <c r="AF418" s="201"/>
      <c r="AG418" s="201"/>
      <c r="AH418" s="201"/>
      <c r="AI418" s="201"/>
    </row>
    <row r="419">
      <c r="H419" s="205"/>
      <c r="I419" s="206"/>
      <c r="J419" s="203"/>
      <c r="K419" s="207"/>
      <c r="L419" s="199"/>
      <c r="M419" s="130"/>
      <c r="N419" s="199"/>
      <c r="O419" s="200"/>
      <c r="P419" s="200"/>
      <c r="Q419" s="130"/>
      <c r="R419" s="199"/>
      <c r="S419" s="200"/>
      <c r="T419" s="132"/>
      <c r="AB419" s="201" t="str">
        <f>IFERROR(__xludf.DUMMYFUNCTION("FILTER('설정시트'!$D$7:$K$20,'설정시트'!$C$7:$C$20=I419)"),"#N/A")</f>
        <v>#N/A</v>
      </c>
      <c r="AC419" s="201"/>
      <c r="AD419" s="201"/>
      <c r="AE419" s="201"/>
      <c r="AF419" s="201"/>
      <c r="AG419" s="201"/>
      <c r="AH419" s="201"/>
      <c r="AI419" s="201"/>
    </row>
    <row r="420">
      <c r="H420" s="205"/>
      <c r="I420" s="206"/>
      <c r="J420" s="203"/>
      <c r="K420" s="207"/>
      <c r="L420" s="199"/>
      <c r="M420" s="130"/>
      <c r="N420" s="199"/>
      <c r="O420" s="200"/>
      <c r="P420" s="200"/>
      <c r="Q420" s="130"/>
      <c r="R420" s="199"/>
      <c r="S420" s="200"/>
      <c r="T420" s="132"/>
      <c r="AB420" s="201" t="str">
        <f>IFERROR(__xludf.DUMMYFUNCTION("FILTER('설정시트'!$D$7:$K$20,'설정시트'!$C$7:$C$20=I420)"),"#N/A")</f>
        <v>#N/A</v>
      </c>
      <c r="AC420" s="201"/>
      <c r="AD420" s="201"/>
      <c r="AE420" s="201"/>
      <c r="AF420" s="201"/>
      <c r="AG420" s="201"/>
      <c r="AH420" s="201"/>
      <c r="AI420" s="201"/>
    </row>
    <row r="421">
      <c r="H421" s="205"/>
      <c r="I421" s="206"/>
      <c r="J421" s="203"/>
      <c r="K421" s="207"/>
      <c r="L421" s="199"/>
      <c r="M421" s="130"/>
      <c r="N421" s="199"/>
      <c r="O421" s="200"/>
      <c r="P421" s="200"/>
      <c r="Q421" s="130"/>
      <c r="R421" s="199"/>
      <c r="S421" s="200"/>
      <c r="T421" s="132"/>
      <c r="AB421" s="201" t="str">
        <f>IFERROR(__xludf.DUMMYFUNCTION("FILTER('설정시트'!$D$7:$K$20,'설정시트'!$C$7:$C$20=I421)"),"#N/A")</f>
        <v>#N/A</v>
      </c>
      <c r="AC421" s="201"/>
      <c r="AD421" s="201"/>
      <c r="AE421" s="201"/>
      <c r="AF421" s="201"/>
      <c r="AG421" s="201"/>
      <c r="AH421" s="201"/>
      <c r="AI421" s="201"/>
    </row>
    <row r="422">
      <c r="H422" s="205"/>
      <c r="I422" s="206"/>
      <c r="J422" s="203"/>
      <c r="K422" s="207"/>
      <c r="L422" s="199"/>
      <c r="M422" s="130"/>
      <c r="N422" s="199"/>
      <c r="O422" s="200"/>
      <c r="P422" s="200"/>
      <c r="Q422" s="130"/>
      <c r="R422" s="199"/>
      <c r="S422" s="200"/>
      <c r="T422" s="132"/>
      <c r="AB422" s="201" t="str">
        <f>IFERROR(__xludf.DUMMYFUNCTION("FILTER('설정시트'!$D$7:$K$20,'설정시트'!$C$7:$C$20=I422)"),"#N/A")</f>
        <v>#N/A</v>
      </c>
      <c r="AC422" s="201"/>
      <c r="AD422" s="201"/>
      <c r="AE422" s="201"/>
      <c r="AF422" s="201"/>
      <c r="AG422" s="201"/>
      <c r="AH422" s="201"/>
      <c r="AI422" s="201"/>
    </row>
    <row r="423">
      <c r="H423" s="205"/>
      <c r="I423" s="206"/>
      <c r="J423" s="203"/>
      <c r="K423" s="207"/>
      <c r="L423" s="199"/>
      <c r="M423" s="130"/>
      <c r="N423" s="199"/>
      <c r="O423" s="200"/>
      <c r="P423" s="200"/>
      <c r="Q423" s="130"/>
      <c r="R423" s="199"/>
      <c r="S423" s="200"/>
      <c r="T423" s="132"/>
      <c r="AB423" s="201" t="str">
        <f>IFERROR(__xludf.DUMMYFUNCTION("FILTER('설정시트'!$D$7:$K$20,'설정시트'!$C$7:$C$20=I423)"),"#N/A")</f>
        <v>#N/A</v>
      </c>
      <c r="AC423" s="201"/>
      <c r="AD423" s="201"/>
      <c r="AE423" s="201"/>
      <c r="AF423" s="201"/>
      <c r="AG423" s="201"/>
      <c r="AH423" s="201"/>
      <c r="AI423" s="201"/>
    </row>
    <row r="424">
      <c r="H424" s="205"/>
      <c r="I424" s="206"/>
      <c r="J424" s="203"/>
      <c r="K424" s="207"/>
      <c r="L424" s="199"/>
      <c r="M424" s="130"/>
      <c r="N424" s="199"/>
      <c r="O424" s="200"/>
      <c r="P424" s="200"/>
      <c r="Q424" s="130"/>
      <c r="R424" s="199"/>
      <c r="S424" s="200"/>
      <c r="T424" s="132"/>
      <c r="AB424" s="201" t="str">
        <f>IFERROR(__xludf.DUMMYFUNCTION("FILTER('설정시트'!$D$7:$K$20,'설정시트'!$C$7:$C$20=I424)"),"#N/A")</f>
        <v>#N/A</v>
      </c>
      <c r="AC424" s="201"/>
      <c r="AD424" s="201"/>
      <c r="AE424" s="201"/>
      <c r="AF424" s="201"/>
      <c r="AG424" s="201"/>
      <c r="AH424" s="201"/>
      <c r="AI424" s="201"/>
    </row>
    <row r="425">
      <c r="H425" s="205"/>
      <c r="I425" s="206"/>
      <c r="J425" s="203"/>
      <c r="K425" s="207"/>
      <c r="L425" s="199"/>
      <c r="M425" s="130"/>
      <c r="N425" s="199"/>
      <c r="O425" s="200"/>
      <c r="P425" s="200"/>
      <c r="Q425" s="130"/>
      <c r="R425" s="199"/>
      <c r="S425" s="200"/>
      <c r="T425" s="132"/>
      <c r="AB425" s="201" t="str">
        <f>IFERROR(__xludf.DUMMYFUNCTION("FILTER('설정시트'!$D$7:$K$20,'설정시트'!$C$7:$C$20=I425)"),"#N/A")</f>
        <v>#N/A</v>
      </c>
      <c r="AC425" s="201"/>
      <c r="AD425" s="201"/>
      <c r="AE425" s="201"/>
      <c r="AF425" s="201"/>
      <c r="AG425" s="201"/>
      <c r="AH425" s="201"/>
      <c r="AI425" s="201"/>
    </row>
    <row r="426">
      <c r="H426" s="205"/>
      <c r="I426" s="206"/>
      <c r="J426" s="203"/>
      <c r="K426" s="207"/>
      <c r="L426" s="199"/>
      <c r="M426" s="130"/>
      <c r="N426" s="199"/>
      <c r="O426" s="200"/>
      <c r="P426" s="200"/>
      <c r="Q426" s="130"/>
      <c r="R426" s="199"/>
      <c r="S426" s="200"/>
      <c r="T426" s="132"/>
      <c r="AB426" s="201" t="str">
        <f>IFERROR(__xludf.DUMMYFUNCTION("FILTER('설정시트'!$D$7:$K$20,'설정시트'!$C$7:$C$20=I426)"),"#N/A")</f>
        <v>#N/A</v>
      </c>
      <c r="AC426" s="201"/>
      <c r="AD426" s="201"/>
      <c r="AE426" s="201"/>
      <c r="AF426" s="201"/>
      <c r="AG426" s="201"/>
      <c r="AH426" s="201"/>
      <c r="AI426" s="201"/>
    </row>
    <row r="427">
      <c r="H427" s="205"/>
      <c r="I427" s="206"/>
      <c r="J427" s="203"/>
      <c r="K427" s="207"/>
      <c r="L427" s="199"/>
      <c r="M427" s="130"/>
      <c r="N427" s="199"/>
      <c r="O427" s="200"/>
      <c r="P427" s="200"/>
      <c r="Q427" s="130"/>
      <c r="R427" s="199"/>
      <c r="S427" s="200"/>
      <c r="T427" s="132"/>
      <c r="AB427" s="201" t="str">
        <f>IFERROR(__xludf.DUMMYFUNCTION("FILTER('설정시트'!$D$7:$K$20,'설정시트'!$C$7:$C$20=I427)"),"#N/A")</f>
        <v>#N/A</v>
      </c>
      <c r="AC427" s="201"/>
      <c r="AD427" s="201"/>
      <c r="AE427" s="201"/>
      <c r="AF427" s="201"/>
      <c r="AG427" s="201"/>
      <c r="AH427" s="201"/>
      <c r="AI427" s="201"/>
    </row>
    <row r="428">
      <c r="H428" s="205"/>
      <c r="I428" s="206"/>
      <c r="J428" s="203"/>
      <c r="K428" s="207"/>
      <c r="L428" s="199"/>
      <c r="M428" s="130"/>
      <c r="N428" s="199"/>
      <c r="O428" s="200"/>
      <c r="P428" s="200"/>
      <c r="Q428" s="130"/>
      <c r="R428" s="199"/>
      <c r="S428" s="200"/>
      <c r="T428" s="132"/>
      <c r="AB428" s="201" t="str">
        <f>IFERROR(__xludf.DUMMYFUNCTION("FILTER('설정시트'!$D$7:$K$20,'설정시트'!$C$7:$C$20=I428)"),"#N/A")</f>
        <v>#N/A</v>
      </c>
      <c r="AC428" s="201"/>
      <c r="AD428" s="201"/>
      <c r="AE428" s="201"/>
      <c r="AF428" s="201"/>
      <c r="AG428" s="201"/>
      <c r="AH428" s="201"/>
      <c r="AI428" s="201"/>
    </row>
    <row r="429">
      <c r="H429" s="205"/>
      <c r="I429" s="206"/>
      <c r="J429" s="203"/>
      <c r="K429" s="207"/>
      <c r="L429" s="199"/>
      <c r="M429" s="130"/>
      <c r="N429" s="199"/>
      <c r="O429" s="200"/>
      <c r="P429" s="200"/>
      <c r="Q429" s="130"/>
      <c r="R429" s="199"/>
      <c r="S429" s="200"/>
      <c r="T429" s="132"/>
      <c r="AB429" s="201" t="str">
        <f>IFERROR(__xludf.DUMMYFUNCTION("FILTER('설정시트'!$D$7:$K$20,'설정시트'!$C$7:$C$20=I429)"),"#N/A")</f>
        <v>#N/A</v>
      </c>
      <c r="AC429" s="201"/>
      <c r="AD429" s="201"/>
      <c r="AE429" s="201"/>
      <c r="AF429" s="201"/>
      <c r="AG429" s="201"/>
      <c r="AH429" s="201"/>
      <c r="AI429" s="201"/>
    </row>
    <row r="430">
      <c r="H430" s="205"/>
      <c r="I430" s="206"/>
      <c r="J430" s="203"/>
      <c r="K430" s="207"/>
      <c r="L430" s="199"/>
      <c r="M430" s="130"/>
      <c r="N430" s="199"/>
      <c r="O430" s="200"/>
      <c r="P430" s="200"/>
      <c r="Q430" s="130"/>
      <c r="R430" s="199"/>
      <c r="S430" s="200"/>
      <c r="T430" s="132"/>
      <c r="AB430" s="201" t="str">
        <f>IFERROR(__xludf.DUMMYFUNCTION("FILTER('설정시트'!$D$7:$K$20,'설정시트'!$C$7:$C$20=I430)"),"#N/A")</f>
        <v>#N/A</v>
      </c>
      <c r="AC430" s="201"/>
      <c r="AD430" s="201"/>
      <c r="AE430" s="201"/>
      <c r="AF430" s="201"/>
      <c r="AG430" s="201"/>
      <c r="AH430" s="201"/>
      <c r="AI430" s="201"/>
    </row>
    <row r="431">
      <c r="H431" s="205"/>
      <c r="I431" s="206"/>
      <c r="J431" s="203"/>
      <c r="K431" s="207"/>
      <c r="L431" s="199"/>
      <c r="M431" s="130"/>
      <c r="N431" s="199"/>
      <c r="O431" s="200"/>
      <c r="P431" s="200"/>
      <c r="Q431" s="130"/>
      <c r="R431" s="199"/>
      <c r="S431" s="200"/>
      <c r="T431" s="132"/>
      <c r="AB431" s="201" t="str">
        <f>IFERROR(__xludf.DUMMYFUNCTION("FILTER('설정시트'!$D$7:$K$20,'설정시트'!$C$7:$C$20=I431)"),"#N/A")</f>
        <v>#N/A</v>
      </c>
      <c r="AC431" s="201"/>
      <c r="AD431" s="201"/>
      <c r="AE431" s="201"/>
      <c r="AF431" s="201"/>
      <c r="AG431" s="201"/>
      <c r="AH431" s="201"/>
      <c r="AI431" s="201"/>
    </row>
    <row r="432">
      <c r="H432" s="205"/>
      <c r="I432" s="206"/>
      <c r="J432" s="203"/>
      <c r="K432" s="207"/>
      <c r="L432" s="199"/>
      <c r="M432" s="130"/>
      <c r="N432" s="199"/>
      <c r="O432" s="200"/>
      <c r="P432" s="200"/>
      <c r="Q432" s="130"/>
      <c r="R432" s="199"/>
      <c r="S432" s="200"/>
      <c r="T432" s="132"/>
      <c r="AB432" s="201" t="str">
        <f>IFERROR(__xludf.DUMMYFUNCTION("FILTER('설정시트'!$D$7:$K$20,'설정시트'!$C$7:$C$20=I432)"),"#N/A")</f>
        <v>#N/A</v>
      </c>
      <c r="AC432" s="201"/>
      <c r="AD432" s="201"/>
      <c r="AE432" s="201"/>
      <c r="AF432" s="201"/>
      <c r="AG432" s="201"/>
      <c r="AH432" s="201"/>
      <c r="AI432" s="201"/>
    </row>
    <row r="433">
      <c r="H433" s="205"/>
      <c r="I433" s="206"/>
      <c r="J433" s="203"/>
      <c r="K433" s="207"/>
      <c r="L433" s="199"/>
      <c r="M433" s="130"/>
      <c r="N433" s="199"/>
      <c r="O433" s="200"/>
      <c r="P433" s="200"/>
      <c r="Q433" s="130"/>
      <c r="R433" s="199"/>
      <c r="S433" s="200"/>
      <c r="T433" s="132"/>
      <c r="AB433" s="201" t="str">
        <f>IFERROR(__xludf.DUMMYFUNCTION("FILTER('설정시트'!$D$7:$K$20,'설정시트'!$C$7:$C$20=I433)"),"#N/A")</f>
        <v>#N/A</v>
      </c>
      <c r="AC433" s="201"/>
      <c r="AD433" s="201"/>
      <c r="AE433" s="201"/>
      <c r="AF433" s="201"/>
      <c r="AG433" s="201"/>
      <c r="AH433" s="201"/>
      <c r="AI433" s="201"/>
    </row>
    <row r="434">
      <c r="H434" s="205"/>
      <c r="I434" s="206"/>
      <c r="J434" s="203"/>
      <c r="K434" s="207"/>
      <c r="L434" s="199"/>
      <c r="M434" s="130"/>
      <c r="N434" s="199"/>
      <c r="O434" s="200"/>
      <c r="P434" s="200"/>
      <c r="Q434" s="130"/>
      <c r="R434" s="199"/>
      <c r="S434" s="200"/>
      <c r="T434" s="132"/>
      <c r="AB434" s="201" t="str">
        <f>IFERROR(__xludf.DUMMYFUNCTION("FILTER('설정시트'!$D$7:$K$20,'설정시트'!$C$7:$C$20=I434)"),"#N/A")</f>
        <v>#N/A</v>
      </c>
      <c r="AC434" s="201"/>
      <c r="AD434" s="201"/>
      <c r="AE434" s="201"/>
      <c r="AF434" s="201"/>
      <c r="AG434" s="201"/>
      <c r="AH434" s="201"/>
      <c r="AI434" s="201"/>
    </row>
    <row r="435">
      <c r="H435" s="205"/>
      <c r="I435" s="206"/>
      <c r="J435" s="203"/>
      <c r="K435" s="207"/>
      <c r="L435" s="199"/>
      <c r="M435" s="130"/>
      <c r="N435" s="199"/>
      <c r="O435" s="200"/>
      <c r="P435" s="200"/>
      <c r="Q435" s="130"/>
      <c r="R435" s="199"/>
      <c r="S435" s="200"/>
      <c r="T435" s="132"/>
      <c r="AB435" s="201" t="str">
        <f>IFERROR(__xludf.DUMMYFUNCTION("FILTER('설정시트'!$D$7:$K$20,'설정시트'!$C$7:$C$20=I435)"),"#N/A")</f>
        <v>#N/A</v>
      </c>
      <c r="AC435" s="201"/>
      <c r="AD435" s="201"/>
      <c r="AE435" s="201"/>
      <c r="AF435" s="201"/>
      <c r="AG435" s="201"/>
      <c r="AH435" s="201"/>
      <c r="AI435" s="201"/>
    </row>
    <row r="436">
      <c r="H436" s="205"/>
      <c r="I436" s="206"/>
      <c r="J436" s="203"/>
      <c r="K436" s="207"/>
      <c r="L436" s="199"/>
      <c r="M436" s="130"/>
      <c r="N436" s="199"/>
      <c r="O436" s="200"/>
      <c r="P436" s="200"/>
      <c r="Q436" s="130"/>
      <c r="R436" s="199"/>
      <c r="S436" s="200"/>
      <c r="T436" s="132"/>
      <c r="AB436" s="201" t="str">
        <f>IFERROR(__xludf.DUMMYFUNCTION("FILTER('설정시트'!$D$7:$K$20,'설정시트'!$C$7:$C$20=I436)"),"#N/A")</f>
        <v>#N/A</v>
      </c>
      <c r="AC436" s="201"/>
      <c r="AD436" s="201"/>
      <c r="AE436" s="201"/>
      <c r="AF436" s="201"/>
      <c r="AG436" s="201"/>
      <c r="AH436" s="201"/>
      <c r="AI436" s="201"/>
    </row>
    <row r="437">
      <c r="H437" s="205"/>
      <c r="I437" s="206"/>
      <c r="J437" s="203"/>
      <c r="K437" s="207"/>
      <c r="L437" s="199"/>
      <c r="M437" s="130"/>
      <c r="N437" s="199"/>
      <c r="O437" s="200"/>
      <c r="P437" s="200"/>
      <c r="Q437" s="130"/>
      <c r="R437" s="199"/>
      <c r="S437" s="200"/>
      <c r="T437" s="132"/>
      <c r="AB437" s="201" t="str">
        <f>IFERROR(__xludf.DUMMYFUNCTION("FILTER('설정시트'!$D$7:$K$20,'설정시트'!$C$7:$C$20=I437)"),"#N/A")</f>
        <v>#N/A</v>
      </c>
      <c r="AC437" s="201"/>
      <c r="AD437" s="201"/>
      <c r="AE437" s="201"/>
      <c r="AF437" s="201"/>
      <c r="AG437" s="201"/>
      <c r="AH437" s="201"/>
      <c r="AI437" s="201"/>
    </row>
    <row r="438">
      <c r="H438" s="205"/>
      <c r="I438" s="206"/>
      <c r="J438" s="203"/>
      <c r="K438" s="207"/>
      <c r="L438" s="199"/>
      <c r="M438" s="130"/>
      <c r="N438" s="199"/>
      <c r="O438" s="200"/>
      <c r="P438" s="200"/>
      <c r="Q438" s="130"/>
      <c r="R438" s="199"/>
      <c r="S438" s="200"/>
      <c r="T438" s="132"/>
      <c r="AB438" s="201" t="str">
        <f>IFERROR(__xludf.DUMMYFUNCTION("FILTER('설정시트'!$D$7:$K$20,'설정시트'!$C$7:$C$20=I438)"),"#N/A")</f>
        <v>#N/A</v>
      </c>
      <c r="AC438" s="201"/>
      <c r="AD438" s="201"/>
      <c r="AE438" s="201"/>
      <c r="AF438" s="201"/>
      <c r="AG438" s="201"/>
      <c r="AH438" s="201"/>
      <c r="AI438" s="201"/>
    </row>
    <row r="439">
      <c r="H439" s="205"/>
      <c r="I439" s="206"/>
      <c r="J439" s="203"/>
      <c r="K439" s="207"/>
      <c r="L439" s="199"/>
      <c r="M439" s="130"/>
      <c r="N439" s="199"/>
      <c r="O439" s="200"/>
      <c r="P439" s="200"/>
      <c r="Q439" s="130"/>
      <c r="R439" s="199"/>
      <c r="S439" s="200"/>
      <c r="T439" s="132"/>
      <c r="AB439" s="201" t="str">
        <f>IFERROR(__xludf.DUMMYFUNCTION("FILTER('설정시트'!$D$7:$K$20,'설정시트'!$C$7:$C$20=I439)"),"#N/A")</f>
        <v>#N/A</v>
      </c>
      <c r="AC439" s="201"/>
      <c r="AD439" s="201"/>
      <c r="AE439" s="201"/>
      <c r="AF439" s="201"/>
      <c r="AG439" s="201"/>
      <c r="AH439" s="201"/>
      <c r="AI439" s="201"/>
    </row>
    <row r="440">
      <c r="H440" s="205"/>
      <c r="I440" s="206"/>
      <c r="J440" s="203"/>
      <c r="K440" s="207"/>
      <c r="L440" s="199"/>
      <c r="M440" s="130"/>
      <c r="N440" s="199"/>
      <c r="O440" s="200"/>
      <c r="P440" s="200"/>
      <c r="Q440" s="130"/>
      <c r="R440" s="199"/>
      <c r="S440" s="200"/>
      <c r="T440" s="132"/>
      <c r="AB440" s="201" t="str">
        <f>IFERROR(__xludf.DUMMYFUNCTION("FILTER('설정시트'!$D$7:$K$20,'설정시트'!$C$7:$C$20=I440)"),"#N/A")</f>
        <v>#N/A</v>
      </c>
      <c r="AC440" s="201"/>
      <c r="AD440" s="201"/>
      <c r="AE440" s="201"/>
      <c r="AF440" s="201"/>
      <c r="AG440" s="201"/>
      <c r="AH440" s="201"/>
      <c r="AI440" s="201"/>
    </row>
    <row r="441">
      <c r="H441" s="205"/>
      <c r="I441" s="206"/>
      <c r="J441" s="203"/>
      <c r="K441" s="207"/>
      <c r="L441" s="199"/>
      <c r="M441" s="130"/>
      <c r="N441" s="199"/>
      <c r="O441" s="200"/>
      <c r="P441" s="200"/>
      <c r="Q441" s="130"/>
      <c r="R441" s="199"/>
      <c r="S441" s="200"/>
      <c r="T441" s="132"/>
      <c r="AB441" s="201" t="str">
        <f>IFERROR(__xludf.DUMMYFUNCTION("FILTER('설정시트'!$D$7:$K$20,'설정시트'!$C$7:$C$20=I441)"),"#N/A")</f>
        <v>#N/A</v>
      </c>
      <c r="AC441" s="201"/>
      <c r="AD441" s="201"/>
      <c r="AE441" s="201"/>
      <c r="AF441" s="201"/>
      <c r="AG441" s="201"/>
      <c r="AH441" s="201"/>
      <c r="AI441" s="201"/>
    </row>
    <row r="442">
      <c r="H442" s="205"/>
      <c r="I442" s="206"/>
      <c r="J442" s="203"/>
      <c r="K442" s="207"/>
      <c r="L442" s="199"/>
      <c r="M442" s="130"/>
      <c r="N442" s="199"/>
      <c r="O442" s="200"/>
      <c r="P442" s="200"/>
      <c r="Q442" s="130"/>
      <c r="R442" s="199"/>
      <c r="S442" s="200"/>
      <c r="T442" s="132"/>
      <c r="AB442" s="201" t="str">
        <f>IFERROR(__xludf.DUMMYFUNCTION("FILTER('설정시트'!$D$7:$K$20,'설정시트'!$C$7:$C$20=I442)"),"#N/A")</f>
        <v>#N/A</v>
      </c>
      <c r="AC442" s="201"/>
      <c r="AD442" s="201"/>
      <c r="AE442" s="201"/>
      <c r="AF442" s="201"/>
      <c r="AG442" s="201"/>
      <c r="AH442" s="201"/>
      <c r="AI442" s="201"/>
    </row>
    <row r="443">
      <c r="H443" s="205"/>
      <c r="I443" s="206"/>
      <c r="J443" s="203"/>
      <c r="K443" s="207"/>
      <c r="L443" s="199"/>
      <c r="M443" s="130"/>
      <c r="N443" s="199"/>
      <c r="O443" s="200"/>
      <c r="P443" s="200"/>
      <c r="Q443" s="130"/>
      <c r="R443" s="199"/>
      <c r="S443" s="200"/>
      <c r="T443" s="132"/>
      <c r="AB443" s="201" t="str">
        <f>IFERROR(__xludf.DUMMYFUNCTION("FILTER('설정시트'!$D$7:$K$20,'설정시트'!$C$7:$C$20=I443)"),"#N/A")</f>
        <v>#N/A</v>
      </c>
      <c r="AC443" s="201"/>
      <c r="AD443" s="201"/>
      <c r="AE443" s="201"/>
      <c r="AF443" s="201"/>
      <c r="AG443" s="201"/>
      <c r="AH443" s="201"/>
      <c r="AI443" s="201"/>
    </row>
    <row r="444">
      <c r="H444" s="205"/>
      <c r="I444" s="206"/>
      <c r="J444" s="203"/>
      <c r="K444" s="207"/>
      <c r="L444" s="199"/>
      <c r="M444" s="130"/>
      <c r="N444" s="199"/>
      <c r="O444" s="200"/>
      <c r="P444" s="200"/>
      <c r="Q444" s="130"/>
      <c r="R444" s="199"/>
      <c r="S444" s="200"/>
      <c r="T444" s="132"/>
      <c r="AB444" s="201" t="str">
        <f>IFERROR(__xludf.DUMMYFUNCTION("FILTER('설정시트'!$D$7:$K$20,'설정시트'!$C$7:$C$20=I444)"),"#N/A")</f>
        <v>#N/A</v>
      </c>
      <c r="AC444" s="201"/>
      <c r="AD444" s="201"/>
      <c r="AE444" s="201"/>
      <c r="AF444" s="201"/>
      <c r="AG444" s="201"/>
      <c r="AH444" s="201"/>
      <c r="AI444" s="201"/>
    </row>
    <row r="445">
      <c r="H445" s="205"/>
      <c r="I445" s="206"/>
      <c r="J445" s="203"/>
      <c r="K445" s="207"/>
      <c r="L445" s="199"/>
      <c r="M445" s="130"/>
      <c r="N445" s="199"/>
      <c r="O445" s="200"/>
      <c r="P445" s="200"/>
      <c r="Q445" s="130"/>
      <c r="R445" s="199"/>
      <c r="S445" s="200"/>
      <c r="T445" s="132"/>
      <c r="AB445" s="201" t="str">
        <f>IFERROR(__xludf.DUMMYFUNCTION("FILTER('설정시트'!$D$7:$K$20,'설정시트'!$C$7:$C$20=I445)"),"#N/A")</f>
        <v>#N/A</v>
      </c>
      <c r="AC445" s="201"/>
      <c r="AD445" s="201"/>
      <c r="AE445" s="201"/>
      <c r="AF445" s="201"/>
      <c r="AG445" s="201"/>
      <c r="AH445" s="201"/>
      <c r="AI445" s="201"/>
    </row>
    <row r="446">
      <c r="H446" s="205"/>
      <c r="I446" s="206"/>
      <c r="J446" s="203"/>
      <c r="K446" s="207"/>
      <c r="L446" s="199"/>
      <c r="M446" s="130"/>
      <c r="N446" s="199"/>
      <c r="O446" s="200"/>
      <c r="P446" s="200"/>
      <c r="Q446" s="130"/>
      <c r="R446" s="199"/>
      <c r="S446" s="200"/>
      <c r="T446" s="132"/>
      <c r="AB446" s="201" t="str">
        <f>IFERROR(__xludf.DUMMYFUNCTION("FILTER('설정시트'!$D$7:$K$20,'설정시트'!$C$7:$C$20=I446)"),"#N/A")</f>
        <v>#N/A</v>
      </c>
      <c r="AC446" s="201"/>
      <c r="AD446" s="201"/>
      <c r="AE446" s="201"/>
      <c r="AF446" s="201"/>
      <c r="AG446" s="201"/>
      <c r="AH446" s="201"/>
      <c r="AI446" s="201"/>
    </row>
    <row r="447">
      <c r="H447" s="205"/>
      <c r="I447" s="206"/>
      <c r="J447" s="203"/>
      <c r="K447" s="207"/>
      <c r="L447" s="199"/>
      <c r="M447" s="130"/>
      <c r="N447" s="199"/>
      <c r="O447" s="200"/>
      <c r="P447" s="200"/>
      <c r="Q447" s="130"/>
      <c r="R447" s="199"/>
      <c r="S447" s="200"/>
      <c r="T447" s="132"/>
      <c r="AB447" s="201" t="str">
        <f>IFERROR(__xludf.DUMMYFUNCTION("FILTER('설정시트'!$D$7:$K$20,'설정시트'!$C$7:$C$20=I447)"),"#N/A")</f>
        <v>#N/A</v>
      </c>
      <c r="AC447" s="201"/>
      <c r="AD447" s="201"/>
      <c r="AE447" s="201"/>
      <c r="AF447" s="201"/>
      <c r="AG447" s="201"/>
      <c r="AH447" s="201"/>
      <c r="AI447" s="201"/>
    </row>
    <row r="448">
      <c r="H448" s="205"/>
      <c r="I448" s="206"/>
      <c r="J448" s="203"/>
      <c r="K448" s="207"/>
      <c r="L448" s="199"/>
      <c r="M448" s="130"/>
      <c r="N448" s="199"/>
      <c r="O448" s="200"/>
      <c r="P448" s="200"/>
      <c r="Q448" s="130"/>
      <c r="R448" s="199"/>
      <c r="S448" s="200"/>
      <c r="T448" s="132"/>
      <c r="AB448" s="201" t="str">
        <f>IFERROR(__xludf.DUMMYFUNCTION("FILTER('설정시트'!$D$7:$K$20,'설정시트'!$C$7:$C$20=I448)"),"#N/A")</f>
        <v>#N/A</v>
      </c>
      <c r="AC448" s="201"/>
      <c r="AD448" s="201"/>
      <c r="AE448" s="201"/>
      <c r="AF448" s="201"/>
      <c r="AG448" s="201"/>
      <c r="AH448" s="201"/>
      <c r="AI448" s="201"/>
    </row>
    <row r="449">
      <c r="H449" s="205"/>
      <c r="I449" s="206"/>
      <c r="J449" s="203"/>
      <c r="K449" s="207"/>
      <c r="L449" s="199"/>
      <c r="M449" s="130"/>
      <c r="N449" s="199"/>
      <c r="O449" s="200"/>
      <c r="P449" s="200"/>
      <c r="Q449" s="130"/>
      <c r="R449" s="199"/>
      <c r="S449" s="200"/>
      <c r="T449" s="132"/>
      <c r="AB449" s="201" t="str">
        <f>IFERROR(__xludf.DUMMYFUNCTION("FILTER('설정시트'!$D$7:$K$20,'설정시트'!$C$7:$C$20=I449)"),"#N/A")</f>
        <v>#N/A</v>
      </c>
      <c r="AC449" s="201"/>
      <c r="AD449" s="201"/>
      <c r="AE449" s="201"/>
      <c r="AF449" s="201"/>
      <c r="AG449" s="201"/>
      <c r="AH449" s="201"/>
      <c r="AI449" s="201"/>
    </row>
    <row r="450">
      <c r="H450" s="205"/>
      <c r="I450" s="206"/>
      <c r="J450" s="203"/>
      <c r="K450" s="207"/>
      <c r="L450" s="199"/>
      <c r="M450" s="130"/>
      <c r="N450" s="199"/>
      <c r="O450" s="200"/>
      <c r="P450" s="200"/>
      <c r="Q450" s="130"/>
      <c r="R450" s="199"/>
      <c r="S450" s="200"/>
      <c r="T450" s="132"/>
      <c r="AB450" s="201" t="str">
        <f>IFERROR(__xludf.DUMMYFUNCTION("FILTER('설정시트'!$D$7:$K$20,'설정시트'!$C$7:$C$20=I450)"),"#N/A")</f>
        <v>#N/A</v>
      </c>
      <c r="AC450" s="201"/>
      <c r="AD450" s="201"/>
      <c r="AE450" s="201"/>
      <c r="AF450" s="201"/>
      <c r="AG450" s="201"/>
      <c r="AH450" s="201"/>
      <c r="AI450" s="201"/>
    </row>
    <row r="451">
      <c r="H451" s="205"/>
      <c r="I451" s="206"/>
      <c r="J451" s="203"/>
      <c r="K451" s="207"/>
      <c r="L451" s="199"/>
      <c r="M451" s="130"/>
      <c r="N451" s="199"/>
      <c r="O451" s="200"/>
      <c r="P451" s="200"/>
      <c r="Q451" s="130"/>
      <c r="R451" s="199"/>
      <c r="S451" s="200"/>
      <c r="T451" s="132"/>
      <c r="AB451" s="201" t="str">
        <f>IFERROR(__xludf.DUMMYFUNCTION("FILTER('설정시트'!$D$7:$K$20,'설정시트'!$C$7:$C$20=I451)"),"#N/A")</f>
        <v>#N/A</v>
      </c>
      <c r="AC451" s="201"/>
      <c r="AD451" s="201"/>
      <c r="AE451" s="201"/>
      <c r="AF451" s="201"/>
      <c r="AG451" s="201"/>
      <c r="AH451" s="201"/>
      <c r="AI451" s="201"/>
    </row>
    <row r="452">
      <c r="H452" s="205"/>
      <c r="I452" s="206"/>
      <c r="J452" s="203"/>
      <c r="K452" s="207"/>
      <c r="L452" s="199"/>
      <c r="M452" s="130"/>
      <c r="N452" s="199"/>
      <c r="O452" s="200"/>
      <c r="P452" s="200"/>
      <c r="Q452" s="130"/>
      <c r="R452" s="199"/>
      <c r="S452" s="200"/>
      <c r="T452" s="132"/>
      <c r="AB452" s="201" t="str">
        <f>IFERROR(__xludf.DUMMYFUNCTION("FILTER('설정시트'!$D$7:$K$20,'설정시트'!$C$7:$C$20=I452)"),"#N/A")</f>
        <v>#N/A</v>
      </c>
      <c r="AC452" s="201"/>
      <c r="AD452" s="201"/>
      <c r="AE452" s="201"/>
      <c r="AF452" s="201"/>
      <c r="AG452" s="201"/>
      <c r="AH452" s="201"/>
      <c r="AI452" s="201"/>
    </row>
    <row r="453">
      <c r="H453" s="205"/>
      <c r="I453" s="206"/>
      <c r="J453" s="203"/>
      <c r="K453" s="207"/>
      <c r="L453" s="199"/>
      <c r="M453" s="130"/>
      <c r="N453" s="199"/>
      <c r="O453" s="200"/>
      <c r="P453" s="200"/>
      <c r="Q453" s="130"/>
      <c r="R453" s="199"/>
      <c r="S453" s="200"/>
      <c r="T453" s="132"/>
      <c r="AB453" s="201" t="str">
        <f>IFERROR(__xludf.DUMMYFUNCTION("FILTER('설정시트'!$D$7:$K$20,'설정시트'!$C$7:$C$20=I453)"),"#N/A")</f>
        <v>#N/A</v>
      </c>
      <c r="AC453" s="201"/>
      <c r="AD453" s="201"/>
      <c r="AE453" s="201"/>
      <c r="AF453" s="201"/>
      <c r="AG453" s="201"/>
      <c r="AH453" s="201"/>
      <c r="AI453" s="201"/>
    </row>
    <row r="454">
      <c r="H454" s="205"/>
      <c r="I454" s="206"/>
      <c r="J454" s="203"/>
      <c r="K454" s="207"/>
      <c r="L454" s="199"/>
      <c r="M454" s="130"/>
      <c r="N454" s="199"/>
      <c r="O454" s="200"/>
      <c r="P454" s="200"/>
      <c r="Q454" s="130"/>
      <c r="R454" s="199"/>
      <c r="S454" s="200"/>
      <c r="T454" s="132"/>
      <c r="AB454" s="201" t="str">
        <f>IFERROR(__xludf.DUMMYFUNCTION("FILTER('설정시트'!$D$7:$K$20,'설정시트'!$C$7:$C$20=I454)"),"#N/A")</f>
        <v>#N/A</v>
      </c>
      <c r="AC454" s="201"/>
      <c r="AD454" s="201"/>
      <c r="AE454" s="201"/>
      <c r="AF454" s="201"/>
      <c r="AG454" s="201"/>
      <c r="AH454" s="201"/>
      <c r="AI454" s="201"/>
    </row>
    <row r="455">
      <c r="H455" s="205"/>
      <c r="I455" s="206"/>
      <c r="J455" s="203"/>
      <c r="K455" s="207"/>
      <c r="L455" s="199"/>
      <c r="M455" s="130"/>
      <c r="N455" s="199"/>
      <c r="O455" s="200"/>
      <c r="P455" s="200"/>
      <c r="Q455" s="130"/>
      <c r="R455" s="199"/>
      <c r="S455" s="200"/>
      <c r="T455" s="132"/>
      <c r="AB455" s="201" t="str">
        <f>IFERROR(__xludf.DUMMYFUNCTION("FILTER('설정시트'!$D$7:$K$20,'설정시트'!$C$7:$C$20=I455)"),"#N/A")</f>
        <v>#N/A</v>
      </c>
      <c r="AC455" s="201"/>
      <c r="AD455" s="201"/>
      <c r="AE455" s="201"/>
      <c r="AF455" s="201"/>
      <c r="AG455" s="201"/>
      <c r="AH455" s="201"/>
      <c r="AI455" s="201"/>
    </row>
    <row r="456">
      <c r="H456" s="205"/>
      <c r="I456" s="206"/>
      <c r="J456" s="203"/>
      <c r="K456" s="207"/>
      <c r="L456" s="199"/>
      <c r="M456" s="130"/>
      <c r="N456" s="199"/>
      <c r="O456" s="200"/>
      <c r="P456" s="200"/>
      <c r="Q456" s="130"/>
      <c r="R456" s="199"/>
      <c r="S456" s="200"/>
      <c r="T456" s="132"/>
      <c r="AB456" s="201" t="str">
        <f>IFERROR(__xludf.DUMMYFUNCTION("FILTER('설정시트'!$D$7:$K$20,'설정시트'!$C$7:$C$20=I456)"),"#N/A")</f>
        <v>#N/A</v>
      </c>
      <c r="AC456" s="201"/>
      <c r="AD456" s="201"/>
      <c r="AE456" s="201"/>
      <c r="AF456" s="201"/>
      <c r="AG456" s="201"/>
      <c r="AH456" s="201"/>
      <c r="AI456" s="201"/>
    </row>
    <row r="457">
      <c r="H457" s="205"/>
      <c r="I457" s="206"/>
      <c r="J457" s="203"/>
      <c r="K457" s="207"/>
      <c r="L457" s="199"/>
      <c r="M457" s="130"/>
      <c r="N457" s="199"/>
      <c r="O457" s="200"/>
      <c r="P457" s="200"/>
      <c r="Q457" s="130"/>
      <c r="R457" s="199"/>
      <c r="S457" s="200"/>
      <c r="T457" s="132"/>
      <c r="AB457" s="201" t="str">
        <f>IFERROR(__xludf.DUMMYFUNCTION("FILTER('설정시트'!$D$7:$K$20,'설정시트'!$C$7:$C$20=I457)"),"#N/A")</f>
        <v>#N/A</v>
      </c>
      <c r="AC457" s="201"/>
      <c r="AD457" s="201"/>
      <c r="AE457" s="201"/>
      <c r="AF457" s="201"/>
      <c r="AG457" s="201"/>
      <c r="AH457" s="201"/>
      <c r="AI457" s="201"/>
    </row>
    <row r="458">
      <c r="H458" s="205"/>
      <c r="I458" s="206"/>
      <c r="J458" s="203"/>
      <c r="K458" s="207"/>
      <c r="L458" s="199"/>
      <c r="M458" s="130"/>
      <c r="N458" s="199"/>
      <c r="O458" s="200"/>
      <c r="P458" s="200"/>
      <c r="Q458" s="130"/>
      <c r="R458" s="199"/>
      <c r="S458" s="200"/>
      <c r="T458" s="132"/>
      <c r="AB458" s="201" t="str">
        <f>IFERROR(__xludf.DUMMYFUNCTION("FILTER('설정시트'!$D$7:$K$20,'설정시트'!$C$7:$C$20=I458)"),"#N/A")</f>
        <v>#N/A</v>
      </c>
      <c r="AC458" s="201"/>
      <c r="AD458" s="201"/>
      <c r="AE458" s="201"/>
      <c r="AF458" s="201"/>
      <c r="AG458" s="201"/>
      <c r="AH458" s="201"/>
      <c r="AI458" s="201"/>
    </row>
    <row r="459">
      <c r="H459" s="205"/>
      <c r="I459" s="206"/>
      <c r="J459" s="203"/>
      <c r="K459" s="207"/>
      <c r="L459" s="199"/>
      <c r="M459" s="130"/>
      <c r="N459" s="199"/>
      <c r="O459" s="200"/>
      <c r="P459" s="200"/>
      <c r="Q459" s="130"/>
      <c r="R459" s="199"/>
      <c r="S459" s="200"/>
      <c r="T459" s="132"/>
      <c r="AB459" s="201" t="str">
        <f>IFERROR(__xludf.DUMMYFUNCTION("FILTER('설정시트'!$D$7:$K$20,'설정시트'!$C$7:$C$20=I459)"),"#N/A")</f>
        <v>#N/A</v>
      </c>
      <c r="AC459" s="201"/>
      <c r="AD459" s="201"/>
      <c r="AE459" s="201"/>
      <c r="AF459" s="201"/>
      <c r="AG459" s="201"/>
      <c r="AH459" s="201"/>
      <c r="AI459" s="201"/>
    </row>
    <row r="460">
      <c r="H460" s="205"/>
      <c r="I460" s="206"/>
      <c r="J460" s="203"/>
      <c r="K460" s="207"/>
      <c r="L460" s="199"/>
      <c r="M460" s="130"/>
      <c r="N460" s="199"/>
      <c r="O460" s="200"/>
      <c r="P460" s="200"/>
      <c r="Q460" s="130"/>
      <c r="R460" s="199"/>
      <c r="S460" s="200"/>
      <c r="T460" s="132"/>
      <c r="AB460" s="201" t="str">
        <f>IFERROR(__xludf.DUMMYFUNCTION("FILTER('설정시트'!$D$7:$K$20,'설정시트'!$C$7:$C$20=I460)"),"#N/A")</f>
        <v>#N/A</v>
      </c>
      <c r="AC460" s="201"/>
      <c r="AD460" s="201"/>
      <c r="AE460" s="201"/>
      <c r="AF460" s="201"/>
      <c r="AG460" s="201"/>
      <c r="AH460" s="201"/>
      <c r="AI460" s="201"/>
    </row>
    <row r="461">
      <c r="H461" s="205"/>
      <c r="I461" s="206"/>
      <c r="J461" s="203"/>
      <c r="K461" s="207"/>
      <c r="L461" s="199"/>
      <c r="M461" s="130"/>
      <c r="N461" s="199"/>
      <c r="O461" s="200"/>
      <c r="P461" s="200"/>
      <c r="Q461" s="130"/>
      <c r="R461" s="199"/>
      <c r="S461" s="200"/>
      <c r="T461" s="132"/>
      <c r="AB461" s="201" t="str">
        <f>IFERROR(__xludf.DUMMYFUNCTION("FILTER('설정시트'!$D$7:$K$20,'설정시트'!$C$7:$C$20=I461)"),"#N/A")</f>
        <v>#N/A</v>
      </c>
      <c r="AC461" s="201"/>
      <c r="AD461" s="201"/>
      <c r="AE461" s="201"/>
      <c r="AF461" s="201"/>
      <c r="AG461" s="201"/>
      <c r="AH461" s="201"/>
      <c r="AI461" s="201"/>
    </row>
    <row r="462">
      <c r="H462" s="205"/>
      <c r="I462" s="206"/>
      <c r="J462" s="203"/>
      <c r="K462" s="207"/>
      <c r="L462" s="199"/>
      <c r="M462" s="130"/>
      <c r="N462" s="199"/>
      <c r="O462" s="200"/>
      <c r="P462" s="200"/>
      <c r="Q462" s="130"/>
      <c r="R462" s="199"/>
      <c r="S462" s="200"/>
      <c r="T462" s="132"/>
      <c r="AB462" s="201" t="str">
        <f>IFERROR(__xludf.DUMMYFUNCTION("FILTER('설정시트'!$D$7:$K$20,'설정시트'!$C$7:$C$20=I462)"),"#N/A")</f>
        <v>#N/A</v>
      </c>
      <c r="AC462" s="201"/>
      <c r="AD462" s="201"/>
      <c r="AE462" s="201"/>
      <c r="AF462" s="201"/>
      <c r="AG462" s="201"/>
      <c r="AH462" s="201"/>
      <c r="AI462" s="201"/>
    </row>
    <row r="463">
      <c r="H463" s="205"/>
      <c r="I463" s="206"/>
      <c r="J463" s="203"/>
      <c r="K463" s="207"/>
      <c r="L463" s="199"/>
      <c r="M463" s="130"/>
      <c r="N463" s="199"/>
      <c r="O463" s="200"/>
      <c r="P463" s="200"/>
      <c r="Q463" s="130"/>
      <c r="R463" s="199"/>
      <c r="S463" s="200"/>
      <c r="T463" s="132"/>
      <c r="AB463" s="201" t="str">
        <f>IFERROR(__xludf.DUMMYFUNCTION("FILTER('설정시트'!$D$7:$K$20,'설정시트'!$C$7:$C$20=I463)"),"#N/A")</f>
        <v>#N/A</v>
      </c>
      <c r="AC463" s="201"/>
      <c r="AD463" s="201"/>
      <c r="AE463" s="201"/>
      <c r="AF463" s="201"/>
      <c r="AG463" s="201"/>
      <c r="AH463" s="201"/>
      <c r="AI463" s="201"/>
    </row>
    <row r="464">
      <c r="H464" s="205"/>
      <c r="I464" s="206"/>
      <c r="J464" s="203"/>
      <c r="K464" s="207"/>
      <c r="L464" s="199"/>
      <c r="M464" s="130"/>
      <c r="N464" s="199"/>
      <c r="O464" s="200"/>
      <c r="P464" s="200"/>
      <c r="Q464" s="130"/>
      <c r="R464" s="199"/>
      <c r="S464" s="200"/>
      <c r="T464" s="132"/>
      <c r="AB464" s="201" t="str">
        <f>IFERROR(__xludf.DUMMYFUNCTION("FILTER('설정시트'!$D$7:$K$20,'설정시트'!$C$7:$C$20=I464)"),"#N/A")</f>
        <v>#N/A</v>
      </c>
      <c r="AC464" s="201"/>
      <c r="AD464" s="201"/>
      <c r="AE464" s="201"/>
      <c r="AF464" s="201"/>
      <c r="AG464" s="201"/>
      <c r="AH464" s="201"/>
      <c r="AI464" s="201"/>
    </row>
    <row r="465">
      <c r="H465" s="205"/>
      <c r="I465" s="206"/>
      <c r="J465" s="203"/>
      <c r="K465" s="207"/>
      <c r="L465" s="199"/>
      <c r="M465" s="130"/>
      <c r="N465" s="199"/>
      <c r="O465" s="200"/>
      <c r="P465" s="200"/>
      <c r="Q465" s="130"/>
      <c r="R465" s="199"/>
      <c r="S465" s="200"/>
      <c r="T465" s="132"/>
      <c r="AB465" s="201" t="str">
        <f>IFERROR(__xludf.DUMMYFUNCTION("FILTER('설정시트'!$D$7:$K$20,'설정시트'!$C$7:$C$20=I465)"),"#N/A")</f>
        <v>#N/A</v>
      </c>
      <c r="AC465" s="201"/>
      <c r="AD465" s="201"/>
      <c r="AE465" s="201"/>
      <c r="AF465" s="201"/>
      <c r="AG465" s="201"/>
      <c r="AH465" s="201"/>
      <c r="AI465" s="201"/>
    </row>
    <row r="466">
      <c r="H466" s="205"/>
      <c r="I466" s="206"/>
      <c r="J466" s="203"/>
      <c r="K466" s="207"/>
      <c r="L466" s="199"/>
      <c r="M466" s="130"/>
      <c r="N466" s="199"/>
      <c r="O466" s="200"/>
      <c r="P466" s="200"/>
      <c r="Q466" s="130"/>
      <c r="R466" s="199"/>
      <c r="S466" s="200"/>
      <c r="T466" s="132"/>
      <c r="AB466" s="201" t="str">
        <f>IFERROR(__xludf.DUMMYFUNCTION("FILTER('설정시트'!$D$7:$K$20,'설정시트'!$C$7:$C$20=I466)"),"#N/A")</f>
        <v>#N/A</v>
      </c>
      <c r="AC466" s="201"/>
      <c r="AD466" s="201"/>
      <c r="AE466" s="201"/>
      <c r="AF466" s="201"/>
      <c r="AG466" s="201"/>
      <c r="AH466" s="201"/>
      <c r="AI466" s="201"/>
    </row>
    <row r="467">
      <c r="H467" s="205"/>
      <c r="I467" s="206"/>
      <c r="J467" s="203"/>
      <c r="K467" s="207"/>
      <c r="L467" s="199"/>
      <c r="M467" s="130"/>
      <c r="N467" s="199"/>
      <c r="O467" s="200"/>
      <c r="P467" s="200"/>
      <c r="Q467" s="130"/>
      <c r="R467" s="199"/>
      <c r="S467" s="200"/>
      <c r="T467" s="132"/>
      <c r="AB467" s="201" t="str">
        <f>IFERROR(__xludf.DUMMYFUNCTION("FILTER('설정시트'!$D$7:$K$20,'설정시트'!$C$7:$C$20=I467)"),"#N/A")</f>
        <v>#N/A</v>
      </c>
      <c r="AC467" s="201"/>
      <c r="AD467" s="201"/>
      <c r="AE467" s="201"/>
      <c r="AF467" s="201"/>
      <c r="AG467" s="201"/>
      <c r="AH467" s="201"/>
      <c r="AI467" s="201"/>
    </row>
    <row r="468">
      <c r="H468" s="205"/>
      <c r="I468" s="206"/>
      <c r="J468" s="203"/>
      <c r="K468" s="207"/>
      <c r="L468" s="199"/>
      <c r="M468" s="130"/>
      <c r="N468" s="199"/>
      <c r="O468" s="200"/>
      <c r="P468" s="200"/>
      <c r="Q468" s="130"/>
      <c r="R468" s="199"/>
      <c r="S468" s="200"/>
      <c r="T468" s="132"/>
      <c r="AB468" s="201" t="str">
        <f>IFERROR(__xludf.DUMMYFUNCTION("FILTER('설정시트'!$D$7:$K$20,'설정시트'!$C$7:$C$20=I468)"),"#N/A")</f>
        <v>#N/A</v>
      </c>
      <c r="AC468" s="201"/>
      <c r="AD468" s="201"/>
      <c r="AE468" s="201"/>
      <c r="AF468" s="201"/>
      <c r="AG468" s="201"/>
      <c r="AH468" s="201"/>
      <c r="AI468" s="201"/>
    </row>
    <row r="469">
      <c r="H469" s="205"/>
      <c r="I469" s="206"/>
      <c r="J469" s="203"/>
      <c r="K469" s="207"/>
      <c r="L469" s="199"/>
      <c r="M469" s="130"/>
      <c r="N469" s="199"/>
      <c r="O469" s="200"/>
      <c r="P469" s="200"/>
      <c r="Q469" s="130"/>
      <c r="R469" s="199"/>
      <c r="S469" s="200"/>
      <c r="T469" s="132"/>
      <c r="AB469" s="201" t="str">
        <f>IFERROR(__xludf.DUMMYFUNCTION("FILTER('설정시트'!$D$7:$K$20,'설정시트'!$C$7:$C$20=I469)"),"#N/A")</f>
        <v>#N/A</v>
      </c>
      <c r="AC469" s="201"/>
      <c r="AD469" s="201"/>
      <c r="AE469" s="201"/>
      <c r="AF469" s="201"/>
      <c r="AG469" s="201"/>
      <c r="AH469" s="201"/>
      <c r="AI469" s="201"/>
    </row>
    <row r="470">
      <c r="H470" s="205"/>
      <c r="I470" s="206"/>
      <c r="J470" s="203"/>
      <c r="K470" s="207"/>
      <c r="L470" s="199"/>
      <c r="M470" s="130"/>
      <c r="N470" s="199"/>
      <c r="O470" s="200"/>
      <c r="P470" s="200"/>
      <c r="Q470" s="130"/>
      <c r="R470" s="199"/>
      <c r="S470" s="200"/>
      <c r="T470" s="132"/>
      <c r="AB470" s="201" t="str">
        <f>IFERROR(__xludf.DUMMYFUNCTION("FILTER('설정시트'!$D$7:$K$20,'설정시트'!$C$7:$C$20=I470)"),"#N/A")</f>
        <v>#N/A</v>
      </c>
      <c r="AC470" s="201"/>
      <c r="AD470" s="201"/>
      <c r="AE470" s="201"/>
      <c r="AF470" s="201"/>
      <c r="AG470" s="201"/>
      <c r="AH470" s="201"/>
      <c r="AI470" s="201"/>
    </row>
    <row r="471">
      <c r="H471" s="205"/>
      <c r="I471" s="206"/>
      <c r="J471" s="203"/>
      <c r="K471" s="207"/>
      <c r="L471" s="199"/>
      <c r="M471" s="130"/>
      <c r="N471" s="199"/>
      <c r="O471" s="200"/>
      <c r="P471" s="200"/>
      <c r="Q471" s="130"/>
      <c r="R471" s="199"/>
      <c r="S471" s="200"/>
      <c r="T471" s="132"/>
      <c r="AB471" s="201" t="str">
        <f>IFERROR(__xludf.DUMMYFUNCTION("FILTER('설정시트'!$D$7:$K$20,'설정시트'!$C$7:$C$20=I471)"),"#N/A")</f>
        <v>#N/A</v>
      </c>
      <c r="AC471" s="201"/>
      <c r="AD471" s="201"/>
      <c r="AE471" s="201"/>
      <c r="AF471" s="201"/>
      <c r="AG471" s="201"/>
      <c r="AH471" s="201"/>
      <c r="AI471" s="201"/>
    </row>
    <row r="472">
      <c r="H472" s="205"/>
      <c r="I472" s="206"/>
      <c r="J472" s="203"/>
      <c r="K472" s="207"/>
      <c r="L472" s="199"/>
      <c r="M472" s="130"/>
      <c r="N472" s="199"/>
      <c r="O472" s="200"/>
      <c r="P472" s="200"/>
      <c r="Q472" s="130"/>
      <c r="R472" s="199"/>
      <c r="S472" s="200"/>
      <c r="T472" s="132"/>
      <c r="AB472" s="201" t="str">
        <f>IFERROR(__xludf.DUMMYFUNCTION("FILTER('설정시트'!$D$7:$K$20,'설정시트'!$C$7:$C$20=I472)"),"#N/A")</f>
        <v>#N/A</v>
      </c>
      <c r="AC472" s="201"/>
      <c r="AD472" s="201"/>
      <c r="AE472" s="201"/>
      <c r="AF472" s="201"/>
      <c r="AG472" s="201"/>
      <c r="AH472" s="201"/>
      <c r="AI472" s="201"/>
    </row>
    <row r="473">
      <c r="H473" s="205"/>
      <c r="I473" s="206"/>
      <c r="J473" s="203"/>
      <c r="K473" s="207"/>
      <c r="L473" s="199"/>
      <c r="M473" s="130"/>
      <c r="N473" s="199"/>
      <c r="O473" s="200"/>
      <c r="P473" s="200"/>
      <c r="Q473" s="130"/>
      <c r="R473" s="199"/>
      <c r="S473" s="200"/>
      <c r="T473" s="132"/>
      <c r="AB473" s="201" t="str">
        <f>IFERROR(__xludf.DUMMYFUNCTION("FILTER('설정시트'!$D$7:$K$20,'설정시트'!$C$7:$C$20=I473)"),"#N/A")</f>
        <v>#N/A</v>
      </c>
      <c r="AC473" s="201"/>
      <c r="AD473" s="201"/>
      <c r="AE473" s="201"/>
      <c r="AF473" s="201"/>
      <c r="AG473" s="201"/>
      <c r="AH473" s="201"/>
      <c r="AI473" s="201"/>
    </row>
    <row r="474">
      <c r="H474" s="205"/>
      <c r="I474" s="206"/>
      <c r="J474" s="203"/>
      <c r="K474" s="207"/>
      <c r="L474" s="199"/>
      <c r="M474" s="130"/>
      <c r="N474" s="199"/>
      <c r="O474" s="200"/>
      <c r="P474" s="200"/>
      <c r="Q474" s="130"/>
      <c r="R474" s="199"/>
      <c r="S474" s="200"/>
      <c r="T474" s="132"/>
      <c r="AB474" s="201" t="str">
        <f>IFERROR(__xludf.DUMMYFUNCTION("FILTER('설정시트'!$D$7:$K$20,'설정시트'!$C$7:$C$20=I474)"),"#N/A")</f>
        <v>#N/A</v>
      </c>
      <c r="AC474" s="201"/>
      <c r="AD474" s="201"/>
      <c r="AE474" s="201"/>
      <c r="AF474" s="201"/>
      <c r="AG474" s="201"/>
      <c r="AH474" s="201"/>
      <c r="AI474" s="201"/>
    </row>
    <row r="475">
      <c r="H475" s="205"/>
      <c r="I475" s="206"/>
      <c r="J475" s="203"/>
      <c r="K475" s="207"/>
      <c r="L475" s="199"/>
      <c r="M475" s="130"/>
      <c r="N475" s="199"/>
      <c r="O475" s="200"/>
      <c r="P475" s="200"/>
      <c r="Q475" s="130"/>
      <c r="R475" s="199"/>
      <c r="S475" s="200"/>
      <c r="T475" s="132"/>
      <c r="AB475" s="201" t="str">
        <f>IFERROR(__xludf.DUMMYFUNCTION("FILTER('설정시트'!$D$7:$K$20,'설정시트'!$C$7:$C$20=I475)"),"#N/A")</f>
        <v>#N/A</v>
      </c>
      <c r="AC475" s="201"/>
      <c r="AD475" s="201"/>
      <c r="AE475" s="201"/>
      <c r="AF475" s="201"/>
      <c r="AG475" s="201"/>
      <c r="AH475" s="201"/>
      <c r="AI475" s="201"/>
    </row>
    <row r="476">
      <c r="H476" s="205"/>
      <c r="I476" s="206"/>
      <c r="J476" s="203"/>
      <c r="K476" s="207"/>
      <c r="L476" s="199"/>
      <c r="M476" s="130"/>
      <c r="N476" s="199"/>
      <c r="O476" s="200"/>
      <c r="P476" s="200"/>
      <c r="Q476" s="130"/>
      <c r="R476" s="199"/>
      <c r="S476" s="200"/>
      <c r="T476" s="132"/>
      <c r="AB476" s="201" t="str">
        <f>IFERROR(__xludf.DUMMYFUNCTION("FILTER('설정시트'!$D$7:$K$20,'설정시트'!$C$7:$C$20=I476)"),"#N/A")</f>
        <v>#N/A</v>
      </c>
      <c r="AC476" s="201"/>
      <c r="AD476" s="201"/>
      <c r="AE476" s="201"/>
      <c r="AF476" s="201"/>
      <c r="AG476" s="201"/>
      <c r="AH476" s="201"/>
      <c r="AI476" s="201"/>
    </row>
    <row r="477">
      <c r="H477" s="205"/>
      <c r="I477" s="206"/>
      <c r="J477" s="203"/>
      <c r="K477" s="207"/>
      <c r="L477" s="199"/>
      <c r="M477" s="130"/>
      <c r="N477" s="199"/>
      <c r="O477" s="200"/>
      <c r="P477" s="200"/>
      <c r="Q477" s="130"/>
      <c r="R477" s="199"/>
      <c r="S477" s="200"/>
      <c r="T477" s="132"/>
      <c r="AB477" s="201" t="str">
        <f>IFERROR(__xludf.DUMMYFUNCTION("FILTER('설정시트'!$D$7:$K$20,'설정시트'!$C$7:$C$20=I477)"),"#N/A")</f>
        <v>#N/A</v>
      </c>
      <c r="AC477" s="201"/>
      <c r="AD477" s="201"/>
      <c r="AE477" s="201"/>
      <c r="AF477" s="201"/>
      <c r="AG477" s="201"/>
      <c r="AH477" s="201"/>
      <c r="AI477" s="201"/>
    </row>
    <row r="478">
      <c r="H478" s="205"/>
      <c r="I478" s="206"/>
      <c r="J478" s="203"/>
      <c r="K478" s="207"/>
      <c r="L478" s="199"/>
      <c r="M478" s="130"/>
      <c r="N478" s="199"/>
      <c r="O478" s="200"/>
      <c r="P478" s="200"/>
      <c r="Q478" s="130"/>
      <c r="R478" s="199"/>
      <c r="S478" s="200"/>
      <c r="T478" s="132"/>
      <c r="AB478" s="201" t="str">
        <f>IFERROR(__xludf.DUMMYFUNCTION("FILTER('설정시트'!$D$7:$K$20,'설정시트'!$C$7:$C$20=I478)"),"#N/A")</f>
        <v>#N/A</v>
      </c>
      <c r="AC478" s="201"/>
      <c r="AD478" s="201"/>
      <c r="AE478" s="201"/>
      <c r="AF478" s="201"/>
      <c r="AG478" s="201"/>
      <c r="AH478" s="201"/>
      <c r="AI478" s="201"/>
    </row>
    <row r="479">
      <c r="H479" s="205"/>
      <c r="I479" s="206"/>
      <c r="J479" s="203"/>
      <c r="K479" s="207"/>
      <c r="L479" s="199"/>
      <c r="M479" s="130"/>
      <c r="N479" s="199"/>
      <c r="O479" s="200"/>
      <c r="P479" s="200"/>
      <c r="Q479" s="130"/>
      <c r="R479" s="199"/>
      <c r="S479" s="200"/>
      <c r="T479" s="132"/>
      <c r="AB479" s="201" t="str">
        <f>IFERROR(__xludf.DUMMYFUNCTION("FILTER('설정시트'!$D$7:$K$20,'설정시트'!$C$7:$C$20=I479)"),"#N/A")</f>
        <v>#N/A</v>
      </c>
      <c r="AC479" s="201"/>
      <c r="AD479" s="201"/>
      <c r="AE479" s="201"/>
      <c r="AF479" s="201"/>
      <c r="AG479" s="201"/>
      <c r="AH479" s="201"/>
      <c r="AI479" s="201"/>
    </row>
    <row r="480">
      <c r="H480" s="205"/>
      <c r="I480" s="206"/>
      <c r="J480" s="203"/>
      <c r="K480" s="207"/>
      <c r="L480" s="199"/>
      <c r="M480" s="130"/>
      <c r="N480" s="199"/>
      <c r="O480" s="200"/>
      <c r="P480" s="200"/>
      <c r="Q480" s="130"/>
      <c r="R480" s="199"/>
      <c r="S480" s="200"/>
      <c r="T480" s="132"/>
      <c r="AB480" s="201" t="str">
        <f>IFERROR(__xludf.DUMMYFUNCTION("FILTER('설정시트'!$D$7:$K$20,'설정시트'!$C$7:$C$20=I480)"),"#N/A")</f>
        <v>#N/A</v>
      </c>
      <c r="AC480" s="201"/>
      <c r="AD480" s="201"/>
      <c r="AE480" s="201"/>
      <c r="AF480" s="201"/>
      <c r="AG480" s="201"/>
      <c r="AH480" s="201"/>
      <c r="AI480" s="201"/>
    </row>
    <row r="481">
      <c r="H481" s="205"/>
      <c r="I481" s="206"/>
      <c r="J481" s="203"/>
      <c r="K481" s="207"/>
      <c r="L481" s="199"/>
      <c r="M481" s="130"/>
      <c r="N481" s="199"/>
      <c r="O481" s="200"/>
      <c r="P481" s="200"/>
      <c r="Q481" s="130"/>
      <c r="R481" s="199"/>
      <c r="S481" s="200"/>
      <c r="T481" s="132"/>
      <c r="AB481" s="201" t="str">
        <f>IFERROR(__xludf.DUMMYFUNCTION("FILTER('설정시트'!$D$7:$K$20,'설정시트'!$C$7:$C$20=I481)"),"#N/A")</f>
        <v>#N/A</v>
      </c>
      <c r="AC481" s="201"/>
      <c r="AD481" s="201"/>
      <c r="AE481" s="201"/>
      <c r="AF481" s="201"/>
      <c r="AG481" s="201"/>
      <c r="AH481" s="201"/>
      <c r="AI481" s="201"/>
    </row>
    <row r="482">
      <c r="H482" s="205"/>
      <c r="I482" s="206"/>
      <c r="J482" s="203"/>
      <c r="K482" s="207"/>
      <c r="L482" s="199"/>
      <c r="M482" s="130"/>
      <c r="N482" s="199"/>
      <c r="O482" s="200"/>
      <c r="P482" s="200"/>
      <c r="Q482" s="130"/>
      <c r="R482" s="199"/>
      <c r="S482" s="200"/>
      <c r="T482" s="132"/>
      <c r="AB482" s="201" t="str">
        <f>IFERROR(__xludf.DUMMYFUNCTION("FILTER('설정시트'!$D$7:$K$20,'설정시트'!$C$7:$C$20=I482)"),"#N/A")</f>
        <v>#N/A</v>
      </c>
      <c r="AC482" s="201"/>
      <c r="AD482" s="201"/>
      <c r="AE482" s="201"/>
      <c r="AF482" s="201"/>
      <c r="AG482" s="201"/>
      <c r="AH482" s="201"/>
      <c r="AI482" s="201"/>
    </row>
    <row r="483">
      <c r="H483" s="205"/>
      <c r="I483" s="206"/>
      <c r="J483" s="203"/>
      <c r="K483" s="207"/>
      <c r="L483" s="199"/>
      <c r="M483" s="130"/>
      <c r="N483" s="199"/>
      <c r="O483" s="200"/>
      <c r="P483" s="200"/>
      <c r="Q483" s="130"/>
      <c r="R483" s="199"/>
      <c r="S483" s="200"/>
      <c r="T483" s="132"/>
      <c r="AB483" s="201" t="str">
        <f>IFERROR(__xludf.DUMMYFUNCTION("FILTER('설정시트'!$D$7:$K$20,'설정시트'!$C$7:$C$20=I483)"),"#N/A")</f>
        <v>#N/A</v>
      </c>
      <c r="AC483" s="201"/>
      <c r="AD483" s="201"/>
      <c r="AE483" s="201"/>
      <c r="AF483" s="201"/>
      <c r="AG483" s="201"/>
      <c r="AH483" s="201"/>
      <c r="AI483" s="201"/>
    </row>
    <row r="484">
      <c r="H484" s="205"/>
      <c r="I484" s="206"/>
      <c r="J484" s="203"/>
      <c r="K484" s="207"/>
      <c r="L484" s="199"/>
      <c r="M484" s="130"/>
      <c r="N484" s="199"/>
      <c r="O484" s="200"/>
      <c r="P484" s="200"/>
      <c r="Q484" s="130"/>
      <c r="R484" s="199"/>
      <c r="S484" s="200"/>
      <c r="T484" s="132"/>
      <c r="AB484" s="201" t="str">
        <f>IFERROR(__xludf.DUMMYFUNCTION("FILTER('설정시트'!$D$7:$K$20,'설정시트'!$C$7:$C$20=I484)"),"#N/A")</f>
        <v>#N/A</v>
      </c>
      <c r="AC484" s="201"/>
      <c r="AD484" s="201"/>
      <c r="AE484" s="201"/>
      <c r="AF484" s="201"/>
      <c r="AG484" s="201"/>
      <c r="AH484" s="201"/>
      <c r="AI484" s="201"/>
    </row>
    <row r="485">
      <c r="H485" s="205"/>
      <c r="I485" s="206"/>
      <c r="J485" s="203"/>
      <c r="K485" s="207"/>
      <c r="L485" s="199"/>
      <c r="M485" s="130"/>
      <c r="N485" s="199"/>
      <c r="O485" s="200"/>
      <c r="P485" s="200"/>
      <c r="Q485" s="130"/>
      <c r="R485" s="199"/>
      <c r="S485" s="200"/>
      <c r="T485" s="132"/>
      <c r="AB485" s="201" t="str">
        <f>IFERROR(__xludf.DUMMYFUNCTION("FILTER('설정시트'!$D$7:$K$20,'설정시트'!$C$7:$C$20=I485)"),"#N/A")</f>
        <v>#N/A</v>
      </c>
      <c r="AC485" s="201"/>
      <c r="AD485" s="201"/>
      <c r="AE485" s="201"/>
      <c r="AF485" s="201"/>
      <c r="AG485" s="201"/>
      <c r="AH485" s="201"/>
      <c r="AI485" s="201"/>
    </row>
    <row r="486">
      <c r="H486" s="205"/>
      <c r="I486" s="206"/>
      <c r="J486" s="203"/>
      <c r="K486" s="207"/>
      <c r="L486" s="199"/>
      <c r="M486" s="130"/>
      <c r="N486" s="199"/>
      <c r="O486" s="200"/>
      <c r="P486" s="200"/>
      <c r="Q486" s="130"/>
      <c r="R486" s="199"/>
      <c r="S486" s="200"/>
      <c r="T486" s="132"/>
      <c r="AB486" s="201" t="str">
        <f>IFERROR(__xludf.DUMMYFUNCTION("FILTER('설정시트'!$D$7:$K$20,'설정시트'!$C$7:$C$20=I486)"),"#N/A")</f>
        <v>#N/A</v>
      </c>
      <c r="AC486" s="201"/>
      <c r="AD486" s="201"/>
      <c r="AE486" s="201"/>
      <c r="AF486" s="201"/>
      <c r="AG486" s="201"/>
      <c r="AH486" s="201"/>
      <c r="AI486" s="201"/>
    </row>
    <row r="487">
      <c r="H487" s="205"/>
      <c r="I487" s="206"/>
      <c r="J487" s="203"/>
      <c r="K487" s="207"/>
      <c r="L487" s="199"/>
      <c r="M487" s="130"/>
      <c r="N487" s="199"/>
      <c r="O487" s="200"/>
      <c r="P487" s="200"/>
      <c r="Q487" s="130"/>
      <c r="R487" s="199"/>
      <c r="S487" s="200"/>
      <c r="T487" s="132"/>
      <c r="AB487" s="201" t="str">
        <f>IFERROR(__xludf.DUMMYFUNCTION("FILTER('설정시트'!$D$7:$K$20,'설정시트'!$C$7:$C$20=I487)"),"#N/A")</f>
        <v>#N/A</v>
      </c>
      <c r="AC487" s="201"/>
      <c r="AD487" s="201"/>
      <c r="AE487" s="201"/>
      <c r="AF487" s="201"/>
      <c r="AG487" s="201"/>
      <c r="AH487" s="201"/>
      <c r="AI487" s="201"/>
    </row>
    <row r="488">
      <c r="H488" s="205"/>
      <c r="I488" s="206"/>
      <c r="J488" s="203"/>
      <c r="K488" s="207"/>
      <c r="L488" s="199"/>
      <c r="M488" s="130"/>
      <c r="N488" s="199"/>
      <c r="O488" s="200"/>
      <c r="P488" s="200"/>
      <c r="Q488" s="130"/>
      <c r="R488" s="199"/>
      <c r="S488" s="200"/>
      <c r="T488" s="132"/>
      <c r="AB488" s="201" t="str">
        <f>IFERROR(__xludf.DUMMYFUNCTION("FILTER('설정시트'!$D$7:$K$20,'설정시트'!$C$7:$C$20=I488)"),"#N/A")</f>
        <v>#N/A</v>
      </c>
      <c r="AC488" s="201"/>
      <c r="AD488" s="201"/>
      <c r="AE488" s="201"/>
      <c r="AF488" s="201"/>
      <c r="AG488" s="201"/>
      <c r="AH488" s="201"/>
      <c r="AI488" s="201"/>
    </row>
    <row r="489">
      <c r="H489" s="205"/>
      <c r="I489" s="206"/>
      <c r="J489" s="203"/>
      <c r="K489" s="207"/>
      <c r="L489" s="199"/>
      <c r="M489" s="130"/>
      <c r="N489" s="199"/>
      <c r="O489" s="200"/>
      <c r="P489" s="200"/>
      <c r="Q489" s="130"/>
      <c r="R489" s="199"/>
      <c r="S489" s="200"/>
      <c r="T489" s="132"/>
      <c r="AB489" s="201" t="str">
        <f>IFERROR(__xludf.DUMMYFUNCTION("FILTER('설정시트'!$D$7:$K$20,'설정시트'!$C$7:$C$20=I489)"),"#N/A")</f>
        <v>#N/A</v>
      </c>
      <c r="AC489" s="201"/>
      <c r="AD489" s="201"/>
      <c r="AE489" s="201"/>
      <c r="AF489" s="201"/>
      <c r="AG489" s="201"/>
      <c r="AH489" s="201"/>
      <c r="AI489" s="201"/>
    </row>
    <row r="490">
      <c r="H490" s="205"/>
      <c r="I490" s="206"/>
      <c r="J490" s="203"/>
      <c r="K490" s="207"/>
      <c r="L490" s="199"/>
      <c r="M490" s="130"/>
      <c r="N490" s="199"/>
      <c r="O490" s="200"/>
      <c r="P490" s="200"/>
      <c r="Q490" s="130"/>
      <c r="R490" s="199"/>
      <c r="S490" s="200"/>
      <c r="T490" s="132"/>
      <c r="AB490" s="201" t="str">
        <f>IFERROR(__xludf.DUMMYFUNCTION("FILTER('설정시트'!$D$7:$K$20,'설정시트'!$C$7:$C$20=I490)"),"#N/A")</f>
        <v>#N/A</v>
      </c>
      <c r="AC490" s="201"/>
      <c r="AD490" s="201"/>
      <c r="AE490" s="201"/>
      <c r="AF490" s="201"/>
      <c r="AG490" s="201"/>
      <c r="AH490" s="201"/>
      <c r="AI490" s="201"/>
    </row>
    <row r="491">
      <c r="H491" s="205"/>
      <c r="I491" s="206"/>
      <c r="J491" s="203"/>
      <c r="K491" s="207"/>
      <c r="L491" s="199"/>
      <c r="M491" s="130"/>
      <c r="N491" s="199"/>
      <c r="O491" s="200"/>
      <c r="P491" s="200"/>
      <c r="Q491" s="130"/>
      <c r="R491" s="199"/>
      <c r="S491" s="200"/>
      <c r="T491" s="132"/>
      <c r="AB491" s="201" t="str">
        <f>IFERROR(__xludf.DUMMYFUNCTION("FILTER('설정시트'!$D$7:$K$20,'설정시트'!$C$7:$C$20=I491)"),"#N/A")</f>
        <v>#N/A</v>
      </c>
      <c r="AC491" s="201"/>
      <c r="AD491" s="201"/>
      <c r="AE491" s="201"/>
      <c r="AF491" s="201"/>
      <c r="AG491" s="201"/>
      <c r="AH491" s="201"/>
      <c r="AI491" s="201"/>
    </row>
    <row r="492">
      <c r="H492" s="205"/>
      <c r="I492" s="206"/>
      <c r="J492" s="203"/>
      <c r="K492" s="207"/>
      <c r="L492" s="199"/>
      <c r="M492" s="130"/>
      <c r="N492" s="199"/>
      <c r="O492" s="200"/>
      <c r="P492" s="200"/>
      <c r="Q492" s="130"/>
      <c r="R492" s="199"/>
      <c r="S492" s="200"/>
      <c r="T492" s="132"/>
      <c r="AB492" s="201" t="str">
        <f>IFERROR(__xludf.DUMMYFUNCTION("FILTER('설정시트'!$D$7:$K$20,'설정시트'!$C$7:$C$20=I492)"),"#N/A")</f>
        <v>#N/A</v>
      </c>
      <c r="AC492" s="201"/>
      <c r="AD492" s="201"/>
      <c r="AE492" s="201"/>
      <c r="AF492" s="201"/>
      <c r="AG492" s="201"/>
      <c r="AH492" s="201"/>
      <c r="AI492" s="201"/>
    </row>
    <row r="493">
      <c r="H493" s="205"/>
      <c r="I493" s="206"/>
      <c r="J493" s="203"/>
      <c r="K493" s="207"/>
      <c r="L493" s="199"/>
      <c r="M493" s="130"/>
      <c r="N493" s="199"/>
      <c r="O493" s="200"/>
      <c r="P493" s="200"/>
      <c r="Q493" s="130"/>
      <c r="R493" s="199"/>
      <c r="S493" s="200"/>
      <c r="T493" s="132"/>
      <c r="AB493" s="201" t="str">
        <f>IFERROR(__xludf.DUMMYFUNCTION("FILTER('설정시트'!$D$7:$K$20,'설정시트'!$C$7:$C$20=I493)"),"#N/A")</f>
        <v>#N/A</v>
      </c>
      <c r="AC493" s="201"/>
      <c r="AD493" s="201"/>
      <c r="AE493" s="201"/>
      <c r="AF493" s="201"/>
      <c r="AG493" s="201"/>
      <c r="AH493" s="201"/>
      <c r="AI493" s="201"/>
    </row>
    <row r="494">
      <c r="H494" s="205"/>
      <c r="I494" s="206"/>
      <c r="J494" s="203"/>
      <c r="K494" s="207"/>
      <c r="L494" s="199"/>
      <c r="M494" s="130"/>
      <c r="N494" s="199"/>
      <c r="O494" s="200"/>
      <c r="P494" s="200"/>
      <c r="Q494" s="130"/>
      <c r="R494" s="199"/>
      <c r="S494" s="200"/>
      <c r="T494" s="132"/>
      <c r="AB494" s="201" t="str">
        <f>IFERROR(__xludf.DUMMYFUNCTION("FILTER('설정시트'!$D$7:$K$20,'설정시트'!$C$7:$C$20=I494)"),"#N/A")</f>
        <v>#N/A</v>
      </c>
      <c r="AC494" s="201"/>
      <c r="AD494" s="201"/>
      <c r="AE494" s="201"/>
      <c r="AF494" s="201"/>
      <c r="AG494" s="201"/>
      <c r="AH494" s="201"/>
      <c r="AI494" s="201"/>
    </row>
    <row r="495">
      <c r="H495" s="205"/>
      <c r="I495" s="206"/>
      <c r="J495" s="203"/>
      <c r="K495" s="207"/>
      <c r="L495" s="199"/>
      <c r="M495" s="130"/>
      <c r="N495" s="199"/>
      <c r="O495" s="200"/>
      <c r="P495" s="200"/>
      <c r="Q495" s="130"/>
      <c r="R495" s="199"/>
      <c r="S495" s="200"/>
      <c r="T495" s="132"/>
      <c r="AB495" s="201" t="str">
        <f>IFERROR(__xludf.DUMMYFUNCTION("FILTER('설정시트'!$D$7:$K$20,'설정시트'!$C$7:$C$20=I495)"),"#N/A")</f>
        <v>#N/A</v>
      </c>
      <c r="AC495" s="201"/>
      <c r="AD495" s="201"/>
      <c r="AE495" s="201"/>
      <c r="AF495" s="201"/>
      <c r="AG495" s="201"/>
      <c r="AH495" s="201"/>
      <c r="AI495" s="201"/>
    </row>
    <row r="496">
      <c r="H496" s="205"/>
      <c r="I496" s="206"/>
      <c r="J496" s="203"/>
      <c r="K496" s="207"/>
      <c r="L496" s="199"/>
      <c r="M496" s="130"/>
      <c r="N496" s="199"/>
      <c r="O496" s="200"/>
      <c r="P496" s="200"/>
      <c r="Q496" s="130"/>
      <c r="R496" s="199"/>
      <c r="S496" s="200"/>
      <c r="T496" s="132"/>
      <c r="AB496" s="201" t="str">
        <f>IFERROR(__xludf.DUMMYFUNCTION("FILTER('설정시트'!$D$7:$K$20,'설정시트'!$C$7:$C$20=I496)"),"#N/A")</f>
        <v>#N/A</v>
      </c>
      <c r="AC496" s="201"/>
      <c r="AD496" s="201"/>
      <c r="AE496" s="201"/>
      <c r="AF496" s="201"/>
      <c r="AG496" s="201"/>
      <c r="AH496" s="201"/>
      <c r="AI496" s="201"/>
    </row>
    <row r="497">
      <c r="H497" s="205"/>
      <c r="I497" s="206"/>
      <c r="J497" s="203"/>
      <c r="K497" s="207"/>
      <c r="L497" s="199"/>
      <c r="M497" s="130"/>
      <c r="N497" s="199"/>
      <c r="O497" s="200"/>
      <c r="P497" s="200"/>
      <c r="Q497" s="130"/>
      <c r="R497" s="199"/>
      <c r="S497" s="200"/>
      <c r="T497" s="132"/>
      <c r="AB497" s="201" t="str">
        <f>IFERROR(__xludf.DUMMYFUNCTION("FILTER('설정시트'!$D$7:$K$20,'설정시트'!$C$7:$C$20=I497)"),"#N/A")</f>
        <v>#N/A</v>
      </c>
      <c r="AC497" s="201"/>
      <c r="AD497" s="201"/>
      <c r="AE497" s="201"/>
      <c r="AF497" s="201"/>
      <c r="AG497" s="201"/>
      <c r="AH497" s="201"/>
      <c r="AI497" s="201"/>
    </row>
    <row r="498">
      <c r="H498" s="205"/>
      <c r="I498" s="206"/>
      <c r="J498" s="203"/>
      <c r="K498" s="207"/>
      <c r="L498" s="199"/>
      <c r="M498" s="130"/>
      <c r="N498" s="199"/>
      <c r="O498" s="200"/>
      <c r="P498" s="200"/>
      <c r="Q498" s="130"/>
      <c r="R498" s="199"/>
      <c r="S498" s="200"/>
      <c r="T498" s="132"/>
      <c r="AB498" s="201" t="str">
        <f>IFERROR(__xludf.DUMMYFUNCTION("FILTER('설정시트'!$D$7:$K$20,'설정시트'!$C$7:$C$20=I498)"),"#N/A")</f>
        <v>#N/A</v>
      </c>
      <c r="AC498" s="201"/>
      <c r="AD498" s="201"/>
      <c r="AE498" s="201"/>
      <c r="AF498" s="201"/>
      <c r="AG498" s="201"/>
      <c r="AH498" s="201"/>
      <c r="AI498" s="201"/>
    </row>
    <row r="499">
      <c r="H499" s="205"/>
      <c r="I499" s="206"/>
      <c r="J499" s="203"/>
      <c r="K499" s="207"/>
      <c r="L499" s="199"/>
      <c r="M499" s="130"/>
      <c r="N499" s="199"/>
      <c r="O499" s="200"/>
      <c r="P499" s="200"/>
      <c r="Q499" s="130"/>
      <c r="R499" s="199"/>
      <c r="S499" s="200"/>
      <c r="T499" s="132"/>
      <c r="AB499" s="201" t="str">
        <f>IFERROR(__xludf.DUMMYFUNCTION("FILTER('설정시트'!$D$7:$K$20,'설정시트'!$C$7:$C$20=I499)"),"#N/A")</f>
        <v>#N/A</v>
      </c>
      <c r="AC499" s="201"/>
      <c r="AD499" s="201"/>
      <c r="AE499" s="201"/>
      <c r="AF499" s="201"/>
      <c r="AG499" s="201"/>
      <c r="AH499" s="201"/>
      <c r="AI499" s="201"/>
    </row>
    <row r="500">
      <c r="H500" s="208"/>
      <c r="I500" s="209"/>
      <c r="J500" s="210"/>
      <c r="K500" s="211"/>
      <c r="L500" s="212"/>
      <c r="M500" s="152"/>
      <c r="N500" s="212"/>
      <c r="O500" s="213"/>
      <c r="P500" s="213"/>
      <c r="Q500" s="152"/>
      <c r="R500" s="212"/>
      <c r="S500" s="213"/>
      <c r="T500" s="55"/>
      <c r="AB500" s="201" t="str">
        <f>IFERROR(__xludf.DUMMYFUNCTION("FILTER('설정시트'!$D$7:$K$20,'설정시트'!$C$7:$C$20=I500)"),"#N/A")</f>
        <v>#N/A</v>
      </c>
      <c r="AC500" s="201"/>
      <c r="AD500" s="201"/>
      <c r="AE500" s="201"/>
      <c r="AF500" s="201"/>
      <c r="AG500" s="201"/>
      <c r="AH500" s="201"/>
      <c r="AI500" s="201"/>
    </row>
  </sheetData>
  <customSheetViews>
    <customSheetView guid="{08E032E1-CBE8-4B83-9FAB-540FA7603A16}" filter="1" showAutoFilter="1">
      <autoFilter ref="$H$61:$J$161"/>
    </customSheetView>
    <customSheetView guid="{2938FD61-1C54-41F9-AD5C-522B0675D6B8}" filter="1" showAutoFilter="1">
      <autoFilter ref="$I$61:$L$50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0" priority="1" stopIfTrue="1">
      <formula>MONTH(R9)&lt;&gt;$D$3</formula>
    </cfRule>
  </conditionalFormatting>
  <conditionalFormatting sqref="R19:X19">
    <cfRule type="expression" dxfId="1" priority="2" stopIfTrue="1">
      <formula>MONTH(R19)&lt;&gt;$D$3</formula>
    </cfRule>
  </conditionalFormatting>
  <conditionalFormatting sqref="R17:X17">
    <cfRule type="expression" dxfId="1" priority="3" stopIfTrue="1">
      <formula>MONTH(R17)&lt;&gt;$D$3</formula>
    </cfRule>
  </conditionalFormatting>
  <conditionalFormatting sqref="R15:X15">
    <cfRule type="expression" dxfId="1" priority="4" stopIfTrue="1">
      <formula>MONTH(R15)&lt;&gt;$D$3</formula>
    </cfRule>
  </conditionalFormatting>
  <conditionalFormatting sqref="R13:X13">
    <cfRule type="expression" dxfId="1" priority="5" stopIfTrue="1">
      <formula>MONTH(R13)&lt;&gt;$D$3</formula>
    </cfRule>
  </conditionalFormatting>
  <conditionalFormatting sqref="R11:X11">
    <cfRule type="expression" dxfId="1" priority="6" stopIfTrue="1">
      <formula>MONTH(R11)&lt;&gt;$D$3</formula>
    </cfRule>
  </conditionalFormatting>
  <conditionalFormatting sqref="R20:X20">
    <cfRule type="expression" dxfId="1" priority="7" stopIfTrue="1">
      <formula>MONTH(R19)&lt;&gt;$D$3</formula>
    </cfRule>
  </conditionalFormatting>
  <conditionalFormatting sqref="R18:X18">
    <cfRule type="expression" dxfId="1" priority="8" stopIfTrue="1">
      <formula>MONTH(R17)&lt;&gt;$D$3</formula>
    </cfRule>
  </conditionalFormatting>
  <conditionalFormatting sqref="R16:X16">
    <cfRule type="expression" dxfId="1" priority="9" stopIfTrue="1">
      <formula>MONTH(R15)&lt;&gt;$D$3</formula>
    </cfRule>
  </conditionalFormatting>
  <conditionalFormatting sqref="R14:X14">
    <cfRule type="expression" dxfId="1" priority="10" stopIfTrue="1">
      <formula>MONTH(R13)&lt;&gt;$D$3</formula>
    </cfRule>
  </conditionalFormatting>
  <conditionalFormatting sqref="R12:X12">
    <cfRule type="expression" dxfId="1" priority="11" stopIfTrue="1">
      <formula>MONTH(R11)&lt;&gt;$D$3</formula>
    </cfRule>
  </conditionalFormatting>
  <conditionalFormatting sqref="R10:X10">
    <cfRule type="expression" dxfId="1" priority="12" stopIfTrue="1">
      <formula>MONTH(R9)&lt;&gt;$D$3</formula>
    </cfRule>
  </conditionalFormatting>
  <conditionalFormatting sqref="Y20">
    <cfRule type="expression" dxfId="1" priority="13" stopIfTrue="1">
      <formula>MONTH($R$19)&lt;&gt;$D$3</formula>
    </cfRule>
  </conditionalFormatting>
  <conditionalFormatting sqref="Y18">
    <cfRule type="expression" dxfId="1" priority="14" stopIfTrue="1">
      <formula>MONTH($R$17)&lt;&gt;$D$3</formula>
    </cfRule>
  </conditionalFormatting>
  <conditionalFormatting sqref="Y16">
    <cfRule type="expression" dxfId="1" priority="15" stopIfTrue="1">
      <formula>MONTH($R$15)&lt;&gt;$D$3</formula>
    </cfRule>
  </conditionalFormatting>
  <conditionalFormatting sqref="Y14">
    <cfRule type="expression" dxfId="1" priority="16" stopIfTrue="1">
      <formula>MONTH($R$13)&lt;&gt;$D$3</formula>
    </cfRule>
  </conditionalFormatting>
  <conditionalFormatting sqref="Y12">
    <cfRule type="expression" dxfId="1" priority="17" stopIfTrue="1">
      <formula>MONTH($R$11)&lt;&gt;$D$3</formula>
    </cfRule>
  </conditionalFormatting>
  <conditionalFormatting sqref="Y10">
    <cfRule type="expression" dxfId="1" priority="18" stopIfTrue="1">
      <formula>MONTH($X$9)&lt;&gt;$D$3</formula>
    </cfRule>
  </conditionalFormatting>
  <conditionalFormatting sqref="H62:H500">
    <cfRule type="expression" dxfId="2" priority="19" stopIfTrue="1">
      <formula>AND(H62="", I62&lt;&gt;"")</formula>
    </cfRule>
  </conditionalFormatting>
  <dataValidations>
    <dataValidation type="list" allowBlank="1" showErrorMessage="1" sqref="J396">
      <formula1>'6월'!$AB$396:$AI$396</formula1>
    </dataValidation>
    <dataValidation type="list" allowBlank="1" showErrorMessage="1" sqref="J193">
      <formula1>'6월'!$AB$193:$AI$193</formula1>
    </dataValidation>
    <dataValidation type="list" allowBlank="1" showErrorMessage="1" sqref="J107">
      <formula1>'6월'!$AB$107:$AI$107</formula1>
    </dataValidation>
    <dataValidation type="list" allowBlank="1" showErrorMessage="1" sqref="J122">
      <formula1>'6월'!$AB$122:$AI$122</formula1>
    </dataValidation>
    <dataValidation type="list" allowBlank="1" showErrorMessage="1" sqref="J325">
      <formula1>'6월'!$AB$325:$AI$325</formula1>
    </dataValidation>
    <dataValidation type="list" allowBlank="1" showErrorMessage="1" sqref="J231">
      <formula1>'6월'!$AB$231:$AI$231</formula1>
    </dataValidation>
    <dataValidation type="list" allowBlank="1" showErrorMessage="1" sqref="J65">
      <formula1>'6월'!$AB$65:$AI$65</formula1>
    </dataValidation>
    <dataValidation type="list" allowBlank="1" showErrorMessage="1" sqref="J216">
      <formula1>'6월'!$AB$216:$AI$216</formula1>
    </dataValidation>
    <dataValidation type="list" allowBlank="1" showErrorMessage="1" sqref="J340">
      <formula1>'6월'!$AB$340:$AI$340</formula1>
    </dataValidation>
    <dataValidation type="list" allowBlank="1" showErrorMessage="1" sqref="J305">
      <formula1>'6월'!$AB$305:$AI$305</formula1>
    </dataValidation>
    <dataValidation type="list" allowBlank="1" showErrorMessage="1" sqref="J80">
      <formula1>'6월'!$AB$80:$AI$80</formula1>
    </dataValidation>
    <dataValidation type="list" allowBlank="1" showErrorMessage="1" sqref="J198">
      <formula1>'6월'!$AB$198:$AI$198</formula1>
    </dataValidation>
    <dataValidation type="list" allowBlank="1" showErrorMessage="1" sqref="J102">
      <formula1>'6월'!$AB$102:$AI$102</formula1>
    </dataValidation>
    <dataValidation type="list" allowBlank="1" showErrorMessage="1" sqref="J419">
      <formula1>'6월'!$AB$419:$AI$419</formula1>
    </dataValidation>
    <dataValidation type="list" allowBlank="1" showErrorMessage="1" sqref="J414">
      <formula1>'6월'!$AB$414:$AI$414</formula1>
    </dataValidation>
    <dataValidation type="list" allowBlank="1" showErrorMessage="1" sqref="J345">
      <formula1>'6월'!$AB$345:$AI$345</formula1>
    </dataValidation>
    <dataValidation type="list" allowBlank="1" showErrorMessage="1" sqref="J173">
      <formula1>'6월'!$AB$173:$AI$173</formula1>
    </dataValidation>
    <dataValidation type="list" allowBlank="1" showErrorMessage="1" sqref="J376">
      <formula1>'6월'!$AB$376:$AI$376</formula1>
    </dataValidation>
    <dataValidation type="list" allowBlank="1" showErrorMessage="1" sqref="J480">
      <formula1>'6월'!$AB$480:$AI$480</formula1>
    </dataValidation>
    <dataValidation type="list" allowBlank="1" showErrorMessage="1" sqref="J236">
      <formula1>'6월'!$AB$236:$AI$236</formula1>
    </dataValidation>
    <dataValidation type="list" allowBlank="1" showErrorMessage="1" sqref="J79">
      <formula1>'6월'!$AB$79:$AI$79</formula1>
    </dataValidation>
    <dataValidation type="list" allowBlank="1" showErrorMessage="1" sqref="J211">
      <formula1>'6월'!$AB$211:$AI$211</formula1>
    </dataValidation>
    <dataValidation type="list" allowBlank="1" showErrorMessage="1" sqref="J485">
      <formula1>'6월'!$AB$485:$AI$485</formula1>
    </dataValidation>
    <dataValidation type="list" allowBlank="1" showErrorMessage="1" sqref="J178">
      <formula1>'6월'!$AB$178:$AI$178</formula1>
    </dataValidation>
    <dataValidation type="list" allowBlank="1" showErrorMessage="1" sqref="J391">
      <formula1>'6월'!$AB$391:$AI$391</formula1>
    </dataValidation>
    <dataValidation type="list" allowBlank="1" showErrorMessage="1" sqref="J320">
      <formula1>'6월'!$AB$320:$AI$320</formula1>
    </dataValidation>
    <dataValidation type="list" allowBlank="1" showErrorMessage="1" sqref="J127">
      <formula1>'6월'!$AB$127:$AI$127</formula1>
    </dataValidation>
    <dataValidation type="list" allowBlank="1" showErrorMessage="1" sqref="J282">
      <formula1>'6월'!$AB$282:$AI$282</formula1>
    </dataValidation>
    <dataValidation type="list" allowBlank="1" showErrorMessage="1" sqref="J434">
      <formula1>'6월'!$AB$434:$AI$434</formula1>
    </dataValidation>
    <dataValidation type="list" allowBlank="1" showErrorMessage="1" sqref="J439">
      <formula1>'6월'!$AB$439:$AI$439</formula1>
    </dataValidation>
    <dataValidation type="list" allowBlank="1" showErrorMessage="1" sqref="J287">
      <formula1>'6월'!$AB$287:$AI$287</formula1>
    </dataValidation>
    <dataValidation type="list" allowBlank="1" showErrorMessage="1" sqref="J271">
      <formula1>'6월'!$AB$271:$AI$271</formula1>
    </dataValidation>
    <dataValidation type="list" allowBlank="1" showErrorMessage="1" sqref="J153">
      <formula1>'6월'!$AB$153:$AI$153</formula1>
    </dataValidation>
    <dataValidation type="list" allowBlank="1" showErrorMessage="1" sqref="J162">
      <formula1>'6월'!$AB$162:$AI$162</formula1>
    </dataValidation>
    <dataValidation type="list" allowBlank="1" showErrorMessage="1" sqref="J403">
      <formula1>'6월'!$AB$403:$AI$403</formula1>
    </dataValidation>
    <dataValidation type="list" allowBlank="1" showErrorMessage="1" sqref="J460">
      <formula1>'6월'!$AB$460:$AI$460</formula1>
    </dataValidation>
    <dataValidation type="list" allowBlank="1" showErrorMessage="1" sqref="J92">
      <formula1>'6월'!$AB$92:$AI$92</formula1>
    </dataValidation>
    <dataValidation type="list" allowBlank="1" showErrorMessage="1" sqref="J371">
      <formula1>'6월'!$AB$371:$AI$371</formula1>
    </dataValidation>
    <dataValidation type="list" allowBlank="1" showErrorMessage="1" sqref="J459">
      <formula1>'6월'!$AB$459:$AI$459</formula1>
    </dataValidation>
    <dataValidation type="list" allowBlank="1" showErrorMessage="1" sqref="J380">
      <formula1>'6월'!$AB$380:$AI$380</formula1>
    </dataValidation>
    <dataValidation type="list" allowBlank="1" showErrorMessage="1" sqref="J262">
      <formula1>'6월'!$AB$262:$AI$262</formula1>
    </dataValidation>
    <dataValidation type="list" allowBlank="1" showErrorMessage="1" sqref="J63">
      <formula1>'6월'!$AB$63:$AI$63</formula1>
    </dataValidation>
    <dataValidation type="list" allowBlank="1" showErrorMessage="1" sqref="J189">
      <formula1>'6월'!$AB$189:$AI$189</formula1>
    </dataValidation>
    <dataValidation type="list" allowBlank="1" showErrorMessage="1" sqref="J251">
      <formula1>'6월'!$AB$251:$AI$251</formula1>
    </dataValidation>
    <dataValidation type="list" allowBlank="1" showErrorMessage="1" sqref="J331">
      <formula1>'6월'!$AB$331:$AI$331</formula1>
    </dataValidation>
    <dataValidation type="list" allowBlank="1" showErrorMessage="1" sqref="J142">
      <formula1>'6월'!$AB$142:$AI$142</formula1>
    </dataValidation>
    <dataValidation type="list" allowBlank="1" showErrorMessage="1" sqref="J298">
      <formula1>'6월'!$AB$298:$AI$298</formula1>
    </dataValidation>
    <dataValidation type="list" allowBlank="1" showErrorMessage="1" sqref="J423">
      <formula1>'6월'!$AB$423:$AI$423</formula1>
    </dataValidation>
    <dataValidation type="list" allowBlank="1" showErrorMessage="1" sqref="J314">
      <formula1>'6월'!$AB$314:$AI$314</formula1>
    </dataValidation>
    <dataValidation type="list" allowBlank="1" showErrorMessage="1" sqref="J440">
      <formula1>'6월'!$AB$440:$AI$440</formula1>
    </dataValidation>
    <dataValidation type="list" allowBlank="1" showErrorMessage="1" sqref="J242">
      <formula1>'6월'!$AB$242:$AI$242</formula1>
    </dataValidation>
    <dataValidation type="list" allowBlank="1" showErrorMessage="1" sqref="J479">
      <formula1>'6월'!$AB$479:$AI$479</formula1>
    </dataValidation>
    <dataValidation type="list" allowBlank="1" showErrorMessage="1" sqref="J133">
      <formula1>'6월'!$AB$133:$AI$133</formula1>
    </dataValidation>
    <dataValidation type="list" allowBlank="1" showErrorMessage="1" sqref="J351">
      <formula1>'6월'!$AB$351:$AI$351</formula1>
    </dataValidation>
    <dataValidation type="list" allowBlank="1" showErrorMessage="1" sqref="J94">
      <formula1>'6월'!$AB$94:$AI$94</formula1>
    </dataValidation>
    <dataValidation type="list" allowBlank="1" showErrorMessage="1" sqref="J360">
      <formula1>'6월'!$AB$360:$AI$360</formula1>
    </dataValidation>
    <dataValidation type="list" allowBlank="1" showErrorMessage="1" sqref="J205">
      <formula1>'6월'!$AB$205:$AI$205</formula1>
    </dataValidation>
    <dataValidation type="list" allowBlank="1" showErrorMessage="1" sqref="J491">
      <formula1>'6월'!$AB$491:$AI$491</formula1>
    </dataValidation>
    <dataValidation type="list" allowBlank="1" showErrorMessage="1" sqref="J202">
      <formula1>'6월'!$AB$202:$AI$202</formula1>
    </dataValidation>
    <dataValidation type="list" allowBlank="1" showErrorMessage="1" sqref="J476">
      <formula1>'6월'!$AB$476:$AI$476</formula1>
    </dataValidation>
    <dataValidation type="list" allowBlank="1" showErrorMessage="1" sqref="J89">
      <formula1>'6월'!$AB$89:$AI$89</formula1>
    </dataValidation>
    <dataValidation type="list" allowBlank="1" showErrorMessage="1" sqref="J240">
      <formula1>'6월'!$AB$240:$AI$240</formula1>
    </dataValidation>
    <dataValidation type="list" allowBlank="1" showErrorMessage="1" sqref="J273">
      <formula1>'6월'!$AB$273:$AI$273</formula1>
    </dataValidation>
    <dataValidation type="list" allowBlank="1" showErrorMessage="1" sqref="J420">
      <formula1>'6월'!$AB$420:$AI$420</formula1>
    </dataValidation>
    <dataValidation type="list" allowBlank="1" showErrorMessage="1" sqref="J382">
      <formula1>'6월'!$AB$382:$AI$382</formula1>
    </dataValidation>
    <dataValidation type="list" allowBlank="1" showErrorMessage="1" sqref="J367">
      <formula1>'6월'!$AB$367:$AI$367</formula1>
    </dataValidation>
    <dataValidation type="list" allowBlank="1" showErrorMessage="1" sqref="J258">
      <formula1>'6월'!$AB$258:$AI$258</formula1>
    </dataValidation>
    <dataValidation type="list" allowBlank="1" showErrorMessage="1" sqref="J387">
      <formula1>'6월'!$AB$387:$AI$387</formula1>
    </dataValidation>
    <dataValidation type="list" allowBlank="1" showErrorMessage="1" sqref="J260">
      <formula1>'6월'!$AB$260:$AI$260</formula1>
    </dataValidation>
    <dataValidation type="list" allowBlank="1" showErrorMessage="1" sqref="J151">
      <formula1>'6월'!$AB$151:$AI$151</formula1>
    </dataValidation>
    <dataValidation type="list" allowBlank="1" showErrorMessage="1" sqref="J293">
      <formula1>'6월'!$AB$293:$AI$293</formula1>
    </dataValidation>
    <dataValidation type="list" allowBlank="1" showErrorMessage="1" sqref="J496">
      <formula1>'6월'!$AB$496:$AI$496</formula1>
    </dataValidation>
    <dataValidation type="list" allowBlank="1" showErrorMessage="1" sqref="J400">
      <formula1>'6월'!$AB$400:$AI$400</formula1>
    </dataValidation>
    <dataValidation type="list" allowBlank="1" showErrorMessage="1" sqref="J222">
      <formula1>'6월'!$AB$222:$AI$222</formula1>
    </dataValidation>
    <dataValidation type="list" allowBlank="1" showErrorMessage="1" sqref="J149">
      <formula1>'6월'!$AB$149:$AI$149</formula1>
    </dataValidation>
    <dataValidation type="list" allowBlank="1" showErrorMessage="1" sqref="J184">
      <formula1>'6월'!$AB$184:$AI$184</formula1>
    </dataValidation>
    <dataValidation type="list" allowBlank="1" showErrorMessage="1" sqref="J96">
      <formula1>'6월'!$AB$96:$AI$96</formula1>
    </dataValidation>
    <dataValidation type="list" allowBlank="1" showErrorMessage="1" sqref="J220">
      <formula1>'6월'!$AB$220:$AI$220</formula1>
    </dataValidation>
    <dataValidation type="list" allowBlank="1" showErrorMessage="1" sqref="J494">
      <formula1>'6월'!$AB$494:$AI$494</formula1>
    </dataValidation>
    <dataValidation type="list" allowBlank="1" showErrorMessage="1" sqref="J253">
      <formula1>'6월'!$AB$253:$AI$253</formula1>
    </dataValidation>
    <dataValidation type="list" allowBlank="1" showErrorMessage="1" sqref="J187">
      <formula1>'6월'!$AB$187:$AI$187</formula1>
    </dataValidation>
    <dataValidation type="list" allowBlank="1" showErrorMessage="1" sqref="J113">
      <formula1>'6월'!$AB$113:$AI$113</formula1>
    </dataValidation>
    <dataValidation type="list" allowBlank="1" showErrorMessage="1" sqref="J362">
      <formula1>'6월'!$AB$362:$AI$362</formula1>
    </dataValidation>
    <dataValidation type="list" allowBlank="1" showErrorMessage="1" sqref="J182">
      <formula1>'6월'!$AB$182:$AI$182</formula1>
    </dataValidation>
    <dataValidation type="list" allowBlank="1" showErrorMessage="1" sqref="J278">
      <formula1>'6월'!$AB$278:$AI$278</formula1>
    </dataValidation>
    <dataValidation type="list" allowBlank="1" showErrorMessage="1" sqref="J296">
      <formula1>'6월'!$AB$296:$AI$296</formula1>
    </dataValidation>
    <dataValidation type="list" allowBlank="1" showErrorMessage="1" sqref="J291">
      <formula1>'6월'!$AB$291:$AI$291</formula1>
    </dataValidation>
    <dataValidation type="list" allowBlank="1" showErrorMessage="1" sqref="J471">
      <formula1>'6월'!$AB$471:$AI$471</formula1>
    </dataValidation>
    <dataValidation type="list" allowBlank="1" showErrorMessage="1" sqref="J169">
      <formula1>'6월'!$AB$169:$AI$169</formula1>
    </dataValidation>
    <dataValidation type="list" allowBlank="1" showErrorMessage="1" sqref="J131">
      <formula1>'6월'!$AB$131:$AI$131</formula1>
    </dataValidation>
    <dataValidation type="list" allowBlank="1" showErrorMessage="1" sqref="J311">
      <formula1>'6월'!$AB$311:$AI$311</formula1>
    </dataValidation>
    <dataValidation type="list" allowBlank="1" showErrorMessage="1" sqref="J164">
      <formula1>'6월'!$AB$164:$AI$164</formula1>
    </dataValidation>
    <dataValidation type="list" allowBlank="1" showErrorMessage="1" sqref="J327">
      <formula1>'6월'!$AB$327:$AI$327</formula1>
    </dataValidation>
    <dataValidation type="list" allowBlank="1" showErrorMessage="1" sqref="J474">
      <formula1>'6월'!$AB$474:$AI$474</formula1>
    </dataValidation>
    <dataValidation type="list" allowBlank="1" showErrorMessage="1" sqref="J98">
      <formula1>'6월'!$AB$98:$AI$98</formula1>
    </dataValidation>
    <dataValidation type="list" allowBlank="1" showErrorMessage="1" sqref="J200">
      <formula1>'6월'!$AB$200:$AI$200</formula1>
    </dataValidation>
    <dataValidation type="list" allowBlank="1" showErrorMessage="1" sqref="J167">
      <formula1>'6월'!$AB$167:$AI$167</formula1>
    </dataValidation>
    <dataValidation type="list" allowBlank="1" showErrorMessage="1" sqref="J436">
      <formula1>'6월'!$AB$436:$AI$436</formula1>
    </dataValidation>
    <dataValidation type="list" allowBlank="1" showErrorMessage="1" sqref="J256">
      <formula1>'6월'!$AB$256:$AI$256</formula1>
    </dataValidation>
    <dataValidation type="list" allowBlank="1" showErrorMessage="1" sqref="J417">
      <formula1>'6월'!$AB$417:$AI$417</formula1>
    </dataValidation>
    <dataValidation type="list" allowBlank="1" showErrorMessage="1" sqref="J147">
      <formula1>'6월'!$AB$147:$AI$147</formula1>
    </dataValidation>
    <dataValidation type="list" allowBlank="1" showErrorMessage="1" sqref="J276">
      <formula1>'6월'!$AB$276:$AI$276</formula1>
    </dataValidation>
    <dataValidation type="list" allowBlank="1" showErrorMessage="1" sqref="J109">
      <formula1>'6월'!$AB$109:$AI$109</formula1>
    </dataValidation>
    <dataValidation type="list" allowBlank="1" showErrorMessage="1" sqref="J111">
      <formula1>'6월'!$AB$111:$AI$111</formula1>
    </dataValidation>
    <dataValidation type="list" allowBlank="1" showErrorMessage="1" sqref="J454">
      <formula1>'6월'!$AB$454:$AI$454</formula1>
    </dataValidation>
    <dataValidation type="list" allowBlank="1" showErrorMessage="1" sqref="J308">
      <formula1>'6월'!$AB$308:$AI$308</formula1>
    </dataValidation>
    <dataValidation type="list" allowBlank="1" showErrorMessage="1" sqref="J385">
      <formula1>'6월'!$AB$385:$AI$385</formula1>
    </dataValidation>
    <dataValidation type="list" allowBlank="1" showErrorMessage="1" sqref="J218">
      <formula1>'6월'!$AB$218:$AI$218</formula1>
    </dataValidation>
    <dataValidation type="list" allowBlank="1" showErrorMessage="1" sqref="J456">
      <formula1>'6월'!$AB$456:$AI$456</formula1>
    </dataValidation>
    <dataValidation type="list" allowBlank="1" showErrorMessage="1" sqref="J328">
      <formula1>'6월'!$AB$328:$AI$328</formula1>
    </dataValidation>
    <dataValidation type="list" allowBlank="1" showErrorMessage="1" sqref="J347">
      <formula1>'6월'!$AB$347:$AI$347</formula1>
    </dataValidation>
    <dataValidation type="list" allowBlank="1" showErrorMessage="1" sqref="J437">
      <formula1>'6월'!$AB$437:$AI$437</formula1>
    </dataValidation>
    <dataValidation type="list" allowBlank="1" showErrorMessage="1" sqref="J129">
      <formula1>'6월'!$AB$129:$AI$129</formula1>
    </dataValidation>
    <dataValidation type="list" allowBlank="1" showErrorMessage="1" sqref="J365">
      <formula1>'6월'!$AB$365:$AI$365</formula1>
    </dataValidation>
    <dataValidation type="list" allowBlank="1" showErrorMessage="1" sqref="J219">
      <formula1>'6월'!$AB$219:$AI$219</formula1>
    </dataValidation>
    <dataValidation type="list" allowBlank="1" showErrorMessage="1" sqref="J238">
      <formula1>'6월'!$AB$238:$AI$238</formula1>
    </dataValidation>
    <dataValidation type="list" allowBlank="1" showErrorMessage="1" sqref="J249">
      <formula1>'6월'!$AB$249:$AI$249</formula1>
    </dataValidation>
    <dataValidation type="list" allowBlank="1" showErrorMessage="1" sqref="J363">
      <formula1>'6월'!$AB$363:$AI$363</formula1>
    </dataValidation>
    <dataValidation type="list" allowBlank="1" showErrorMessage="1" sqref="J500">
      <formula1>'6월'!$AB$500:$AI$500</formula1>
    </dataValidation>
    <dataValidation type="list" allowBlank="1" showErrorMessage="1" sqref="J155">
      <formula1>'6월'!$AB$155:$AI$155</formula1>
    </dataValidation>
    <dataValidation type="list" allowBlank="1" showErrorMessage="1" sqref="J86">
      <formula1>'6월'!$AB$86:$AI$86</formula1>
    </dataValidation>
    <dataValidation type="list" allowBlank="1" showErrorMessage="1" sqref="J373">
      <formula1>'6월'!$AB$373:$AI$373</formula1>
    </dataValidation>
    <dataValidation type="list" allowBlank="1" showErrorMessage="1" sqref="J338">
      <formula1>'6월'!$AB$338:$AI$338</formula1>
    </dataValidation>
    <dataValidation type="list" allowBlank="1" showErrorMessage="1" sqref="J348">
      <formula1>'6월'!$AB$348:$AI$348</formula1>
    </dataValidation>
    <dataValidation type="list" allowBlank="1" showErrorMessage="1" sqref="J274">
      <formula1>'6월'!$AB$274:$AI$274</formula1>
    </dataValidation>
    <dataValidation type="list" allowBlank="1" showErrorMessage="1" sqref="J378">
      <formula1>'6월'!$AB$378:$AI$378</formula1>
    </dataValidation>
    <dataValidation type="list" allowBlank="1" showErrorMessage="1" sqref="J104">
      <formula1>'6월'!$AB$104:$AI$104</formula1>
    </dataValidation>
    <dataValidation type="list" allowBlank="1" showErrorMessage="1" sqref="J140">
      <formula1>'6월'!$AB$140:$AI$140</formula1>
    </dataValidation>
    <dataValidation type="list" allowBlank="1" showErrorMessage="1" sqref="J477">
      <formula1>'6월'!$AB$477:$AI$477</formula1>
    </dataValidation>
    <dataValidation type="list" allowBlank="1" showErrorMessage="1" sqref="J411">
      <formula1>'6월'!$AB$411:$AI$411</formula1>
    </dataValidation>
    <dataValidation type="list" allowBlank="1" showErrorMessage="1" sqref="J416">
      <formula1>'6월'!$AB$416:$AI$416</formula1>
    </dataValidation>
    <dataValidation type="list" allowBlank="1" showErrorMessage="1" sqref="J203">
      <formula1>'6월'!$AB$203:$AI$203</formula1>
    </dataValidation>
    <dataValidation type="list" allowBlank="1" showErrorMessage="1" sqref="J452">
      <formula1>'6월'!$AB$452:$AI$452</formula1>
    </dataValidation>
    <dataValidation type="list" allowBlank="1" showErrorMessage="1" sqref="J208">
      <formula1>'6월'!$AB$208:$AI$208</formula1>
    </dataValidation>
    <dataValidation type="list" allowBlank="1" showErrorMessage="1" sqref="J244">
      <formula1>'6월'!$AB$244:$AI$244</formula1>
    </dataValidation>
    <dataValidation type="list" allowBlank="1" showErrorMessage="1" sqref="J150">
      <formula1>'6월'!$AB$150:$AI$150</formula1>
    </dataValidation>
    <dataValidation type="list" allowBlank="1" showErrorMessage="1" sqref="J85">
      <formula1>'6월'!$AB$85:$AI$85</formula1>
    </dataValidation>
    <dataValidation type="list" allowBlank="1" showErrorMessage="1" sqref="J145">
      <formula1>'6월'!$AB$145:$AI$145</formula1>
    </dataValidation>
    <dataValidation type="list" allowBlank="1" showErrorMessage="1" sqref="J462">
      <formula1>'6월'!$AB$462:$AI$462</formula1>
    </dataValidation>
    <dataValidation type="list" allowBlank="1" showErrorMessage="1" sqref="J467">
      <formula1>'6월'!$AB$467:$AI$467</formula1>
    </dataValidation>
    <dataValidation type="list" allowBlank="1" showErrorMessage="1" sqref="J259">
      <formula1>'6월'!$AB$259:$AI$259</formula1>
    </dataValidation>
    <dataValidation type="list" allowBlank="1" showErrorMessage="1" sqref="J105">
      <formula1>'6월'!$AB$105:$AI$105</formula1>
    </dataValidation>
    <dataValidation type="list" allowBlank="1" showErrorMessage="1" sqref="J299">
      <formula1>'6월'!$AB$299:$AI$299</formula1>
    </dataValidation>
    <dataValidation type="list" allowBlank="1" showErrorMessage="1" sqref="J233">
      <formula1>'6월'!$AB$233:$AI$233</formula1>
    </dataValidation>
    <dataValidation type="list" allowBlank="1" showErrorMessage="1" sqref="J191">
      <formula1>'6월'!$AB$191:$AI$191</formula1>
    </dataValidation>
    <dataValidation type="list" allowBlank="1" showErrorMessage="1" sqref="J412">
      <formula1>'6월'!$AB$412:$AI$412</formula1>
    </dataValidation>
    <dataValidation type="list" allowBlank="1" showErrorMessage="1" sqref="J204">
      <formula1>'6월'!$AB$204:$AI$204</formula1>
    </dataValidation>
    <dataValidation type="list" allowBlank="1" showErrorMessage="1" sqref="J478">
      <formula1>'6월'!$AB$478:$AI$478</formula1>
    </dataValidation>
    <dataValidation type="list" allowBlank="1" showErrorMessage="1" sqref="J289">
      <formula1>'6월'!$AB$289:$AI$289</formula1>
    </dataValidation>
    <dataValidation type="list" allowBlank="1" showErrorMessage="1" sqref="J379">
      <formula1>'6월'!$AB$379:$AI$379</formula1>
    </dataValidation>
    <dataValidation type="list" allowBlank="1" showErrorMessage="1" sqref="J114">
      <formula1>'6월'!$AB$114:$AI$114</formula1>
    </dataValidation>
    <dataValidation type="list" allowBlank="1" showErrorMessage="1" sqref="J243">
      <formula1>'6월'!$AB$243:$AI$243</formula1>
    </dataValidation>
    <dataValidation type="list" allowBlank="1" showErrorMessage="1" sqref="J322">
      <formula1>'6월'!$AB$322:$AI$322</formula1>
    </dataValidation>
    <dataValidation type="list" allowBlank="1" showErrorMessage="1" sqref="J181">
      <formula1>'6월'!$AB$181:$AI$181</formula1>
    </dataValidation>
    <dataValidation type="list" allowBlank="1" showErrorMessage="1" sqref="J388">
      <formula1>'6월'!$AB$388:$AI$388</formula1>
    </dataValidation>
    <dataValidation type="list" allowBlank="1" showErrorMessage="1" sqref="J451">
      <formula1>'6월'!$AB$451:$AI$451</formula1>
    </dataValidation>
    <dataValidation type="list" allowBlank="1" showErrorMessage="1" sqref="J144">
      <formula1>'6월'!$AB$144:$AI$144</formula1>
    </dataValidation>
    <dataValidation type="list" allowBlank="1" showErrorMessage="1" sqref="J468">
      <formula1>'6월'!$AB$468:$AI$468</formula1>
    </dataValidation>
    <dataValidation type="list" allowBlank="1" showErrorMessage="1" sqref="J421">
      <formula1>'6월'!$AB$421:$AI$421</formula1>
    </dataValidation>
    <dataValidation type="list" allowBlank="1" showErrorMessage="1" sqref="J87">
      <formula1>'6월'!$AB$87:$AI$87</formula1>
    </dataValidation>
    <dataValidation type="list" allowBlank="1" showErrorMessage="1" sqref="J234">
      <formula1>'6월'!$AB$234:$AI$234</formula1>
    </dataValidation>
    <dataValidation type="list" allowBlank="1" showErrorMessage="1" sqref="J270">
      <formula1>'6월'!$AB$270:$AI$270</formula1>
    </dataValidation>
    <dataValidation type="list" allowBlank="1" showErrorMessage="1" sqref="J333">
      <formula1>'6월'!$AB$333:$AI$333</formula1>
    </dataValidation>
    <dataValidation type="list" allowBlank="1" showErrorMessage="1" sqref="J190">
      <formula1>'6월'!$AB$190:$AI$190</formula1>
    </dataValidation>
    <dataValidation type="list" allowBlank="1" showErrorMessage="1" sqref="J280">
      <formula1>'6월'!$AB$280:$AI$280</formula1>
    </dataValidation>
    <dataValidation type="list" allowBlank="1" showErrorMessage="1" sqref="J115">
      <formula1>'6월'!$AB$115:$AI$115</formula1>
    </dataValidation>
    <dataValidation type="list" allowBlank="1" showErrorMessage="1" sqref="J88">
      <formula1>'6월'!$AB$88:$AI$88</formula1>
    </dataValidation>
    <dataValidation type="list" allowBlank="1" showErrorMessage="1" sqref="J323">
      <formula1>'6월'!$AB$323:$AI$323</formula1>
    </dataValidation>
    <dataValidation type="list" allowBlank="1" showErrorMessage="1" sqref="J180">
      <formula1>'6월'!$AB$180:$AI$180</formula1>
    </dataValidation>
    <dataValidation type="list" allowBlank="1" showErrorMessage="1" sqref="J389">
      <formula1>'6월'!$AB$389:$AI$389</formula1>
    </dataValidation>
    <dataValidation type="list" allowBlank="1" showErrorMessage="1" sqref="J332">
      <formula1>'6월'!$AB$332:$AI$332</formula1>
    </dataValidation>
    <dataValidation type="list" allowBlank="1" showErrorMessage="1" sqref="J422">
      <formula1>'6월'!$AB$422:$AI$422</formula1>
    </dataValidation>
    <dataValidation type="list" allowBlank="1" showErrorMessage="1" sqref="J68">
      <formula1>'6월'!$AB$68:$AI$68</formula1>
    </dataValidation>
    <dataValidation type="list" allowBlank="1" showErrorMessage="1" sqref="J141">
      <formula1>'6월'!$AB$141:$AI$141</formula1>
    </dataValidation>
    <dataValidation type="list" allowBlank="1" showErrorMessage="1" sqref="J283">
      <formula1>'6월'!$AB$283:$AI$283</formula1>
    </dataValidation>
    <dataValidation type="list" allowBlank="1" showErrorMessage="1" sqref="J410">
      <formula1>'6월'!$AB$410:$AI$410</formula1>
    </dataValidation>
    <dataValidation type="list" allowBlank="1" showErrorMessage="1" sqref="J339">
      <formula1>'6월'!$AB$339:$AI$339</formula1>
    </dataValidation>
    <dataValidation type="list" allowBlank="1" showErrorMessage="1" sqref="J159">
      <formula1>'6월'!$AB$159:$AI$159</formula1>
    </dataValidation>
    <dataValidation type="list" allowBlank="1" showErrorMessage="1" sqref="J334">
      <formula1>'6월'!$AB$334:$AI$334</formula1>
    </dataValidation>
    <dataValidation type="list" allowBlank="1" showErrorMessage="1" sqref="J321">
      <formula1>'6월'!$AB$321:$AI$321</formula1>
    </dataValidation>
    <dataValidation type="list" allowBlank="1" showErrorMessage="1" sqref="J83">
      <formula1>'6월'!$AB$83:$AI$83</formula1>
    </dataValidation>
    <dataValidation type="list" allowBlank="1" showErrorMessage="1" sqref="J428">
      <formula1>'6월'!$AB$428:$AI$428</formula1>
    </dataValidation>
    <dataValidation type="list" allowBlank="1" showErrorMessage="1" sqref="J466">
      <formula1>'6월'!$AB$466:$AI$466</formula1>
    </dataValidation>
    <dataValidation type="list" allowBlank="1" showErrorMessage="1" sqref="J288">
      <formula1>'6월'!$AB$288:$AI$288</formula1>
    </dataValidation>
    <dataValidation type="list" allowBlank="1" showErrorMessage="1" sqref="J463">
      <formula1>'6월'!$AB$463:$AI$463</formula1>
    </dataValidation>
    <dataValidation type="list" allowBlank="1" showErrorMessage="1" sqref="J116">
      <formula1>'6월'!$AB$116:$AI$116</formula1>
    </dataValidation>
    <dataValidation type="list" allowBlank="1" showErrorMessage="1" sqref="J84">
      <formula1>'6월'!$AB$84:$AI$84</formula1>
    </dataValidation>
    <dataValidation type="list" allowBlank="1" showErrorMessage="1" sqref="J286">
      <formula1>'6월'!$AB$286:$AI$286</formula1>
    </dataValidation>
    <dataValidation type="list" allowBlank="1" showErrorMessage="1" sqref="J425">
      <formula1>'6월'!$AB$425:$AI$425</formula1>
    </dataValidation>
    <dataValidation type="list" allowBlank="1" showErrorMessage="1" sqref="J461">
      <formula1>'6월'!$AB$461:$AI$461</formula1>
    </dataValidation>
    <dataValidation type="list" allowBlank="1" showErrorMessage="1" sqref="J118">
      <formula1>'6월'!$AB$118:$AI$118</formula1>
    </dataValidation>
    <dataValidation type="list" allowBlank="1" showErrorMessage="1" sqref="J154">
      <formula1>'6월'!$AB$154:$AI$154</formula1>
    </dataValidation>
    <dataValidation type="list" allowBlank="1" showErrorMessage="1" sqref="J372">
      <formula1>'6월'!$AB$372:$AI$372</formula1>
    </dataValidation>
    <dataValidation type="list" allowBlank="1" showErrorMessage="1" sqref="J67">
      <formula1>'6월'!$AB$67:$AI$67</formula1>
    </dataValidation>
    <dataValidation type="list" allowBlank="1" showErrorMessage="1" sqref="J230">
      <formula1>'6월'!$AB$230:$AI$230</formula1>
    </dataValidation>
    <dataValidation type="list" allowBlank="1" showErrorMessage="1" sqref="J245">
      <formula1>'6월'!$AB$245:$AI$245</formula1>
    </dataValidation>
    <dataValidation type="list" allowBlank="1" showErrorMessage="1" sqref="J207">
      <formula1>'6월'!$AB$207:$AI$207</formula1>
    </dataValidation>
    <dataValidation type="list" allowBlank="1" showErrorMessage="1" sqref="J103">
      <formula1>'6월'!$AB$103:$AI$103</formula1>
    </dataValidation>
    <dataValidation type="list" allowBlank="1" showErrorMessage="1" sqref="J192">
      <formula1>'6월'!$AB$192:$AI$192</formula1>
    </dataValidation>
    <dataValidation type="list" allowBlank="1" showErrorMessage="1" sqref="J377">
      <formula1>'6월'!$AB$377:$AI$377</formula1>
    </dataValidation>
    <dataValidation type="list" allowBlank="1" showErrorMessage="1" sqref="J197">
      <formula1>'6월'!$AB$197:$AI$197</formula1>
    </dataValidation>
    <dataValidation type="list" allowBlank="1" showErrorMessage="1" sqref="J285">
      <formula1>'6월'!$AB$285:$AI$285</formula1>
    </dataValidation>
    <dataValidation type="list" allowBlank="1" showErrorMessage="1" sqref="J157">
      <formula1>'6월'!$AB$157:$AI$157</formula1>
    </dataValidation>
    <dataValidation type="list" allowBlank="1" showErrorMessage="1" sqref="J119">
      <formula1>'6월'!$AB$119:$AI$119</formula1>
    </dataValidation>
    <dataValidation type="list" allowBlank="1" showErrorMessage="1" sqref="J375">
      <formula1>'6월'!$AB$375:$AI$375</formula1>
    </dataValidation>
    <dataValidation type="list" allowBlank="1" showErrorMessage="1" sqref="J195">
      <formula1>'6월'!$AB$195:$AI$195</formula1>
    </dataValidation>
    <dataValidation type="list" allowBlank="1" showErrorMessage="1" sqref="J101">
      <formula1>'6월'!$AB$101:$AI$101</formula1>
    </dataValidation>
    <dataValidation type="list" allowBlank="1" showErrorMessage="1" sqref="J336">
      <formula1>'6월'!$AB$336:$AI$336</formula1>
    </dataValidation>
    <dataValidation type="list" allowBlank="1" showErrorMessage="1" sqref="J196">
      <formula1>'6월'!$AB$196:$AI$196</formula1>
    </dataValidation>
    <dataValidation type="list" allowBlank="1" showErrorMessage="1" sqref="J69">
      <formula1>'6월'!$AB$69:$AI$69</formula1>
    </dataValidation>
    <dataValidation type="list" allowBlank="1" showErrorMessage="1" sqref="J209">
      <formula1>'6월'!$AB$209:$AI$209</formula1>
    </dataValidation>
    <dataValidation type="list" allowBlank="1" showErrorMessage="1" sqref="J246">
      <formula1>'6월'!$AB$246:$AI$246</formula1>
    </dataValidation>
    <dataValidation type="list" allowBlank="1" showErrorMessage="1" sqref="J426">
      <formula1>'6월'!$AB$426:$AI$426</formula1>
    </dataValidation>
    <dataValidation type="list" allowBlank="1" showErrorMessage="1" sqref="J156">
      <formula1>'6월'!$AB$156:$AI$156</formula1>
    </dataValidation>
    <dataValidation type="list" allowBlank="1" showErrorMessage="1" sqref="J248">
      <formula1>'6월'!$AB$248:$AI$248</formula1>
    </dataValidation>
    <dataValidation type="list" allowBlank="1" showErrorMessage="1" sqref="J284">
      <formula1>'6월'!$AB$284:$AI$284</formula1>
    </dataValidation>
    <dataValidation type="list" allowBlank="1" showErrorMessage="1" sqref="J81">
      <formula1>'6월'!$AB$81:$AI$81</formula1>
    </dataValidation>
    <dataValidation type="list" allowBlank="1" showErrorMessage="1" sqref="J158">
      <formula1>'6월'!$AB$158:$AI$158</formula1>
    </dataValidation>
    <dataValidation type="list" allowBlank="1" showErrorMessage="1" sqref="J374">
      <formula1>'6월'!$AB$374:$AI$374</formula1>
    </dataValidation>
    <dataValidation type="list" allowBlank="1" showErrorMessage="1" sqref="J194">
      <formula1>'6월'!$AB$194:$AI$194</formula1>
    </dataValidation>
    <dataValidation type="list" allowBlank="1" showErrorMessage="1" sqref="J465">
      <formula1>'6월'!$AB$465:$AI$465</formula1>
    </dataValidation>
    <dataValidation type="list" allowBlank="1" showErrorMessage="1" sqref="J100">
      <formula1>'6월'!$AB$100:$AI$100</formula1>
    </dataValidation>
    <dataValidation type="list" allowBlank="1" showErrorMessage="1" sqref="J337">
      <formula1>'6월'!$AB$337:$AI$337</formula1>
    </dataValidation>
    <dataValidation type="list" allowBlank="1" showErrorMessage="1" sqref="J464">
      <formula1>'6월'!$AB$464:$AI$464</formula1>
    </dataValidation>
    <dataValidation type="list" allowBlank="1" showErrorMessage="1" sqref="J427">
      <formula1>'6월'!$AB$427:$AI$427</formula1>
    </dataValidation>
    <dataValidation type="list" allowBlank="1" showErrorMessage="1" sqref="J247">
      <formula1>'6월'!$AB$247:$AI$247</formula1>
    </dataValidation>
    <dataValidation type="list" allowBlank="1" showErrorMessage="1" sqref="J82">
      <formula1>'6월'!$AB$82:$AI$82</formula1>
    </dataValidation>
    <dataValidation type="list" allowBlank="1" showErrorMessage="1" sqref="J330">
      <formula1>'6월'!$AB$330:$AI$330</formula1>
    </dataValidation>
    <dataValidation type="list" allowBlank="1" showErrorMessage="1" sqref="J188">
      <formula1>'6월'!$AB$188:$AI$188</formula1>
    </dataValidation>
    <dataValidation type="list" allowBlank="1" showErrorMessage="1" sqref="J315">
      <formula1>'6월'!$AB$315:$AI$315</formula1>
    </dataValidation>
    <dataValidation type="list" allowBlank="1" showErrorMessage="1" sqref="J117">
      <formula1>'6월'!$AB$117:$AI$117</formula1>
    </dataValidation>
    <dataValidation type="list" allowBlank="1" showErrorMessage="1" sqref="J297">
      <formula1>'6월'!$AB$297:$AI$297</formula1>
    </dataValidation>
    <dataValidation type="list" allowBlank="1" showErrorMessage="1" sqref="J409">
      <formula1>'6월'!$AB$409:$AI$409</formula1>
    </dataValidation>
    <dataValidation type="list" allowBlank="1" showErrorMessage="1" sqref="J292">
      <formula1>'6월'!$AB$292:$AI$292</formula1>
    </dataValidation>
    <dataValidation type="list" allowBlank="1" showErrorMessage="1" sqref="J424">
      <formula1>'6월'!$AB$424:$AI$424</formula1>
    </dataValidation>
    <dataValidation type="list" allowBlank="1" showErrorMessage="1" sqref="J132">
      <formula1>'6월'!$AB$132:$AI$132</formula1>
    </dataValidation>
    <dataValidation type="list" allowBlank="1" showErrorMessage="1" sqref="J78">
      <formula1>'6월'!$AB$78:$AI$78</formula1>
    </dataValidation>
    <dataValidation type="list" allowBlank="1" showErrorMessage="1" sqref="J168">
      <formula1>'6월'!$AB$168:$AI$168</formula1>
    </dataValidation>
    <dataValidation type="list" allowBlank="1" showErrorMessage="1" sqref="J241">
      <formula1>'6월'!$AB$241:$AI$241</formula1>
    </dataValidation>
    <dataValidation type="list" allowBlank="1" showErrorMessage="1" sqref="J206">
      <formula1>'6월'!$AB$206:$AI$206</formula1>
    </dataValidation>
    <dataValidation type="list" allowBlank="1" showErrorMessage="1" sqref="J201 J214">
      <formula1>'6월'!$AB$201:$AI$201</formula1>
    </dataValidation>
    <dataValidation type="list" allowBlank="1" showErrorMessage="1" sqref="J381">
      <formula1>'6월'!$AB$381:$AI$381</formula1>
    </dataValidation>
    <dataValidation type="list" allowBlank="1" showErrorMessage="1" sqref="J137">
      <formula1>'6월'!$AB$137:$AI$137</formula1>
    </dataValidation>
    <dataValidation type="list" allowBlank="1" showErrorMessage="1" sqref="J310">
      <formula1>'6월'!$AB$310:$AI$310</formula1>
    </dataValidation>
    <dataValidation type="list" allowBlank="1" showErrorMessage="1" sqref="J444">
      <formula1>'6월'!$AB$444:$AI$444</formula1>
    </dataValidation>
    <dataValidation type="list" allowBlank="1" showErrorMessage="1" sqref="J277">
      <formula1>'6월'!$AB$277:$AI$277</formula1>
    </dataValidation>
    <dataValidation type="list" allowBlank="1" showErrorMessage="1" sqref="J449">
      <formula1>'6월'!$AB$449:$AI$449</formula1>
    </dataValidation>
    <dataValidation type="list" allowBlank="1" showErrorMessage="1" sqref="J272">
      <formula1>'6월'!$AB$272:$AI$272</formula1>
    </dataValidation>
    <dataValidation type="list" allowBlank="1" showErrorMessage="1" sqref="J429">
      <formula1>'6월'!$AB$429:$AI$429</formula1>
    </dataValidation>
    <dataValidation type="list" allowBlank="1" showErrorMessage="1" sqref="J183">
      <formula1>'6월'!$AB$183:$AI$183</formula1>
    </dataValidation>
    <dataValidation type="list" allowBlank="1" showErrorMessage="1" sqref="J335">
      <formula1>'6월'!$AB$335:$AI$335</formula1>
    </dataValidation>
    <dataValidation type="list" allowBlank="1" showErrorMessage="1" sqref="J112">
      <formula1>'6월'!$AB$112:$AI$112</formula1>
    </dataValidation>
    <dataValidation type="list" allowBlank="1" showErrorMessage="1" sqref="J386">
      <formula1>'6월'!$AB$386:$AI$386</formula1>
    </dataValidation>
    <dataValidation type="list" allowBlank="1" showErrorMessage="1" sqref="J495">
      <formula1>'6월'!$AB$495:$AI$495</formula1>
    </dataValidation>
    <dataValidation type="list" allowBlank="1" showErrorMessage="1" sqref="J490">
      <formula1>'6월'!$AB$490:$AI$490</formula1>
    </dataValidation>
    <dataValidation type="list" allowBlank="1" showErrorMessage="1" sqref="J221">
      <formula1>'6월'!$AB$221:$AI$221</formula1>
    </dataValidation>
    <dataValidation type="list" allowBlank="1" showErrorMessage="1" sqref="J226">
      <formula1>'6월'!$AB$226:$AI$226</formula1>
    </dataValidation>
    <dataValidation type="list" allowBlank="1" showErrorMessage="1" sqref="J252">
      <formula1>'6월'!$AB$252:$AI$252</formula1>
    </dataValidation>
    <dataValidation type="list" allowBlank="1" showErrorMessage="1" sqref="J361">
      <formula1>'6월'!$AB$361:$AI$361</formula1>
    </dataValidation>
    <dataValidation type="list" allowBlank="1" showErrorMessage="1" sqref="J469">
      <formula1>'6월'!$AB$469:$AI$469</formula1>
    </dataValidation>
    <dataValidation type="list" allowBlank="1" showErrorMessage="1" sqref="J95">
      <formula1>'6월'!$AB$95:$AI$95</formula1>
    </dataValidation>
    <dataValidation type="list" allowBlank="1" showErrorMessage="1" sqref="J370">
      <formula1>'6월'!$AB$370:$AI$370</formula1>
    </dataValidation>
    <dataValidation type="list" allowBlank="1" showErrorMessage="1" sqref="J163">
      <formula1>'6월'!$AB$163:$AI$163</formula1>
    </dataValidation>
    <dataValidation type="list" allowBlank="1" showErrorMessage="1" sqref="J281">
      <formula1>'6월'!$AB$281:$AI$281</formula1>
    </dataValidation>
    <dataValidation type="list" allowBlank="1" showErrorMessage="1" sqref="J172">
      <formula1>'6월'!$AB$172:$AI$172</formula1>
    </dataValidation>
    <dataValidation type="list" allowBlank="1" showErrorMessage="1" sqref="J470">
      <formula1>'6월'!$AB$470:$AI$470</formula1>
    </dataValidation>
    <dataValidation type="list" allowBlank="1" showErrorMessage="1" sqref="J66">
      <formula1>'6월'!$AB$66:$AI$66</formula1>
    </dataValidation>
    <dataValidation type="list" allowBlank="1" showErrorMessage="1" sqref="J123">
      <formula1>'6월'!$AB$123:$AI$123</formula1>
    </dataValidation>
    <dataValidation type="list" allowBlank="1" showErrorMessage="1" sqref="J489">
      <formula1>'6월'!$AB$489:$AI$489</formula1>
    </dataValidation>
    <dataValidation type="list" allowBlank="1" showErrorMessage="1" sqref="J106">
      <formula1>'6월'!$AB$106:$AI$106</formula1>
    </dataValidation>
    <dataValidation type="list" allowBlank="1" showErrorMessage="1" sqref="J93">
      <formula1>'6월'!$AB$93:$AI$93</formula1>
    </dataValidation>
    <dataValidation type="list" allowBlank="1" showErrorMessage="1" sqref="J215">
      <formula1>'6월'!$AB$215:$AI$215</formula1>
    </dataValidation>
    <dataValidation type="list" allowBlank="1" showErrorMessage="1" sqref="J350">
      <formula1>'6월'!$AB$350:$AI$350</formula1>
    </dataValidation>
    <dataValidation type="list" allowBlank="1" showErrorMessage="1" sqref="J232">
      <formula1>'6월'!$AB$232:$AI$232</formula1>
    </dataValidation>
    <dataValidation type="list" allowBlank="1" showErrorMessage="1" sqref="J199">
      <formula1>'6월'!$AB$199:$AI$199</formula1>
    </dataValidation>
    <dataValidation type="list" allowBlank="1" showErrorMessage="1" sqref="J404">
      <formula1>'6월'!$AB$404:$AI$404</formula1>
    </dataValidation>
    <dataValidation type="list" allowBlank="1" showErrorMessage="1" sqref="J450">
      <formula1>'6월'!$AB$450:$AI$450</formula1>
    </dataValidation>
    <dataValidation type="list" allowBlank="1" showErrorMessage="1" sqref="J261">
      <formula1>'6월'!$AB$261:$AI$261</formula1>
    </dataValidation>
    <dataValidation type="list" allowBlank="1" showErrorMessage="1" sqref="J304">
      <formula1>'6월'!$AB$304:$AI$304</formula1>
    </dataValidation>
    <dataValidation type="list" allowBlank="1" showErrorMessage="1" sqref="J413">
      <formula1>'6월'!$AB$413:$AI$413</formula1>
    </dataValidation>
    <dataValidation type="list" allowBlank="1" showErrorMessage="1" sqref="J64">
      <formula1>'6월'!$AB$64:$AI$64</formula1>
    </dataValidation>
    <dataValidation type="list" allowBlank="1" showErrorMessage="1" sqref="J341">
      <formula1>'6월'!$AB$341:$AI$341</formula1>
    </dataValidation>
    <dataValidation type="list" allowBlank="1" showErrorMessage="1" sqref="J143">
      <formula1>'6월'!$AB$143:$AI$143</formula1>
    </dataValidation>
    <dataValidation type="list" allowBlank="1" showErrorMessage="1" sqref="J152">
      <formula1>'6월'!$AB$152:$AI$152</formula1>
    </dataValidation>
    <dataValidation type="list" allowBlank="1" showErrorMessage="1" sqref="J438">
      <formula1>'6월'!$AB$438:$AI$438</formula1>
    </dataValidation>
    <dataValidation type="list" allowBlank="1" showErrorMessage="1" sqref="J235">
      <formula1>'6월'!$AB$235:$AI$235</formula1>
    </dataValidation>
    <dataValidation type="list" allowBlank="1" showErrorMessage="1" sqref="J126">
      <formula1>'6월'!$AB$126:$AI$126</formula1>
    </dataValidation>
    <dataValidation type="list" allowBlank="1" showErrorMessage="1" sqref="J453">
      <formula1>'6월'!$AB$453:$AI$453</formula1>
    </dataValidation>
    <dataValidation type="list" allowBlank="1" showErrorMessage="1" sqref="J62">
      <formula1>'6월'!$AB$62:$AI$62</formula1>
    </dataValidation>
    <dataValidation type="list" allowBlank="1" showErrorMessage="1" sqref="J306">
      <formula1>'6월'!$AB$306:$AI$306</formula1>
    </dataValidation>
    <dataValidation type="list" allowBlank="1" showErrorMessage="1" sqref="J433">
      <formula1>'6월'!$AB$433:$AI$433</formula1>
    </dataValidation>
    <dataValidation type="list" allowBlank="1" showErrorMessage="1" sqref="J255">
      <formula1>'6월'!$AB$255:$AI$255</formula1>
    </dataValidation>
    <dataValidation type="list" allowBlank="1" showErrorMessage="1" sqref="J324">
      <formula1>'6월'!$AB$324:$AI$324</formula1>
    </dataValidation>
    <dataValidation type="list" allowBlank="1" showErrorMessage="1" sqref="J329">
      <formula1>'6월'!$AB$329:$AI$329</formula1>
    </dataValidation>
    <dataValidation type="list" allowBlank="1" showErrorMessage="1" sqref="J217">
      <formula1>'6월'!$AB$217:$AI$217</formula1>
    </dataValidation>
    <dataValidation type="list" allowBlank="1" showErrorMessage="1" sqref="J458">
      <formula1>'6월'!$AB$458:$AI$458</formula1>
    </dataValidation>
    <dataValidation type="list" allowBlank="1" showErrorMessage="1" sqref="J326">
      <formula1>'6월'!$AB$326:$AI$326</formula1>
    </dataValidation>
    <dataValidation type="list" allowBlank="1" showErrorMessage="1" sqref="J146">
      <formula1>'6월'!$AB$146:$AI$146</formula1>
    </dataValidation>
    <dataValidation type="list" allowBlank="1" showErrorMessage="1" sqref="J415">
      <formula1>'6월'!$AB$415:$AI$415</formula1>
    </dataValidation>
    <dataValidation type="list" allowBlank="1" showErrorMessage="1" sqref="J97">
      <formula1>'6월'!$AB$97:$AI$97</formula1>
    </dataValidation>
    <dataValidation type="list" allowBlank="1" showErrorMessage="1" sqref="J344">
      <formula1>'6월'!$AB$344:$AI$344</formula1>
    </dataValidation>
    <dataValidation type="list" allowBlank="1" showErrorMessage="1" sqref="J108">
      <formula1>'6월'!$AB$108:$AI$108</formula1>
    </dataValidation>
    <dataValidation type="list" allowBlank="1" showErrorMessage="1" sqref="J349">
      <formula1>'6월'!$AB$349:$AI$349</formula1>
    </dataValidation>
    <dataValidation type="list" allowBlank="1" showErrorMessage="1" sqref="J346">
      <formula1>'6월'!$AB$346:$AI$346</formula1>
    </dataValidation>
    <dataValidation type="list" allowBlank="1" showErrorMessage="1" sqref="J110">
      <formula1>'6월'!$AB$110:$AI$110</formula1>
    </dataValidation>
    <dataValidation type="list" allowBlank="1" showErrorMessage="1" sqref="J237">
      <formula1>'6월'!$AB$237:$AI$237</formula1>
    </dataValidation>
    <dataValidation type="list" allowBlank="1" showErrorMessage="1" sqref="J186">
      <formula1>'6월'!$AB$186:$AI$186</formula1>
    </dataValidation>
    <dataValidation type="list" allowBlank="1" showErrorMessage="1" sqref="J493">
      <formula1>'6월'!$AB$493:$AI$493</formula1>
    </dataValidation>
    <dataValidation type="list" allowBlank="1" showErrorMessage="1" sqref="J130">
      <formula1>'6월'!$AB$130:$AI$130</formula1>
    </dataValidation>
    <dataValidation type="list" allowBlank="1" showErrorMessage="1" sqref="J435">
      <formula1>'6월'!$AB$435:$AI$435</formula1>
    </dataValidation>
    <dataValidation type="list" allowBlank="1" showErrorMessage="1" sqref="J295">
      <formula1>'6월'!$AB$295:$AI$295</formula1>
    </dataValidation>
    <dataValidation type="list" allowBlank="1" showErrorMessage="1" sqref="J128">
      <formula1>'6월'!$AB$128:$AI$128</formula1>
    </dataValidation>
    <dataValidation type="list" allowBlank="1" showErrorMessage="1" sqref="J475">
      <formula1>'6월'!$AB$475:$AI$475</formula1>
    </dataValidation>
    <dataValidation type="list" allowBlank="1" showErrorMessage="1" sqref="J492">
      <formula1>'6월'!$AB$492:$AI$492</formula1>
    </dataValidation>
    <dataValidation type="list" allowBlank="1" showErrorMessage="1" sqref="J473">
      <formula1>'6월'!$AB$473:$AI$473</formula1>
    </dataValidation>
    <dataValidation type="list" allowBlank="1" showErrorMessage="1" sqref="J309">
      <formula1>'6월'!$AB$309:$AI$309</formula1>
    </dataValidation>
    <dataValidation type="list" allowBlank="1" showErrorMessage="1" sqref="J364">
      <formula1>'6월'!$AB$364:$AI$364</formula1>
    </dataValidation>
    <dataValidation type="list" allowBlank="1" showErrorMessage="1" sqref="J366">
      <formula1>'6월'!$AB$366:$AI$366</formula1>
    </dataValidation>
    <dataValidation type="list" allowBlank="1" showErrorMessage="1" sqref="J383">
      <formula1>'6월'!$AB$383:$AI$383</formula1>
    </dataValidation>
    <dataValidation type="list" allowBlank="1" showErrorMessage="1" sqref="J166">
      <formula1>'6월'!$AB$166:$AI$166</formula1>
    </dataValidation>
    <dataValidation type="list" allowBlank="1" showErrorMessage="1" sqref="J294">
      <formula1>'6월'!$AB$294:$AI$294</formula1>
    </dataValidation>
    <dataValidation type="list" allowBlank="1" showErrorMessage="1" sqref="J257">
      <formula1>'6월'!$AB$257:$AI$257</formula1>
    </dataValidation>
    <dataValidation type="list" allowBlank="1" showErrorMessage="1" sqref="J275">
      <formula1>'6월'!$AB$275:$AI$275</formula1>
    </dataValidation>
    <dataValidation type="list" allowBlank="1" showErrorMessage="1" sqref="J148">
      <formula1>'6월'!$AB$148:$AI$148</formula1>
    </dataValidation>
    <dataValidation type="list" allowBlank="1" showErrorMessage="1" sqref="J384">
      <formula1>'6월'!$AB$384:$AI$384</formula1>
    </dataValidation>
    <dataValidation type="list" allowBlank="1" showErrorMessage="1" sqref="J418">
      <formula1>'6월'!$AB$418:$AI$418</formula1>
    </dataValidation>
    <dataValidation type="list" allowBlank="1" showErrorMessage="1" sqref="J185">
      <formula1>'6월'!$AB$185:$AI$185</formula1>
    </dataValidation>
    <dataValidation type="list" allowBlank="1" showErrorMessage="1" sqref="J455">
      <formula1>'6월'!$AB$455:$AI$455</formula1>
    </dataValidation>
    <dataValidation type="list" allowBlank="1" showErrorMessage="1" sqref="L62:L500">
      <formula1>'설정시트'!$D$23:$I$23</formula1>
    </dataValidation>
    <dataValidation type="list" allowBlank="1" showErrorMessage="1" sqref="J160">
      <formula1>'6월'!$AB$160:$AI$160</formula1>
    </dataValidation>
    <dataValidation type="list" allowBlank="1" showErrorMessage="1" sqref="J358">
      <formula1>'6월'!$AB$358:$AI$358</formula1>
    </dataValidation>
    <dataValidation type="list" allowBlank="1" showErrorMessage="1" sqref="J264">
      <formula1>'6월'!$AB$264:$AI$264</formula1>
    </dataValidation>
    <dataValidation type="list" allowBlank="1" showErrorMessage="1" sqref="J170">
      <formula1>'6월'!$AB$170:$AI$170</formula1>
    </dataValidation>
    <dataValidation type="list" allowBlank="1" showErrorMessage="1" sqref="J472">
      <formula1>'6월'!$AB$472:$AI$472</formula1>
    </dataValidation>
    <dataValidation type="list" allowBlank="1" showErrorMessage="1" sqref="J457">
      <formula1>'6월'!$AB$457:$AI$457</formula1>
    </dataValidation>
    <dataValidation type="list" allowBlank="1" showErrorMessage="1" sqref="J447">
      <formula1>'6월'!$AB$447:$AI$447</formula1>
    </dataValidation>
    <dataValidation type="list" allowBlank="1" showErrorMessage="1" sqref="J165">
      <formula1>'6월'!$AB$165:$AI$165</formula1>
    </dataValidation>
    <dataValidation type="list" allowBlank="1" showErrorMessage="1" sqref="J482">
      <formula1>'6월'!$AB$482:$AI$482</formula1>
    </dataValidation>
    <dataValidation type="list" allowBlank="1" showErrorMessage="1" sqref="J135">
      <formula1>'6월'!$AB$135:$AI$135</formula1>
    </dataValidation>
    <dataValidation type="list" allowBlank="1" showErrorMessage="1" sqref="J99">
      <formula1>'6월'!$AB$99:$AI$99</formula1>
    </dataValidation>
    <dataValidation type="list" allowBlank="1" showErrorMessage="1" sqref="J239">
      <formula1>'6월'!$AB$239:$AI$239</formula1>
    </dataValidation>
    <dataValidation type="list" allowBlank="1" showErrorMessage="1" sqref="J312">
      <formula1>'6월'!$AB$312:$AI$312</formula1>
    </dataValidation>
    <dataValidation type="list" allowBlank="1" showErrorMessage="1" sqref="J307">
      <formula1>'6월'!$AB$307:$AI$307</formula1>
    </dataValidation>
    <dataValidation type="list" allowBlank="1" showErrorMessage="1" sqref="J343">
      <formula1>'6월'!$AB$343:$AI$343</formula1>
    </dataValidation>
    <dataValidation type="list" allowBlank="1" showErrorMessage="1" sqref="J269">
      <formula1>'6월'!$AB$269:$AI$269</formula1>
    </dataValidation>
    <dataValidation type="list" allowBlank="1" showErrorMessage="1" sqref="J302">
      <formula1>'6월'!$AB$302:$AI$302</formula1>
    </dataValidation>
    <dataValidation type="list" allowBlank="1" showErrorMessage="1" sqref="J353">
      <formula1>'6월'!$AB$353:$AI$353</formula1>
    </dataValidation>
    <dataValidation type="list" allowBlank="1" showErrorMessage="1" sqref="J368">
      <formula1>'6월'!$AB$368:$AI$368</formula1>
    </dataValidation>
    <dataValidation type="list" allowBlank="1" showErrorMessage="1" sqref="J73">
      <formula1>'6월'!$AB$73:$AI$73</formula1>
    </dataValidation>
    <dataValidation type="list" allowBlank="1" showErrorMessage="1" sqref="J401">
      <formula1>'6월'!$AB$401:$AI$401</formula1>
    </dataValidation>
    <dataValidation type="list" allowBlank="1" showErrorMessage="1" sqref="J254">
      <formula1>'6월'!$AB$254:$AI$254</formula1>
    </dataValidation>
    <dataValidation type="list" allowBlank="1" showErrorMessage="1" sqref="J406">
      <formula1>'6월'!$AB$406:$AI$406</formula1>
    </dataValidation>
    <dataValidation type="list" allowBlank="1" showErrorMessage="1" sqref="J441">
      <formula1>'6월'!$AB$441:$AI$441</formula1>
    </dataValidation>
    <dataValidation type="list" allowBlank="1" showErrorMessage="1" sqref="J313">
      <formula1>'6월'!$AB$313:$AI$313</formula1>
    </dataValidation>
    <dataValidation type="list" allowBlank="1" showErrorMessage="1" sqref="J488">
      <formula1>'6월'!$AB$488:$AI$488</formula1>
    </dataValidation>
    <dataValidation type="list" allowBlank="1" showErrorMessage="1" sqref="J124">
      <formula1>'6월'!$AB$124:$AI$124</formula1>
    </dataValidation>
    <dataValidation type="list" allowBlank="1" showErrorMessage="1" sqref="J342">
      <formula1>'6월'!$AB$342:$AI$342</formula1>
    </dataValidation>
    <dataValidation type="list" allowBlank="1" showErrorMessage="1" sqref="J223">
      <formula1>'6월'!$AB$223:$AI$223</formula1>
    </dataValidation>
    <dataValidation type="list" allowBlank="1" showErrorMessage="1" sqref="J134">
      <formula1>'6월'!$AB$134:$AI$134</formula1>
    </dataValidation>
    <dataValidation type="list" allowBlank="1" showErrorMessage="1" sqref="J71:J72">
      <formula1>'6월'!$AB$71:$AI$71</formula1>
    </dataValidation>
    <dataValidation type="list" allowBlank="1" showErrorMessage="1" sqref="J369">
      <formula1>'6월'!$AB$369:$AI$369</formula1>
    </dataValidation>
    <dataValidation type="list" allowBlank="1" showErrorMessage="1" sqref="J303">
      <formula1>'6월'!$AB$303:$AI$303</formula1>
    </dataValidation>
    <dataValidation type="list" allowBlank="1" showErrorMessage="1" sqref="J279">
      <formula1>'6월'!$AB$279:$AI$279</formula1>
    </dataValidation>
    <dataValidation type="list" allowBlank="1" showErrorMessage="1" sqref="J402">
      <formula1>'6월'!$AB$402:$AI$402</formula1>
    </dataValidation>
    <dataValidation type="list" allowBlank="1" showErrorMessage="1" sqref="J487">
      <formula1>'6월'!$AB$487:$AI$487</formula1>
    </dataValidation>
    <dataValidation type="list" allowBlank="1" showErrorMessage="1" sqref="J290">
      <formula1>'6월'!$AB$290:$AI$290</formula1>
    </dataValidation>
    <dataValidation type="list" allowBlank="1" showErrorMessage="1" sqref="J352">
      <formula1>'6월'!$AB$352:$AI$352</formula1>
    </dataValidation>
    <dataValidation type="list" allowBlank="1" showErrorMessage="1" sqref="J442">
      <formula1>'6월'!$AB$442:$AI$442</formula1>
    </dataValidation>
    <dataValidation type="list" allowBlank="1" showErrorMessage="1" sqref="J125">
      <formula1>'6월'!$AB$125:$AI$125</formula1>
    </dataValidation>
    <dataValidation type="list" allowBlank="1" showErrorMessage="1" sqref="J399">
      <formula1>'6월'!$AB$399:$AI$399</formula1>
    </dataValidation>
    <dataValidation type="list" allowBlank="1" showErrorMessage="1" sqref="J161">
      <formula1>'6월'!$AB$161:$AI$161</formula1>
    </dataValidation>
    <dataValidation type="list" allowBlank="1" showErrorMessage="1" sqref="J224">
      <formula1>'6월'!$AB$224:$AI$224</formula1>
    </dataValidation>
    <dataValidation type="list" allowBlank="1" showErrorMessage="1" sqref="J432">
      <formula1>'6월'!$AB$432:$AI$432</formula1>
    </dataValidation>
    <dataValidation type="list" allowBlank="1" showErrorMessage="1" sqref="J498">
      <formula1>'6월'!$AB$498:$AI$498</formula1>
    </dataValidation>
    <dataValidation type="list" allowBlank="1" showErrorMessage="1" sqref="J497">
      <formula1>'6월'!$AB$497:$AI$497</formula1>
    </dataValidation>
    <dataValidation type="list" allowBlank="1" showErrorMessage="1" sqref="J431">
      <formula1>'6월'!$AB$431:$AI$431</formula1>
    </dataValidation>
    <dataValidation type="list" allowBlank="1" showErrorMessage="1" sqref="J171">
      <formula1>'6월'!$AB$171:$AI$171</formula1>
    </dataValidation>
    <dataValidation type="list" allowBlank="1" showErrorMessage="1" sqref="J398">
      <formula1>'6월'!$AB$398:$AI$398</formula1>
    </dataValidation>
    <dataValidation type="list" allowBlank="1" showErrorMessage="1" sqref="J70">
      <formula1>'6월'!$AB$70:$AI$70</formula1>
    </dataValidation>
    <dataValidation type="list" allowBlank="1" showErrorMessage="1" sqref="J174">
      <formula1>'6월'!$AB$174:$AI$174</formula1>
    </dataValidation>
    <dataValidation type="list" allowBlank="1" showErrorMessage="1" sqref="J91">
      <formula1>'6월'!$AB$91:$AI$91</formula1>
    </dataValidation>
    <dataValidation type="list" allowBlank="1" showErrorMessage="1" sqref="J443">
      <formula1>'6월'!$AB$443:$AI$443</formula1>
    </dataValidation>
    <dataValidation type="list" allowBlank="1" showErrorMessage="1" sqref="J268">
      <formula1>'6월'!$AB$268:$AI$268</formula1>
    </dataValidation>
    <dataValidation type="list" allowBlank="1" showErrorMessage="1" sqref="J405">
      <formula1>'6월'!$AB$405:$AI$405</formula1>
    </dataValidation>
    <dataValidation type="list" allowBlank="1" showErrorMessage="1" sqref="J486">
      <formula1>'6월'!$AB$486:$AI$486</formula1>
    </dataValidation>
    <dataValidation type="list" allowBlank="1" showErrorMessage="1" sqref="J301">
      <formula1>'6월'!$AB$301:$AI$301</formula1>
    </dataValidation>
    <dataValidation type="list" allowBlank="1" showErrorMessage="1" sqref="J225">
      <formula1>'6월'!$AB$225:$AI$225</formula1>
    </dataValidation>
    <dataValidation type="list" allowBlank="1" showErrorMessage="1" sqref="J354">
      <formula1>'6월'!$AB$354:$AI$354</formula1>
    </dataValidation>
    <dataValidation type="list" allowBlank="1" showErrorMessage="1" sqref="J499">
      <formula1>'6월'!$AB$499:$AI$499</formula1>
    </dataValidation>
    <dataValidation type="list" allowBlank="1" showErrorMessage="1" sqref="J357">
      <formula1>'6월'!$AB$357:$AI$357</formula1>
    </dataValidation>
    <dataValidation type="list" allowBlank="1" showErrorMessage="1" sqref="J430">
      <formula1>'6월'!$AB$430:$AI$430</formula1>
    </dataValidation>
    <dataValidation type="list" allowBlank="1" showErrorMessage="1" sqref="J250">
      <formula1>'6월'!$AB$250:$AI$250</formula1>
    </dataValidation>
    <dataValidation type="list" allowBlank="1" showErrorMessage="1" sqref="J392">
      <formula1>'6월'!$AB$392:$AI$392</formula1>
    </dataValidation>
    <dataValidation type="list" allowBlank="1" showErrorMessage="1" sqref="J397">
      <formula1>'6월'!$AB$397:$AI$397</formula1>
    </dataValidation>
    <dataValidation type="list" allowBlank="1" showErrorMessage="1" sqref="J121">
      <formula1>'6월'!$AB$121:$AI$121</formula1>
    </dataValidation>
    <dataValidation type="list" allowBlank="1" showErrorMessage="1" sqref="J179">
      <formula1>'6월'!$AB$179:$AI$179</formula1>
    </dataValidation>
    <dataValidation type="list" allowBlank="1" showErrorMessage="1" sqref="J359">
      <formula1>'6월'!$AB$359:$AI$359</formula1>
    </dataValidation>
    <dataValidation type="list" allowBlank="1" showErrorMessage="1" sqref="J90">
      <formula1>'6월'!$AB$90:$AI$90</formula1>
    </dataValidation>
    <dataValidation type="list" allowBlank="1" showErrorMessage="1" sqref="J395">
      <formula1>'6월'!$AB$395:$AI$395</formula1>
    </dataValidation>
    <dataValidation type="list" allowBlank="1" showErrorMessage="1" sqref="J390">
      <formula1>'6월'!$AB$390:$AI$390</formula1>
    </dataValidation>
    <dataValidation type="list" allowBlank="1" showErrorMessage="1" sqref="J481">
      <formula1>'6월'!$AB$481:$AI$481</formula1>
    </dataValidation>
    <dataValidation type="list" allowBlank="1" showErrorMessage="1" sqref="J212:J213">
      <formula1>'6월'!$AB$212:$AI$212</formula1>
    </dataValidation>
    <dataValidation type="list" allowBlank="1" showErrorMessage="1" sqref="J263">
      <formula1>'6월'!$AB$263:$AI$263</formula1>
    </dataValidation>
    <dataValidation type="list" allowBlank="1" showErrorMessage="1" sqref="J448">
      <formula1>'6월'!$AB$448:$AI$448</formula1>
    </dataValidation>
    <dataValidation type="list" allowBlank="1" showErrorMessage="1" sqref="J316">
      <formula1>'6월'!$AB$316:$AI$316</formula1>
    </dataValidation>
    <dataValidation type="list" allowBlank="1" showErrorMessage="1" sqref="J136">
      <formula1>'6월'!$AB$136:$AI$136</formula1>
    </dataValidation>
    <dataValidation type="list" allowBlank="1" showErrorMessage="1" sqref="J138">
      <formula1>'6월'!$AB$138:$AI$138</formula1>
    </dataValidation>
    <dataValidation type="list" allowBlank="1" showErrorMessage="1" sqref="J266">
      <formula1>'6월'!$AB$266:$AI$266</formula1>
    </dataValidation>
    <dataValidation type="list" allowBlank="1" showErrorMessage="1" sqref="J394">
      <formula1>'6월'!$AB$394:$AI$394</formula1>
    </dataValidation>
    <dataValidation type="list" allowBlank="1" showErrorMessage="1" sqref="J407">
      <formula1>'6월'!$AB$407:$AI$407</formula1>
    </dataValidation>
    <dataValidation type="list" allowBlank="1" showErrorMessage="1" sqref="J77">
      <formula1>'6월'!$AB$77:$AI$77</formula1>
    </dataValidation>
    <dataValidation type="list" allowBlank="1" showErrorMessage="1" sqref="J120">
      <formula1>'6월'!$AB$120:$AI$120</formula1>
    </dataValidation>
    <dataValidation type="list" allowBlank="1" showErrorMessage="1" sqref="J228">
      <formula1>'6월'!$AB$228:$AI$228</formula1>
    </dataValidation>
    <dataValidation type="list" allowBlank="1" showErrorMessage="1" sqref="J445">
      <formula1>'6월'!$AB$445:$AI$445</formula1>
    </dataValidation>
    <dataValidation type="list" allowBlank="1" showErrorMessage="1" sqref="J74">
      <formula1>'6월'!$AB$74:$AI$74</formula1>
    </dataValidation>
    <dataValidation type="list" allowBlank="1" showErrorMessage="1" sqref="J355">
      <formula1>'6월'!$AB$355:$AI$355</formula1>
    </dataValidation>
    <dataValidation type="list" allowBlank="1" showErrorMessage="1" sqref="J484">
      <formula1>'6월'!$AB$484:$AI$484</formula1>
    </dataValidation>
    <dataValidation type="list" allowBlank="1" showErrorMessage="1" sqref="J227">
      <formula1>'6월'!$AB$227:$AI$227</formula1>
    </dataValidation>
    <dataValidation type="list" allowBlank="1" showErrorMessage="1" sqref="J317">
      <formula1>'6월'!$AB$317:$AI$317</formula1>
    </dataValidation>
    <dataValidation type="list" allowBlank="1" showErrorMessage="1" sqref="J210">
      <formula1>'6월'!$AB$210:$AI$210</formula1>
    </dataValidation>
    <dataValidation type="list" allowBlank="1" showErrorMessage="1" sqref="J177">
      <formula1>'6월'!$AB$177:$AI$177</formula1>
    </dataValidation>
    <dataValidation type="list" allowBlank="1" showErrorMessage="1" sqref="J267">
      <formula1>'6월'!$AB$267:$AI$267</formula1>
    </dataValidation>
    <dataValidation type="list" allowBlank="1" showErrorMessage="1" sqref="J75">
      <formula1>'6월'!$AB$75:$AI$75</formula1>
    </dataValidation>
    <dataValidation type="list" allowBlank="1" showErrorMessage="1" sqref="J139">
      <formula1>'6월'!$AB$139:$AI$139</formula1>
    </dataValidation>
    <dataValidation type="list" allowBlank="1" showErrorMessage="1" sqref="J175">
      <formula1>'6월'!$AB$175:$AI$175</formula1>
    </dataValidation>
    <dataValidation type="list" allowBlank="1" showErrorMessage="1" sqref="J300">
      <formula1>'6월'!$AB$300:$AI$300</formula1>
    </dataValidation>
    <dataValidation type="list" allowBlank="1" showErrorMessage="1" sqref="J229">
      <formula1>'6월'!$AB$229:$AI$229</formula1>
    </dataValidation>
    <dataValidation type="list" allowBlank="1" showErrorMessage="1" sqref="J265">
      <formula1>'6월'!$AB$265:$AI$265</formula1>
    </dataValidation>
    <dataValidation type="list" allowBlank="1" showErrorMessage="1" sqref="J408">
      <formula1>'6월'!$AB$408:$AI$408</formula1>
    </dataValidation>
    <dataValidation type="list" allowBlank="1" showErrorMessage="1" sqref="J76">
      <formula1>'6월'!$AB$76:$AI$76</formula1>
    </dataValidation>
    <dataValidation type="list" allowBlank="1" showErrorMessage="1" sqref="J483">
      <formula1>'6월'!$AB$483:$AI$483</formula1>
    </dataValidation>
    <dataValidation type="list" allowBlank="1" showErrorMessage="1" sqref="J319">
      <formula1>'6월'!$AB$319:$AI$319</formula1>
    </dataValidation>
    <dataValidation type="list" allowBlank="1" showErrorMessage="1" sqref="J318">
      <formula1>'6월'!$AB$318:$AI$318</formula1>
    </dataValidation>
    <dataValidation type="list" allowBlank="1" showErrorMessage="1" sqref="J446">
      <formula1>'6월'!$AB$446:$AI$446</formula1>
    </dataValidation>
    <dataValidation type="list" allowBlank="1" showErrorMessage="1" sqref="J393">
      <formula1>'6월'!$AB$393:$AI$393</formula1>
    </dataValidation>
    <dataValidation type="list" allowBlank="1" showErrorMessage="1" sqref="J176">
      <formula1>'6월'!$AB$176:$AI$176</formula1>
    </dataValidation>
    <dataValidation type="list" allowBlank="1" showErrorMessage="1" sqref="J356">
      <formula1>'6월'!$AB$356:$AI$356</formula1>
    </dataValidation>
    <dataValidation type="list" allowBlank="1" showErrorMessage="1" sqref="I62:I500">
      <formula1>'설정시트'!$C$7:$C$20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89">
        <v>2024.0</v>
      </c>
      <c r="D3" s="90">
        <v>7.0</v>
      </c>
    </row>
    <row r="8">
      <c r="R8" s="91" t="s">
        <v>107</v>
      </c>
      <c r="S8" s="92" t="s">
        <v>108</v>
      </c>
      <c r="T8" s="92" t="s">
        <v>109</v>
      </c>
      <c r="U8" s="92" t="s">
        <v>110</v>
      </c>
      <c r="V8" s="92" t="s">
        <v>109</v>
      </c>
      <c r="W8" s="92" t="s">
        <v>111</v>
      </c>
      <c r="X8" s="93" t="s">
        <v>107</v>
      </c>
      <c r="Y8" s="94" t="s">
        <v>112</v>
      </c>
      <c r="AB8" s="95" t="s">
        <v>1</v>
      </c>
      <c r="AC8" s="96" t="s">
        <v>61</v>
      </c>
      <c r="AD8" s="97"/>
      <c r="AE8" s="97"/>
      <c r="AF8" s="97"/>
      <c r="AG8" s="97"/>
    </row>
    <row r="9">
      <c r="R9" s="98">
        <f>DATE($C$3,$D$3,1)-WEEKDAY(DATE($C$3,$D$3,1))+1</f>
        <v>45473</v>
      </c>
      <c r="S9" s="99">
        <f t="shared" ref="S9:X9" si="1">R9 + 1</f>
        <v>45474</v>
      </c>
      <c r="T9" s="100">
        <f t="shared" si="1"/>
        <v>45475</v>
      </c>
      <c r="U9" s="100">
        <f t="shared" si="1"/>
        <v>45476</v>
      </c>
      <c r="V9" s="100">
        <f t="shared" si="1"/>
        <v>45477</v>
      </c>
      <c r="W9" s="100">
        <f t="shared" si="1"/>
        <v>45478</v>
      </c>
      <c r="X9" s="101">
        <f t="shared" si="1"/>
        <v>45479</v>
      </c>
      <c r="Y9" s="102"/>
      <c r="AB9" s="103" t="str">
        <f>$H$25</f>
        <v>🍪고정비</v>
      </c>
      <c r="AC9" s="104">
        <f>$K$31</f>
        <v>665357</v>
      </c>
      <c r="AD9" s="105">
        <f t="shared" ref="AD9:AD20" si="3">_xlfn.RANK.EQ(AC9,$AB$9:$AC$20,0) + ROW(AB1)/10000</f>
        <v>3.0001</v>
      </c>
      <c r="AE9" s="105">
        <f t="shared" ref="AE9:AE20" si="4">SMALL($AD$9:$AD$20, ROW(AB1))</f>
        <v>1.0005</v>
      </c>
      <c r="AF9" s="105" t="str">
        <f t="shared" ref="AF9:AF20" si="5">INDEX($AB$9:$AB$20,MATCH(AE9,$AD$9:$AD$20,0))</f>
        <v>🍪식비</v>
      </c>
      <c r="AG9" s="104">
        <f t="shared" ref="AG9:AG20" si="6">INDEX($AC$9:$AC$20,MATCH(AE9,$AD$9:$AD$20,0))</f>
        <v>1173470</v>
      </c>
    </row>
    <row r="10">
      <c r="R10" s="106">
        <f t="shared" ref="R10:X10" si="2">SUMIFS($K$62:$K$500,$H$62:$H$500,R9,$I$62:$I$500,"&lt;&gt;수입",$I$62:$I$500,"&lt;&gt;저축")</f>
        <v>0</v>
      </c>
      <c r="S10" s="107">
        <f t="shared" si="2"/>
        <v>253490</v>
      </c>
      <c r="T10" s="108">
        <f t="shared" si="2"/>
        <v>18500</v>
      </c>
      <c r="U10" s="108">
        <f t="shared" si="2"/>
        <v>0</v>
      </c>
      <c r="V10" s="108">
        <f t="shared" si="2"/>
        <v>25246</v>
      </c>
      <c r="W10" s="108">
        <f t="shared" si="2"/>
        <v>58700</v>
      </c>
      <c r="X10" s="108">
        <f t="shared" si="2"/>
        <v>205798</v>
      </c>
      <c r="Y10" s="108">
        <f>SUM(R10:X10)</f>
        <v>561734</v>
      </c>
      <c r="AB10" s="103" t="str">
        <f>$H$33</f>
        <v>🐻고정비</v>
      </c>
      <c r="AC10" s="104">
        <f>$K$39</f>
        <v>241900</v>
      </c>
      <c r="AD10" s="105">
        <f t="shared" si="3"/>
        <v>9.0002</v>
      </c>
      <c r="AE10" s="105">
        <f t="shared" si="4"/>
        <v>2.0009</v>
      </c>
      <c r="AF10" s="105" t="str">
        <f t="shared" si="5"/>
        <v>🍪기타</v>
      </c>
      <c r="AG10" s="104">
        <f t="shared" si="6"/>
        <v>710590</v>
      </c>
    </row>
    <row r="11">
      <c r="C11" s="109" t="s">
        <v>113</v>
      </c>
      <c r="D11" s="110" t="s">
        <v>114</v>
      </c>
      <c r="R11" s="111">
        <f t="shared" ref="R11:X11" si="7">R9 + 7</f>
        <v>45480</v>
      </c>
      <c r="S11" s="112">
        <f t="shared" si="7"/>
        <v>45481</v>
      </c>
      <c r="T11" s="99">
        <f t="shared" si="7"/>
        <v>45482</v>
      </c>
      <c r="U11" s="99">
        <f t="shared" si="7"/>
        <v>45483</v>
      </c>
      <c r="V11" s="100">
        <f t="shared" si="7"/>
        <v>45484</v>
      </c>
      <c r="W11" s="113">
        <f t="shared" si="7"/>
        <v>45485</v>
      </c>
      <c r="X11" s="114">
        <f t="shared" si="7"/>
        <v>45486</v>
      </c>
      <c r="Y11" s="115"/>
      <c r="AB11" s="103" t="str">
        <f>$H$41</f>
        <v>🍪생필품</v>
      </c>
      <c r="AC11" s="104">
        <f>$K$47</f>
        <v>38936</v>
      </c>
      <c r="AD11" s="105">
        <f t="shared" si="3"/>
        <v>11.0003</v>
      </c>
      <c r="AE11" s="105">
        <f t="shared" si="4"/>
        <v>3.0001</v>
      </c>
      <c r="AF11" s="105" t="str">
        <f t="shared" si="5"/>
        <v>🍪고정비</v>
      </c>
      <c r="AG11" s="104">
        <f t="shared" si="6"/>
        <v>665357</v>
      </c>
    </row>
    <row r="12">
      <c r="C12" s="116" t="s">
        <v>115</v>
      </c>
      <c r="D12" s="117">
        <f>F33</f>
        <v>10065820</v>
      </c>
      <c r="R12" s="118">
        <f t="shared" ref="R12:X12" si="8">SUMIFS($K$62:$K$500,$H$62:$H$500,R11,$I$62:$I$500,"&lt;&gt;수입",$I$62:$I$500,"&lt;&gt;저축")</f>
        <v>242170</v>
      </c>
      <c r="S12" s="119">
        <f t="shared" si="8"/>
        <v>339835</v>
      </c>
      <c r="T12" s="120">
        <f t="shared" si="8"/>
        <v>140960</v>
      </c>
      <c r="U12" s="120">
        <f t="shared" si="8"/>
        <v>518100</v>
      </c>
      <c r="V12" s="118">
        <f t="shared" si="8"/>
        <v>17800</v>
      </c>
      <c r="W12" s="121">
        <f t="shared" si="8"/>
        <v>54100</v>
      </c>
      <c r="X12" s="121">
        <f t="shared" si="8"/>
        <v>122580</v>
      </c>
      <c r="Y12" s="121">
        <f>SUM(R12:X12)</f>
        <v>1435545</v>
      </c>
      <c r="AB12" s="103" t="str">
        <f>$H$49</f>
        <v>🐻생필품</v>
      </c>
      <c r="AC12" s="104">
        <f>$K$55</f>
        <v>19600</v>
      </c>
      <c r="AD12" s="105">
        <f t="shared" si="3"/>
        <v>12.0004</v>
      </c>
      <c r="AE12" s="105">
        <f t="shared" si="4"/>
        <v>4.0007</v>
      </c>
      <c r="AF12" s="105" t="str">
        <f t="shared" si="5"/>
        <v>🍪여가비</v>
      </c>
      <c r="AG12" s="104">
        <f t="shared" si="6"/>
        <v>622250</v>
      </c>
    </row>
    <row r="13">
      <c r="C13" s="46"/>
      <c r="D13" s="122"/>
      <c r="E13" s="109" t="s">
        <v>52</v>
      </c>
      <c r="F13" s="110" t="s">
        <v>114</v>
      </c>
      <c r="I13" s="123"/>
      <c r="J13" s="123"/>
      <c r="R13" s="111">
        <f t="shared" ref="R13:X13" si="9">R11+7</f>
        <v>45487</v>
      </c>
      <c r="S13" s="112">
        <f t="shared" si="9"/>
        <v>45488</v>
      </c>
      <c r="T13" s="99">
        <f t="shared" si="9"/>
        <v>45489</v>
      </c>
      <c r="U13" s="99">
        <f t="shared" si="9"/>
        <v>45490</v>
      </c>
      <c r="V13" s="100">
        <f t="shared" si="9"/>
        <v>45491</v>
      </c>
      <c r="W13" s="113">
        <f t="shared" si="9"/>
        <v>45492</v>
      </c>
      <c r="X13" s="114">
        <f t="shared" si="9"/>
        <v>45493</v>
      </c>
      <c r="Y13" s="115"/>
      <c r="AB13" s="103" t="str">
        <f>$M$25</f>
        <v>🍪식비</v>
      </c>
      <c r="AC13" s="104">
        <f>$P$31</f>
        <v>1173470</v>
      </c>
      <c r="AD13" s="105">
        <f t="shared" si="3"/>
        <v>1.0005</v>
      </c>
      <c r="AE13" s="105">
        <f t="shared" si="4"/>
        <v>5.0012</v>
      </c>
      <c r="AF13" s="105" t="str">
        <f t="shared" si="5"/>
        <v>🐻 이벤트성</v>
      </c>
      <c r="AG13" s="104">
        <f t="shared" si="6"/>
        <v>575733</v>
      </c>
    </row>
    <row r="14">
      <c r="C14" s="116" t="s">
        <v>116</v>
      </c>
      <c r="D14" s="117">
        <f>SUM($K$31+$K$39+$K$47+$K$55+$P$31+$P$39+$P$47+$P$55+X31+X39+X47+X55)</f>
        <v>5451513</v>
      </c>
      <c r="E14" s="124" t="s">
        <v>53</v>
      </c>
      <c r="F14" s="125">
        <f t="shared" ref="F14:F19" si="11">SUMIFS($K$62:$K$500,$L$62:$L$500,E14,$I$62:$I$500,"&lt;&gt;수입",$I$62:$I$500,"&lt;&gt;저축")</f>
        <v>61960</v>
      </c>
      <c r="I14" s="126"/>
      <c r="J14" s="123"/>
      <c r="R14" s="118">
        <f t="shared" ref="R14:X14" si="10">SUMIFS($K$62:$K$500,$H$62:$H$500,R13,$I$62:$I$500,"&lt;&gt;수입",$I$62:$I$500,"&lt;&gt;저축")</f>
        <v>7790</v>
      </c>
      <c r="S14" s="119">
        <f t="shared" si="10"/>
        <v>182750</v>
      </c>
      <c r="T14" s="120">
        <f t="shared" si="10"/>
        <v>171957</v>
      </c>
      <c r="U14" s="120">
        <f t="shared" si="10"/>
        <v>24000</v>
      </c>
      <c r="V14" s="118">
        <f t="shared" si="10"/>
        <v>55080</v>
      </c>
      <c r="W14" s="121">
        <f t="shared" si="10"/>
        <v>89170</v>
      </c>
      <c r="X14" s="121">
        <f t="shared" si="10"/>
        <v>139900</v>
      </c>
      <c r="Y14" s="121">
        <f>SUM(R14:X14)</f>
        <v>670647</v>
      </c>
      <c r="AB14" s="103" t="str">
        <f>$M$33</f>
        <v>🐻식비</v>
      </c>
      <c r="AC14" s="104">
        <f>$P$39</f>
        <v>354200</v>
      </c>
      <c r="AD14" s="105">
        <f t="shared" si="3"/>
        <v>8.0006</v>
      </c>
      <c r="AE14" s="105">
        <f t="shared" si="4"/>
        <v>6.001</v>
      </c>
      <c r="AF14" s="105" t="str">
        <f t="shared" si="5"/>
        <v>🐻기타</v>
      </c>
      <c r="AG14" s="104">
        <f t="shared" si="6"/>
        <v>500000</v>
      </c>
    </row>
    <row r="15">
      <c r="C15" s="46"/>
      <c r="D15" s="122"/>
      <c r="E15" s="124" t="s">
        <v>54</v>
      </c>
      <c r="F15" s="125">
        <f t="shared" si="11"/>
        <v>1739698</v>
      </c>
      <c r="I15" s="126"/>
      <c r="J15" s="123"/>
      <c r="R15" s="111">
        <f t="shared" ref="R15:X15" si="12">R13+7</f>
        <v>45494</v>
      </c>
      <c r="S15" s="112">
        <f t="shared" si="12"/>
        <v>45495</v>
      </c>
      <c r="T15" s="99">
        <f t="shared" si="12"/>
        <v>45496</v>
      </c>
      <c r="U15" s="99">
        <f t="shared" si="12"/>
        <v>45497</v>
      </c>
      <c r="V15" s="100">
        <f t="shared" si="12"/>
        <v>45498</v>
      </c>
      <c r="W15" s="113">
        <f t="shared" si="12"/>
        <v>45499</v>
      </c>
      <c r="X15" s="114">
        <f t="shared" si="12"/>
        <v>45500</v>
      </c>
      <c r="Y15" s="115"/>
      <c r="AB15" s="103" t="str">
        <f>$M$41</f>
        <v>🍪여가비</v>
      </c>
      <c r="AC15" s="104">
        <f>$P$47</f>
        <v>622250</v>
      </c>
      <c r="AD15" s="105">
        <f t="shared" si="3"/>
        <v>4.0007</v>
      </c>
      <c r="AE15" s="105">
        <f t="shared" si="4"/>
        <v>7.0011</v>
      </c>
      <c r="AF15" s="105" t="str">
        <f t="shared" si="5"/>
        <v>🍪이벤트성</v>
      </c>
      <c r="AG15" s="104">
        <f t="shared" si="6"/>
        <v>478657</v>
      </c>
    </row>
    <row r="16">
      <c r="C16" s="116" t="s">
        <v>117</v>
      </c>
      <c r="D16" s="117">
        <f>F43</f>
        <v>6240000</v>
      </c>
      <c r="E16" s="124" t="s">
        <v>55</v>
      </c>
      <c r="F16" s="125">
        <f t="shared" si="11"/>
        <v>1296620</v>
      </c>
      <c r="H16" s="127" t="s">
        <v>118</v>
      </c>
      <c r="I16" s="128"/>
      <c r="J16" s="128"/>
      <c r="K16" s="53"/>
      <c r="R16" s="118">
        <f t="shared" ref="R16:X16" si="13">SUMIFS($K$62:$K$500,$H$62:$H$500,R15,$I$62:$I$500,"&lt;&gt;수입",$I$62:$I$500,"&lt;&gt;저축")</f>
        <v>147680</v>
      </c>
      <c r="S16" s="119">
        <f t="shared" si="13"/>
        <v>211140</v>
      </c>
      <c r="T16" s="120">
        <f t="shared" si="13"/>
        <v>133600</v>
      </c>
      <c r="U16" s="120">
        <f t="shared" si="13"/>
        <v>379807</v>
      </c>
      <c r="V16" s="118">
        <f t="shared" si="13"/>
        <v>456700</v>
      </c>
      <c r="W16" s="121">
        <f t="shared" si="13"/>
        <v>172570</v>
      </c>
      <c r="X16" s="121">
        <f t="shared" si="13"/>
        <v>225480</v>
      </c>
      <c r="Y16" s="121">
        <f>SUM(R16:X16)</f>
        <v>1726977</v>
      </c>
      <c r="AB16" s="103" t="str">
        <f>$M$49</f>
        <v>🐻여가비</v>
      </c>
      <c r="AC16" s="104">
        <f>$P$55</f>
        <v>70820</v>
      </c>
      <c r="AD16" s="105">
        <f t="shared" si="3"/>
        <v>10.0008</v>
      </c>
      <c r="AE16" s="105">
        <f t="shared" si="4"/>
        <v>8.0006</v>
      </c>
      <c r="AF16" s="105" t="str">
        <f t="shared" si="5"/>
        <v>🐻식비</v>
      </c>
      <c r="AG16" s="104">
        <f t="shared" si="6"/>
        <v>354200</v>
      </c>
    </row>
    <row r="17">
      <c r="C17" s="46"/>
      <c r="D17" s="122"/>
      <c r="E17" s="124" t="s">
        <v>56</v>
      </c>
      <c r="F17" s="125">
        <f t="shared" si="11"/>
        <v>1585387</v>
      </c>
      <c r="H17" s="216" t="s">
        <v>353</v>
      </c>
      <c r="I17" s="130"/>
      <c r="J17" s="131"/>
      <c r="K17" s="132"/>
      <c r="R17" s="111">
        <f t="shared" ref="R17:X17" si="14">R15+7</f>
        <v>45501</v>
      </c>
      <c r="S17" s="112">
        <f t="shared" si="14"/>
        <v>45502</v>
      </c>
      <c r="T17" s="99">
        <f t="shared" si="14"/>
        <v>45503</v>
      </c>
      <c r="U17" s="99">
        <f t="shared" si="14"/>
        <v>45504</v>
      </c>
      <c r="V17" s="100">
        <f t="shared" si="14"/>
        <v>45505</v>
      </c>
      <c r="W17" s="113">
        <f t="shared" si="14"/>
        <v>45506</v>
      </c>
      <c r="X17" s="114">
        <f t="shared" si="14"/>
        <v>45507</v>
      </c>
      <c r="Y17" s="115"/>
      <c r="AB17" s="103" t="str">
        <f>$R$25</f>
        <v>🍪기타</v>
      </c>
      <c r="AC17" s="104">
        <f>$X$31</f>
        <v>710590</v>
      </c>
      <c r="AD17" s="105">
        <f t="shared" si="3"/>
        <v>2.0009</v>
      </c>
      <c r="AE17" s="105">
        <f t="shared" si="4"/>
        <v>9.0002</v>
      </c>
      <c r="AF17" s="105" t="str">
        <f t="shared" si="5"/>
        <v>🐻고정비</v>
      </c>
      <c r="AG17" s="104">
        <f t="shared" si="6"/>
        <v>241900</v>
      </c>
    </row>
    <row r="18">
      <c r="C18" s="133" t="s">
        <v>119</v>
      </c>
      <c r="D18" s="134">
        <f>D12-D14-D16</f>
        <v>-1625693</v>
      </c>
      <c r="E18" s="124" t="s">
        <v>57</v>
      </c>
      <c r="F18" s="125">
        <f t="shared" si="11"/>
        <v>0</v>
      </c>
      <c r="H18" s="129"/>
      <c r="I18" s="130"/>
      <c r="J18" s="131"/>
      <c r="K18" s="132"/>
      <c r="R18" s="108">
        <f t="shared" ref="R18:X18" si="15">SUMIFS($K$62:$K$500,$H$62:$H$500,R17,$I$62:$I$500,"&lt;&gt;수입",$I$62:$I$500,"&lt;&gt;저축")</f>
        <v>108500</v>
      </c>
      <c r="S18" s="135">
        <f t="shared" si="15"/>
        <v>24820</v>
      </c>
      <c r="T18" s="136">
        <f t="shared" si="15"/>
        <v>87600</v>
      </c>
      <c r="U18" s="136">
        <f t="shared" si="15"/>
        <v>835690</v>
      </c>
      <c r="V18" s="108">
        <f t="shared" si="15"/>
        <v>0</v>
      </c>
      <c r="W18" s="137">
        <f t="shared" si="15"/>
        <v>0</v>
      </c>
      <c r="X18" s="137">
        <f t="shared" si="15"/>
        <v>0</v>
      </c>
      <c r="Y18" s="137">
        <f>SUM(R18:X18)</f>
        <v>1056610</v>
      </c>
      <c r="AB18" s="103" t="str">
        <f>$R$33</f>
        <v>🐻기타</v>
      </c>
      <c r="AC18" s="104">
        <f>$X$39</f>
        <v>500000</v>
      </c>
      <c r="AD18" s="105">
        <f t="shared" si="3"/>
        <v>6.001</v>
      </c>
      <c r="AE18" s="105">
        <f t="shared" si="4"/>
        <v>10.0008</v>
      </c>
      <c r="AF18" s="105" t="str">
        <f t="shared" si="5"/>
        <v>🐻여가비</v>
      </c>
      <c r="AG18" s="104">
        <f t="shared" si="6"/>
        <v>70820</v>
      </c>
    </row>
    <row r="19">
      <c r="C19" s="138" t="s">
        <v>120</v>
      </c>
      <c r="D19" s="139">
        <f>(D16+D18)/D12</f>
        <v>0.4584134229</v>
      </c>
      <c r="E19" s="124" t="s">
        <v>58</v>
      </c>
      <c r="F19" s="125">
        <f t="shared" si="11"/>
        <v>767848</v>
      </c>
      <c r="H19" s="129"/>
      <c r="I19" s="130"/>
      <c r="J19" s="131"/>
      <c r="K19" s="132"/>
      <c r="R19" s="140">
        <f t="shared" ref="R19:X19" si="16">R17+7</f>
        <v>45508</v>
      </c>
      <c r="S19" s="141">
        <f t="shared" si="16"/>
        <v>45509</v>
      </c>
      <c r="T19" s="142">
        <f t="shared" si="16"/>
        <v>45510</v>
      </c>
      <c r="U19" s="142">
        <f t="shared" si="16"/>
        <v>45511</v>
      </c>
      <c r="V19" s="143">
        <f t="shared" si="16"/>
        <v>45512</v>
      </c>
      <c r="W19" s="144">
        <f t="shared" si="16"/>
        <v>45513</v>
      </c>
      <c r="X19" s="145">
        <f t="shared" si="16"/>
        <v>45514</v>
      </c>
      <c r="Y19" s="146"/>
      <c r="AB19" s="103" t="str">
        <f>$R$41</f>
        <v>🍪이벤트성</v>
      </c>
      <c r="AC19" s="104">
        <f>$X$47</f>
        <v>478657</v>
      </c>
      <c r="AD19" s="105">
        <f t="shared" si="3"/>
        <v>7.0011</v>
      </c>
      <c r="AE19" s="105">
        <f t="shared" si="4"/>
        <v>11.0003</v>
      </c>
      <c r="AF19" s="105" t="str">
        <f t="shared" si="5"/>
        <v>🍪생필품</v>
      </c>
      <c r="AG19" s="104">
        <f t="shared" si="6"/>
        <v>38936</v>
      </c>
    </row>
    <row r="20">
      <c r="C20" s="147" t="s">
        <v>121</v>
      </c>
      <c r="D20" s="148">
        <f>D18/D12</f>
        <v>-0.1615062658</v>
      </c>
      <c r="E20" s="149" t="s">
        <v>116</v>
      </c>
      <c r="F20" s="150">
        <f>SUM($F$14:$F$19)</f>
        <v>5451513</v>
      </c>
      <c r="H20" s="151"/>
      <c r="I20" s="152"/>
      <c r="J20" s="153"/>
      <c r="K20" s="55"/>
      <c r="R20" s="108">
        <f t="shared" ref="R20:X20" si="17">SUMIFS($K$62:$K$500,$H$62:$H$500,R19,$I$62:$I$500,"&lt;&gt;수입",$I$62:$I$500,"&lt;&gt;저축")</f>
        <v>0</v>
      </c>
      <c r="S20" s="135">
        <f t="shared" si="17"/>
        <v>0</v>
      </c>
      <c r="T20" s="136">
        <f t="shared" si="17"/>
        <v>0</v>
      </c>
      <c r="U20" s="136">
        <f t="shared" si="17"/>
        <v>0</v>
      </c>
      <c r="V20" s="108">
        <f t="shared" si="17"/>
        <v>0</v>
      </c>
      <c r="W20" s="137">
        <f t="shared" si="17"/>
        <v>0</v>
      </c>
      <c r="X20" s="137">
        <f t="shared" si="17"/>
        <v>0</v>
      </c>
      <c r="Y20" s="137">
        <f>SUM(R20:X20)</f>
        <v>0</v>
      </c>
      <c r="AB20" s="103" t="str">
        <f>$R$49</f>
        <v>🐻 이벤트성</v>
      </c>
      <c r="AC20" s="104">
        <f>$X$55</f>
        <v>575733</v>
      </c>
      <c r="AD20" s="105">
        <f t="shared" si="3"/>
        <v>5.0012</v>
      </c>
      <c r="AE20" s="105">
        <f t="shared" si="4"/>
        <v>12.0004</v>
      </c>
      <c r="AF20" s="105" t="str">
        <f t="shared" si="5"/>
        <v>🐻생필품</v>
      </c>
      <c r="AG20" s="104">
        <f t="shared" si="6"/>
        <v>19600</v>
      </c>
    </row>
    <row r="21">
      <c r="I21" s="126"/>
      <c r="J21" s="123"/>
    </row>
    <row r="24">
      <c r="C24" s="109" t="s">
        <v>1</v>
      </c>
      <c r="D24" s="154" t="s">
        <v>2</v>
      </c>
      <c r="E24" s="154" t="s">
        <v>122</v>
      </c>
      <c r="F24" s="110" t="s">
        <v>61</v>
      </c>
      <c r="H24" s="109" t="s">
        <v>1</v>
      </c>
      <c r="I24" s="154" t="s">
        <v>2</v>
      </c>
      <c r="J24" s="154" t="s">
        <v>123</v>
      </c>
      <c r="K24" s="110" t="s">
        <v>61</v>
      </c>
      <c r="M24" s="109" t="s">
        <v>1</v>
      </c>
      <c r="N24" s="154" t="s">
        <v>2</v>
      </c>
      <c r="O24" s="154" t="s">
        <v>123</v>
      </c>
      <c r="P24" s="110" t="s">
        <v>61</v>
      </c>
      <c r="R24" s="155" t="s">
        <v>1</v>
      </c>
      <c r="S24" s="156"/>
      <c r="T24" s="157" t="s">
        <v>2</v>
      </c>
      <c r="U24" s="156"/>
      <c r="V24" s="157" t="s">
        <v>123</v>
      </c>
      <c r="W24" s="156"/>
      <c r="X24" s="157" t="s">
        <v>61</v>
      </c>
      <c r="Y24" s="53"/>
    </row>
    <row r="25">
      <c r="C25" s="158" t="s">
        <v>3</v>
      </c>
      <c r="D25" s="41" t="s">
        <v>4</v>
      </c>
      <c r="E25" s="159"/>
      <c r="F25" s="125">
        <f t="shared" ref="F25:F32" si="18">SUMIFS($K$62:$K$500,$I$62:$I$500,$C$25,$J$62:$J$500,D25)</f>
        <v>3257030</v>
      </c>
      <c r="H25" s="160" t="s">
        <v>14</v>
      </c>
      <c r="I25" s="41" t="s">
        <v>15</v>
      </c>
      <c r="J25" s="159"/>
      <c r="K25" s="125">
        <f t="shared" ref="K25:K30" si="19">SUMIFS($K$62:$K$500,$I$62:$I$500,$H$25,$J$62:$J$500,I25)</f>
        <v>268790</v>
      </c>
      <c r="M25" s="160" t="s">
        <v>26</v>
      </c>
      <c r="N25" s="41" t="s">
        <v>27</v>
      </c>
      <c r="O25" s="159"/>
      <c r="P25" s="125">
        <f t="shared" ref="P25:P30" si="20">SUMIFS($K$62:$K$500,$I$62:$I$500,$M$25,$J$62:$J$500,N25)</f>
        <v>352990</v>
      </c>
      <c r="R25" s="161" t="s">
        <v>39</v>
      </c>
      <c r="S25" s="162"/>
      <c r="T25" s="163" t="s">
        <v>40</v>
      </c>
      <c r="U25" s="130"/>
      <c r="V25" s="164"/>
      <c r="W25" s="162"/>
      <c r="X25" s="165">
        <f t="shared" ref="X25:X30" si="21">SUMIFS($K$62:$K$500,$I$62:$I$500,$R$25,$J$62:$J$500,T25)</f>
        <v>92800</v>
      </c>
      <c r="Y25" s="132"/>
    </row>
    <row r="26">
      <c r="C26" s="45"/>
      <c r="D26" s="41" t="s">
        <v>5</v>
      </c>
      <c r="E26" s="166"/>
      <c r="F26" s="125">
        <f t="shared" si="18"/>
        <v>0</v>
      </c>
      <c r="H26" s="45"/>
      <c r="I26" s="41" t="s">
        <v>16</v>
      </c>
      <c r="J26" s="166"/>
      <c r="K26" s="125">
        <f t="shared" si="19"/>
        <v>100000</v>
      </c>
      <c r="M26" s="45"/>
      <c r="N26" s="41" t="s">
        <v>28</v>
      </c>
      <c r="O26" s="166"/>
      <c r="P26" s="125">
        <f t="shared" si="20"/>
        <v>115500</v>
      </c>
      <c r="R26" s="167"/>
      <c r="S26" s="168"/>
      <c r="T26" s="163" t="s">
        <v>41</v>
      </c>
      <c r="U26" s="130"/>
      <c r="V26" s="169"/>
      <c r="W26" s="168"/>
      <c r="X26" s="165">
        <f t="shared" si="21"/>
        <v>84200</v>
      </c>
      <c r="Y26" s="132"/>
    </row>
    <row r="27">
      <c r="C27" s="45"/>
      <c r="D27" s="41" t="s">
        <v>6</v>
      </c>
      <c r="E27" s="166"/>
      <c r="F27" s="125">
        <f t="shared" si="18"/>
        <v>3125670</v>
      </c>
      <c r="H27" s="45"/>
      <c r="I27" s="41" t="s">
        <v>17</v>
      </c>
      <c r="J27" s="166"/>
      <c r="K27" s="125">
        <f t="shared" si="19"/>
        <v>189507</v>
      </c>
      <c r="M27" s="45"/>
      <c r="N27" s="41" t="s">
        <v>29</v>
      </c>
      <c r="O27" s="166"/>
      <c r="P27" s="125">
        <f t="shared" si="20"/>
        <v>133200</v>
      </c>
      <c r="R27" s="167"/>
      <c r="S27" s="168"/>
      <c r="T27" s="163" t="s">
        <v>42</v>
      </c>
      <c r="U27" s="130"/>
      <c r="V27" s="169"/>
      <c r="W27" s="168"/>
      <c r="X27" s="165">
        <f t="shared" si="21"/>
        <v>107090</v>
      </c>
      <c r="Y27" s="132"/>
    </row>
    <row r="28">
      <c r="C28" s="45"/>
      <c r="D28" s="41" t="s">
        <v>7</v>
      </c>
      <c r="E28" s="166"/>
      <c r="F28" s="125">
        <f t="shared" si="18"/>
        <v>2465850</v>
      </c>
      <c r="H28" s="45"/>
      <c r="I28" s="41" t="s">
        <v>18</v>
      </c>
      <c r="J28" s="166"/>
      <c r="K28" s="125">
        <f t="shared" si="19"/>
        <v>77060</v>
      </c>
      <c r="M28" s="45"/>
      <c r="N28" s="41" t="s">
        <v>30</v>
      </c>
      <c r="O28" s="166"/>
      <c r="P28" s="125">
        <f t="shared" si="20"/>
        <v>571780</v>
      </c>
      <c r="R28" s="167"/>
      <c r="S28" s="168"/>
      <c r="T28" s="163" t="s">
        <v>43</v>
      </c>
      <c r="U28" s="130"/>
      <c r="V28" s="169"/>
      <c r="W28" s="168"/>
      <c r="X28" s="165">
        <f t="shared" si="21"/>
        <v>20000</v>
      </c>
      <c r="Y28" s="132"/>
    </row>
    <row r="29">
      <c r="C29" s="45"/>
      <c r="D29" s="41" t="s">
        <v>8</v>
      </c>
      <c r="E29" s="166"/>
      <c r="F29" s="125">
        <f t="shared" si="18"/>
        <v>1217270</v>
      </c>
      <c r="H29" s="45"/>
      <c r="I29" s="41" t="s">
        <v>19</v>
      </c>
      <c r="J29" s="166"/>
      <c r="K29" s="125">
        <f t="shared" si="19"/>
        <v>0</v>
      </c>
      <c r="M29" s="45"/>
      <c r="N29" s="41" t="s">
        <v>8</v>
      </c>
      <c r="O29" s="166"/>
      <c r="P29" s="125">
        <f t="shared" si="20"/>
        <v>0</v>
      </c>
      <c r="R29" s="167"/>
      <c r="S29" s="168"/>
      <c r="T29" s="163" t="s">
        <v>44</v>
      </c>
      <c r="U29" s="130"/>
      <c r="V29" s="169"/>
      <c r="W29" s="168"/>
      <c r="X29" s="165">
        <f t="shared" si="21"/>
        <v>50000</v>
      </c>
      <c r="Y29" s="132"/>
    </row>
    <row r="30">
      <c r="C30" s="45"/>
      <c r="D30" s="41"/>
      <c r="E30" s="166"/>
      <c r="F30" s="125">
        <f t="shared" si="18"/>
        <v>0</v>
      </c>
      <c r="H30" s="46"/>
      <c r="I30" s="41" t="s">
        <v>20</v>
      </c>
      <c r="J30" s="170"/>
      <c r="K30" s="125">
        <f t="shared" si="19"/>
        <v>30000</v>
      </c>
      <c r="M30" s="46"/>
      <c r="N30" s="41"/>
      <c r="O30" s="170"/>
      <c r="P30" s="125">
        <f t="shared" si="20"/>
        <v>0</v>
      </c>
      <c r="R30" s="171"/>
      <c r="S30" s="172"/>
      <c r="T30" s="163" t="s">
        <v>8</v>
      </c>
      <c r="U30" s="130"/>
      <c r="V30" s="173"/>
      <c r="W30" s="172"/>
      <c r="X30" s="165">
        <f t="shared" si="21"/>
        <v>356500</v>
      </c>
      <c r="Y30" s="132"/>
    </row>
    <row r="31">
      <c r="C31" s="45"/>
      <c r="D31" s="41"/>
      <c r="E31" s="166"/>
      <c r="F31" s="125">
        <f t="shared" si="18"/>
        <v>0</v>
      </c>
      <c r="H31" s="174" t="str">
        <f>IF(H25=0,"","총"&amp;H25)</f>
        <v>총🍪고정비</v>
      </c>
      <c r="I31" s="175"/>
      <c r="J31" s="162"/>
      <c r="K31" s="176">
        <f>SUM(K25:K30)</f>
        <v>665357</v>
      </c>
      <c r="M31" s="174" t="str">
        <f>IF(M25=0,"","총"&amp;M25)</f>
        <v>총🍪식비</v>
      </c>
      <c r="N31" s="175"/>
      <c r="O31" s="162"/>
      <c r="P31" s="176">
        <f>SUM(P25:P30)</f>
        <v>1173470</v>
      </c>
      <c r="R31" s="174" t="str">
        <f>IF(R25=0,"","총"&amp;R25)</f>
        <v>총🍪기타</v>
      </c>
      <c r="S31" s="175"/>
      <c r="T31" s="175"/>
      <c r="U31" s="175"/>
      <c r="V31" s="175"/>
      <c r="W31" s="162"/>
      <c r="X31" s="177">
        <f>SUM(X25:X30)</f>
        <v>710590</v>
      </c>
      <c r="Y31" s="132"/>
    </row>
    <row r="32">
      <c r="C32" s="46"/>
      <c r="D32" s="41"/>
      <c r="E32" s="170"/>
      <c r="F32" s="125">
        <f t="shared" si="18"/>
        <v>0</v>
      </c>
      <c r="H32" s="171"/>
      <c r="I32" s="178"/>
      <c r="J32" s="172"/>
      <c r="K32" s="179">
        <f>K31-J25</f>
        <v>665357</v>
      </c>
      <c r="M32" s="171"/>
      <c r="N32" s="178"/>
      <c r="O32" s="172"/>
      <c r="P32" s="180">
        <f>P31-O25</f>
        <v>1173470</v>
      </c>
      <c r="R32" s="171"/>
      <c r="S32" s="178"/>
      <c r="T32" s="178"/>
      <c r="U32" s="178"/>
      <c r="V32" s="178"/>
      <c r="W32" s="172"/>
      <c r="X32" s="181">
        <f>X31-V25</f>
        <v>710590</v>
      </c>
      <c r="Y32" s="132"/>
    </row>
    <row r="33">
      <c r="C33" s="174" t="str">
        <f>IF(C25=0,"","총"&amp;C25)</f>
        <v>총수입</v>
      </c>
      <c r="D33" s="175"/>
      <c r="E33" s="162"/>
      <c r="F33" s="176">
        <f>SUM(F25:F32)</f>
        <v>10065820</v>
      </c>
      <c r="H33" s="160" t="s">
        <v>21</v>
      </c>
      <c r="I33" s="41" t="s">
        <v>15</v>
      </c>
      <c r="J33" s="159"/>
      <c r="K33" s="125">
        <f t="shared" ref="K33:K38" si="22">SUMIFS($K$62:$K$500,$I$62:$I$500,$H$33,$J$62:$J$500,I33)</f>
        <v>19840</v>
      </c>
      <c r="M33" s="160" t="s">
        <v>31</v>
      </c>
      <c r="N33" s="41" t="s">
        <v>27</v>
      </c>
      <c r="O33" s="159"/>
      <c r="P33" s="125">
        <f t="shared" ref="P33:P38" si="23">SUMIFS($K$62:$K$500,$I$62:$I$500,$M$33,$J$62:$J$500,N33)</f>
        <v>20900</v>
      </c>
      <c r="R33" s="161" t="s">
        <v>45</v>
      </c>
      <c r="S33" s="162"/>
      <c r="T33" s="163" t="s">
        <v>40</v>
      </c>
      <c r="U33" s="130"/>
      <c r="V33" s="164"/>
      <c r="W33" s="162"/>
      <c r="X33" s="165">
        <f t="shared" ref="X33:X38" si="24">SUMIFS($K$62:$K$500,$I$62:$I$500,$R$33,$J$62:$J$500,T33)</f>
        <v>0</v>
      </c>
      <c r="Y33" s="132"/>
    </row>
    <row r="34">
      <c r="C34" s="171"/>
      <c r="D34" s="178"/>
      <c r="E34" s="172"/>
      <c r="F34" s="182">
        <f>F33-E25</f>
        <v>10065820</v>
      </c>
      <c r="H34" s="45"/>
      <c r="I34" s="41" t="s">
        <v>17</v>
      </c>
      <c r="J34" s="166"/>
      <c r="K34" s="125">
        <f t="shared" si="22"/>
        <v>0</v>
      </c>
      <c r="M34" s="45"/>
      <c r="N34" s="41" t="s">
        <v>28</v>
      </c>
      <c r="O34" s="166"/>
      <c r="P34" s="125">
        <f t="shared" si="23"/>
        <v>168000</v>
      </c>
      <c r="R34" s="167"/>
      <c r="S34" s="168"/>
      <c r="T34" s="163" t="s">
        <v>41</v>
      </c>
      <c r="U34" s="130"/>
      <c r="V34" s="169"/>
      <c r="W34" s="168"/>
      <c r="X34" s="165">
        <f t="shared" si="24"/>
        <v>0</v>
      </c>
      <c r="Y34" s="132"/>
    </row>
    <row r="35">
      <c r="C35" s="158" t="s">
        <v>9</v>
      </c>
      <c r="D35" s="41" t="s">
        <v>10</v>
      </c>
      <c r="E35" s="159"/>
      <c r="F35" s="125">
        <f t="shared" ref="F35:F42" si="25">SUMIFS($K$62:$K$500,$I$62:$I$500,$C$35,$J$62:$J$500,D35)</f>
        <v>540000</v>
      </c>
      <c r="H35" s="45"/>
      <c r="I35" s="41" t="s">
        <v>18</v>
      </c>
      <c r="J35" s="166"/>
      <c r="K35" s="125">
        <f t="shared" si="22"/>
        <v>44050</v>
      </c>
      <c r="M35" s="45"/>
      <c r="N35" s="41" t="s">
        <v>29</v>
      </c>
      <c r="O35" s="166"/>
      <c r="P35" s="125">
        <f t="shared" si="23"/>
        <v>98300</v>
      </c>
      <c r="R35" s="167"/>
      <c r="S35" s="168"/>
      <c r="T35" s="163" t="s">
        <v>42</v>
      </c>
      <c r="U35" s="130"/>
      <c r="V35" s="169"/>
      <c r="W35" s="168"/>
      <c r="X35" s="165">
        <f t="shared" si="24"/>
        <v>0</v>
      </c>
      <c r="Y35" s="132"/>
    </row>
    <row r="36">
      <c r="C36" s="45"/>
      <c r="D36" s="41" t="s">
        <v>11</v>
      </c>
      <c r="E36" s="166"/>
      <c r="F36" s="125">
        <f t="shared" si="25"/>
        <v>1000000</v>
      </c>
      <c r="H36" s="45"/>
      <c r="I36" s="41" t="s">
        <v>19</v>
      </c>
      <c r="J36" s="166"/>
      <c r="K36" s="125">
        <f t="shared" si="22"/>
        <v>88010</v>
      </c>
      <c r="M36" s="45"/>
      <c r="N36" s="41" t="s">
        <v>30</v>
      </c>
      <c r="O36" s="166"/>
      <c r="P36" s="125">
        <f t="shared" si="23"/>
        <v>67000</v>
      </c>
      <c r="R36" s="167"/>
      <c r="S36" s="168"/>
      <c r="T36" s="163" t="s">
        <v>43</v>
      </c>
      <c r="U36" s="130"/>
      <c r="V36" s="169"/>
      <c r="W36" s="168"/>
      <c r="X36" s="165">
        <f t="shared" si="24"/>
        <v>112200</v>
      </c>
      <c r="Y36" s="132"/>
    </row>
    <row r="37">
      <c r="C37" s="45"/>
      <c r="D37" s="41" t="s">
        <v>12</v>
      </c>
      <c r="E37" s="166"/>
      <c r="F37" s="125">
        <f t="shared" si="25"/>
        <v>4500000</v>
      </c>
      <c r="H37" s="45"/>
      <c r="I37" s="41" t="s">
        <v>20</v>
      </c>
      <c r="J37" s="166"/>
      <c r="K37" s="125">
        <f t="shared" si="22"/>
        <v>90000</v>
      </c>
      <c r="M37" s="45"/>
      <c r="N37" s="41" t="s">
        <v>8</v>
      </c>
      <c r="O37" s="166"/>
      <c r="P37" s="125">
        <f t="shared" si="23"/>
        <v>0</v>
      </c>
      <c r="R37" s="167"/>
      <c r="S37" s="168"/>
      <c r="T37" s="163" t="s">
        <v>44</v>
      </c>
      <c r="U37" s="130"/>
      <c r="V37" s="169"/>
      <c r="W37" s="168"/>
      <c r="X37" s="165">
        <f t="shared" si="24"/>
        <v>50000</v>
      </c>
      <c r="Y37" s="132"/>
    </row>
    <row r="38">
      <c r="C38" s="45"/>
      <c r="D38" s="41" t="s">
        <v>13</v>
      </c>
      <c r="E38" s="166"/>
      <c r="F38" s="125">
        <f t="shared" si="25"/>
        <v>200000</v>
      </c>
      <c r="H38" s="46"/>
      <c r="I38" s="41"/>
      <c r="J38" s="170"/>
      <c r="K38" s="125">
        <f t="shared" si="22"/>
        <v>0</v>
      </c>
      <c r="M38" s="46"/>
      <c r="N38" s="41"/>
      <c r="O38" s="170"/>
      <c r="P38" s="125">
        <f t="shared" si="23"/>
        <v>0</v>
      </c>
      <c r="R38" s="171"/>
      <c r="S38" s="172"/>
      <c r="T38" s="163" t="s">
        <v>8</v>
      </c>
      <c r="U38" s="130"/>
      <c r="V38" s="173"/>
      <c r="W38" s="172"/>
      <c r="X38" s="165">
        <f t="shared" si="24"/>
        <v>337800</v>
      </c>
      <c r="Y38" s="132"/>
    </row>
    <row r="39">
      <c r="C39" s="45"/>
      <c r="D39" s="41"/>
      <c r="E39" s="166"/>
      <c r="F39" s="125">
        <f t="shared" si="25"/>
        <v>0</v>
      </c>
      <c r="H39" s="174" t="str">
        <f>IF(H33=0,"","총"&amp;H33)</f>
        <v>총🐻고정비</v>
      </c>
      <c r="I39" s="175"/>
      <c r="J39" s="162"/>
      <c r="K39" s="176">
        <f>SUM(K33:K38)</f>
        <v>241900</v>
      </c>
      <c r="M39" s="174" t="str">
        <f>IF(M33=0,"","총"&amp;M33)</f>
        <v>총🐻식비</v>
      </c>
      <c r="N39" s="175"/>
      <c r="O39" s="162"/>
      <c r="P39" s="176">
        <f>SUM(P33:P38)</f>
        <v>354200</v>
      </c>
      <c r="R39" s="174" t="str">
        <f>IF(R33=0,"","총"&amp;R33)</f>
        <v>총🐻기타</v>
      </c>
      <c r="S39" s="175"/>
      <c r="T39" s="175"/>
      <c r="U39" s="175"/>
      <c r="V39" s="175"/>
      <c r="W39" s="162"/>
      <c r="X39" s="177">
        <f>SUM(X33:X38)</f>
        <v>500000</v>
      </c>
      <c r="Y39" s="132"/>
    </row>
    <row r="40">
      <c r="C40" s="45"/>
      <c r="D40" s="41"/>
      <c r="E40" s="166"/>
      <c r="F40" s="125">
        <f t="shared" si="25"/>
        <v>0</v>
      </c>
      <c r="H40" s="171"/>
      <c r="I40" s="178"/>
      <c r="J40" s="172"/>
      <c r="K40" s="180">
        <f>K39-J33</f>
        <v>241900</v>
      </c>
      <c r="M40" s="171"/>
      <c r="N40" s="178"/>
      <c r="O40" s="172"/>
      <c r="P40" s="180">
        <f>P39-O33</f>
        <v>354200</v>
      </c>
      <c r="R40" s="171"/>
      <c r="S40" s="178"/>
      <c r="T40" s="178"/>
      <c r="U40" s="178"/>
      <c r="V40" s="178"/>
      <c r="W40" s="172"/>
      <c r="X40" s="181">
        <f>X39-V33</f>
        <v>500000</v>
      </c>
      <c r="Y40" s="132"/>
    </row>
    <row r="41">
      <c r="C41" s="45"/>
      <c r="D41" s="41"/>
      <c r="E41" s="166"/>
      <c r="F41" s="125">
        <f t="shared" si="25"/>
        <v>0</v>
      </c>
      <c r="H41" s="160" t="s">
        <v>22</v>
      </c>
      <c r="I41" s="41" t="s">
        <v>23</v>
      </c>
      <c r="J41" s="159"/>
      <c r="K41" s="125">
        <f t="shared" ref="K41:K46" si="26">SUMIFS($K$62:$K$500,$I$62:$I$500,$H$41,$J$62:$J$500,I41)</f>
        <v>7790</v>
      </c>
      <c r="M41" s="160" t="s">
        <v>32</v>
      </c>
      <c r="N41" s="41" t="s">
        <v>33</v>
      </c>
      <c r="O41" s="159"/>
      <c r="P41" s="125">
        <f t="shared" ref="P41:P46" si="27">SUMIFS($K$62:$K$500,$I$62:$I$500,$M$41,$J$62:$J$500,N41)</f>
        <v>590260</v>
      </c>
      <c r="R41" s="161" t="s">
        <v>46</v>
      </c>
      <c r="S41" s="162"/>
      <c r="T41" s="163" t="s">
        <v>47</v>
      </c>
      <c r="U41" s="130"/>
      <c r="V41" s="164"/>
      <c r="W41" s="162"/>
      <c r="X41" s="165">
        <f t="shared" ref="X41:X46" si="28">SUMIFS($K$62:$K$500,$I$62:$I$500,$R$41,$J$62:$J$500,T41)</f>
        <v>0</v>
      </c>
      <c r="Y41" s="132"/>
    </row>
    <row r="42">
      <c r="C42" s="46"/>
      <c r="D42" s="41"/>
      <c r="E42" s="170"/>
      <c r="F42" s="125">
        <f t="shared" si="25"/>
        <v>0</v>
      </c>
      <c r="H42" s="45"/>
      <c r="I42" s="41" t="s">
        <v>24</v>
      </c>
      <c r="J42" s="166"/>
      <c r="K42" s="125">
        <f t="shared" si="26"/>
        <v>14900</v>
      </c>
      <c r="M42" s="45"/>
      <c r="N42" s="41" t="s">
        <v>34</v>
      </c>
      <c r="O42" s="166"/>
      <c r="P42" s="125">
        <f t="shared" si="27"/>
        <v>4990</v>
      </c>
      <c r="R42" s="167"/>
      <c r="S42" s="168"/>
      <c r="T42" s="163" t="s">
        <v>48</v>
      </c>
      <c r="U42" s="130"/>
      <c r="V42" s="169"/>
      <c r="W42" s="168"/>
      <c r="X42" s="165">
        <f t="shared" si="28"/>
        <v>13900</v>
      </c>
      <c r="Y42" s="132"/>
    </row>
    <row r="43">
      <c r="C43" s="174" t="str">
        <f>IF(C35=0,"","총"&amp;C25)</f>
        <v>총수입</v>
      </c>
      <c r="D43" s="175"/>
      <c r="E43" s="162"/>
      <c r="F43" s="176">
        <f>SUM(F35:F42)</f>
        <v>6240000</v>
      </c>
      <c r="H43" s="45"/>
      <c r="I43" s="41" t="s">
        <v>8</v>
      </c>
      <c r="J43" s="166"/>
      <c r="K43" s="125">
        <f t="shared" si="26"/>
        <v>16246</v>
      </c>
      <c r="M43" s="45"/>
      <c r="N43" s="41" t="s">
        <v>35</v>
      </c>
      <c r="O43" s="166"/>
      <c r="P43" s="125">
        <f t="shared" si="27"/>
        <v>0</v>
      </c>
      <c r="R43" s="167"/>
      <c r="S43" s="168"/>
      <c r="T43" s="163" t="s">
        <v>49</v>
      </c>
      <c r="U43" s="130"/>
      <c r="V43" s="169"/>
      <c r="W43" s="168"/>
      <c r="X43" s="165">
        <f t="shared" si="28"/>
        <v>0</v>
      </c>
      <c r="Y43" s="132"/>
    </row>
    <row r="44">
      <c r="C44" s="183"/>
      <c r="D44" s="184"/>
      <c r="E44" s="185"/>
      <c r="F44" s="186">
        <f>F43-E35</f>
        <v>6240000</v>
      </c>
      <c r="H44" s="45"/>
      <c r="I44" s="41"/>
      <c r="J44" s="166"/>
      <c r="K44" s="125">
        <f t="shared" si="26"/>
        <v>0</v>
      </c>
      <c r="M44" s="45"/>
      <c r="N44" s="41" t="s">
        <v>36</v>
      </c>
      <c r="O44" s="166"/>
      <c r="P44" s="125">
        <f t="shared" si="27"/>
        <v>0</v>
      </c>
      <c r="R44" s="167"/>
      <c r="S44" s="168"/>
      <c r="T44" s="163" t="s">
        <v>50</v>
      </c>
      <c r="U44" s="130"/>
      <c r="V44" s="169"/>
      <c r="W44" s="168"/>
      <c r="X44" s="165">
        <f t="shared" si="28"/>
        <v>441757</v>
      </c>
      <c r="Y44" s="132"/>
    </row>
    <row r="45">
      <c r="H45" s="45"/>
      <c r="I45" s="41"/>
      <c r="J45" s="166"/>
      <c r="K45" s="125">
        <f t="shared" si="26"/>
        <v>0</v>
      </c>
      <c r="M45" s="45"/>
      <c r="N45" s="41" t="s">
        <v>37</v>
      </c>
      <c r="O45" s="166"/>
      <c r="P45" s="125">
        <f t="shared" si="27"/>
        <v>27000</v>
      </c>
      <c r="R45" s="167"/>
      <c r="S45" s="168"/>
      <c r="T45" s="163" t="s">
        <v>8</v>
      </c>
      <c r="U45" s="130"/>
      <c r="V45" s="169"/>
      <c r="W45" s="168"/>
      <c r="X45" s="165">
        <f t="shared" si="28"/>
        <v>23000</v>
      </c>
      <c r="Y45" s="132"/>
    </row>
    <row r="46">
      <c r="H46" s="46"/>
      <c r="I46" s="41"/>
      <c r="J46" s="170"/>
      <c r="K46" s="125">
        <f t="shared" si="26"/>
        <v>0</v>
      </c>
      <c r="M46" s="46"/>
      <c r="N46" s="41" t="s">
        <v>8</v>
      </c>
      <c r="O46" s="170"/>
      <c r="P46" s="125">
        <f t="shared" si="27"/>
        <v>0</v>
      </c>
      <c r="R46" s="171"/>
      <c r="S46" s="172"/>
      <c r="T46" s="163"/>
      <c r="U46" s="130"/>
      <c r="V46" s="173"/>
      <c r="W46" s="172"/>
      <c r="X46" s="165">
        <f t="shared" si="28"/>
        <v>0</v>
      </c>
      <c r="Y46" s="132"/>
    </row>
    <row r="47">
      <c r="H47" s="174" t="str">
        <f>IF(H41=0,"","총"&amp;H41)</f>
        <v>총🍪생필품</v>
      </c>
      <c r="I47" s="175"/>
      <c r="J47" s="162"/>
      <c r="K47" s="176">
        <f>SUM(K41:K46)</f>
        <v>38936</v>
      </c>
      <c r="M47" s="174" t="str">
        <f>IF(M41=0,"","총"&amp;M41)</f>
        <v>총🍪여가비</v>
      </c>
      <c r="N47" s="175"/>
      <c r="O47" s="162"/>
      <c r="P47" s="176">
        <f>SUM(P41:P46)</f>
        <v>622250</v>
      </c>
      <c r="R47" s="174" t="str">
        <f>IF(R41=0,"","총"&amp;R41)</f>
        <v>총🍪이벤트성</v>
      </c>
      <c r="S47" s="175"/>
      <c r="T47" s="175"/>
      <c r="U47" s="175"/>
      <c r="V47" s="175"/>
      <c r="W47" s="162"/>
      <c r="X47" s="177">
        <f>SUM(X41:X46)</f>
        <v>478657</v>
      </c>
      <c r="Y47" s="132"/>
    </row>
    <row r="48">
      <c r="H48" s="171"/>
      <c r="I48" s="178"/>
      <c r="J48" s="172"/>
      <c r="K48" s="180">
        <f>K47-J41</f>
        <v>38936</v>
      </c>
      <c r="M48" s="171"/>
      <c r="N48" s="178"/>
      <c r="O48" s="172"/>
      <c r="P48" s="180">
        <f>P47-O41</f>
        <v>622250</v>
      </c>
      <c r="R48" s="171"/>
      <c r="S48" s="178"/>
      <c r="T48" s="178"/>
      <c r="U48" s="178"/>
      <c r="V48" s="178"/>
      <c r="W48" s="172"/>
      <c r="X48" s="181">
        <f>X47-V41</f>
        <v>478657</v>
      </c>
      <c r="Y48" s="132"/>
    </row>
    <row r="49">
      <c r="H49" s="160" t="s">
        <v>25</v>
      </c>
      <c r="I49" s="41" t="s">
        <v>23</v>
      </c>
      <c r="J49" s="159"/>
      <c r="K49" s="125">
        <f t="shared" ref="K49:K54" si="29">SUMIFS($K$62:$K$500,$I$62:$I$500,$H$49,$J$62:$J$500,I49)</f>
        <v>5000</v>
      </c>
      <c r="M49" s="160" t="s">
        <v>38</v>
      </c>
      <c r="N49" s="41" t="s">
        <v>33</v>
      </c>
      <c r="O49" s="159"/>
      <c r="P49" s="125">
        <f t="shared" ref="P49:P54" si="30">SUMIFS($K$62:$K$500,$I$62:$I$500,$M$49,$J$62:$J$500,N49)</f>
        <v>0</v>
      </c>
      <c r="R49" s="161" t="s">
        <v>51</v>
      </c>
      <c r="S49" s="162"/>
      <c r="T49" s="163" t="s">
        <v>47</v>
      </c>
      <c r="U49" s="130"/>
      <c r="V49" s="164"/>
      <c r="W49" s="162"/>
      <c r="X49" s="165">
        <f t="shared" ref="X49:X54" si="31">SUMIFS($K$62:$K$500,$I$62:$I$500,$R$49,$J$62:$J$500,T49)</f>
        <v>100000</v>
      </c>
      <c r="Y49" s="132"/>
    </row>
    <row r="50">
      <c r="H50" s="45"/>
      <c r="I50" s="41" t="s">
        <v>24</v>
      </c>
      <c r="J50" s="166"/>
      <c r="K50" s="125">
        <f t="shared" si="29"/>
        <v>12600</v>
      </c>
      <c r="M50" s="45"/>
      <c r="N50" s="41" t="s">
        <v>34</v>
      </c>
      <c r="O50" s="166"/>
      <c r="P50" s="125">
        <f t="shared" si="30"/>
        <v>27820</v>
      </c>
      <c r="R50" s="167"/>
      <c r="S50" s="168"/>
      <c r="T50" s="163" t="s">
        <v>48</v>
      </c>
      <c r="U50" s="130"/>
      <c r="V50" s="169"/>
      <c r="W50" s="168"/>
      <c r="X50" s="165">
        <f t="shared" si="31"/>
        <v>0</v>
      </c>
      <c r="Y50" s="132"/>
    </row>
    <row r="51">
      <c r="H51" s="45"/>
      <c r="I51" s="41" t="s">
        <v>8</v>
      </c>
      <c r="J51" s="166"/>
      <c r="K51" s="125">
        <f t="shared" si="29"/>
        <v>2000</v>
      </c>
      <c r="M51" s="45"/>
      <c r="N51" s="41" t="s">
        <v>35</v>
      </c>
      <c r="O51" s="166"/>
      <c r="P51" s="125">
        <f t="shared" si="30"/>
        <v>0</v>
      </c>
      <c r="R51" s="167"/>
      <c r="S51" s="168"/>
      <c r="T51" s="163" t="s">
        <v>49</v>
      </c>
      <c r="U51" s="130"/>
      <c r="V51" s="169"/>
      <c r="W51" s="168"/>
      <c r="X51" s="165">
        <f t="shared" si="31"/>
        <v>0</v>
      </c>
      <c r="Y51" s="132"/>
    </row>
    <row r="52">
      <c r="H52" s="45"/>
      <c r="I52" s="41"/>
      <c r="J52" s="166"/>
      <c r="K52" s="125">
        <f t="shared" si="29"/>
        <v>0</v>
      </c>
      <c r="M52" s="45"/>
      <c r="N52" s="41" t="s">
        <v>36</v>
      </c>
      <c r="O52" s="166"/>
      <c r="P52" s="125">
        <f t="shared" si="30"/>
        <v>0</v>
      </c>
      <c r="R52" s="167"/>
      <c r="S52" s="168"/>
      <c r="T52" s="163" t="s">
        <v>50</v>
      </c>
      <c r="U52" s="130"/>
      <c r="V52" s="169"/>
      <c r="W52" s="168"/>
      <c r="X52" s="165">
        <f t="shared" si="31"/>
        <v>475733</v>
      </c>
      <c r="Y52" s="132"/>
    </row>
    <row r="53">
      <c r="H53" s="45"/>
      <c r="I53" s="41"/>
      <c r="J53" s="166"/>
      <c r="K53" s="125">
        <f t="shared" si="29"/>
        <v>0</v>
      </c>
      <c r="M53" s="45"/>
      <c r="N53" s="41" t="s">
        <v>37</v>
      </c>
      <c r="O53" s="166"/>
      <c r="P53" s="125">
        <f t="shared" si="30"/>
        <v>43000</v>
      </c>
      <c r="R53" s="167"/>
      <c r="S53" s="168"/>
      <c r="T53" s="163" t="s">
        <v>8</v>
      </c>
      <c r="U53" s="130"/>
      <c r="V53" s="169"/>
      <c r="W53" s="168"/>
      <c r="X53" s="165">
        <f t="shared" si="31"/>
        <v>0</v>
      </c>
      <c r="Y53" s="132"/>
    </row>
    <row r="54">
      <c r="H54" s="46"/>
      <c r="I54" s="41"/>
      <c r="J54" s="170"/>
      <c r="K54" s="125">
        <f t="shared" si="29"/>
        <v>0</v>
      </c>
      <c r="M54" s="46"/>
      <c r="N54" s="41" t="s">
        <v>8</v>
      </c>
      <c r="O54" s="170"/>
      <c r="P54" s="125">
        <f t="shared" si="30"/>
        <v>0</v>
      </c>
      <c r="R54" s="171"/>
      <c r="S54" s="172"/>
      <c r="T54" s="163"/>
      <c r="U54" s="130"/>
      <c r="V54" s="173"/>
      <c r="W54" s="172"/>
      <c r="X54" s="165">
        <f t="shared" si="31"/>
        <v>0</v>
      </c>
      <c r="Y54" s="132"/>
    </row>
    <row r="55">
      <c r="H55" s="174" t="str">
        <f>IF(H49=0,"","총"&amp;H49)</f>
        <v>총🐻생필품</v>
      </c>
      <c r="I55" s="175"/>
      <c r="J55" s="162"/>
      <c r="K55" s="176">
        <f>SUM(K49:K54)</f>
        <v>19600</v>
      </c>
      <c r="M55" s="174" t="str">
        <f>IF(M49=0,"","총"&amp;M49)</f>
        <v>총🐻여가비</v>
      </c>
      <c r="N55" s="175"/>
      <c r="O55" s="162"/>
      <c r="P55" s="176">
        <f>SUM(P49:P54)</f>
        <v>70820</v>
      </c>
      <c r="R55" s="174" t="str">
        <f>IF(R49=0,"","총"&amp;R49)</f>
        <v>총🐻 이벤트성</v>
      </c>
      <c r="S55" s="175"/>
      <c r="T55" s="175"/>
      <c r="U55" s="175"/>
      <c r="V55" s="175"/>
      <c r="W55" s="162"/>
      <c r="X55" s="177">
        <f>SUM(X49:X54)</f>
        <v>575733</v>
      </c>
      <c r="Y55" s="132"/>
    </row>
    <row r="56">
      <c r="H56" s="183"/>
      <c r="I56" s="184"/>
      <c r="J56" s="185"/>
      <c r="K56" s="187">
        <f>K55-J49</f>
        <v>19600</v>
      </c>
      <c r="M56" s="183"/>
      <c r="N56" s="184"/>
      <c r="O56" s="185"/>
      <c r="P56" s="187">
        <f>P55-O49</f>
        <v>70820</v>
      </c>
      <c r="R56" s="183"/>
      <c r="S56" s="184"/>
      <c r="T56" s="184"/>
      <c r="U56" s="184"/>
      <c r="V56" s="184"/>
      <c r="W56" s="185"/>
      <c r="X56" s="188">
        <f>X55-V49</f>
        <v>575733</v>
      </c>
      <c r="Y56" s="55"/>
    </row>
    <row r="60">
      <c r="V60" s="189" t="s">
        <v>124</v>
      </c>
      <c r="W60" s="8"/>
      <c r="X60" s="190">
        <f>SUM(J49,J41,J33,J25,O25,O33,O41,O49,V49,V41,V33,V25)</f>
        <v>0</v>
      </c>
      <c r="Y60" s="8"/>
    </row>
    <row r="61">
      <c r="H61" s="191" t="s">
        <v>125</v>
      </c>
      <c r="I61" s="192" t="s">
        <v>1</v>
      </c>
      <c r="J61" s="192" t="s">
        <v>2</v>
      </c>
      <c r="K61" s="192" t="s">
        <v>114</v>
      </c>
      <c r="L61" s="193" t="s">
        <v>52</v>
      </c>
      <c r="M61" s="156"/>
      <c r="N61" s="193" t="s">
        <v>126</v>
      </c>
      <c r="O61" s="128"/>
      <c r="P61" s="128"/>
      <c r="Q61" s="156"/>
      <c r="R61" s="193" t="s">
        <v>127</v>
      </c>
      <c r="S61" s="128"/>
      <c r="T61" s="53"/>
      <c r="V61" s="189" t="s">
        <v>128</v>
      </c>
      <c r="W61" s="8"/>
      <c r="X61" s="194">
        <f>X60-SUM($K$31+$K$39+$K$47+$K$55+$P$31+$P$39+$P$47+$P$55+$X$31+$X$39+$X$47+$X$55)</f>
        <v>-5451513</v>
      </c>
      <c r="Y61" s="8"/>
    </row>
    <row r="62">
      <c r="H62" s="195">
        <v>45474.0</v>
      </c>
      <c r="I62" s="196" t="s">
        <v>9</v>
      </c>
      <c r="J62" s="196" t="s">
        <v>11</v>
      </c>
      <c r="K62" s="197">
        <v>500000.0</v>
      </c>
      <c r="L62" s="198"/>
      <c r="M62" s="130"/>
      <c r="N62" s="198" t="s">
        <v>354</v>
      </c>
      <c r="O62" s="200"/>
      <c r="P62" s="200"/>
      <c r="Q62" s="130"/>
      <c r="R62" s="198"/>
      <c r="S62" s="200"/>
      <c r="T62" s="132"/>
      <c r="AB62" s="201" t="str">
        <f>IFERROR(__xludf.DUMMYFUNCTION("FILTER('설정시트'!$D$7:$K$20,'설정시트'!$C$7:$C$20=I62)"),"주택청약")</f>
        <v>주택청약</v>
      </c>
      <c r="AC62" s="201" t="str">
        <f>IFERROR(__xludf.DUMMYFUNCTION("""COMPUTED_VALUE"""),"우리은행")</f>
        <v>우리은행</v>
      </c>
      <c r="AD62" s="201" t="str">
        <f>IFERROR(__xludf.DUMMYFUNCTION("""COMPUTED_VALUE"""),"케이뱅크")</f>
        <v>케이뱅크</v>
      </c>
      <c r="AE62" s="201" t="str">
        <f>IFERROR(__xludf.DUMMYFUNCTION("""COMPUTED_VALUE"""),"연금저축")</f>
        <v>연금저축</v>
      </c>
      <c r="AF62" s="201"/>
      <c r="AG62" s="201"/>
      <c r="AH62" s="201"/>
      <c r="AI62" s="201"/>
    </row>
    <row r="63">
      <c r="H63" s="195">
        <v>45474.0</v>
      </c>
      <c r="I63" s="196" t="s">
        <v>9</v>
      </c>
      <c r="J63" s="196" t="s">
        <v>11</v>
      </c>
      <c r="K63" s="197">
        <v>500000.0</v>
      </c>
      <c r="L63" s="198"/>
      <c r="M63" s="130"/>
      <c r="N63" s="198" t="s">
        <v>355</v>
      </c>
      <c r="O63" s="200"/>
      <c r="P63" s="200"/>
      <c r="Q63" s="130"/>
      <c r="R63" s="199"/>
      <c r="S63" s="200"/>
      <c r="T63" s="132"/>
      <c r="AB63" s="201" t="str">
        <f>IFERROR(__xludf.DUMMYFUNCTION("FILTER('설정시트'!$D$7:$K$20,'설정시트'!$C$7:$C$20=I63)"),"주택청약")</f>
        <v>주택청약</v>
      </c>
      <c r="AC63" s="201" t="str">
        <f>IFERROR(__xludf.DUMMYFUNCTION("""COMPUTED_VALUE"""),"우리은행")</f>
        <v>우리은행</v>
      </c>
      <c r="AD63" s="201" t="str">
        <f>IFERROR(__xludf.DUMMYFUNCTION("""COMPUTED_VALUE"""),"케이뱅크")</f>
        <v>케이뱅크</v>
      </c>
      <c r="AE63" s="201" t="str">
        <f>IFERROR(__xludf.DUMMYFUNCTION("""COMPUTED_VALUE"""),"연금저축")</f>
        <v>연금저축</v>
      </c>
      <c r="AF63" s="201"/>
      <c r="AG63" s="201"/>
      <c r="AH63" s="201"/>
      <c r="AI63" s="201"/>
    </row>
    <row r="64">
      <c r="H64" s="195">
        <v>45474.0</v>
      </c>
      <c r="I64" s="196" t="s">
        <v>21</v>
      </c>
      <c r="J64" s="196" t="s">
        <v>20</v>
      </c>
      <c r="K64" s="197">
        <v>10000.0</v>
      </c>
      <c r="L64" s="198" t="s">
        <v>54</v>
      </c>
      <c r="M64" s="130"/>
      <c r="N64" s="198" t="s">
        <v>356</v>
      </c>
      <c r="O64" s="200"/>
      <c r="P64" s="200"/>
      <c r="Q64" s="130"/>
      <c r="R64" s="199"/>
      <c r="S64" s="200"/>
      <c r="T64" s="132"/>
      <c r="AB64" s="201" t="str">
        <f>IFERROR(__xludf.DUMMYFUNCTION("FILTER('설정시트'!$D$7:$K$20,'설정시트'!$C$7:$C$20=I64)"),"관리비")</f>
        <v>관리비</v>
      </c>
      <c r="AC64" s="201" t="str">
        <f>IFERROR(__xludf.DUMMYFUNCTION("""COMPUTED_VALUE"""),"대출이자")</f>
        <v>대출이자</v>
      </c>
      <c r="AD64" s="201" t="str">
        <f>IFERROR(__xludf.DUMMYFUNCTION("""COMPUTED_VALUE"""),"통신비")</f>
        <v>통신비</v>
      </c>
      <c r="AE64" s="201" t="str">
        <f>IFERROR(__xludf.DUMMYFUNCTION("""COMPUTED_VALUE"""),"보험료")</f>
        <v>보험료</v>
      </c>
      <c r="AF64" s="201" t="str">
        <f>IFERROR(__xludf.DUMMYFUNCTION("""COMPUTED_VALUE"""),"곗돈")</f>
        <v>곗돈</v>
      </c>
      <c r="AG64" s="201"/>
      <c r="AH64" s="201"/>
      <c r="AI64" s="201"/>
    </row>
    <row r="65">
      <c r="H65" s="195">
        <v>45474.0</v>
      </c>
      <c r="I65" s="196" t="s">
        <v>21</v>
      </c>
      <c r="J65" s="196" t="s">
        <v>20</v>
      </c>
      <c r="K65" s="197">
        <v>10000.0</v>
      </c>
      <c r="L65" s="198" t="s">
        <v>54</v>
      </c>
      <c r="M65" s="130"/>
      <c r="N65" s="198" t="s">
        <v>357</v>
      </c>
      <c r="O65" s="200"/>
      <c r="P65" s="200"/>
      <c r="Q65" s="130"/>
      <c r="R65" s="199"/>
      <c r="S65" s="200"/>
      <c r="T65" s="132"/>
      <c r="AB65" s="201" t="str">
        <f>IFERROR(__xludf.DUMMYFUNCTION("FILTER('설정시트'!$D$7:$K$20,'설정시트'!$C$7:$C$20=I65)"),"관리비")</f>
        <v>관리비</v>
      </c>
      <c r="AC65" s="201" t="str">
        <f>IFERROR(__xludf.DUMMYFUNCTION("""COMPUTED_VALUE"""),"대출이자")</f>
        <v>대출이자</v>
      </c>
      <c r="AD65" s="201" t="str">
        <f>IFERROR(__xludf.DUMMYFUNCTION("""COMPUTED_VALUE"""),"통신비")</f>
        <v>통신비</v>
      </c>
      <c r="AE65" s="201" t="str">
        <f>IFERROR(__xludf.DUMMYFUNCTION("""COMPUTED_VALUE"""),"보험료")</f>
        <v>보험료</v>
      </c>
      <c r="AF65" s="201" t="str">
        <f>IFERROR(__xludf.DUMMYFUNCTION("""COMPUTED_VALUE"""),"곗돈")</f>
        <v>곗돈</v>
      </c>
      <c r="AG65" s="201"/>
      <c r="AH65" s="201"/>
      <c r="AI65" s="201"/>
    </row>
    <row r="66">
      <c r="H66" s="195">
        <v>45474.0</v>
      </c>
      <c r="I66" s="196" t="s">
        <v>9</v>
      </c>
      <c r="J66" s="196" t="s">
        <v>10</v>
      </c>
      <c r="K66" s="197">
        <v>540000.0</v>
      </c>
      <c r="L66" s="198"/>
      <c r="M66" s="130"/>
      <c r="N66" s="198" t="s">
        <v>358</v>
      </c>
      <c r="O66" s="200"/>
      <c r="P66" s="200"/>
      <c r="Q66" s="130"/>
      <c r="R66" s="199"/>
      <c r="S66" s="200"/>
      <c r="T66" s="132"/>
      <c r="AB66" s="201" t="str">
        <f>IFERROR(__xludf.DUMMYFUNCTION("FILTER('설정시트'!$D$7:$K$20,'설정시트'!$C$7:$C$20=I66)"),"주택청약")</f>
        <v>주택청약</v>
      </c>
      <c r="AC66" s="201" t="str">
        <f>IFERROR(__xludf.DUMMYFUNCTION("""COMPUTED_VALUE"""),"우리은행")</f>
        <v>우리은행</v>
      </c>
      <c r="AD66" s="201" t="str">
        <f>IFERROR(__xludf.DUMMYFUNCTION("""COMPUTED_VALUE"""),"케이뱅크")</f>
        <v>케이뱅크</v>
      </c>
      <c r="AE66" s="201" t="str">
        <f>IFERROR(__xludf.DUMMYFUNCTION("""COMPUTED_VALUE"""),"연금저축")</f>
        <v>연금저축</v>
      </c>
      <c r="AF66" s="201"/>
      <c r="AG66" s="201"/>
      <c r="AH66" s="201"/>
      <c r="AI66" s="201"/>
    </row>
    <row r="67">
      <c r="H67" s="195">
        <v>45474.0</v>
      </c>
      <c r="I67" s="196" t="s">
        <v>32</v>
      </c>
      <c r="J67" s="196" t="s">
        <v>33</v>
      </c>
      <c r="K67" s="197">
        <v>233490.0</v>
      </c>
      <c r="L67" s="198" t="s">
        <v>56</v>
      </c>
      <c r="M67" s="130"/>
      <c r="N67" s="198" t="s">
        <v>359</v>
      </c>
      <c r="O67" s="200"/>
      <c r="P67" s="200"/>
      <c r="Q67" s="130"/>
      <c r="R67" s="199"/>
      <c r="S67" s="200"/>
      <c r="T67" s="132"/>
      <c r="AB67" s="201" t="str">
        <f>IFERROR(__xludf.DUMMYFUNCTION("FILTER('설정시트'!$D$7:$K$20,'설정시트'!$C$7:$C$20=I67)"),"의류/잡화")</f>
        <v>의류/잡화</v>
      </c>
      <c r="AC67" s="201" t="str">
        <f>IFERROR(__xludf.DUMMYFUNCTION("""COMPUTED_VALUE"""),"OTT")</f>
        <v>OTT</v>
      </c>
      <c r="AD67" s="201" t="str">
        <f>IFERROR(__xludf.DUMMYFUNCTION("""COMPUTED_VALUE"""),"문화생활")</f>
        <v>문화생활</v>
      </c>
      <c r="AE67" s="201" t="str">
        <f>IFERROR(__xludf.DUMMYFUNCTION("""COMPUTED_VALUE"""),"자기계발")</f>
        <v>자기계발</v>
      </c>
      <c r="AF67" s="201" t="str">
        <f>IFERROR(__xludf.DUMMYFUNCTION("""COMPUTED_VALUE"""),"미용")</f>
        <v>미용</v>
      </c>
      <c r="AG67" s="201" t="str">
        <f>IFERROR(__xludf.DUMMYFUNCTION("""COMPUTED_VALUE"""),"기타")</f>
        <v>기타</v>
      </c>
      <c r="AH67" s="201"/>
      <c r="AI67" s="201"/>
    </row>
    <row r="68">
      <c r="H68" s="195">
        <v>45475.0</v>
      </c>
      <c r="I68" s="196" t="s">
        <v>31</v>
      </c>
      <c r="J68" s="196" t="s">
        <v>28</v>
      </c>
      <c r="K68" s="197">
        <v>11000.0</v>
      </c>
      <c r="L68" s="198" t="s">
        <v>58</v>
      </c>
      <c r="M68" s="130"/>
      <c r="N68" s="198" t="s">
        <v>296</v>
      </c>
      <c r="O68" s="200"/>
      <c r="P68" s="200"/>
      <c r="Q68" s="130"/>
      <c r="R68" s="199"/>
      <c r="S68" s="200"/>
      <c r="T68" s="132"/>
      <c r="AB68" s="201" t="str">
        <f>IFERROR(__xludf.DUMMYFUNCTION("FILTER('설정시트'!$D$7:$K$20,'설정시트'!$C$7:$C$20=I68)"),"식재료비")</f>
        <v>식재료비</v>
      </c>
      <c r="AC68" s="201" t="str">
        <f>IFERROR(__xludf.DUMMYFUNCTION("""COMPUTED_VALUE"""),"회사점심")</f>
        <v>회사점심</v>
      </c>
      <c r="AD68" s="201" t="str">
        <f>IFERROR(__xludf.DUMMYFUNCTION("""COMPUTED_VALUE"""),"간식/카페")</f>
        <v>간식/카페</v>
      </c>
      <c r="AE68" s="201" t="str">
        <f>IFERROR(__xludf.DUMMYFUNCTION("""COMPUTED_VALUE"""),"외식/배달")</f>
        <v>외식/배달</v>
      </c>
      <c r="AF68" s="201" t="str">
        <f>IFERROR(__xludf.DUMMYFUNCTION("""COMPUTED_VALUE"""),"기타")</f>
        <v>기타</v>
      </c>
      <c r="AG68" s="201"/>
      <c r="AH68" s="201"/>
      <c r="AI68" s="201"/>
    </row>
    <row r="69">
      <c r="H69" s="195">
        <v>45475.0</v>
      </c>
      <c r="I69" s="196" t="s">
        <v>31</v>
      </c>
      <c r="J69" s="196" t="s">
        <v>29</v>
      </c>
      <c r="K69" s="197">
        <v>7500.0</v>
      </c>
      <c r="L69" s="198" t="s">
        <v>58</v>
      </c>
      <c r="M69" s="130"/>
      <c r="N69" s="198" t="s">
        <v>286</v>
      </c>
      <c r="O69" s="200"/>
      <c r="P69" s="200"/>
      <c r="Q69" s="130"/>
      <c r="R69" s="199"/>
      <c r="S69" s="200"/>
      <c r="T69" s="132"/>
      <c r="AB69" s="201" t="str">
        <f>IFERROR(__xludf.DUMMYFUNCTION("FILTER('설정시트'!$D$7:$K$20,'설정시트'!$C$7:$C$20=I69)"),"식재료비")</f>
        <v>식재료비</v>
      </c>
      <c r="AC69" s="201" t="str">
        <f>IFERROR(__xludf.DUMMYFUNCTION("""COMPUTED_VALUE"""),"회사점심")</f>
        <v>회사점심</v>
      </c>
      <c r="AD69" s="201" t="str">
        <f>IFERROR(__xludf.DUMMYFUNCTION("""COMPUTED_VALUE"""),"간식/카페")</f>
        <v>간식/카페</v>
      </c>
      <c r="AE69" s="201" t="str">
        <f>IFERROR(__xludf.DUMMYFUNCTION("""COMPUTED_VALUE"""),"외식/배달")</f>
        <v>외식/배달</v>
      </c>
      <c r="AF69" s="201" t="str">
        <f>IFERROR(__xludf.DUMMYFUNCTION("""COMPUTED_VALUE"""),"기타")</f>
        <v>기타</v>
      </c>
      <c r="AG69" s="201"/>
      <c r="AH69" s="201"/>
      <c r="AI69" s="201"/>
    </row>
    <row r="70">
      <c r="H70" s="195">
        <v>45477.0</v>
      </c>
      <c r="I70" s="196" t="s">
        <v>31</v>
      </c>
      <c r="J70" s="196" t="s">
        <v>28</v>
      </c>
      <c r="K70" s="197">
        <v>9000.0</v>
      </c>
      <c r="L70" s="198" t="s">
        <v>58</v>
      </c>
      <c r="M70" s="130"/>
      <c r="N70" s="198" t="s">
        <v>296</v>
      </c>
      <c r="O70" s="200"/>
      <c r="P70" s="200"/>
      <c r="Q70" s="130"/>
      <c r="R70" s="199"/>
      <c r="S70" s="200"/>
      <c r="T70" s="132"/>
      <c r="AB70" s="201" t="str">
        <f>IFERROR(__xludf.DUMMYFUNCTION("FILTER('설정시트'!$D$7:$K$20,'설정시트'!$C$7:$C$20=I70)"),"식재료비")</f>
        <v>식재료비</v>
      </c>
      <c r="AC70" s="201" t="str">
        <f>IFERROR(__xludf.DUMMYFUNCTION("""COMPUTED_VALUE"""),"회사점심")</f>
        <v>회사점심</v>
      </c>
      <c r="AD70" s="201" t="str">
        <f>IFERROR(__xludf.DUMMYFUNCTION("""COMPUTED_VALUE"""),"간식/카페")</f>
        <v>간식/카페</v>
      </c>
      <c r="AE70" s="201" t="str">
        <f>IFERROR(__xludf.DUMMYFUNCTION("""COMPUTED_VALUE"""),"외식/배달")</f>
        <v>외식/배달</v>
      </c>
      <c r="AF70" s="201" t="str">
        <f>IFERROR(__xludf.DUMMYFUNCTION("""COMPUTED_VALUE"""),"기타")</f>
        <v>기타</v>
      </c>
      <c r="AG70" s="201"/>
      <c r="AH70" s="201"/>
      <c r="AI70" s="201"/>
    </row>
    <row r="71">
      <c r="H71" s="195">
        <v>45477.0</v>
      </c>
      <c r="I71" s="196" t="s">
        <v>22</v>
      </c>
      <c r="J71" s="196" t="s">
        <v>8</v>
      </c>
      <c r="K71" s="197">
        <v>16246.0</v>
      </c>
      <c r="L71" s="198" t="s">
        <v>54</v>
      </c>
      <c r="M71" s="130"/>
      <c r="N71" s="198" t="s">
        <v>360</v>
      </c>
      <c r="O71" s="200"/>
      <c r="P71" s="200"/>
      <c r="Q71" s="130"/>
      <c r="R71" s="199"/>
      <c r="S71" s="200"/>
      <c r="T71" s="132"/>
      <c r="AB71" s="201" t="str">
        <f>IFERROR(__xludf.DUMMYFUNCTION("FILTER('설정시트'!$D$7:$K$20,'설정시트'!$C$7:$C$20=I71)"),"주방/욕실")</f>
        <v>주방/욕실</v>
      </c>
      <c r="AC71" s="201" t="str">
        <f>IFERROR(__xludf.DUMMYFUNCTION("""COMPUTED_VALUE"""),"소모품")</f>
        <v>소모품</v>
      </c>
      <c r="AD71" s="201" t="str">
        <f>IFERROR(__xludf.DUMMYFUNCTION("""COMPUTED_VALUE"""),"기타")</f>
        <v>기타</v>
      </c>
      <c r="AE71" s="201"/>
      <c r="AF71" s="201"/>
      <c r="AG71" s="201"/>
      <c r="AH71" s="201"/>
      <c r="AI71" s="201"/>
    </row>
    <row r="72">
      <c r="H72" s="195">
        <v>45478.0</v>
      </c>
      <c r="I72" s="196" t="s">
        <v>31</v>
      </c>
      <c r="J72" s="196" t="s">
        <v>28</v>
      </c>
      <c r="K72" s="197">
        <v>9000.0</v>
      </c>
      <c r="L72" s="198" t="s">
        <v>58</v>
      </c>
      <c r="M72" s="130"/>
      <c r="N72" s="198" t="s">
        <v>361</v>
      </c>
      <c r="O72" s="200"/>
      <c r="P72" s="200"/>
      <c r="Q72" s="130"/>
      <c r="R72" s="199"/>
      <c r="S72" s="200"/>
      <c r="T72" s="132"/>
      <c r="AB72" s="201" t="str">
        <f>IFERROR(__xludf.DUMMYFUNCTION("FILTER('설정시트'!$D$7:$K$20,'설정시트'!$C$7:$C$20=I72)"),"식재료비")</f>
        <v>식재료비</v>
      </c>
      <c r="AC72" s="201" t="str">
        <f>IFERROR(__xludf.DUMMYFUNCTION("""COMPUTED_VALUE"""),"회사점심")</f>
        <v>회사점심</v>
      </c>
      <c r="AD72" s="201" t="str">
        <f>IFERROR(__xludf.DUMMYFUNCTION("""COMPUTED_VALUE"""),"간식/카페")</f>
        <v>간식/카페</v>
      </c>
      <c r="AE72" s="201" t="str">
        <f>IFERROR(__xludf.DUMMYFUNCTION("""COMPUTED_VALUE"""),"외식/배달")</f>
        <v>외식/배달</v>
      </c>
      <c r="AF72" s="201" t="str">
        <f>IFERROR(__xludf.DUMMYFUNCTION("""COMPUTED_VALUE"""),"기타")</f>
        <v>기타</v>
      </c>
      <c r="AG72" s="201"/>
      <c r="AH72" s="201"/>
      <c r="AI72" s="201"/>
    </row>
    <row r="73">
      <c r="H73" s="195">
        <v>45478.0</v>
      </c>
      <c r="I73" s="196" t="s">
        <v>26</v>
      </c>
      <c r="J73" s="196" t="s">
        <v>29</v>
      </c>
      <c r="K73" s="197">
        <v>7600.0</v>
      </c>
      <c r="L73" s="198" t="s">
        <v>55</v>
      </c>
      <c r="M73" s="130"/>
      <c r="N73" s="198" t="s">
        <v>362</v>
      </c>
      <c r="O73" s="200"/>
      <c r="P73" s="200"/>
      <c r="Q73" s="130"/>
      <c r="R73" s="199"/>
      <c r="S73" s="200"/>
      <c r="T73" s="132"/>
      <c r="AB73" s="201" t="str">
        <f>IFERROR(__xludf.DUMMYFUNCTION("FILTER('설정시트'!$D$7:$K$20,'설정시트'!$C$7:$C$20=I73)"),"식재료비")</f>
        <v>식재료비</v>
      </c>
      <c r="AC73" s="201" t="str">
        <f>IFERROR(__xludf.DUMMYFUNCTION("""COMPUTED_VALUE"""),"회사점심")</f>
        <v>회사점심</v>
      </c>
      <c r="AD73" s="201" t="str">
        <f>IFERROR(__xludf.DUMMYFUNCTION("""COMPUTED_VALUE"""),"간식/카페")</f>
        <v>간식/카페</v>
      </c>
      <c r="AE73" s="201" t="str">
        <f>IFERROR(__xludf.DUMMYFUNCTION("""COMPUTED_VALUE"""),"외식/배달")</f>
        <v>외식/배달</v>
      </c>
      <c r="AF73" s="201" t="str">
        <f>IFERROR(__xludf.DUMMYFUNCTION("""COMPUTED_VALUE"""),"기타")</f>
        <v>기타</v>
      </c>
      <c r="AG73" s="201"/>
      <c r="AH73" s="201"/>
      <c r="AI73" s="201"/>
    </row>
    <row r="74">
      <c r="H74" s="195">
        <v>45478.0</v>
      </c>
      <c r="I74" s="196" t="s">
        <v>26</v>
      </c>
      <c r="J74" s="196" t="s">
        <v>29</v>
      </c>
      <c r="K74" s="197">
        <v>21100.0</v>
      </c>
      <c r="L74" s="198" t="s">
        <v>55</v>
      </c>
      <c r="M74" s="130"/>
      <c r="N74" s="198" t="s">
        <v>363</v>
      </c>
      <c r="O74" s="200"/>
      <c r="P74" s="200"/>
      <c r="Q74" s="130"/>
      <c r="R74" s="199"/>
      <c r="S74" s="200"/>
      <c r="T74" s="132"/>
      <c r="AB74" s="201" t="str">
        <f>IFERROR(__xludf.DUMMYFUNCTION("FILTER('설정시트'!$D$7:$K$20,'설정시트'!$C$7:$C$20=I74)"),"식재료비")</f>
        <v>식재료비</v>
      </c>
      <c r="AC74" s="201" t="str">
        <f>IFERROR(__xludf.DUMMYFUNCTION("""COMPUTED_VALUE"""),"회사점심")</f>
        <v>회사점심</v>
      </c>
      <c r="AD74" s="201" t="str">
        <f>IFERROR(__xludf.DUMMYFUNCTION("""COMPUTED_VALUE"""),"간식/카페")</f>
        <v>간식/카페</v>
      </c>
      <c r="AE74" s="201" t="str">
        <f>IFERROR(__xludf.DUMMYFUNCTION("""COMPUTED_VALUE"""),"외식/배달")</f>
        <v>외식/배달</v>
      </c>
      <c r="AF74" s="201" t="str">
        <f>IFERROR(__xludf.DUMMYFUNCTION("""COMPUTED_VALUE"""),"기타")</f>
        <v>기타</v>
      </c>
      <c r="AG74" s="201"/>
      <c r="AH74" s="201"/>
      <c r="AI74" s="201"/>
    </row>
    <row r="75">
      <c r="H75" s="195">
        <v>45478.0</v>
      </c>
      <c r="I75" s="196" t="s">
        <v>31</v>
      </c>
      <c r="J75" s="196" t="s">
        <v>30</v>
      </c>
      <c r="K75" s="197">
        <v>21000.0</v>
      </c>
      <c r="L75" s="198" t="s">
        <v>58</v>
      </c>
      <c r="M75" s="130"/>
      <c r="N75" s="198" t="s">
        <v>364</v>
      </c>
      <c r="O75" s="200"/>
      <c r="P75" s="200"/>
      <c r="Q75" s="130"/>
      <c r="R75" s="199"/>
      <c r="S75" s="200"/>
      <c r="T75" s="132"/>
      <c r="AB75" s="201" t="str">
        <f>IFERROR(__xludf.DUMMYFUNCTION("FILTER('설정시트'!$D$7:$K$20,'설정시트'!$C$7:$C$20=I75)"),"식재료비")</f>
        <v>식재료비</v>
      </c>
      <c r="AC75" s="201" t="str">
        <f>IFERROR(__xludf.DUMMYFUNCTION("""COMPUTED_VALUE"""),"회사점심")</f>
        <v>회사점심</v>
      </c>
      <c r="AD75" s="201" t="str">
        <f>IFERROR(__xludf.DUMMYFUNCTION("""COMPUTED_VALUE"""),"간식/카페")</f>
        <v>간식/카페</v>
      </c>
      <c r="AE75" s="201" t="str">
        <f>IFERROR(__xludf.DUMMYFUNCTION("""COMPUTED_VALUE"""),"외식/배달")</f>
        <v>외식/배달</v>
      </c>
      <c r="AF75" s="201" t="str">
        <f>IFERROR(__xludf.DUMMYFUNCTION("""COMPUTED_VALUE"""),"기타")</f>
        <v>기타</v>
      </c>
      <c r="AG75" s="201"/>
      <c r="AH75" s="201"/>
      <c r="AI75" s="201"/>
    </row>
    <row r="76">
      <c r="H76" s="195">
        <v>45479.0</v>
      </c>
      <c r="I76" s="196" t="s">
        <v>46</v>
      </c>
      <c r="J76" s="196" t="s">
        <v>50</v>
      </c>
      <c r="K76" s="197">
        <v>13500.0</v>
      </c>
      <c r="L76" s="198" t="s">
        <v>55</v>
      </c>
      <c r="M76" s="130"/>
      <c r="N76" s="198" t="s">
        <v>365</v>
      </c>
      <c r="O76" s="200"/>
      <c r="P76" s="200"/>
      <c r="Q76" s="130"/>
      <c r="R76" s="199"/>
      <c r="S76" s="200"/>
      <c r="T76" s="132"/>
      <c r="AB76" s="201" t="str">
        <f>IFERROR(__xludf.DUMMYFUNCTION("FILTER('설정시트'!$D$7:$K$20,'설정시트'!$C$7:$C$20=I76)"),"축의/부의금")</f>
        <v>축의/부의금</v>
      </c>
      <c r="AC76" s="201" t="str">
        <f>IFERROR(__xludf.DUMMYFUNCTION("""COMPUTED_VALUE"""),"생신/생일선물")</f>
        <v>생신/생일선물</v>
      </c>
      <c r="AD76" s="201" t="str">
        <f>IFERROR(__xludf.DUMMYFUNCTION("""COMPUTED_VALUE"""),"명절/어버이날")</f>
        <v>명절/어버이날</v>
      </c>
      <c r="AE76" s="201" t="str">
        <f>IFERROR(__xludf.DUMMYFUNCTION("""COMPUTED_VALUE"""),"여행")</f>
        <v>여행</v>
      </c>
      <c r="AF76" s="201" t="str">
        <f>IFERROR(__xludf.DUMMYFUNCTION("""COMPUTED_VALUE"""),"기타")</f>
        <v>기타</v>
      </c>
      <c r="AG76" s="201"/>
      <c r="AH76" s="201"/>
      <c r="AI76" s="201"/>
    </row>
    <row r="77">
      <c r="H77" s="195">
        <v>45479.0</v>
      </c>
      <c r="I77" s="196" t="s">
        <v>46</v>
      </c>
      <c r="J77" s="196" t="s">
        <v>50</v>
      </c>
      <c r="K77" s="197">
        <v>16000.0</v>
      </c>
      <c r="L77" s="198" t="s">
        <v>55</v>
      </c>
      <c r="M77" s="130"/>
      <c r="N77" s="198" t="s">
        <v>366</v>
      </c>
      <c r="O77" s="200"/>
      <c r="P77" s="200"/>
      <c r="Q77" s="130"/>
      <c r="R77" s="199"/>
      <c r="S77" s="200"/>
      <c r="T77" s="132"/>
      <c r="AB77" s="201" t="str">
        <f>IFERROR(__xludf.DUMMYFUNCTION("FILTER('설정시트'!$D$7:$K$20,'설정시트'!$C$7:$C$20=I77)"),"축의/부의금")</f>
        <v>축의/부의금</v>
      </c>
      <c r="AC77" s="201" t="str">
        <f>IFERROR(__xludf.DUMMYFUNCTION("""COMPUTED_VALUE"""),"생신/생일선물")</f>
        <v>생신/생일선물</v>
      </c>
      <c r="AD77" s="201" t="str">
        <f>IFERROR(__xludf.DUMMYFUNCTION("""COMPUTED_VALUE"""),"명절/어버이날")</f>
        <v>명절/어버이날</v>
      </c>
      <c r="AE77" s="201" t="str">
        <f>IFERROR(__xludf.DUMMYFUNCTION("""COMPUTED_VALUE"""),"여행")</f>
        <v>여행</v>
      </c>
      <c r="AF77" s="201" t="str">
        <f>IFERROR(__xludf.DUMMYFUNCTION("""COMPUTED_VALUE"""),"기타")</f>
        <v>기타</v>
      </c>
      <c r="AG77" s="201"/>
      <c r="AH77" s="201"/>
      <c r="AI77" s="201"/>
    </row>
    <row r="78">
      <c r="H78" s="195">
        <v>45479.0</v>
      </c>
      <c r="I78" s="196" t="s">
        <v>46</v>
      </c>
      <c r="J78" s="196" t="s">
        <v>50</v>
      </c>
      <c r="K78" s="197">
        <v>63000.0</v>
      </c>
      <c r="L78" s="198" t="s">
        <v>55</v>
      </c>
      <c r="M78" s="130"/>
      <c r="N78" s="198" t="s">
        <v>367</v>
      </c>
      <c r="O78" s="200"/>
      <c r="P78" s="200"/>
      <c r="Q78" s="130"/>
      <c r="R78" s="198" t="s">
        <v>368</v>
      </c>
      <c r="S78" s="200"/>
      <c r="T78" s="132"/>
      <c r="AB78" s="201" t="str">
        <f>IFERROR(__xludf.DUMMYFUNCTION("FILTER('설정시트'!$D$7:$K$20,'설정시트'!$C$7:$C$20=I78)"),"축의/부의금")</f>
        <v>축의/부의금</v>
      </c>
      <c r="AC78" s="201" t="str">
        <f>IFERROR(__xludf.DUMMYFUNCTION("""COMPUTED_VALUE"""),"생신/생일선물")</f>
        <v>생신/생일선물</v>
      </c>
      <c r="AD78" s="201" t="str">
        <f>IFERROR(__xludf.DUMMYFUNCTION("""COMPUTED_VALUE"""),"명절/어버이날")</f>
        <v>명절/어버이날</v>
      </c>
      <c r="AE78" s="201" t="str">
        <f>IFERROR(__xludf.DUMMYFUNCTION("""COMPUTED_VALUE"""),"여행")</f>
        <v>여행</v>
      </c>
      <c r="AF78" s="201" t="str">
        <f>IFERROR(__xludf.DUMMYFUNCTION("""COMPUTED_VALUE"""),"기타")</f>
        <v>기타</v>
      </c>
      <c r="AG78" s="201"/>
      <c r="AH78" s="201"/>
      <c r="AI78" s="201"/>
    </row>
    <row r="79">
      <c r="H79" s="195">
        <v>45479.0</v>
      </c>
      <c r="I79" s="196" t="s">
        <v>51</v>
      </c>
      <c r="J79" s="196" t="s">
        <v>50</v>
      </c>
      <c r="K79" s="197">
        <v>1200.0</v>
      </c>
      <c r="L79" s="198" t="s">
        <v>58</v>
      </c>
      <c r="M79" s="130"/>
      <c r="N79" s="198" t="s">
        <v>369</v>
      </c>
      <c r="O79" s="200"/>
      <c r="P79" s="200"/>
      <c r="Q79" s="130"/>
      <c r="R79" s="199"/>
      <c r="S79" s="200"/>
      <c r="T79" s="132"/>
      <c r="AB79" s="201" t="str">
        <f>IFERROR(__xludf.DUMMYFUNCTION("FILTER('설정시트'!$D$7:$K$20,'설정시트'!$C$7:$C$20=I79)"),"축의/부의금")</f>
        <v>축의/부의금</v>
      </c>
      <c r="AC79" s="201" t="str">
        <f>IFERROR(__xludf.DUMMYFUNCTION("""COMPUTED_VALUE"""),"생신/생일선물")</f>
        <v>생신/생일선물</v>
      </c>
      <c r="AD79" s="201" t="str">
        <f>IFERROR(__xludf.DUMMYFUNCTION("""COMPUTED_VALUE"""),"명절/어버이날")</f>
        <v>명절/어버이날</v>
      </c>
      <c r="AE79" s="201" t="str">
        <f>IFERROR(__xludf.DUMMYFUNCTION("""COMPUTED_VALUE"""),"여행")</f>
        <v>여행</v>
      </c>
      <c r="AF79" s="201" t="str">
        <f>IFERROR(__xludf.DUMMYFUNCTION("""COMPUTED_VALUE"""),"기타")</f>
        <v>기타</v>
      </c>
      <c r="AG79" s="201"/>
      <c r="AH79" s="201"/>
      <c r="AI79" s="201"/>
    </row>
    <row r="80">
      <c r="H80" s="195">
        <v>45479.0</v>
      </c>
      <c r="I80" s="196" t="s">
        <v>51</v>
      </c>
      <c r="J80" s="196" t="s">
        <v>50</v>
      </c>
      <c r="K80" s="197">
        <v>97098.0</v>
      </c>
      <c r="L80" s="198" t="s">
        <v>58</v>
      </c>
      <c r="M80" s="130"/>
      <c r="N80" s="198" t="s">
        <v>370</v>
      </c>
      <c r="O80" s="200"/>
      <c r="P80" s="200"/>
      <c r="Q80" s="130"/>
      <c r="R80" s="199"/>
      <c r="S80" s="200"/>
      <c r="T80" s="132"/>
      <c r="AB80" s="201" t="str">
        <f>IFERROR(__xludf.DUMMYFUNCTION("FILTER('설정시트'!$D$7:$K$20,'설정시트'!$C$7:$C$20=I80)"),"축의/부의금")</f>
        <v>축의/부의금</v>
      </c>
      <c r="AC80" s="201" t="str">
        <f>IFERROR(__xludf.DUMMYFUNCTION("""COMPUTED_VALUE"""),"생신/생일선물")</f>
        <v>생신/생일선물</v>
      </c>
      <c r="AD80" s="201" t="str">
        <f>IFERROR(__xludf.DUMMYFUNCTION("""COMPUTED_VALUE"""),"명절/어버이날")</f>
        <v>명절/어버이날</v>
      </c>
      <c r="AE80" s="201" t="str">
        <f>IFERROR(__xludf.DUMMYFUNCTION("""COMPUTED_VALUE"""),"여행")</f>
        <v>여행</v>
      </c>
      <c r="AF80" s="201" t="str">
        <f>IFERROR(__xludf.DUMMYFUNCTION("""COMPUTED_VALUE"""),"기타")</f>
        <v>기타</v>
      </c>
      <c r="AG80" s="201"/>
      <c r="AH80" s="201"/>
      <c r="AI80" s="201"/>
    </row>
    <row r="81">
      <c r="H81" s="195">
        <v>45479.0</v>
      </c>
      <c r="I81" s="196" t="s">
        <v>51</v>
      </c>
      <c r="J81" s="196" t="s">
        <v>50</v>
      </c>
      <c r="K81" s="197">
        <v>2000.0</v>
      </c>
      <c r="L81" s="198" t="s">
        <v>58</v>
      </c>
      <c r="M81" s="130"/>
      <c r="N81" s="198" t="s">
        <v>371</v>
      </c>
      <c r="O81" s="200"/>
      <c r="P81" s="200"/>
      <c r="Q81" s="130"/>
      <c r="R81" s="199"/>
      <c r="S81" s="200"/>
      <c r="T81" s="132"/>
      <c r="AB81" s="201" t="str">
        <f>IFERROR(__xludf.DUMMYFUNCTION("FILTER('설정시트'!$D$7:$K$20,'설정시트'!$C$7:$C$20=I81)"),"축의/부의금")</f>
        <v>축의/부의금</v>
      </c>
      <c r="AC81" s="201" t="str">
        <f>IFERROR(__xludf.DUMMYFUNCTION("""COMPUTED_VALUE"""),"생신/생일선물")</f>
        <v>생신/생일선물</v>
      </c>
      <c r="AD81" s="201" t="str">
        <f>IFERROR(__xludf.DUMMYFUNCTION("""COMPUTED_VALUE"""),"명절/어버이날")</f>
        <v>명절/어버이날</v>
      </c>
      <c r="AE81" s="201" t="str">
        <f>IFERROR(__xludf.DUMMYFUNCTION("""COMPUTED_VALUE"""),"여행")</f>
        <v>여행</v>
      </c>
      <c r="AF81" s="201" t="str">
        <f>IFERROR(__xludf.DUMMYFUNCTION("""COMPUTED_VALUE"""),"기타")</f>
        <v>기타</v>
      </c>
      <c r="AG81" s="201"/>
      <c r="AH81" s="201"/>
      <c r="AI81" s="201"/>
    </row>
    <row r="82">
      <c r="H82" s="195">
        <v>45479.0</v>
      </c>
      <c r="I82" s="196" t="s">
        <v>25</v>
      </c>
      <c r="J82" s="196" t="s">
        <v>23</v>
      </c>
      <c r="K82" s="197">
        <v>5000.0</v>
      </c>
      <c r="L82" s="198" t="s">
        <v>58</v>
      </c>
      <c r="M82" s="130"/>
      <c r="N82" s="198" t="s">
        <v>372</v>
      </c>
      <c r="O82" s="200"/>
      <c r="P82" s="200"/>
      <c r="Q82" s="130"/>
      <c r="R82" s="199"/>
      <c r="S82" s="200"/>
      <c r="T82" s="132"/>
      <c r="AB82" s="201" t="str">
        <f>IFERROR(__xludf.DUMMYFUNCTION("FILTER('설정시트'!$D$7:$K$20,'설정시트'!$C$7:$C$20=I82)"),"주방/욕실")</f>
        <v>주방/욕실</v>
      </c>
      <c r="AC82" s="201" t="str">
        <f>IFERROR(__xludf.DUMMYFUNCTION("""COMPUTED_VALUE"""),"소모품")</f>
        <v>소모품</v>
      </c>
      <c r="AD82" s="201" t="str">
        <f>IFERROR(__xludf.DUMMYFUNCTION("""COMPUTED_VALUE"""),"기타")</f>
        <v>기타</v>
      </c>
      <c r="AE82" s="201"/>
      <c r="AF82" s="201"/>
      <c r="AG82" s="201"/>
      <c r="AH82" s="201"/>
      <c r="AI82" s="201"/>
    </row>
    <row r="83">
      <c r="H83" s="195">
        <v>45479.0</v>
      </c>
      <c r="I83" s="196" t="s">
        <v>51</v>
      </c>
      <c r="J83" s="196" t="s">
        <v>50</v>
      </c>
      <c r="K83" s="197">
        <v>8000.0</v>
      </c>
      <c r="L83" s="198" t="s">
        <v>58</v>
      </c>
      <c r="M83" s="130"/>
      <c r="N83" s="198" t="s">
        <v>373</v>
      </c>
      <c r="O83" s="200"/>
      <c r="P83" s="200"/>
      <c r="Q83" s="130"/>
      <c r="R83" s="199"/>
      <c r="S83" s="200"/>
      <c r="T83" s="132"/>
      <c r="AB83" s="201" t="str">
        <f>IFERROR(__xludf.DUMMYFUNCTION("FILTER('설정시트'!$D$7:$K$20,'설정시트'!$C$7:$C$20=I83)"),"축의/부의금")</f>
        <v>축의/부의금</v>
      </c>
      <c r="AC83" s="201" t="str">
        <f>IFERROR(__xludf.DUMMYFUNCTION("""COMPUTED_VALUE"""),"생신/생일선물")</f>
        <v>생신/생일선물</v>
      </c>
      <c r="AD83" s="201" t="str">
        <f>IFERROR(__xludf.DUMMYFUNCTION("""COMPUTED_VALUE"""),"명절/어버이날")</f>
        <v>명절/어버이날</v>
      </c>
      <c r="AE83" s="201" t="str">
        <f>IFERROR(__xludf.DUMMYFUNCTION("""COMPUTED_VALUE"""),"여행")</f>
        <v>여행</v>
      </c>
      <c r="AF83" s="201" t="str">
        <f>IFERROR(__xludf.DUMMYFUNCTION("""COMPUTED_VALUE"""),"기타")</f>
        <v>기타</v>
      </c>
      <c r="AG83" s="201"/>
      <c r="AH83" s="201"/>
      <c r="AI83" s="201"/>
    </row>
    <row r="84">
      <c r="H84" s="195">
        <v>45480.0</v>
      </c>
      <c r="I84" s="196" t="s">
        <v>46</v>
      </c>
      <c r="J84" s="196" t="s">
        <v>50</v>
      </c>
      <c r="K84" s="197">
        <v>157500.0</v>
      </c>
      <c r="L84" s="198" t="s">
        <v>55</v>
      </c>
      <c r="M84" s="130"/>
      <c r="N84" s="198" t="s">
        <v>374</v>
      </c>
      <c r="O84" s="200"/>
      <c r="P84" s="200"/>
      <c r="Q84" s="130"/>
      <c r="R84" s="199"/>
      <c r="S84" s="200"/>
      <c r="T84" s="132"/>
      <c r="AB84" s="201" t="str">
        <f>IFERROR(__xludf.DUMMYFUNCTION("FILTER('설정시트'!$D$7:$K$20,'설정시트'!$C$7:$C$20=I84)"),"축의/부의금")</f>
        <v>축의/부의금</v>
      </c>
      <c r="AC84" s="201" t="str">
        <f>IFERROR(__xludf.DUMMYFUNCTION("""COMPUTED_VALUE"""),"생신/생일선물")</f>
        <v>생신/생일선물</v>
      </c>
      <c r="AD84" s="201" t="str">
        <f>IFERROR(__xludf.DUMMYFUNCTION("""COMPUTED_VALUE"""),"명절/어버이날")</f>
        <v>명절/어버이날</v>
      </c>
      <c r="AE84" s="201" t="str">
        <f>IFERROR(__xludf.DUMMYFUNCTION("""COMPUTED_VALUE"""),"여행")</f>
        <v>여행</v>
      </c>
      <c r="AF84" s="201" t="str">
        <f>IFERROR(__xludf.DUMMYFUNCTION("""COMPUTED_VALUE"""),"기타")</f>
        <v>기타</v>
      </c>
      <c r="AG84" s="201"/>
      <c r="AH84" s="201"/>
      <c r="AI84" s="201"/>
    </row>
    <row r="85">
      <c r="H85" s="195">
        <v>45480.0</v>
      </c>
      <c r="I85" s="196" t="s">
        <v>46</v>
      </c>
      <c r="J85" s="196" t="s">
        <v>50</v>
      </c>
      <c r="K85" s="197">
        <v>38800.0</v>
      </c>
      <c r="L85" s="198" t="s">
        <v>55</v>
      </c>
      <c r="M85" s="130"/>
      <c r="N85" s="198" t="s">
        <v>375</v>
      </c>
      <c r="O85" s="200"/>
      <c r="P85" s="200"/>
      <c r="Q85" s="130"/>
      <c r="R85" s="199"/>
      <c r="S85" s="200"/>
      <c r="T85" s="132"/>
      <c r="AB85" s="201" t="str">
        <f>IFERROR(__xludf.DUMMYFUNCTION("FILTER('설정시트'!$D$7:$K$20,'설정시트'!$C$7:$C$20=I85)"),"축의/부의금")</f>
        <v>축의/부의금</v>
      </c>
      <c r="AC85" s="201" t="str">
        <f>IFERROR(__xludf.DUMMYFUNCTION("""COMPUTED_VALUE"""),"생신/생일선물")</f>
        <v>생신/생일선물</v>
      </c>
      <c r="AD85" s="201" t="str">
        <f>IFERROR(__xludf.DUMMYFUNCTION("""COMPUTED_VALUE"""),"명절/어버이날")</f>
        <v>명절/어버이날</v>
      </c>
      <c r="AE85" s="201" t="str">
        <f>IFERROR(__xludf.DUMMYFUNCTION("""COMPUTED_VALUE"""),"여행")</f>
        <v>여행</v>
      </c>
      <c r="AF85" s="201" t="str">
        <f>IFERROR(__xludf.DUMMYFUNCTION("""COMPUTED_VALUE"""),"기타")</f>
        <v>기타</v>
      </c>
      <c r="AG85" s="201"/>
      <c r="AH85" s="201"/>
      <c r="AI85" s="201"/>
    </row>
    <row r="86">
      <c r="H86" s="195">
        <v>45480.0</v>
      </c>
      <c r="I86" s="196" t="s">
        <v>51</v>
      </c>
      <c r="J86" s="196" t="s">
        <v>50</v>
      </c>
      <c r="K86" s="197">
        <v>700.0</v>
      </c>
      <c r="L86" s="198" t="s">
        <v>58</v>
      </c>
      <c r="M86" s="130"/>
      <c r="N86" s="198" t="s">
        <v>376</v>
      </c>
      <c r="O86" s="200"/>
      <c r="P86" s="200"/>
      <c r="Q86" s="130"/>
      <c r="R86" s="199"/>
      <c r="S86" s="200"/>
      <c r="T86" s="132"/>
      <c r="AB86" s="201" t="str">
        <f>IFERROR(__xludf.DUMMYFUNCTION("FILTER('설정시트'!$D$7:$K$20,'설정시트'!$C$7:$C$20=I86)"),"축의/부의금")</f>
        <v>축의/부의금</v>
      </c>
      <c r="AC86" s="201" t="str">
        <f>IFERROR(__xludf.DUMMYFUNCTION("""COMPUTED_VALUE"""),"생신/생일선물")</f>
        <v>생신/생일선물</v>
      </c>
      <c r="AD86" s="201" t="str">
        <f>IFERROR(__xludf.DUMMYFUNCTION("""COMPUTED_VALUE"""),"명절/어버이날")</f>
        <v>명절/어버이날</v>
      </c>
      <c r="AE86" s="201" t="str">
        <f>IFERROR(__xludf.DUMMYFUNCTION("""COMPUTED_VALUE"""),"여행")</f>
        <v>여행</v>
      </c>
      <c r="AF86" s="201" t="str">
        <f>IFERROR(__xludf.DUMMYFUNCTION("""COMPUTED_VALUE"""),"기타")</f>
        <v>기타</v>
      </c>
      <c r="AG86" s="201"/>
      <c r="AH86" s="201"/>
      <c r="AI86" s="201"/>
    </row>
    <row r="87">
      <c r="H87" s="195">
        <v>45480.0</v>
      </c>
      <c r="I87" s="196" t="s">
        <v>51</v>
      </c>
      <c r="J87" s="196" t="s">
        <v>50</v>
      </c>
      <c r="K87" s="197">
        <v>3600.0</v>
      </c>
      <c r="L87" s="198" t="s">
        <v>58</v>
      </c>
      <c r="M87" s="130"/>
      <c r="N87" s="198" t="s">
        <v>377</v>
      </c>
      <c r="O87" s="200"/>
      <c r="P87" s="200"/>
      <c r="Q87" s="130"/>
      <c r="R87" s="199"/>
      <c r="S87" s="200"/>
      <c r="T87" s="132"/>
      <c r="AB87" s="201" t="str">
        <f>IFERROR(__xludf.DUMMYFUNCTION("FILTER('설정시트'!$D$7:$K$20,'설정시트'!$C$7:$C$20=I87)"),"축의/부의금")</f>
        <v>축의/부의금</v>
      </c>
      <c r="AC87" s="201" t="str">
        <f>IFERROR(__xludf.DUMMYFUNCTION("""COMPUTED_VALUE"""),"생신/생일선물")</f>
        <v>생신/생일선물</v>
      </c>
      <c r="AD87" s="201" t="str">
        <f>IFERROR(__xludf.DUMMYFUNCTION("""COMPUTED_VALUE"""),"명절/어버이날")</f>
        <v>명절/어버이날</v>
      </c>
      <c r="AE87" s="201" t="str">
        <f>IFERROR(__xludf.DUMMYFUNCTION("""COMPUTED_VALUE"""),"여행")</f>
        <v>여행</v>
      </c>
      <c r="AF87" s="201" t="str">
        <f>IFERROR(__xludf.DUMMYFUNCTION("""COMPUTED_VALUE"""),"기타")</f>
        <v>기타</v>
      </c>
      <c r="AG87" s="201"/>
      <c r="AH87" s="201"/>
      <c r="AI87" s="201"/>
    </row>
    <row r="88">
      <c r="H88" s="195">
        <v>45480.0</v>
      </c>
      <c r="I88" s="196" t="s">
        <v>51</v>
      </c>
      <c r="J88" s="196" t="s">
        <v>50</v>
      </c>
      <c r="K88" s="197">
        <v>1800.0</v>
      </c>
      <c r="L88" s="198" t="s">
        <v>58</v>
      </c>
      <c r="M88" s="130"/>
      <c r="N88" s="198" t="s">
        <v>378</v>
      </c>
      <c r="O88" s="200"/>
      <c r="P88" s="200"/>
      <c r="Q88" s="130"/>
      <c r="R88" s="199"/>
      <c r="S88" s="200"/>
      <c r="T88" s="132"/>
      <c r="AB88" s="201" t="str">
        <f>IFERROR(__xludf.DUMMYFUNCTION("FILTER('설정시트'!$D$7:$K$20,'설정시트'!$C$7:$C$20=I88)"),"축의/부의금")</f>
        <v>축의/부의금</v>
      </c>
      <c r="AC88" s="201" t="str">
        <f>IFERROR(__xludf.DUMMYFUNCTION("""COMPUTED_VALUE"""),"생신/생일선물")</f>
        <v>생신/생일선물</v>
      </c>
      <c r="AD88" s="201" t="str">
        <f>IFERROR(__xludf.DUMMYFUNCTION("""COMPUTED_VALUE"""),"명절/어버이날")</f>
        <v>명절/어버이날</v>
      </c>
      <c r="AE88" s="201" t="str">
        <f>IFERROR(__xludf.DUMMYFUNCTION("""COMPUTED_VALUE"""),"여행")</f>
        <v>여행</v>
      </c>
      <c r="AF88" s="201" t="str">
        <f>IFERROR(__xludf.DUMMYFUNCTION("""COMPUTED_VALUE"""),"기타")</f>
        <v>기타</v>
      </c>
      <c r="AG88" s="201"/>
      <c r="AH88" s="201"/>
      <c r="AI88" s="201"/>
    </row>
    <row r="89">
      <c r="H89" s="195">
        <v>45480.0</v>
      </c>
      <c r="I89" s="196" t="s">
        <v>51</v>
      </c>
      <c r="J89" s="196" t="s">
        <v>50</v>
      </c>
      <c r="K89" s="197">
        <v>7500.0</v>
      </c>
      <c r="L89" s="198" t="s">
        <v>58</v>
      </c>
      <c r="M89" s="130"/>
      <c r="N89" s="198" t="s">
        <v>379</v>
      </c>
      <c r="O89" s="200"/>
      <c r="P89" s="200"/>
      <c r="Q89" s="130"/>
      <c r="R89" s="199"/>
      <c r="S89" s="200"/>
      <c r="T89" s="132"/>
      <c r="AB89" s="201" t="str">
        <f>IFERROR(__xludf.DUMMYFUNCTION("FILTER('설정시트'!$D$7:$K$20,'설정시트'!$C$7:$C$20=I89)"),"축의/부의금")</f>
        <v>축의/부의금</v>
      </c>
      <c r="AC89" s="201" t="str">
        <f>IFERROR(__xludf.DUMMYFUNCTION("""COMPUTED_VALUE"""),"생신/생일선물")</f>
        <v>생신/생일선물</v>
      </c>
      <c r="AD89" s="201" t="str">
        <f>IFERROR(__xludf.DUMMYFUNCTION("""COMPUTED_VALUE"""),"명절/어버이날")</f>
        <v>명절/어버이날</v>
      </c>
      <c r="AE89" s="201" t="str">
        <f>IFERROR(__xludf.DUMMYFUNCTION("""COMPUTED_VALUE"""),"여행")</f>
        <v>여행</v>
      </c>
      <c r="AF89" s="201" t="str">
        <f>IFERROR(__xludf.DUMMYFUNCTION("""COMPUTED_VALUE"""),"기타")</f>
        <v>기타</v>
      </c>
      <c r="AG89" s="201"/>
      <c r="AH89" s="201"/>
      <c r="AI89" s="201"/>
    </row>
    <row r="90">
      <c r="H90" s="195">
        <v>45480.0</v>
      </c>
      <c r="I90" s="196" t="s">
        <v>51</v>
      </c>
      <c r="J90" s="196" t="s">
        <v>50</v>
      </c>
      <c r="K90" s="197">
        <v>10000.0</v>
      </c>
      <c r="L90" s="198" t="s">
        <v>58</v>
      </c>
      <c r="M90" s="130"/>
      <c r="N90" s="198" t="s">
        <v>380</v>
      </c>
      <c r="O90" s="200"/>
      <c r="P90" s="200"/>
      <c r="Q90" s="130"/>
      <c r="R90" s="199"/>
      <c r="S90" s="200"/>
      <c r="T90" s="132"/>
      <c r="AB90" s="201" t="str">
        <f>IFERROR(__xludf.DUMMYFUNCTION("FILTER('설정시트'!$D$7:$K$20,'설정시트'!$C$7:$C$20=I90)"),"축의/부의금")</f>
        <v>축의/부의금</v>
      </c>
      <c r="AC90" s="201" t="str">
        <f>IFERROR(__xludf.DUMMYFUNCTION("""COMPUTED_VALUE"""),"생신/생일선물")</f>
        <v>생신/생일선물</v>
      </c>
      <c r="AD90" s="201" t="str">
        <f>IFERROR(__xludf.DUMMYFUNCTION("""COMPUTED_VALUE"""),"명절/어버이날")</f>
        <v>명절/어버이날</v>
      </c>
      <c r="AE90" s="201" t="str">
        <f>IFERROR(__xludf.DUMMYFUNCTION("""COMPUTED_VALUE"""),"여행")</f>
        <v>여행</v>
      </c>
      <c r="AF90" s="201" t="str">
        <f>IFERROR(__xludf.DUMMYFUNCTION("""COMPUTED_VALUE"""),"기타")</f>
        <v>기타</v>
      </c>
      <c r="AG90" s="201"/>
      <c r="AH90" s="201"/>
      <c r="AI90" s="201"/>
    </row>
    <row r="91">
      <c r="H91" s="195">
        <v>45480.0</v>
      </c>
      <c r="I91" s="196" t="s">
        <v>51</v>
      </c>
      <c r="J91" s="196" t="s">
        <v>50</v>
      </c>
      <c r="K91" s="197">
        <v>4000.0</v>
      </c>
      <c r="L91" s="198" t="s">
        <v>58</v>
      </c>
      <c r="M91" s="130"/>
      <c r="N91" s="198" t="s">
        <v>381</v>
      </c>
      <c r="O91" s="200"/>
      <c r="P91" s="200"/>
      <c r="Q91" s="130"/>
      <c r="R91" s="199"/>
      <c r="S91" s="200"/>
      <c r="T91" s="132"/>
      <c r="AB91" s="201" t="str">
        <f>IFERROR(__xludf.DUMMYFUNCTION("FILTER('설정시트'!$D$7:$K$20,'설정시트'!$C$7:$C$20=I91)"),"축의/부의금")</f>
        <v>축의/부의금</v>
      </c>
      <c r="AC91" s="201" t="str">
        <f>IFERROR(__xludf.DUMMYFUNCTION("""COMPUTED_VALUE"""),"생신/생일선물")</f>
        <v>생신/생일선물</v>
      </c>
      <c r="AD91" s="201" t="str">
        <f>IFERROR(__xludf.DUMMYFUNCTION("""COMPUTED_VALUE"""),"명절/어버이날")</f>
        <v>명절/어버이날</v>
      </c>
      <c r="AE91" s="201" t="str">
        <f>IFERROR(__xludf.DUMMYFUNCTION("""COMPUTED_VALUE"""),"여행")</f>
        <v>여행</v>
      </c>
      <c r="AF91" s="201" t="str">
        <f>IFERROR(__xludf.DUMMYFUNCTION("""COMPUTED_VALUE"""),"기타")</f>
        <v>기타</v>
      </c>
      <c r="AG91" s="201"/>
      <c r="AH91" s="201"/>
      <c r="AI91" s="201"/>
    </row>
    <row r="92">
      <c r="H92" s="195">
        <v>45480.0</v>
      </c>
      <c r="I92" s="196" t="s">
        <v>21</v>
      </c>
      <c r="J92" s="196" t="s">
        <v>18</v>
      </c>
      <c r="K92" s="197">
        <v>3300.0</v>
      </c>
      <c r="L92" s="198" t="s">
        <v>53</v>
      </c>
      <c r="M92" s="130"/>
      <c r="N92" s="198" t="s">
        <v>238</v>
      </c>
      <c r="O92" s="200"/>
      <c r="P92" s="200"/>
      <c r="Q92" s="130"/>
      <c r="R92" s="199"/>
      <c r="S92" s="200"/>
      <c r="T92" s="132"/>
      <c r="AB92" s="201" t="str">
        <f>IFERROR(__xludf.DUMMYFUNCTION("FILTER('설정시트'!$D$7:$K$20,'설정시트'!$C$7:$C$20=I92)"),"관리비")</f>
        <v>관리비</v>
      </c>
      <c r="AC92" s="201" t="str">
        <f>IFERROR(__xludf.DUMMYFUNCTION("""COMPUTED_VALUE"""),"대출이자")</f>
        <v>대출이자</v>
      </c>
      <c r="AD92" s="201" t="str">
        <f>IFERROR(__xludf.DUMMYFUNCTION("""COMPUTED_VALUE"""),"통신비")</f>
        <v>통신비</v>
      </c>
      <c r="AE92" s="201" t="str">
        <f>IFERROR(__xludf.DUMMYFUNCTION("""COMPUTED_VALUE"""),"보험료")</f>
        <v>보험료</v>
      </c>
      <c r="AF92" s="201" t="str">
        <f>IFERROR(__xludf.DUMMYFUNCTION("""COMPUTED_VALUE"""),"곗돈")</f>
        <v>곗돈</v>
      </c>
      <c r="AG92" s="201"/>
      <c r="AH92" s="201"/>
      <c r="AI92" s="201"/>
    </row>
    <row r="93">
      <c r="H93" s="195">
        <v>45480.0</v>
      </c>
      <c r="I93" s="203" t="s">
        <v>32</v>
      </c>
      <c r="J93" s="203" t="s">
        <v>33</v>
      </c>
      <c r="K93" s="204">
        <v>14970.0</v>
      </c>
      <c r="L93" s="198" t="s">
        <v>55</v>
      </c>
      <c r="M93" s="130"/>
      <c r="N93" s="198" t="s">
        <v>382</v>
      </c>
      <c r="O93" s="200"/>
      <c r="P93" s="200"/>
      <c r="Q93" s="130"/>
      <c r="R93" s="199"/>
      <c r="S93" s="200"/>
      <c r="T93" s="132"/>
      <c r="AB93" s="201" t="str">
        <f>IFERROR(__xludf.DUMMYFUNCTION("FILTER('설정시트'!$D$7:$K$20,'설정시트'!$C$7:$C$20=I93)"),"의류/잡화")</f>
        <v>의류/잡화</v>
      </c>
      <c r="AC93" s="201" t="str">
        <f>IFERROR(__xludf.DUMMYFUNCTION("""COMPUTED_VALUE"""),"OTT")</f>
        <v>OTT</v>
      </c>
      <c r="AD93" s="201" t="str">
        <f>IFERROR(__xludf.DUMMYFUNCTION("""COMPUTED_VALUE"""),"문화생활")</f>
        <v>문화생활</v>
      </c>
      <c r="AE93" s="201" t="str">
        <f>IFERROR(__xludf.DUMMYFUNCTION("""COMPUTED_VALUE"""),"자기계발")</f>
        <v>자기계발</v>
      </c>
      <c r="AF93" s="201" t="str">
        <f>IFERROR(__xludf.DUMMYFUNCTION("""COMPUTED_VALUE"""),"미용")</f>
        <v>미용</v>
      </c>
      <c r="AG93" s="201" t="str">
        <f>IFERROR(__xludf.DUMMYFUNCTION("""COMPUTED_VALUE"""),"기타")</f>
        <v>기타</v>
      </c>
      <c r="AH93" s="201"/>
      <c r="AI93" s="201"/>
    </row>
    <row r="94">
      <c r="H94" s="195">
        <v>45481.0</v>
      </c>
      <c r="I94" s="196" t="s">
        <v>51</v>
      </c>
      <c r="J94" s="196" t="s">
        <v>50</v>
      </c>
      <c r="K94" s="197">
        <v>310435.0</v>
      </c>
      <c r="L94" s="198" t="s">
        <v>54</v>
      </c>
      <c r="M94" s="130"/>
      <c r="N94" s="198" t="s">
        <v>383</v>
      </c>
      <c r="O94" s="200"/>
      <c r="P94" s="200"/>
      <c r="Q94" s="130"/>
      <c r="R94" s="199"/>
      <c r="S94" s="200"/>
      <c r="T94" s="132"/>
      <c r="AB94" s="201" t="str">
        <f>IFERROR(__xludf.DUMMYFUNCTION("FILTER('설정시트'!$D$7:$K$20,'설정시트'!$C$7:$C$20=I94)"),"축의/부의금")</f>
        <v>축의/부의금</v>
      </c>
      <c r="AC94" s="201" t="str">
        <f>IFERROR(__xludf.DUMMYFUNCTION("""COMPUTED_VALUE"""),"생신/생일선물")</f>
        <v>생신/생일선물</v>
      </c>
      <c r="AD94" s="201" t="str">
        <f>IFERROR(__xludf.DUMMYFUNCTION("""COMPUTED_VALUE"""),"명절/어버이날")</f>
        <v>명절/어버이날</v>
      </c>
      <c r="AE94" s="201" t="str">
        <f>IFERROR(__xludf.DUMMYFUNCTION("""COMPUTED_VALUE"""),"여행")</f>
        <v>여행</v>
      </c>
      <c r="AF94" s="201" t="str">
        <f>IFERROR(__xludf.DUMMYFUNCTION("""COMPUTED_VALUE"""),"기타")</f>
        <v>기타</v>
      </c>
      <c r="AG94" s="201"/>
      <c r="AH94" s="201"/>
      <c r="AI94" s="201"/>
    </row>
    <row r="95">
      <c r="H95" s="195">
        <v>45481.0</v>
      </c>
      <c r="I95" s="196" t="s">
        <v>3</v>
      </c>
      <c r="J95" s="196" t="s">
        <v>8</v>
      </c>
      <c r="K95" s="197">
        <v>239200.0</v>
      </c>
      <c r="L95" s="198"/>
      <c r="M95" s="130"/>
      <c r="N95" s="198" t="s">
        <v>384</v>
      </c>
      <c r="O95" s="200"/>
      <c r="P95" s="200"/>
      <c r="Q95" s="130"/>
      <c r="R95" s="199"/>
      <c r="S95" s="200"/>
      <c r="T95" s="132"/>
      <c r="AB95" s="201" t="str">
        <f>IFERROR(__xludf.DUMMYFUNCTION("FILTER('설정시트'!$D$7:$K$20,'설정시트'!$C$7:$C$20=I95)"),"🍪 월급")</f>
        <v>🍪 월급</v>
      </c>
      <c r="AC95" s="201" t="str">
        <f>IFERROR(__xludf.DUMMYFUNCTION("""COMPUTED_VALUE"""),"🍪 부수입")</f>
        <v>🍪 부수입</v>
      </c>
      <c r="AD95" s="201" t="str">
        <f>IFERROR(__xludf.DUMMYFUNCTION("""COMPUTED_VALUE"""),"🐻 월급")</f>
        <v>🐻 월급</v>
      </c>
      <c r="AE95" s="201" t="str">
        <f>IFERROR(__xludf.DUMMYFUNCTION("""COMPUTED_VALUE"""),"🐻 부수입")</f>
        <v>🐻 부수입</v>
      </c>
      <c r="AF95" s="201" t="str">
        <f>IFERROR(__xludf.DUMMYFUNCTION("""COMPUTED_VALUE"""),"기타")</f>
        <v>기타</v>
      </c>
      <c r="AG95" s="201"/>
      <c r="AH95" s="201"/>
      <c r="AI95" s="201"/>
    </row>
    <row r="96">
      <c r="H96" s="195">
        <v>45481.0</v>
      </c>
      <c r="I96" s="196" t="s">
        <v>31</v>
      </c>
      <c r="J96" s="196" t="s">
        <v>28</v>
      </c>
      <c r="K96" s="197">
        <v>18000.0</v>
      </c>
      <c r="L96" s="198" t="s">
        <v>58</v>
      </c>
      <c r="M96" s="130"/>
      <c r="N96" s="198" t="s">
        <v>385</v>
      </c>
      <c r="O96" s="200"/>
      <c r="P96" s="200"/>
      <c r="Q96" s="130"/>
      <c r="R96" s="199"/>
      <c r="S96" s="200"/>
      <c r="T96" s="132"/>
      <c r="AB96" s="201" t="str">
        <f>IFERROR(__xludf.DUMMYFUNCTION("FILTER('설정시트'!$D$7:$K$20,'설정시트'!$C$7:$C$20=I96)"),"식재료비")</f>
        <v>식재료비</v>
      </c>
      <c r="AC96" s="201" t="str">
        <f>IFERROR(__xludf.DUMMYFUNCTION("""COMPUTED_VALUE"""),"회사점심")</f>
        <v>회사점심</v>
      </c>
      <c r="AD96" s="201" t="str">
        <f>IFERROR(__xludf.DUMMYFUNCTION("""COMPUTED_VALUE"""),"간식/카페")</f>
        <v>간식/카페</v>
      </c>
      <c r="AE96" s="201" t="str">
        <f>IFERROR(__xludf.DUMMYFUNCTION("""COMPUTED_VALUE"""),"외식/배달")</f>
        <v>외식/배달</v>
      </c>
      <c r="AF96" s="201" t="str">
        <f>IFERROR(__xludf.DUMMYFUNCTION("""COMPUTED_VALUE"""),"기타")</f>
        <v>기타</v>
      </c>
      <c r="AG96" s="201"/>
      <c r="AH96" s="201"/>
      <c r="AI96" s="201"/>
    </row>
    <row r="97">
      <c r="H97" s="195">
        <v>45481.0</v>
      </c>
      <c r="I97" s="196" t="s">
        <v>31</v>
      </c>
      <c r="J97" s="196" t="s">
        <v>29</v>
      </c>
      <c r="K97" s="197">
        <v>5900.0</v>
      </c>
      <c r="L97" s="198" t="s">
        <v>58</v>
      </c>
      <c r="M97" s="130"/>
      <c r="N97" s="198" t="s">
        <v>286</v>
      </c>
      <c r="O97" s="200"/>
      <c r="P97" s="200"/>
      <c r="Q97" s="130"/>
      <c r="R97" s="199"/>
      <c r="S97" s="200"/>
      <c r="T97" s="132"/>
      <c r="AB97" s="201" t="str">
        <f>IFERROR(__xludf.DUMMYFUNCTION("FILTER('설정시트'!$D$7:$K$20,'설정시트'!$C$7:$C$20=I97)"),"식재료비")</f>
        <v>식재료비</v>
      </c>
      <c r="AC97" s="201" t="str">
        <f>IFERROR(__xludf.DUMMYFUNCTION("""COMPUTED_VALUE"""),"회사점심")</f>
        <v>회사점심</v>
      </c>
      <c r="AD97" s="201" t="str">
        <f>IFERROR(__xludf.DUMMYFUNCTION("""COMPUTED_VALUE"""),"간식/카페")</f>
        <v>간식/카페</v>
      </c>
      <c r="AE97" s="201" t="str">
        <f>IFERROR(__xludf.DUMMYFUNCTION("""COMPUTED_VALUE"""),"외식/배달")</f>
        <v>외식/배달</v>
      </c>
      <c r="AF97" s="201" t="str">
        <f>IFERROR(__xludf.DUMMYFUNCTION("""COMPUTED_VALUE"""),"기타")</f>
        <v>기타</v>
      </c>
      <c r="AG97" s="201"/>
      <c r="AH97" s="201"/>
      <c r="AI97" s="201"/>
    </row>
    <row r="98">
      <c r="H98" s="195">
        <v>45481.0</v>
      </c>
      <c r="I98" s="231" t="s">
        <v>26</v>
      </c>
      <c r="J98" s="196" t="s">
        <v>28</v>
      </c>
      <c r="K98" s="197">
        <v>5500.0</v>
      </c>
      <c r="L98" s="198" t="s">
        <v>55</v>
      </c>
      <c r="M98" s="130"/>
      <c r="N98" s="198" t="s">
        <v>386</v>
      </c>
      <c r="O98" s="200"/>
      <c r="P98" s="200"/>
      <c r="Q98" s="130"/>
      <c r="R98" s="199"/>
      <c r="S98" s="200"/>
      <c r="T98" s="132"/>
      <c r="AB98" s="201" t="str">
        <f>IFERROR(__xludf.DUMMYFUNCTION("FILTER('설정시트'!$D$7:$K$20,'설정시트'!$C$7:$C$20=I98)"),"식재료비")</f>
        <v>식재료비</v>
      </c>
      <c r="AC98" s="201" t="str">
        <f>IFERROR(__xludf.DUMMYFUNCTION("""COMPUTED_VALUE"""),"회사점심")</f>
        <v>회사점심</v>
      </c>
      <c r="AD98" s="201" t="str">
        <f>IFERROR(__xludf.DUMMYFUNCTION("""COMPUTED_VALUE"""),"간식/카페")</f>
        <v>간식/카페</v>
      </c>
      <c r="AE98" s="201" t="str">
        <f>IFERROR(__xludf.DUMMYFUNCTION("""COMPUTED_VALUE"""),"외식/배달")</f>
        <v>외식/배달</v>
      </c>
      <c r="AF98" s="201" t="str">
        <f>IFERROR(__xludf.DUMMYFUNCTION("""COMPUTED_VALUE"""),"기타")</f>
        <v>기타</v>
      </c>
      <c r="AG98" s="201"/>
      <c r="AH98" s="201"/>
      <c r="AI98" s="201"/>
    </row>
    <row r="99">
      <c r="H99" s="195">
        <v>45482.0</v>
      </c>
      <c r="I99" s="229" t="s">
        <v>31</v>
      </c>
      <c r="J99" s="196" t="s">
        <v>28</v>
      </c>
      <c r="K99" s="197">
        <v>9500.0</v>
      </c>
      <c r="L99" s="198" t="s">
        <v>58</v>
      </c>
      <c r="M99" s="130"/>
      <c r="N99" s="198" t="s">
        <v>387</v>
      </c>
      <c r="O99" s="200"/>
      <c r="P99" s="200"/>
      <c r="Q99" s="130"/>
      <c r="R99" s="199"/>
      <c r="S99" s="200"/>
      <c r="T99" s="132"/>
      <c r="AB99" s="201" t="str">
        <f>IFERROR(__xludf.DUMMYFUNCTION("FILTER('설정시트'!$D$7:$K$20,'설정시트'!$C$7:$C$20=I99)"),"식재료비")</f>
        <v>식재료비</v>
      </c>
      <c r="AC99" s="201" t="str">
        <f>IFERROR(__xludf.DUMMYFUNCTION("""COMPUTED_VALUE"""),"회사점심")</f>
        <v>회사점심</v>
      </c>
      <c r="AD99" s="201" t="str">
        <f>IFERROR(__xludf.DUMMYFUNCTION("""COMPUTED_VALUE"""),"간식/카페")</f>
        <v>간식/카페</v>
      </c>
      <c r="AE99" s="201" t="str">
        <f>IFERROR(__xludf.DUMMYFUNCTION("""COMPUTED_VALUE"""),"외식/배달")</f>
        <v>외식/배달</v>
      </c>
      <c r="AF99" s="201" t="str">
        <f>IFERROR(__xludf.DUMMYFUNCTION("""COMPUTED_VALUE"""),"기타")</f>
        <v>기타</v>
      </c>
      <c r="AG99" s="201"/>
      <c r="AH99" s="201"/>
      <c r="AI99" s="201"/>
    </row>
    <row r="100">
      <c r="H100" s="195">
        <v>45482.0</v>
      </c>
      <c r="I100" s="196" t="s">
        <v>26</v>
      </c>
      <c r="J100" s="196" t="s">
        <v>28</v>
      </c>
      <c r="K100" s="197">
        <v>14000.0</v>
      </c>
      <c r="L100" s="198" t="s">
        <v>55</v>
      </c>
      <c r="M100" s="130"/>
      <c r="N100" s="198" t="s">
        <v>388</v>
      </c>
      <c r="O100" s="200"/>
      <c r="P100" s="200"/>
      <c r="Q100" s="130"/>
      <c r="R100" s="199"/>
      <c r="S100" s="200"/>
      <c r="T100" s="132"/>
      <c r="AB100" s="201" t="str">
        <f>IFERROR(__xludf.DUMMYFUNCTION("FILTER('설정시트'!$D$7:$K$20,'설정시트'!$C$7:$C$20=I100)"),"식재료비")</f>
        <v>식재료비</v>
      </c>
      <c r="AC100" s="201" t="str">
        <f>IFERROR(__xludf.DUMMYFUNCTION("""COMPUTED_VALUE"""),"회사점심")</f>
        <v>회사점심</v>
      </c>
      <c r="AD100" s="201" t="str">
        <f>IFERROR(__xludf.DUMMYFUNCTION("""COMPUTED_VALUE"""),"간식/카페")</f>
        <v>간식/카페</v>
      </c>
      <c r="AE100" s="201" t="str">
        <f>IFERROR(__xludf.DUMMYFUNCTION("""COMPUTED_VALUE"""),"외식/배달")</f>
        <v>외식/배달</v>
      </c>
      <c r="AF100" s="201" t="str">
        <f>IFERROR(__xludf.DUMMYFUNCTION("""COMPUTED_VALUE"""),"기타")</f>
        <v>기타</v>
      </c>
      <c r="AG100" s="201"/>
      <c r="AH100" s="201"/>
      <c r="AI100" s="201"/>
    </row>
    <row r="101">
      <c r="H101" s="195">
        <v>45482.0</v>
      </c>
      <c r="I101" s="196" t="s">
        <v>32</v>
      </c>
      <c r="J101" s="196" t="s">
        <v>37</v>
      </c>
      <c r="K101" s="197">
        <v>7000.0</v>
      </c>
      <c r="L101" s="198" t="s">
        <v>55</v>
      </c>
      <c r="M101" s="130"/>
      <c r="N101" s="198" t="s">
        <v>389</v>
      </c>
      <c r="O101" s="200"/>
      <c r="P101" s="200"/>
      <c r="Q101" s="130"/>
      <c r="R101" s="199"/>
      <c r="S101" s="200"/>
      <c r="T101" s="132"/>
      <c r="AB101" s="201" t="str">
        <f>IFERROR(__xludf.DUMMYFUNCTION("FILTER('설정시트'!$D$7:$K$20,'설정시트'!$C$7:$C$20=I101)"),"의류/잡화")</f>
        <v>의류/잡화</v>
      </c>
      <c r="AC101" s="201" t="str">
        <f>IFERROR(__xludf.DUMMYFUNCTION("""COMPUTED_VALUE"""),"OTT")</f>
        <v>OTT</v>
      </c>
      <c r="AD101" s="201" t="str">
        <f>IFERROR(__xludf.DUMMYFUNCTION("""COMPUTED_VALUE"""),"문화생활")</f>
        <v>문화생활</v>
      </c>
      <c r="AE101" s="201" t="str">
        <f>IFERROR(__xludf.DUMMYFUNCTION("""COMPUTED_VALUE"""),"자기계발")</f>
        <v>자기계발</v>
      </c>
      <c r="AF101" s="201" t="str">
        <f>IFERROR(__xludf.DUMMYFUNCTION("""COMPUTED_VALUE"""),"미용")</f>
        <v>미용</v>
      </c>
      <c r="AG101" s="201" t="str">
        <f>IFERROR(__xludf.DUMMYFUNCTION("""COMPUTED_VALUE"""),"기타")</f>
        <v>기타</v>
      </c>
      <c r="AH101" s="201"/>
      <c r="AI101" s="201"/>
    </row>
    <row r="102">
      <c r="H102" s="195">
        <v>45482.0</v>
      </c>
      <c r="I102" s="196" t="s">
        <v>32</v>
      </c>
      <c r="J102" s="196" t="s">
        <v>33</v>
      </c>
      <c r="K102" s="197">
        <v>55900.0</v>
      </c>
      <c r="L102" s="198" t="s">
        <v>55</v>
      </c>
      <c r="M102" s="130"/>
      <c r="N102" s="198" t="s">
        <v>390</v>
      </c>
      <c r="O102" s="200"/>
      <c r="P102" s="200"/>
      <c r="Q102" s="130"/>
      <c r="R102" s="199"/>
      <c r="S102" s="200"/>
      <c r="T102" s="132"/>
      <c r="AB102" s="201" t="str">
        <f>IFERROR(__xludf.DUMMYFUNCTION("FILTER('설정시트'!$D$7:$K$20,'설정시트'!$C$7:$C$20=I102)"),"의류/잡화")</f>
        <v>의류/잡화</v>
      </c>
      <c r="AC102" s="201" t="str">
        <f>IFERROR(__xludf.DUMMYFUNCTION("""COMPUTED_VALUE"""),"OTT")</f>
        <v>OTT</v>
      </c>
      <c r="AD102" s="201" t="str">
        <f>IFERROR(__xludf.DUMMYFUNCTION("""COMPUTED_VALUE"""),"문화생활")</f>
        <v>문화생활</v>
      </c>
      <c r="AE102" s="201" t="str">
        <f>IFERROR(__xludf.DUMMYFUNCTION("""COMPUTED_VALUE"""),"자기계발")</f>
        <v>자기계발</v>
      </c>
      <c r="AF102" s="201" t="str">
        <f>IFERROR(__xludf.DUMMYFUNCTION("""COMPUTED_VALUE"""),"미용")</f>
        <v>미용</v>
      </c>
      <c r="AG102" s="201" t="str">
        <f>IFERROR(__xludf.DUMMYFUNCTION("""COMPUTED_VALUE"""),"기타")</f>
        <v>기타</v>
      </c>
      <c r="AH102" s="201"/>
      <c r="AI102" s="201"/>
    </row>
    <row r="103">
      <c r="H103" s="195">
        <v>45482.0</v>
      </c>
      <c r="I103" s="196" t="s">
        <v>14</v>
      </c>
      <c r="J103" s="196" t="s">
        <v>18</v>
      </c>
      <c r="K103" s="202">
        <v>54560.0</v>
      </c>
      <c r="L103" s="198" t="s">
        <v>56</v>
      </c>
      <c r="M103" s="130"/>
      <c r="N103" s="198" t="s">
        <v>391</v>
      </c>
      <c r="O103" s="200"/>
      <c r="P103" s="200"/>
      <c r="Q103" s="130"/>
      <c r="R103" s="199"/>
      <c r="S103" s="200"/>
      <c r="T103" s="132"/>
      <c r="AB103" s="201" t="str">
        <f>IFERROR(__xludf.DUMMYFUNCTION("FILTER('설정시트'!$D$7:$K$20,'설정시트'!$C$7:$C$20=I103)"),"관리비")</f>
        <v>관리비</v>
      </c>
      <c r="AC103" s="201" t="str">
        <f>IFERROR(__xludf.DUMMYFUNCTION("""COMPUTED_VALUE"""),"월세")</f>
        <v>월세</v>
      </c>
      <c r="AD103" s="201" t="str">
        <f>IFERROR(__xludf.DUMMYFUNCTION("""COMPUTED_VALUE"""),"대출이자")</f>
        <v>대출이자</v>
      </c>
      <c r="AE103" s="201" t="str">
        <f>IFERROR(__xludf.DUMMYFUNCTION("""COMPUTED_VALUE"""),"통신비")</f>
        <v>통신비</v>
      </c>
      <c r="AF103" s="201" t="str">
        <f>IFERROR(__xludf.DUMMYFUNCTION("""COMPUTED_VALUE"""),"보험료")</f>
        <v>보험료</v>
      </c>
      <c r="AG103" s="201" t="str">
        <f>IFERROR(__xludf.DUMMYFUNCTION("""COMPUTED_VALUE"""),"곗돈")</f>
        <v>곗돈</v>
      </c>
      <c r="AH103" s="201"/>
      <c r="AI103" s="201"/>
    </row>
    <row r="104">
      <c r="H104" s="195">
        <v>45483.0</v>
      </c>
      <c r="I104" s="196" t="s">
        <v>14</v>
      </c>
      <c r="J104" s="196" t="s">
        <v>18</v>
      </c>
      <c r="K104" s="202">
        <f>67500-25000-20000</f>
        <v>22500</v>
      </c>
      <c r="L104" s="198" t="s">
        <v>55</v>
      </c>
      <c r="M104" s="130"/>
      <c r="N104" s="198" t="s">
        <v>392</v>
      </c>
      <c r="O104" s="200"/>
      <c r="P104" s="200"/>
      <c r="Q104" s="130"/>
      <c r="R104" s="198" t="s">
        <v>393</v>
      </c>
      <c r="S104" s="200"/>
      <c r="T104" s="132"/>
      <c r="AB104" s="201" t="str">
        <f>IFERROR(__xludf.DUMMYFUNCTION("FILTER('설정시트'!$D$7:$K$20,'설정시트'!$C$7:$C$20=I104)"),"관리비")</f>
        <v>관리비</v>
      </c>
      <c r="AC104" s="201" t="str">
        <f>IFERROR(__xludf.DUMMYFUNCTION("""COMPUTED_VALUE"""),"월세")</f>
        <v>월세</v>
      </c>
      <c r="AD104" s="201" t="str">
        <f>IFERROR(__xludf.DUMMYFUNCTION("""COMPUTED_VALUE"""),"대출이자")</f>
        <v>대출이자</v>
      </c>
      <c r="AE104" s="201" t="str">
        <f>IFERROR(__xludf.DUMMYFUNCTION("""COMPUTED_VALUE"""),"통신비")</f>
        <v>통신비</v>
      </c>
      <c r="AF104" s="201" t="str">
        <f>IFERROR(__xludf.DUMMYFUNCTION("""COMPUTED_VALUE"""),"보험료")</f>
        <v>보험료</v>
      </c>
      <c r="AG104" s="201" t="str">
        <f>IFERROR(__xludf.DUMMYFUNCTION("""COMPUTED_VALUE"""),"곗돈")</f>
        <v>곗돈</v>
      </c>
      <c r="AH104" s="201"/>
      <c r="AI104" s="201"/>
    </row>
    <row r="105">
      <c r="H105" s="195">
        <v>45483.0</v>
      </c>
      <c r="I105" s="196" t="s">
        <v>39</v>
      </c>
      <c r="J105" s="196" t="s">
        <v>41</v>
      </c>
      <c r="K105" s="197">
        <v>30000.0</v>
      </c>
      <c r="L105" s="198" t="s">
        <v>55</v>
      </c>
      <c r="M105" s="130"/>
      <c r="N105" s="198" t="s">
        <v>394</v>
      </c>
      <c r="O105" s="200"/>
      <c r="P105" s="200"/>
      <c r="Q105" s="130"/>
      <c r="R105" s="199"/>
      <c r="S105" s="200"/>
      <c r="T105" s="132"/>
      <c r="AB105" s="201" t="str">
        <f>IFERROR(__xludf.DUMMYFUNCTION("FILTER('설정시트'!$D$7:$K$20,'설정시트'!$C$7:$C$20=I105)"),"약국")</f>
        <v>약국</v>
      </c>
      <c r="AC105" s="201" t="str">
        <f>IFERROR(__xludf.DUMMYFUNCTION("""COMPUTED_VALUE"""),"병원비")</f>
        <v>병원비</v>
      </c>
      <c r="AD105" s="201" t="str">
        <f>IFERROR(__xludf.DUMMYFUNCTION("""COMPUTED_VALUE"""),"영양제")</f>
        <v>영양제</v>
      </c>
      <c r="AE105" s="201" t="str">
        <f>IFERROR(__xludf.DUMMYFUNCTION("""COMPUTED_VALUE"""),"교통비")</f>
        <v>교통비</v>
      </c>
      <c r="AF105" s="201" t="str">
        <f>IFERROR(__xludf.DUMMYFUNCTION("""COMPUTED_VALUE"""),"주유비")</f>
        <v>주유비</v>
      </c>
      <c r="AG105" s="201" t="str">
        <f>IFERROR(__xludf.DUMMYFUNCTION("""COMPUTED_VALUE"""),"기타")</f>
        <v>기타</v>
      </c>
      <c r="AH105" s="201"/>
      <c r="AI105" s="201"/>
    </row>
    <row r="106">
      <c r="H106" s="195">
        <v>45483.0</v>
      </c>
      <c r="I106" s="196" t="s">
        <v>26</v>
      </c>
      <c r="J106" s="196" t="s">
        <v>30</v>
      </c>
      <c r="K106" s="197">
        <v>200000.0</v>
      </c>
      <c r="L106" s="198" t="s">
        <v>55</v>
      </c>
      <c r="M106" s="130"/>
      <c r="N106" s="198" t="s">
        <v>395</v>
      </c>
      <c r="O106" s="200"/>
      <c r="P106" s="200"/>
      <c r="Q106" s="130"/>
      <c r="R106" s="199"/>
      <c r="S106" s="200"/>
      <c r="T106" s="132"/>
      <c r="AB106" s="201" t="str">
        <f>IFERROR(__xludf.DUMMYFUNCTION("FILTER('설정시트'!$D$7:$K$20,'설정시트'!$C$7:$C$20=I106)"),"식재료비")</f>
        <v>식재료비</v>
      </c>
      <c r="AC106" s="201" t="str">
        <f>IFERROR(__xludf.DUMMYFUNCTION("""COMPUTED_VALUE"""),"회사점심")</f>
        <v>회사점심</v>
      </c>
      <c r="AD106" s="201" t="str">
        <f>IFERROR(__xludf.DUMMYFUNCTION("""COMPUTED_VALUE"""),"간식/카페")</f>
        <v>간식/카페</v>
      </c>
      <c r="AE106" s="201" t="str">
        <f>IFERROR(__xludf.DUMMYFUNCTION("""COMPUTED_VALUE"""),"외식/배달")</f>
        <v>외식/배달</v>
      </c>
      <c r="AF106" s="201" t="str">
        <f>IFERROR(__xludf.DUMMYFUNCTION("""COMPUTED_VALUE"""),"기타")</f>
        <v>기타</v>
      </c>
      <c r="AG106" s="201"/>
      <c r="AH106" s="201"/>
      <c r="AI106" s="201"/>
    </row>
    <row r="107">
      <c r="H107" s="195">
        <v>45483.0</v>
      </c>
      <c r="I107" s="196" t="s">
        <v>39</v>
      </c>
      <c r="J107" s="196" t="s">
        <v>40</v>
      </c>
      <c r="K107" s="197">
        <v>79600.0</v>
      </c>
      <c r="L107" s="198" t="s">
        <v>55</v>
      </c>
      <c r="M107" s="130"/>
      <c r="N107" s="198" t="s">
        <v>396</v>
      </c>
      <c r="O107" s="200"/>
      <c r="P107" s="200"/>
      <c r="Q107" s="130"/>
      <c r="R107" s="199"/>
      <c r="S107" s="200"/>
      <c r="T107" s="132"/>
      <c r="AB107" s="201" t="str">
        <f>IFERROR(__xludf.DUMMYFUNCTION("FILTER('설정시트'!$D$7:$K$20,'설정시트'!$C$7:$C$20=I107)"),"약국")</f>
        <v>약국</v>
      </c>
      <c r="AC107" s="201" t="str">
        <f>IFERROR(__xludf.DUMMYFUNCTION("""COMPUTED_VALUE"""),"병원비")</f>
        <v>병원비</v>
      </c>
      <c r="AD107" s="201" t="str">
        <f>IFERROR(__xludf.DUMMYFUNCTION("""COMPUTED_VALUE"""),"영양제")</f>
        <v>영양제</v>
      </c>
      <c r="AE107" s="201" t="str">
        <f>IFERROR(__xludf.DUMMYFUNCTION("""COMPUTED_VALUE"""),"교통비")</f>
        <v>교통비</v>
      </c>
      <c r="AF107" s="201" t="str">
        <f>IFERROR(__xludf.DUMMYFUNCTION("""COMPUTED_VALUE"""),"주유비")</f>
        <v>주유비</v>
      </c>
      <c r="AG107" s="201" t="str">
        <f>IFERROR(__xludf.DUMMYFUNCTION("""COMPUTED_VALUE"""),"기타")</f>
        <v>기타</v>
      </c>
      <c r="AH107" s="201"/>
      <c r="AI107" s="201"/>
    </row>
    <row r="108">
      <c r="H108" s="195">
        <v>45483.0</v>
      </c>
      <c r="I108" s="196" t="s">
        <v>39</v>
      </c>
      <c r="J108" s="196" t="s">
        <v>44</v>
      </c>
      <c r="K108" s="202">
        <v>50000.0</v>
      </c>
      <c r="L108" s="198" t="s">
        <v>55</v>
      </c>
      <c r="M108" s="130"/>
      <c r="N108" s="198" t="s">
        <v>44</v>
      </c>
      <c r="O108" s="200"/>
      <c r="P108" s="200"/>
      <c r="Q108" s="130"/>
      <c r="R108" s="199"/>
      <c r="S108" s="200"/>
      <c r="T108" s="132"/>
      <c r="AB108" s="201" t="str">
        <f>IFERROR(__xludf.DUMMYFUNCTION("FILTER('설정시트'!$D$7:$K$20,'설정시트'!$C$7:$C$20=I108)"),"약국")</f>
        <v>약국</v>
      </c>
      <c r="AC108" s="201" t="str">
        <f>IFERROR(__xludf.DUMMYFUNCTION("""COMPUTED_VALUE"""),"병원비")</f>
        <v>병원비</v>
      </c>
      <c r="AD108" s="201" t="str">
        <f>IFERROR(__xludf.DUMMYFUNCTION("""COMPUTED_VALUE"""),"영양제")</f>
        <v>영양제</v>
      </c>
      <c r="AE108" s="201" t="str">
        <f>IFERROR(__xludf.DUMMYFUNCTION("""COMPUTED_VALUE"""),"교통비")</f>
        <v>교통비</v>
      </c>
      <c r="AF108" s="201" t="str">
        <f>IFERROR(__xludf.DUMMYFUNCTION("""COMPUTED_VALUE"""),"주유비")</f>
        <v>주유비</v>
      </c>
      <c r="AG108" s="201" t="str">
        <f>IFERROR(__xludf.DUMMYFUNCTION("""COMPUTED_VALUE"""),"기타")</f>
        <v>기타</v>
      </c>
      <c r="AH108" s="201"/>
      <c r="AI108" s="201"/>
    </row>
    <row r="109">
      <c r="H109" s="195">
        <v>45483.0</v>
      </c>
      <c r="I109" s="196" t="s">
        <v>26</v>
      </c>
      <c r="J109" s="196" t="s">
        <v>27</v>
      </c>
      <c r="K109" s="202">
        <v>22700.0</v>
      </c>
      <c r="L109" s="198" t="s">
        <v>55</v>
      </c>
      <c r="M109" s="130"/>
      <c r="N109" s="198" t="s">
        <v>397</v>
      </c>
      <c r="O109" s="200"/>
      <c r="P109" s="200"/>
      <c r="Q109" s="130"/>
      <c r="R109" s="199"/>
      <c r="S109" s="200"/>
      <c r="T109" s="132"/>
      <c r="AB109" s="201" t="str">
        <f>IFERROR(__xludf.DUMMYFUNCTION("FILTER('설정시트'!$D$7:$K$20,'설정시트'!$C$7:$C$20=I109)"),"식재료비")</f>
        <v>식재료비</v>
      </c>
      <c r="AC109" s="201" t="str">
        <f>IFERROR(__xludf.DUMMYFUNCTION("""COMPUTED_VALUE"""),"회사점심")</f>
        <v>회사점심</v>
      </c>
      <c r="AD109" s="201" t="str">
        <f>IFERROR(__xludf.DUMMYFUNCTION("""COMPUTED_VALUE"""),"간식/카페")</f>
        <v>간식/카페</v>
      </c>
      <c r="AE109" s="201" t="str">
        <f>IFERROR(__xludf.DUMMYFUNCTION("""COMPUTED_VALUE"""),"외식/배달")</f>
        <v>외식/배달</v>
      </c>
      <c r="AF109" s="201" t="str">
        <f>IFERROR(__xludf.DUMMYFUNCTION("""COMPUTED_VALUE"""),"기타")</f>
        <v>기타</v>
      </c>
      <c r="AG109" s="201"/>
      <c r="AH109" s="201"/>
      <c r="AI109" s="201"/>
    </row>
    <row r="110">
      <c r="H110" s="195">
        <v>45483.0</v>
      </c>
      <c r="I110" s="196" t="s">
        <v>26</v>
      </c>
      <c r="J110" s="196" t="s">
        <v>27</v>
      </c>
      <c r="K110" s="202">
        <v>14900.0</v>
      </c>
      <c r="L110" s="198" t="s">
        <v>55</v>
      </c>
      <c r="M110" s="130"/>
      <c r="N110" s="198" t="s">
        <v>398</v>
      </c>
      <c r="O110" s="200"/>
      <c r="P110" s="200"/>
      <c r="Q110" s="130"/>
      <c r="R110" s="199"/>
      <c r="S110" s="200"/>
      <c r="T110" s="132"/>
      <c r="AB110" s="201" t="str">
        <f>IFERROR(__xludf.DUMMYFUNCTION("FILTER('설정시트'!$D$7:$K$20,'설정시트'!$C$7:$C$20=I110)"),"식재료비")</f>
        <v>식재료비</v>
      </c>
      <c r="AC110" s="201" t="str">
        <f>IFERROR(__xludf.DUMMYFUNCTION("""COMPUTED_VALUE"""),"회사점심")</f>
        <v>회사점심</v>
      </c>
      <c r="AD110" s="201" t="str">
        <f>IFERROR(__xludf.DUMMYFUNCTION("""COMPUTED_VALUE"""),"간식/카페")</f>
        <v>간식/카페</v>
      </c>
      <c r="AE110" s="201" t="str">
        <f>IFERROR(__xludf.DUMMYFUNCTION("""COMPUTED_VALUE"""),"외식/배달")</f>
        <v>외식/배달</v>
      </c>
      <c r="AF110" s="201" t="str">
        <f>IFERROR(__xludf.DUMMYFUNCTION("""COMPUTED_VALUE"""),"기타")</f>
        <v>기타</v>
      </c>
      <c r="AG110" s="201"/>
      <c r="AH110" s="201"/>
      <c r="AI110" s="201"/>
    </row>
    <row r="111">
      <c r="H111" s="195">
        <v>45483.0</v>
      </c>
      <c r="I111" s="196" t="s">
        <v>45</v>
      </c>
      <c r="J111" s="196" t="s">
        <v>8</v>
      </c>
      <c r="K111" s="202">
        <v>2800.0</v>
      </c>
      <c r="L111" s="198" t="s">
        <v>58</v>
      </c>
      <c r="M111" s="130"/>
      <c r="N111" s="198" t="s">
        <v>399</v>
      </c>
      <c r="O111" s="200"/>
      <c r="P111" s="200"/>
      <c r="Q111" s="130"/>
      <c r="R111" s="199"/>
      <c r="S111" s="200"/>
      <c r="T111" s="132"/>
      <c r="AB111" s="201" t="str">
        <f>IFERROR(__xludf.DUMMYFUNCTION("FILTER('설정시트'!$D$7:$K$20,'설정시트'!$C$7:$C$20=I111)"),"약국")</f>
        <v>약국</v>
      </c>
      <c r="AC111" s="201" t="str">
        <f>IFERROR(__xludf.DUMMYFUNCTION("""COMPUTED_VALUE"""),"병원비")</f>
        <v>병원비</v>
      </c>
      <c r="AD111" s="201" t="str">
        <f>IFERROR(__xludf.DUMMYFUNCTION("""COMPUTED_VALUE"""),"영양제")</f>
        <v>영양제</v>
      </c>
      <c r="AE111" s="201" t="str">
        <f>IFERROR(__xludf.DUMMYFUNCTION("""COMPUTED_VALUE"""),"교통비")</f>
        <v>교통비</v>
      </c>
      <c r="AF111" s="201" t="str">
        <f>IFERROR(__xludf.DUMMYFUNCTION("""COMPUTED_VALUE"""),"주유비")</f>
        <v>주유비</v>
      </c>
      <c r="AG111" s="201" t="str">
        <f>IFERROR(__xludf.DUMMYFUNCTION("""COMPUTED_VALUE"""),"기타")</f>
        <v>기타</v>
      </c>
      <c r="AH111" s="201"/>
      <c r="AI111" s="201"/>
    </row>
    <row r="112">
      <c r="H112" s="195">
        <v>45483.0</v>
      </c>
      <c r="I112" s="196" t="s">
        <v>31</v>
      </c>
      <c r="J112" s="196" t="s">
        <v>29</v>
      </c>
      <c r="K112" s="202">
        <v>2000.0</v>
      </c>
      <c r="L112" s="198" t="s">
        <v>58</v>
      </c>
      <c r="M112" s="130"/>
      <c r="N112" s="198" t="s">
        <v>400</v>
      </c>
      <c r="O112" s="200"/>
      <c r="P112" s="200"/>
      <c r="Q112" s="130"/>
      <c r="R112" s="199"/>
      <c r="S112" s="200"/>
      <c r="T112" s="132"/>
      <c r="AB112" s="201" t="str">
        <f>IFERROR(__xludf.DUMMYFUNCTION("FILTER('설정시트'!$D$7:$K$20,'설정시트'!$C$7:$C$20=I112)"),"식재료비")</f>
        <v>식재료비</v>
      </c>
      <c r="AC112" s="201" t="str">
        <f>IFERROR(__xludf.DUMMYFUNCTION("""COMPUTED_VALUE"""),"회사점심")</f>
        <v>회사점심</v>
      </c>
      <c r="AD112" s="201" t="str">
        <f>IFERROR(__xludf.DUMMYFUNCTION("""COMPUTED_VALUE"""),"간식/카페")</f>
        <v>간식/카페</v>
      </c>
      <c r="AE112" s="201" t="str">
        <f>IFERROR(__xludf.DUMMYFUNCTION("""COMPUTED_VALUE"""),"외식/배달")</f>
        <v>외식/배달</v>
      </c>
      <c r="AF112" s="201" t="str">
        <f>IFERROR(__xludf.DUMMYFUNCTION("""COMPUTED_VALUE"""),"기타")</f>
        <v>기타</v>
      </c>
      <c r="AG112" s="201"/>
      <c r="AH112" s="201"/>
      <c r="AI112" s="201"/>
    </row>
    <row r="113">
      <c r="H113" s="195">
        <v>45483.0</v>
      </c>
      <c r="I113" s="196" t="s">
        <v>3</v>
      </c>
      <c r="J113" s="196" t="s">
        <v>7</v>
      </c>
      <c r="K113" s="202">
        <v>2465850.0</v>
      </c>
      <c r="L113" s="198" t="s">
        <v>54</v>
      </c>
      <c r="M113" s="130"/>
      <c r="N113" s="198" t="s">
        <v>401</v>
      </c>
      <c r="O113" s="200"/>
      <c r="P113" s="200"/>
      <c r="Q113" s="130"/>
      <c r="R113" s="199"/>
      <c r="S113" s="200"/>
      <c r="T113" s="132"/>
      <c r="AB113" s="201" t="str">
        <f>IFERROR(__xludf.DUMMYFUNCTION("FILTER('설정시트'!$D$7:$K$20,'설정시트'!$C$7:$C$20=I113)"),"🍪 월급")</f>
        <v>🍪 월급</v>
      </c>
      <c r="AC113" s="201" t="str">
        <f>IFERROR(__xludf.DUMMYFUNCTION("""COMPUTED_VALUE"""),"🍪 부수입")</f>
        <v>🍪 부수입</v>
      </c>
      <c r="AD113" s="201" t="str">
        <f>IFERROR(__xludf.DUMMYFUNCTION("""COMPUTED_VALUE"""),"🐻 월급")</f>
        <v>🐻 월급</v>
      </c>
      <c r="AE113" s="201" t="str">
        <f>IFERROR(__xludf.DUMMYFUNCTION("""COMPUTED_VALUE"""),"🐻 부수입")</f>
        <v>🐻 부수입</v>
      </c>
      <c r="AF113" s="201" t="str">
        <f>IFERROR(__xludf.DUMMYFUNCTION("""COMPUTED_VALUE"""),"기타")</f>
        <v>기타</v>
      </c>
      <c r="AG113" s="201"/>
      <c r="AH113" s="201"/>
      <c r="AI113" s="201"/>
    </row>
    <row r="114">
      <c r="H114" s="195">
        <v>45483.0</v>
      </c>
      <c r="I114" s="196" t="s">
        <v>3</v>
      </c>
      <c r="J114" s="196" t="s">
        <v>8</v>
      </c>
      <c r="K114" s="202">
        <v>300000.0</v>
      </c>
      <c r="L114" s="198" t="s">
        <v>54</v>
      </c>
      <c r="M114" s="130"/>
      <c r="N114" s="198" t="s">
        <v>402</v>
      </c>
      <c r="O114" s="200"/>
      <c r="P114" s="200"/>
      <c r="Q114" s="130"/>
      <c r="R114" s="199"/>
      <c r="S114" s="200"/>
      <c r="T114" s="132"/>
      <c r="AB114" s="201" t="str">
        <f>IFERROR(__xludf.DUMMYFUNCTION("FILTER('설정시트'!$D$7:$K$20,'설정시트'!$C$7:$C$20=I114)"),"🍪 월급")</f>
        <v>🍪 월급</v>
      </c>
      <c r="AC114" s="201" t="str">
        <f>IFERROR(__xludf.DUMMYFUNCTION("""COMPUTED_VALUE"""),"🍪 부수입")</f>
        <v>🍪 부수입</v>
      </c>
      <c r="AD114" s="201" t="str">
        <f>IFERROR(__xludf.DUMMYFUNCTION("""COMPUTED_VALUE"""),"🐻 월급")</f>
        <v>🐻 월급</v>
      </c>
      <c r="AE114" s="201" t="str">
        <f>IFERROR(__xludf.DUMMYFUNCTION("""COMPUTED_VALUE"""),"🐻 부수입")</f>
        <v>🐻 부수입</v>
      </c>
      <c r="AF114" s="201" t="str">
        <f>IFERROR(__xludf.DUMMYFUNCTION("""COMPUTED_VALUE"""),"기타")</f>
        <v>기타</v>
      </c>
      <c r="AG114" s="201"/>
      <c r="AH114" s="201"/>
      <c r="AI114" s="201"/>
    </row>
    <row r="115">
      <c r="H115" s="195">
        <v>45483.0</v>
      </c>
      <c r="I115" s="196" t="s">
        <v>21</v>
      </c>
      <c r="J115" s="196" t="s">
        <v>20</v>
      </c>
      <c r="K115" s="202">
        <v>50000.0</v>
      </c>
      <c r="L115" s="198" t="s">
        <v>54</v>
      </c>
      <c r="M115" s="130"/>
      <c r="N115" s="198" t="s">
        <v>403</v>
      </c>
      <c r="O115" s="200"/>
      <c r="P115" s="200"/>
      <c r="Q115" s="130"/>
      <c r="R115" s="199"/>
      <c r="S115" s="200"/>
      <c r="T115" s="132"/>
      <c r="AB115" s="201" t="str">
        <f>IFERROR(__xludf.DUMMYFUNCTION("FILTER('설정시트'!$D$7:$K$20,'설정시트'!$C$7:$C$20=I115)"),"관리비")</f>
        <v>관리비</v>
      </c>
      <c r="AC115" s="201" t="str">
        <f>IFERROR(__xludf.DUMMYFUNCTION("""COMPUTED_VALUE"""),"대출이자")</f>
        <v>대출이자</v>
      </c>
      <c r="AD115" s="201" t="str">
        <f>IFERROR(__xludf.DUMMYFUNCTION("""COMPUTED_VALUE"""),"통신비")</f>
        <v>통신비</v>
      </c>
      <c r="AE115" s="201" t="str">
        <f>IFERROR(__xludf.DUMMYFUNCTION("""COMPUTED_VALUE"""),"보험료")</f>
        <v>보험료</v>
      </c>
      <c r="AF115" s="201" t="str">
        <f>IFERROR(__xludf.DUMMYFUNCTION("""COMPUTED_VALUE"""),"곗돈")</f>
        <v>곗돈</v>
      </c>
      <c r="AG115" s="201"/>
      <c r="AH115" s="201"/>
      <c r="AI115" s="201"/>
    </row>
    <row r="116">
      <c r="H116" s="195">
        <v>45483.0</v>
      </c>
      <c r="I116" s="196" t="s">
        <v>26</v>
      </c>
      <c r="J116" s="196" t="s">
        <v>29</v>
      </c>
      <c r="K116" s="204">
        <v>43600.0</v>
      </c>
      <c r="L116" s="198" t="s">
        <v>56</v>
      </c>
      <c r="M116" s="130"/>
      <c r="N116" s="198" t="s">
        <v>404</v>
      </c>
      <c r="O116" s="200"/>
      <c r="P116" s="200"/>
      <c r="Q116" s="130"/>
      <c r="R116" s="199"/>
      <c r="S116" s="200"/>
      <c r="T116" s="132"/>
      <c r="AB116" s="201" t="str">
        <f>IFERROR(__xludf.DUMMYFUNCTION("FILTER('설정시트'!$D$7:$K$20,'설정시트'!$C$7:$C$20=I116)"),"식재료비")</f>
        <v>식재료비</v>
      </c>
      <c r="AC116" s="201" t="str">
        <f>IFERROR(__xludf.DUMMYFUNCTION("""COMPUTED_VALUE"""),"회사점심")</f>
        <v>회사점심</v>
      </c>
      <c r="AD116" s="201" t="str">
        <f>IFERROR(__xludf.DUMMYFUNCTION("""COMPUTED_VALUE"""),"간식/카페")</f>
        <v>간식/카페</v>
      </c>
      <c r="AE116" s="201" t="str">
        <f>IFERROR(__xludf.DUMMYFUNCTION("""COMPUTED_VALUE"""),"외식/배달")</f>
        <v>외식/배달</v>
      </c>
      <c r="AF116" s="201" t="str">
        <f>IFERROR(__xludf.DUMMYFUNCTION("""COMPUTED_VALUE"""),"기타")</f>
        <v>기타</v>
      </c>
      <c r="AG116" s="201"/>
      <c r="AH116" s="201"/>
      <c r="AI116" s="201"/>
    </row>
    <row r="117">
      <c r="H117" s="195">
        <v>45484.0</v>
      </c>
      <c r="I117" s="196" t="s">
        <v>31</v>
      </c>
      <c r="J117" s="196" t="s">
        <v>29</v>
      </c>
      <c r="K117" s="202">
        <v>2900.0</v>
      </c>
      <c r="L117" s="198" t="s">
        <v>58</v>
      </c>
      <c r="M117" s="130"/>
      <c r="N117" s="198" t="s">
        <v>287</v>
      </c>
      <c r="O117" s="200"/>
      <c r="P117" s="200"/>
      <c r="Q117" s="130"/>
      <c r="R117" s="199"/>
      <c r="S117" s="200"/>
      <c r="T117" s="132"/>
      <c r="AB117" s="201" t="str">
        <f>IFERROR(__xludf.DUMMYFUNCTION("FILTER('설정시트'!$D$7:$K$20,'설정시트'!$C$7:$C$20=I117)"),"식재료비")</f>
        <v>식재료비</v>
      </c>
      <c r="AC117" s="201" t="str">
        <f>IFERROR(__xludf.DUMMYFUNCTION("""COMPUTED_VALUE"""),"회사점심")</f>
        <v>회사점심</v>
      </c>
      <c r="AD117" s="201" t="str">
        <f>IFERROR(__xludf.DUMMYFUNCTION("""COMPUTED_VALUE"""),"간식/카페")</f>
        <v>간식/카페</v>
      </c>
      <c r="AE117" s="201" t="str">
        <f>IFERROR(__xludf.DUMMYFUNCTION("""COMPUTED_VALUE"""),"외식/배달")</f>
        <v>외식/배달</v>
      </c>
      <c r="AF117" s="201" t="str">
        <f>IFERROR(__xludf.DUMMYFUNCTION("""COMPUTED_VALUE"""),"기타")</f>
        <v>기타</v>
      </c>
      <c r="AG117" s="201"/>
      <c r="AH117" s="201"/>
      <c r="AI117" s="201"/>
    </row>
    <row r="118">
      <c r="H118" s="195">
        <v>45484.0</v>
      </c>
      <c r="I118" s="203" t="s">
        <v>22</v>
      </c>
      <c r="J118" s="203" t="s">
        <v>24</v>
      </c>
      <c r="K118" s="204">
        <v>14900.0</v>
      </c>
      <c r="L118" s="198" t="s">
        <v>56</v>
      </c>
      <c r="M118" s="130"/>
      <c r="N118" s="198" t="s">
        <v>405</v>
      </c>
      <c r="O118" s="200"/>
      <c r="P118" s="200"/>
      <c r="Q118" s="130"/>
      <c r="R118" s="199"/>
      <c r="S118" s="200"/>
      <c r="T118" s="132"/>
      <c r="AB118" s="201" t="str">
        <f>IFERROR(__xludf.DUMMYFUNCTION("FILTER('설정시트'!$D$7:$K$20,'설정시트'!$C$7:$C$20=I118)"),"주방/욕실")</f>
        <v>주방/욕실</v>
      </c>
      <c r="AC118" s="201" t="str">
        <f>IFERROR(__xludf.DUMMYFUNCTION("""COMPUTED_VALUE"""),"소모품")</f>
        <v>소모품</v>
      </c>
      <c r="AD118" s="201" t="str">
        <f>IFERROR(__xludf.DUMMYFUNCTION("""COMPUTED_VALUE"""),"기타")</f>
        <v>기타</v>
      </c>
      <c r="AE118" s="201"/>
      <c r="AF118" s="201"/>
      <c r="AG118" s="201"/>
      <c r="AH118" s="201"/>
      <c r="AI118" s="201"/>
    </row>
    <row r="119">
      <c r="H119" s="195">
        <v>45485.0</v>
      </c>
      <c r="I119" s="203" t="s">
        <v>26</v>
      </c>
      <c r="J119" s="203" t="s">
        <v>29</v>
      </c>
      <c r="K119" s="204">
        <v>3800.0</v>
      </c>
      <c r="L119" s="198" t="s">
        <v>55</v>
      </c>
      <c r="M119" s="130"/>
      <c r="N119" s="198" t="s">
        <v>406</v>
      </c>
      <c r="O119" s="200"/>
      <c r="P119" s="200"/>
      <c r="Q119" s="130"/>
      <c r="R119" s="199"/>
      <c r="S119" s="200"/>
      <c r="T119" s="132"/>
      <c r="AB119" s="201" t="str">
        <f>IFERROR(__xludf.DUMMYFUNCTION("FILTER('설정시트'!$D$7:$K$20,'설정시트'!$C$7:$C$20=I119)"),"식재료비")</f>
        <v>식재료비</v>
      </c>
      <c r="AC119" s="201" t="str">
        <f>IFERROR(__xludf.DUMMYFUNCTION("""COMPUTED_VALUE"""),"회사점심")</f>
        <v>회사점심</v>
      </c>
      <c r="AD119" s="201" t="str">
        <f>IFERROR(__xludf.DUMMYFUNCTION("""COMPUTED_VALUE"""),"간식/카페")</f>
        <v>간식/카페</v>
      </c>
      <c r="AE119" s="201" t="str">
        <f>IFERROR(__xludf.DUMMYFUNCTION("""COMPUTED_VALUE"""),"외식/배달")</f>
        <v>외식/배달</v>
      </c>
      <c r="AF119" s="201" t="str">
        <f>IFERROR(__xludf.DUMMYFUNCTION("""COMPUTED_VALUE"""),"기타")</f>
        <v>기타</v>
      </c>
      <c r="AG119" s="201"/>
      <c r="AH119" s="201"/>
      <c r="AI119" s="201"/>
    </row>
    <row r="120">
      <c r="H120" s="195">
        <v>45485.0</v>
      </c>
      <c r="I120" s="203" t="s">
        <v>26</v>
      </c>
      <c r="J120" s="203" t="s">
        <v>30</v>
      </c>
      <c r="K120" s="204">
        <v>36000.0</v>
      </c>
      <c r="L120" s="198" t="s">
        <v>54</v>
      </c>
      <c r="M120" s="130"/>
      <c r="N120" s="198" t="s">
        <v>407</v>
      </c>
      <c r="O120" s="200"/>
      <c r="P120" s="200"/>
      <c r="Q120" s="130"/>
      <c r="R120" s="199"/>
      <c r="S120" s="200"/>
      <c r="T120" s="132"/>
      <c r="AB120" s="201" t="str">
        <f>IFERROR(__xludf.DUMMYFUNCTION("FILTER('설정시트'!$D$7:$K$20,'설정시트'!$C$7:$C$20=I120)"),"식재료비")</f>
        <v>식재료비</v>
      </c>
      <c r="AC120" s="201" t="str">
        <f>IFERROR(__xludf.DUMMYFUNCTION("""COMPUTED_VALUE"""),"회사점심")</f>
        <v>회사점심</v>
      </c>
      <c r="AD120" s="201" t="str">
        <f>IFERROR(__xludf.DUMMYFUNCTION("""COMPUTED_VALUE"""),"간식/카페")</f>
        <v>간식/카페</v>
      </c>
      <c r="AE120" s="201" t="str">
        <f>IFERROR(__xludf.DUMMYFUNCTION("""COMPUTED_VALUE"""),"외식/배달")</f>
        <v>외식/배달</v>
      </c>
      <c r="AF120" s="201" t="str">
        <f>IFERROR(__xludf.DUMMYFUNCTION("""COMPUTED_VALUE"""),"기타")</f>
        <v>기타</v>
      </c>
      <c r="AG120" s="201"/>
      <c r="AH120" s="201"/>
      <c r="AI120" s="201"/>
    </row>
    <row r="121">
      <c r="H121" s="195">
        <v>45485.0</v>
      </c>
      <c r="I121" s="203" t="s">
        <v>31</v>
      </c>
      <c r="J121" s="203" t="s">
        <v>28</v>
      </c>
      <c r="K121" s="204">
        <v>8000.0</v>
      </c>
      <c r="L121" s="198" t="s">
        <v>58</v>
      </c>
      <c r="M121" s="130"/>
      <c r="N121" s="198" t="s">
        <v>408</v>
      </c>
      <c r="O121" s="200"/>
      <c r="P121" s="200"/>
      <c r="Q121" s="130"/>
      <c r="R121" s="199"/>
      <c r="S121" s="200"/>
      <c r="T121" s="132"/>
      <c r="AB121" s="201" t="str">
        <f>IFERROR(__xludf.DUMMYFUNCTION("FILTER('설정시트'!$D$7:$K$20,'설정시트'!$C$7:$C$20=I121)"),"식재료비")</f>
        <v>식재료비</v>
      </c>
      <c r="AC121" s="201" t="str">
        <f>IFERROR(__xludf.DUMMYFUNCTION("""COMPUTED_VALUE"""),"회사점심")</f>
        <v>회사점심</v>
      </c>
      <c r="AD121" s="201" t="str">
        <f>IFERROR(__xludf.DUMMYFUNCTION("""COMPUTED_VALUE"""),"간식/카페")</f>
        <v>간식/카페</v>
      </c>
      <c r="AE121" s="201" t="str">
        <f>IFERROR(__xludf.DUMMYFUNCTION("""COMPUTED_VALUE"""),"외식/배달")</f>
        <v>외식/배달</v>
      </c>
      <c r="AF121" s="201" t="str">
        <f>IFERROR(__xludf.DUMMYFUNCTION("""COMPUTED_VALUE"""),"기타")</f>
        <v>기타</v>
      </c>
      <c r="AG121" s="201"/>
      <c r="AH121" s="201"/>
      <c r="AI121" s="201"/>
    </row>
    <row r="122">
      <c r="H122" s="195">
        <v>45485.0</v>
      </c>
      <c r="I122" s="203" t="s">
        <v>31</v>
      </c>
      <c r="J122" s="203" t="s">
        <v>29</v>
      </c>
      <c r="K122" s="204">
        <v>6300.0</v>
      </c>
      <c r="L122" s="198" t="s">
        <v>58</v>
      </c>
      <c r="M122" s="130"/>
      <c r="N122" s="198" t="s">
        <v>409</v>
      </c>
      <c r="O122" s="200"/>
      <c r="P122" s="200"/>
      <c r="Q122" s="130"/>
      <c r="R122" s="199"/>
      <c r="S122" s="200"/>
      <c r="T122" s="132"/>
      <c r="AB122" s="201" t="str">
        <f>IFERROR(__xludf.DUMMYFUNCTION("FILTER('설정시트'!$D$7:$K$20,'설정시트'!$C$7:$C$20=I122)"),"식재료비")</f>
        <v>식재료비</v>
      </c>
      <c r="AC122" s="201" t="str">
        <f>IFERROR(__xludf.DUMMYFUNCTION("""COMPUTED_VALUE"""),"회사점심")</f>
        <v>회사점심</v>
      </c>
      <c r="AD122" s="201" t="str">
        <f>IFERROR(__xludf.DUMMYFUNCTION("""COMPUTED_VALUE"""),"간식/카페")</f>
        <v>간식/카페</v>
      </c>
      <c r="AE122" s="201" t="str">
        <f>IFERROR(__xludf.DUMMYFUNCTION("""COMPUTED_VALUE"""),"외식/배달")</f>
        <v>외식/배달</v>
      </c>
      <c r="AF122" s="201" t="str">
        <f>IFERROR(__xludf.DUMMYFUNCTION("""COMPUTED_VALUE"""),"기타")</f>
        <v>기타</v>
      </c>
      <c r="AG122" s="201"/>
      <c r="AH122" s="201"/>
      <c r="AI122" s="201"/>
    </row>
    <row r="123">
      <c r="H123" s="195">
        <v>45486.0</v>
      </c>
      <c r="I123" s="203" t="s">
        <v>26</v>
      </c>
      <c r="J123" s="203" t="s">
        <v>27</v>
      </c>
      <c r="K123" s="204">
        <v>99280.0</v>
      </c>
      <c r="L123" s="198" t="s">
        <v>55</v>
      </c>
      <c r="M123" s="130"/>
      <c r="N123" s="198" t="s">
        <v>410</v>
      </c>
      <c r="O123" s="200"/>
      <c r="P123" s="200"/>
      <c r="Q123" s="130"/>
      <c r="R123" s="199"/>
      <c r="S123" s="200"/>
      <c r="T123" s="132"/>
      <c r="AB123" s="201" t="str">
        <f>IFERROR(__xludf.DUMMYFUNCTION("FILTER('설정시트'!$D$7:$K$20,'설정시트'!$C$7:$C$20=I123)"),"식재료비")</f>
        <v>식재료비</v>
      </c>
      <c r="AC123" s="201" t="str">
        <f>IFERROR(__xludf.DUMMYFUNCTION("""COMPUTED_VALUE"""),"회사점심")</f>
        <v>회사점심</v>
      </c>
      <c r="AD123" s="201" t="str">
        <f>IFERROR(__xludf.DUMMYFUNCTION("""COMPUTED_VALUE"""),"간식/카페")</f>
        <v>간식/카페</v>
      </c>
      <c r="AE123" s="201" t="str">
        <f>IFERROR(__xludf.DUMMYFUNCTION("""COMPUTED_VALUE"""),"외식/배달")</f>
        <v>외식/배달</v>
      </c>
      <c r="AF123" s="201" t="str">
        <f>IFERROR(__xludf.DUMMYFUNCTION("""COMPUTED_VALUE"""),"기타")</f>
        <v>기타</v>
      </c>
      <c r="AG123" s="201"/>
      <c r="AH123" s="201"/>
      <c r="AI123" s="201"/>
    </row>
    <row r="124">
      <c r="H124" s="195">
        <v>45486.0</v>
      </c>
      <c r="I124" s="203" t="s">
        <v>26</v>
      </c>
      <c r="J124" s="203" t="s">
        <v>27</v>
      </c>
      <c r="K124" s="204">
        <v>4700.0</v>
      </c>
      <c r="L124" s="198" t="s">
        <v>55</v>
      </c>
      <c r="M124" s="130"/>
      <c r="N124" s="198" t="s">
        <v>411</v>
      </c>
      <c r="O124" s="200"/>
      <c r="P124" s="200"/>
      <c r="Q124" s="130"/>
      <c r="R124" s="199"/>
      <c r="S124" s="200"/>
      <c r="T124" s="132"/>
      <c r="AB124" s="201" t="str">
        <f>IFERROR(__xludf.DUMMYFUNCTION("FILTER('설정시트'!$D$7:$K$20,'설정시트'!$C$7:$C$20=I124)"),"식재료비")</f>
        <v>식재료비</v>
      </c>
      <c r="AC124" s="201" t="str">
        <f>IFERROR(__xludf.DUMMYFUNCTION("""COMPUTED_VALUE"""),"회사점심")</f>
        <v>회사점심</v>
      </c>
      <c r="AD124" s="201" t="str">
        <f>IFERROR(__xludf.DUMMYFUNCTION("""COMPUTED_VALUE"""),"간식/카페")</f>
        <v>간식/카페</v>
      </c>
      <c r="AE124" s="201" t="str">
        <f>IFERROR(__xludf.DUMMYFUNCTION("""COMPUTED_VALUE"""),"외식/배달")</f>
        <v>외식/배달</v>
      </c>
      <c r="AF124" s="201" t="str">
        <f>IFERROR(__xludf.DUMMYFUNCTION("""COMPUTED_VALUE"""),"기타")</f>
        <v>기타</v>
      </c>
      <c r="AG124" s="201"/>
      <c r="AH124" s="201"/>
      <c r="AI124" s="201"/>
    </row>
    <row r="125">
      <c r="H125" s="195">
        <v>45486.0</v>
      </c>
      <c r="I125" s="203" t="s">
        <v>46</v>
      </c>
      <c r="J125" s="203" t="s">
        <v>48</v>
      </c>
      <c r="K125" s="204">
        <v>13900.0</v>
      </c>
      <c r="L125" s="198" t="s">
        <v>55</v>
      </c>
      <c r="M125" s="130"/>
      <c r="N125" s="198" t="s">
        <v>412</v>
      </c>
      <c r="O125" s="200"/>
      <c r="P125" s="200"/>
      <c r="Q125" s="130"/>
      <c r="R125" s="199"/>
      <c r="S125" s="200"/>
      <c r="T125" s="132"/>
      <c r="AB125" s="201" t="str">
        <f>IFERROR(__xludf.DUMMYFUNCTION("FILTER('설정시트'!$D$7:$K$20,'설정시트'!$C$7:$C$20=I125)"),"축의/부의금")</f>
        <v>축의/부의금</v>
      </c>
      <c r="AC125" s="201" t="str">
        <f>IFERROR(__xludf.DUMMYFUNCTION("""COMPUTED_VALUE"""),"생신/생일선물")</f>
        <v>생신/생일선물</v>
      </c>
      <c r="AD125" s="201" t="str">
        <f>IFERROR(__xludf.DUMMYFUNCTION("""COMPUTED_VALUE"""),"명절/어버이날")</f>
        <v>명절/어버이날</v>
      </c>
      <c r="AE125" s="201" t="str">
        <f>IFERROR(__xludf.DUMMYFUNCTION("""COMPUTED_VALUE"""),"여행")</f>
        <v>여행</v>
      </c>
      <c r="AF125" s="201" t="str">
        <f>IFERROR(__xludf.DUMMYFUNCTION("""COMPUTED_VALUE"""),"기타")</f>
        <v>기타</v>
      </c>
      <c r="AG125" s="201"/>
      <c r="AH125" s="201"/>
      <c r="AI125" s="201"/>
    </row>
    <row r="126">
      <c r="H126" s="195">
        <v>45486.0</v>
      </c>
      <c r="I126" s="203" t="s">
        <v>31</v>
      </c>
      <c r="J126" s="203" t="s">
        <v>29</v>
      </c>
      <c r="K126" s="204">
        <v>4700.0</v>
      </c>
      <c r="L126" s="198" t="s">
        <v>58</v>
      </c>
      <c r="M126" s="130"/>
      <c r="N126" s="198" t="s">
        <v>413</v>
      </c>
      <c r="O126" s="200"/>
      <c r="P126" s="200"/>
      <c r="Q126" s="130"/>
      <c r="R126" s="199"/>
      <c r="S126" s="200"/>
      <c r="T126" s="132"/>
      <c r="AB126" s="201" t="str">
        <f>IFERROR(__xludf.DUMMYFUNCTION("FILTER('설정시트'!$D$7:$K$20,'설정시트'!$C$7:$C$20=I126)"),"식재료비")</f>
        <v>식재료비</v>
      </c>
      <c r="AC126" s="201" t="str">
        <f>IFERROR(__xludf.DUMMYFUNCTION("""COMPUTED_VALUE"""),"회사점심")</f>
        <v>회사점심</v>
      </c>
      <c r="AD126" s="201" t="str">
        <f>IFERROR(__xludf.DUMMYFUNCTION("""COMPUTED_VALUE"""),"간식/카페")</f>
        <v>간식/카페</v>
      </c>
      <c r="AE126" s="201" t="str">
        <f>IFERROR(__xludf.DUMMYFUNCTION("""COMPUTED_VALUE"""),"외식/배달")</f>
        <v>외식/배달</v>
      </c>
      <c r="AF126" s="201" t="str">
        <f>IFERROR(__xludf.DUMMYFUNCTION("""COMPUTED_VALUE"""),"기타")</f>
        <v>기타</v>
      </c>
      <c r="AG126" s="201"/>
      <c r="AH126" s="201"/>
      <c r="AI126" s="201"/>
    </row>
    <row r="127">
      <c r="H127" s="195">
        <v>45487.0</v>
      </c>
      <c r="I127" s="203" t="s">
        <v>22</v>
      </c>
      <c r="J127" s="203" t="s">
        <v>23</v>
      </c>
      <c r="K127" s="204">
        <v>7790.0</v>
      </c>
      <c r="L127" s="198" t="s">
        <v>55</v>
      </c>
      <c r="M127" s="130"/>
      <c r="N127" s="198" t="s">
        <v>414</v>
      </c>
      <c r="O127" s="200"/>
      <c r="P127" s="200"/>
      <c r="Q127" s="130"/>
      <c r="R127" s="199"/>
      <c r="S127" s="200"/>
      <c r="T127" s="132"/>
      <c r="AB127" s="201" t="str">
        <f>IFERROR(__xludf.DUMMYFUNCTION("FILTER('설정시트'!$D$7:$K$20,'설정시트'!$C$7:$C$20=I127)"),"주방/욕실")</f>
        <v>주방/욕실</v>
      </c>
      <c r="AC127" s="201" t="str">
        <f>IFERROR(__xludf.DUMMYFUNCTION("""COMPUTED_VALUE"""),"소모품")</f>
        <v>소모품</v>
      </c>
      <c r="AD127" s="201" t="str">
        <f>IFERROR(__xludf.DUMMYFUNCTION("""COMPUTED_VALUE"""),"기타")</f>
        <v>기타</v>
      </c>
      <c r="AE127" s="201"/>
      <c r="AF127" s="201"/>
      <c r="AG127" s="201"/>
      <c r="AH127" s="201"/>
      <c r="AI127" s="201"/>
    </row>
    <row r="128">
      <c r="H128" s="195">
        <v>45488.0</v>
      </c>
      <c r="I128" s="196" t="s">
        <v>21</v>
      </c>
      <c r="J128" s="196" t="s">
        <v>18</v>
      </c>
      <c r="K128" s="202">
        <v>40750.0</v>
      </c>
      <c r="L128" s="198" t="s">
        <v>58</v>
      </c>
      <c r="M128" s="130"/>
      <c r="N128" s="198" t="s">
        <v>257</v>
      </c>
      <c r="O128" s="200"/>
      <c r="P128" s="200"/>
      <c r="Q128" s="130"/>
      <c r="R128" s="199"/>
      <c r="S128" s="200"/>
      <c r="T128" s="132"/>
      <c r="AB128" s="201" t="str">
        <f>IFERROR(__xludf.DUMMYFUNCTION("FILTER('설정시트'!$D$7:$K$20,'설정시트'!$C$7:$C$20=I128)"),"관리비")</f>
        <v>관리비</v>
      </c>
      <c r="AC128" s="201" t="str">
        <f>IFERROR(__xludf.DUMMYFUNCTION("""COMPUTED_VALUE"""),"대출이자")</f>
        <v>대출이자</v>
      </c>
      <c r="AD128" s="201" t="str">
        <f>IFERROR(__xludf.DUMMYFUNCTION("""COMPUTED_VALUE"""),"통신비")</f>
        <v>통신비</v>
      </c>
      <c r="AE128" s="201" t="str">
        <f>IFERROR(__xludf.DUMMYFUNCTION("""COMPUTED_VALUE"""),"보험료")</f>
        <v>보험료</v>
      </c>
      <c r="AF128" s="201" t="str">
        <f>IFERROR(__xludf.DUMMYFUNCTION("""COMPUTED_VALUE"""),"곗돈")</f>
        <v>곗돈</v>
      </c>
      <c r="AG128" s="201"/>
      <c r="AH128" s="201"/>
      <c r="AI128" s="201"/>
    </row>
    <row r="129">
      <c r="H129" s="195">
        <v>45488.0</v>
      </c>
      <c r="I129" s="203" t="s">
        <v>31</v>
      </c>
      <c r="J129" s="203" t="s">
        <v>28</v>
      </c>
      <c r="K129" s="204">
        <v>9000.0</v>
      </c>
      <c r="L129" s="198" t="s">
        <v>56</v>
      </c>
      <c r="M129" s="130"/>
      <c r="N129" s="198" t="s">
        <v>361</v>
      </c>
      <c r="O129" s="200"/>
      <c r="P129" s="200"/>
      <c r="Q129" s="130"/>
      <c r="R129" s="199"/>
      <c r="S129" s="200"/>
      <c r="T129" s="132"/>
      <c r="AB129" s="201" t="str">
        <f>IFERROR(__xludf.DUMMYFUNCTION("FILTER('설정시트'!$D$7:$K$20,'설정시트'!$C$7:$C$20=I129)"),"식재료비")</f>
        <v>식재료비</v>
      </c>
      <c r="AC129" s="201" t="str">
        <f>IFERROR(__xludf.DUMMYFUNCTION("""COMPUTED_VALUE"""),"회사점심")</f>
        <v>회사점심</v>
      </c>
      <c r="AD129" s="201" t="str">
        <f>IFERROR(__xludf.DUMMYFUNCTION("""COMPUTED_VALUE"""),"간식/카페")</f>
        <v>간식/카페</v>
      </c>
      <c r="AE129" s="201" t="str">
        <f>IFERROR(__xludf.DUMMYFUNCTION("""COMPUTED_VALUE"""),"외식/배달")</f>
        <v>외식/배달</v>
      </c>
      <c r="AF129" s="201" t="str">
        <f>IFERROR(__xludf.DUMMYFUNCTION("""COMPUTED_VALUE"""),"기타")</f>
        <v>기타</v>
      </c>
      <c r="AG129" s="201"/>
      <c r="AH129" s="201"/>
      <c r="AI129" s="201"/>
    </row>
    <row r="130">
      <c r="H130" s="195">
        <v>45488.0</v>
      </c>
      <c r="I130" s="203" t="s">
        <v>31</v>
      </c>
      <c r="J130" s="203" t="s">
        <v>29</v>
      </c>
      <c r="K130" s="204">
        <v>5500.0</v>
      </c>
      <c r="L130" s="198" t="s">
        <v>58</v>
      </c>
      <c r="M130" s="130"/>
      <c r="N130" s="198" t="s">
        <v>260</v>
      </c>
      <c r="O130" s="200"/>
      <c r="P130" s="200"/>
      <c r="Q130" s="130"/>
      <c r="R130" s="199"/>
      <c r="S130" s="200"/>
      <c r="T130" s="132"/>
      <c r="AB130" s="201" t="str">
        <f>IFERROR(__xludf.DUMMYFUNCTION("FILTER('설정시트'!$D$7:$K$20,'설정시트'!$C$7:$C$20=I130)"),"식재료비")</f>
        <v>식재료비</v>
      </c>
      <c r="AC130" s="201" t="str">
        <f>IFERROR(__xludf.DUMMYFUNCTION("""COMPUTED_VALUE"""),"회사점심")</f>
        <v>회사점심</v>
      </c>
      <c r="AD130" s="201" t="str">
        <f>IFERROR(__xludf.DUMMYFUNCTION("""COMPUTED_VALUE"""),"간식/카페")</f>
        <v>간식/카페</v>
      </c>
      <c r="AE130" s="201" t="str">
        <f>IFERROR(__xludf.DUMMYFUNCTION("""COMPUTED_VALUE"""),"외식/배달")</f>
        <v>외식/배달</v>
      </c>
      <c r="AF130" s="201" t="str">
        <f>IFERROR(__xludf.DUMMYFUNCTION("""COMPUTED_VALUE"""),"기타")</f>
        <v>기타</v>
      </c>
      <c r="AG130" s="201"/>
      <c r="AH130" s="201"/>
      <c r="AI130" s="201"/>
    </row>
    <row r="131">
      <c r="H131" s="195">
        <v>45488.0</v>
      </c>
      <c r="I131" s="203" t="s">
        <v>26</v>
      </c>
      <c r="J131" s="203" t="s">
        <v>30</v>
      </c>
      <c r="K131" s="204">
        <v>21000.0</v>
      </c>
      <c r="L131" s="198" t="s">
        <v>55</v>
      </c>
      <c r="M131" s="130"/>
      <c r="N131" s="198" t="s">
        <v>415</v>
      </c>
      <c r="O131" s="200"/>
      <c r="P131" s="200"/>
      <c r="Q131" s="130"/>
      <c r="R131" s="199"/>
      <c r="S131" s="200"/>
      <c r="T131" s="132"/>
      <c r="AB131" s="201" t="str">
        <f>IFERROR(__xludf.DUMMYFUNCTION("FILTER('설정시트'!$D$7:$K$20,'설정시트'!$C$7:$C$20=I131)"),"식재료비")</f>
        <v>식재료비</v>
      </c>
      <c r="AC131" s="201" t="str">
        <f>IFERROR(__xludf.DUMMYFUNCTION("""COMPUTED_VALUE"""),"회사점심")</f>
        <v>회사점심</v>
      </c>
      <c r="AD131" s="201" t="str">
        <f>IFERROR(__xludf.DUMMYFUNCTION("""COMPUTED_VALUE"""),"간식/카페")</f>
        <v>간식/카페</v>
      </c>
      <c r="AE131" s="201" t="str">
        <f>IFERROR(__xludf.DUMMYFUNCTION("""COMPUTED_VALUE"""),"외식/배달")</f>
        <v>외식/배달</v>
      </c>
      <c r="AF131" s="201" t="str">
        <f>IFERROR(__xludf.DUMMYFUNCTION("""COMPUTED_VALUE"""),"기타")</f>
        <v>기타</v>
      </c>
      <c r="AG131" s="201"/>
      <c r="AH131" s="201"/>
      <c r="AI131" s="201"/>
    </row>
    <row r="132">
      <c r="H132" s="195">
        <v>45488.0</v>
      </c>
      <c r="I132" s="203" t="s">
        <v>26</v>
      </c>
      <c r="J132" s="203" t="s">
        <v>28</v>
      </c>
      <c r="K132" s="204">
        <v>6500.0</v>
      </c>
      <c r="L132" s="198" t="s">
        <v>55</v>
      </c>
      <c r="M132" s="130"/>
      <c r="N132" s="198" t="s">
        <v>145</v>
      </c>
      <c r="O132" s="200"/>
      <c r="P132" s="200"/>
      <c r="Q132" s="130"/>
      <c r="R132" s="199"/>
      <c r="S132" s="200"/>
      <c r="T132" s="132"/>
      <c r="AB132" s="201" t="str">
        <f>IFERROR(__xludf.DUMMYFUNCTION("FILTER('설정시트'!$D$7:$K$20,'설정시트'!$C$7:$C$20=I132)"),"식재료비")</f>
        <v>식재료비</v>
      </c>
      <c r="AC132" s="201" t="str">
        <f>IFERROR(__xludf.DUMMYFUNCTION("""COMPUTED_VALUE"""),"회사점심")</f>
        <v>회사점심</v>
      </c>
      <c r="AD132" s="201" t="str">
        <f>IFERROR(__xludf.DUMMYFUNCTION("""COMPUTED_VALUE"""),"간식/카페")</f>
        <v>간식/카페</v>
      </c>
      <c r="AE132" s="201" t="str">
        <f>IFERROR(__xludf.DUMMYFUNCTION("""COMPUTED_VALUE"""),"외식/배달")</f>
        <v>외식/배달</v>
      </c>
      <c r="AF132" s="201" t="str">
        <f>IFERROR(__xludf.DUMMYFUNCTION("""COMPUTED_VALUE"""),"기타")</f>
        <v>기타</v>
      </c>
      <c r="AG132" s="201"/>
      <c r="AH132" s="201"/>
      <c r="AI132" s="201"/>
    </row>
    <row r="133">
      <c r="H133" s="195">
        <v>45488.0</v>
      </c>
      <c r="I133" s="203" t="s">
        <v>14</v>
      </c>
      <c r="J133" s="203" t="s">
        <v>16</v>
      </c>
      <c r="K133" s="204">
        <v>100000.0</v>
      </c>
      <c r="L133" s="198" t="s">
        <v>54</v>
      </c>
      <c r="M133" s="130"/>
      <c r="N133" s="198" t="s">
        <v>16</v>
      </c>
      <c r="O133" s="200"/>
      <c r="P133" s="200"/>
      <c r="Q133" s="130"/>
      <c r="R133" s="199"/>
      <c r="S133" s="200"/>
      <c r="T133" s="132"/>
      <c r="AB133" s="201" t="str">
        <f>IFERROR(__xludf.DUMMYFUNCTION("FILTER('설정시트'!$D$7:$K$20,'설정시트'!$C$7:$C$20=I133)"),"관리비")</f>
        <v>관리비</v>
      </c>
      <c r="AC133" s="201" t="str">
        <f>IFERROR(__xludf.DUMMYFUNCTION("""COMPUTED_VALUE"""),"월세")</f>
        <v>월세</v>
      </c>
      <c r="AD133" s="201" t="str">
        <f>IFERROR(__xludf.DUMMYFUNCTION("""COMPUTED_VALUE"""),"대출이자")</f>
        <v>대출이자</v>
      </c>
      <c r="AE133" s="201" t="str">
        <f>IFERROR(__xludf.DUMMYFUNCTION("""COMPUTED_VALUE"""),"통신비")</f>
        <v>통신비</v>
      </c>
      <c r="AF133" s="201" t="str">
        <f>IFERROR(__xludf.DUMMYFUNCTION("""COMPUTED_VALUE"""),"보험료")</f>
        <v>보험료</v>
      </c>
      <c r="AG133" s="201" t="str">
        <f>IFERROR(__xludf.DUMMYFUNCTION("""COMPUTED_VALUE"""),"곗돈")</f>
        <v>곗돈</v>
      </c>
      <c r="AH133" s="201"/>
      <c r="AI133" s="201"/>
    </row>
    <row r="134">
      <c r="H134" s="195">
        <v>45489.0</v>
      </c>
      <c r="I134" s="203" t="s">
        <v>31</v>
      </c>
      <c r="J134" s="203" t="s">
        <v>28</v>
      </c>
      <c r="K134" s="204">
        <v>9500.0</v>
      </c>
      <c r="L134" s="198" t="s">
        <v>58</v>
      </c>
      <c r="M134" s="130"/>
      <c r="N134" s="198" t="s">
        <v>266</v>
      </c>
      <c r="O134" s="200"/>
      <c r="P134" s="200"/>
      <c r="Q134" s="130"/>
      <c r="R134" s="199"/>
      <c r="S134" s="200"/>
      <c r="T134" s="132"/>
      <c r="AB134" s="201" t="str">
        <f>IFERROR(__xludf.DUMMYFUNCTION("FILTER('설정시트'!$D$7:$K$20,'설정시트'!$C$7:$C$20=I134)"),"식재료비")</f>
        <v>식재료비</v>
      </c>
      <c r="AC134" s="201" t="str">
        <f>IFERROR(__xludf.DUMMYFUNCTION("""COMPUTED_VALUE"""),"회사점심")</f>
        <v>회사점심</v>
      </c>
      <c r="AD134" s="201" t="str">
        <f>IFERROR(__xludf.DUMMYFUNCTION("""COMPUTED_VALUE"""),"간식/카페")</f>
        <v>간식/카페</v>
      </c>
      <c r="AE134" s="201" t="str">
        <f>IFERROR(__xludf.DUMMYFUNCTION("""COMPUTED_VALUE"""),"외식/배달")</f>
        <v>외식/배달</v>
      </c>
      <c r="AF134" s="201" t="str">
        <f>IFERROR(__xludf.DUMMYFUNCTION("""COMPUTED_VALUE"""),"기타")</f>
        <v>기타</v>
      </c>
      <c r="AG134" s="201"/>
      <c r="AH134" s="201"/>
      <c r="AI134" s="201"/>
    </row>
    <row r="135">
      <c r="H135" s="195">
        <v>45489.0</v>
      </c>
      <c r="I135" s="203" t="s">
        <v>26</v>
      </c>
      <c r="J135" s="203" t="s">
        <v>28</v>
      </c>
      <c r="K135" s="204">
        <v>9500.0</v>
      </c>
      <c r="L135" s="198" t="s">
        <v>54</v>
      </c>
      <c r="M135" s="130"/>
      <c r="N135" s="198" t="s">
        <v>145</v>
      </c>
      <c r="O135" s="200"/>
      <c r="P135" s="200"/>
      <c r="Q135" s="130"/>
      <c r="R135" s="199"/>
      <c r="S135" s="200"/>
      <c r="T135" s="132"/>
      <c r="AB135" s="201" t="str">
        <f>IFERROR(__xludf.DUMMYFUNCTION("FILTER('설정시트'!$D$7:$K$20,'설정시트'!$C$7:$C$20=I135)"),"식재료비")</f>
        <v>식재료비</v>
      </c>
      <c r="AC135" s="201" t="str">
        <f>IFERROR(__xludf.DUMMYFUNCTION("""COMPUTED_VALUE"""),"회사점심")</f>
        <v>회사점심</v>
      </c>
      <c r="AD135" s="201" t="str">
        <f>IFERROR(__xludf.DUMMYFUNCTION("""COMPUTED_VALUE"""),"간식/카페")</f>
        <v>간식/카페</v>
      </c>
      <c r="AE135" s="201" t="str">
        <f>IFERROR(__xludf.DUMMYFUNCTION("""COMPUTED_VALUE"""),"외식/배달")</f>
        <v>외식/배달</v>
      </c>
      <c r="AF135" s="201" t="str">
        <f>IFERROR(__xludf.DUMMYFUNCTION("""COMPUTED_VALUE"""),"기타")</f>
        <v>기타</v>
      </c>
      <c r="AG135" s="201"/>
      <c r="AH135" s="201"/>
      <c r="AI135" s="201"/>
    </row>
    <row r="136">
      <c r="H136" s="195">
        <v>45489.0</v>
      </c>
      <c r="I136" s="203" t="s">
        <v>46</v>
      </c>
      <c r="J136" s="203" t="s">
        <v>50</v>
      </c>
      <c r="K136" s="204">
        <v>152957.0</v>
      </c>
      <c r="L136" s="198" t="s">
        <v>56</v>
      </c>
      <c r="M136" s="130"/>
      <c r="N136" s="198" t="s">
        <v>416</v>
      </c>
      <c r="O136" s="200"/>
      <c r="P136" s="200"/>
      <c r="Q136" s="130"/>
      <c r="R136" s="199"/>
      <c r="S136" s="200"/>
      <c r="T136" s="132"/>
      <c r="AB136" s="201" t="str">
        <f>IFERROR(__xludf.DUMMYFUNCTION("FILTER('설정시트'!$D$7:$K$20,'설정시트'!$C$7:$C$20=I136)"),"축의/부의금")</f>
        <v>축의/부의금</v>
      </c>
      <c r="AC136" s="201" t="str">
        <f>IFERROR(__xludf.DUMMYFUNCTION("""COMPUTED_VALUE"""),"생신/생일선물")</f>
        <v>생신/생일선물</v>
      </c>
      <c r="AD136" s="201" t="str">
        <f>IFERROR(__xludf.DUMMYFUNCTION("""COMPUTED_VALUE"""),"명절/어버이날")</f>
        <v>명절/어버이날</v>
      </c>
      <c r="AE136" s="201" t="str">
        <f>IFERROR(__xludf.DUMMYFUNCTION("""COMPUTED_VALUE"""),"여행")</f>
        <v>여행</v>
      </c>
      <c r="AF136" s="201" t="str">
        <f>IFERROR(__xludf.DUMMYFUNCTION("""COMPUTED_VALUE"""),"기타")</f>
        <v>기타</v>
      </c>
      <c r="AG136" s="201"/>
      <c r="AH136" s="201"/>
      <c r="AI136" s="201"/>
    </row>
    <row r="137">
      <c r="H137" s="195">
        <v>45490.0</v>
      </c>
      <c r="I137" s="203" t="s">
        <v>31</v>
      </c>
      <c r="J137" s="203" t="s">
        <v>28</v>
      </c>
      <c r="K137" s="204">
        <v>20000.0</v>
      </c>
      <c r="L137" s="198" t="s">
        <v>58</v>
      </c>
      <c r="M137" s="130"/>
      <c r="N137" s="198" t="s">
        <v>417</v>
      </c>
      <c r="O137" s="200"/>
      <c r="P137" s="200"/>
      <c r="Q137" s="130"/>
      <c r="R137" s="199"/>
      <c r="S137" s="200"/>
      <c r="T137" s="132"/>
      <c r="AB137" s="201" t="str">
        <f>IFERROR(__xludf.DUMMYFUNCTION("FILTER('설정시트'!$D$7:$K$20,'설정시트'!$C$7:$C$20=I137)"),"식재료비")</f>
        <v>식재료비</v>
      </c>
      <c r="AC137" s="201" t="str">
        <f>IFERROR(__xludf.DUMMYFUNCTION("""COMPUTED_VALUE"""),"회사점심")</f>
        <v>회사점심</v>
      </c>
      <c r="AD137" s="201" t="str">
        <f>IFERROR(__xludf.DUMMYFUNCTION("""COMPUTED_VALUE"""),"간식/카페")</f>
        <v>간식/카페</v>
      </c>
      <c r="AE137" s="201" t="str">
        <f>IFERROR(__xludf.DUMMYFUNCTION("""COMPUTED_VALUE"""),"외식/배달")</f>
        <v>외식/배달</v>
      </c>
      <c r="AF137" s="201" t="str">
        <f>IFERROR(__xludf.DUMMYFUNCTION("""COMPUTED_VALUE"""),"기타")</f>
        <v>기타</v>
      </c>
      <c r="AG137" s="201"/>
      <c r="AH137" s="201"/>
      <c r="AI137" s="201"/>
    </row>
    <row r="138">
      <c r="H138" s="195">
        <v>45490.0</v>
      </c>
      <c r="I138" s="203" t="s">
        <v>26</v>
      </c>
      <c r="J138" s="203" t="s">
        <v>29</v>
      </c>
      <c r="K138" s="204">
        <v>4000.0</v>
      </c>
      <c r="L138" s="198" t="s">
        <v>55</v>
      </c>
      <c r="M138" s="130"/>
      <c r="N138" s="198" t="s">
        <v>418</v>
      </c>
      <c r="O138" s="200"/>
      <c r="P138" s="200"/>
      <c r="Q138" s="130"/>
      <c r="R138" s="199"/>
      <c r="S138" s="200"/>
      <c r="T138" s="132"/>
      <c r="AB138" s="201" t="str">
        <f>IFERROR(__xludf.DUMMYFUNCTION("FILTER('설정시트'!$D$7:$K$20,'설정시트'!$C$7:$C$20=I138)"),"식재료비")</f>
        <v>식재료비</v>
      </c>
      <c r="AC138" s="201" t="str">
        <f>IFERROR(__xludf.DUMMYFUNCTION("""COMPUTED_VALUE"""),"회사점심")</f>
        <v>회사점심</v>
      </c>
      <c r="AD138" s="201" t="str">
        <f>IFERROR(__xludf.DUMMYFUNCTION("""COMPUTED_VALUE"""),"간식/카페")</f>
        <v>간식/카페</v>
      </c>
      <c r="AE138" s="201" t="str">
        <f>IFERROR(__xludf.DUMMYFUNCTION("""COMPUTED_VALUE"""),"외식/배달")</f>
        <v>외식/배달</v>
      </c>
      <c r="AF138" s="201" t="str">
        <f>IFERROR(__xludf.DUMMYFUNCTION("""COMPUTED_VALUE"""),"기타")</f>
        <v>기타</v>
      </c>
      <c r="AG138" s="201"/>
      <c r="AH138" s="201"/>
      <c r="AI138" s="201"/>
    </row>
    <row r="139">
      <c r="H139" s="195">
        <v>45491.0</v>
      </c>
      <c r="I139" s="203" t="s">
        <v>31</v>
      </c>
      <c r="J139" s="203" t="s">
        <v>29</v>
      </c>
      <c r="K139" s="204">
        <v>7400.0</v>
      </c>
      <c r="L139" s="198" t="s">
        <v>58</v>
      </c>
      <c r="M139" s="130"/>
      <c r="N139" s="198" t="s">
        <v>286</v>
      </c>
      <c r="O139" s="200"/>
      <c r="P139" s="200"/>
      <c r="Q139" s="130"/>
      <c r="R139" s="199"/>
      <c r="S139" s="200"/>
      <c r="T139" s="132"/>
      <c r="AB139" s="201" t="str">
        <f>IFERROR(__xludf.DUMMYFUNCTION("FILTER('설정시트'!$D$7:$K$20,'설정시트'!$C$7:$C$20=I139)"),"식재료비")</f>
        <v>식재료비</v>
      </c>
      <c r="AC139" s="201" t="str">
        <f>IFERROR(__xludf.DUMMYFUNCTION("""COMPUTED_VALUE"""),"회사점심")</f>
        <v>회사점심</v>
      </c>
      <c r="AD139" s="201" t="str">
        <f>IFERROR(__xludf.DUMMYFUNCTION("""COMPUTED_VALUE"""),"간식/카페")</f>
        <v>간식/카페</v>
      </c>
      <c r="AE139" s="201" t="str">
        <f>IFERROR(__xludf.DUMMYFUNCTION("""COMPUTED_VALUE"""),"외식/배달")</f>
        <v>외식/배달</v>
      </c>
      <c r="AF139" s="201" t="str">
        <f>IFERROR(__xludf.DUMMYFUNCTION("""COMPUTED_VALUE"""),"기타")</f>
        <v>기타</v>
      </c>
      <c r="AG139" s="201"/>
      <c r="AH139" s="201"/>
      <c r="AI139" s="201"/>
    </row>
    <row r="140">
      <c r="H140" s="195">
        <v>45491.0</v>
      </c>
      <c r="I140" s="203" t="s">
        <v>26</v>
      </c>
      <c r="J140" s="203" t="s">
        <v>27</v>
      </c>
      <c r="K140" s="204">
        <v>34680.0</v>
      </c>
      <c r="L140" s="198" t="s">
        <v>56</v>
      </c>
      <c r="M140" s="130"/>
      <c r="N140" s="198" t="s">
        <v>419</v>
      </c>
      <c r="O140" s="200"/>
      <c r="P140" s="200"/>
      <c r="Q140" s="130"/>
      <c r="R140" s="199"/>
      <c r="S140" s="200"/>
      <c r="T140" s="132"/>
      <c r="AB140" s="201" t="str">
        <f>IFERROR(__xludf.DUMMYFUNCTION("FILTER('설정시트'!$D$7:$K$20,'설정시트'!$C$7:$C$20=I140)"),"식재료비")</f>
        <v>식재료비</v>
      </c>
      <c r="AC140" s="201" t="str">
        <f>IFERROR(__xludf.DUMMYFUNCTION("""COMPUTED_VALUE"""),"회사점심")</f>
        <v>회사점심</v>
      </c>
      <c r="AD140" s="201" t="str">
        <f>IFERROR(__xludf.DUMMYFUNCTION("""COMPUTED_VALUE"""),"간식/카페")</f>
        <v>간식/카페</v>
      </c>
      <c r="AE140" s="201" t="str">
        <f>IFERROR(__xludf.DUMMYFUNCTION("""COMPUTED_VALUE"""),"외식/배달")</f>
        <v>외식/배달</v>
      </c>
      <c r="AF140" s="201" t="str">
        <f>IFERROR(__xludf.DUMMYFUNCTION("""COMPUTED_VALUE"""),"기타")</f>
        <v>기타</v>
      </c>
      <c r="AG140" s="201"/>
      <c r="AH140" s="201"/>
      <c r="AI140" s="201"/>
    </row>
    <row r="141">
      <c r="H141" s="195">
        <v>45491.0</v>
      </c>
      <c r="I141" s="203" t="s">
        <v>26</v>
      </c>
      <c r="J141" s="203" t="s">
        <v>29</v>
      </c>
      <c r="K141" s="204">
        <v>4000.0</v>
      </c>
      <c r="L141" s="198" t="s">
        <v>55</v>
      </c>
      <c r="M141" s="130"/>
      <c r="N141" s="198" t="s">
        <v>420</v>
      </c>
      <c r="O141" s="200"/>
      <c r="P141" s="200"/>
      <c r="Q141" s="130"/>
      <c r="R141" s="199"/>
      <c r="S141" s="200"/>
      <c r="T141" s="132"/>
      <c r="AB141" s="201" t="str">
        <f>IFERROR(__xludf.DUMMYFUNCTION("FILTER('설정시트'!$D$7:$K$20,'설정시트'!$C$7:$C$20=I141)"),"식재료비")</f>
        <v>식재료비</v>
      </c>
      <c r="AC141" s="201" t="str">
        <f>IFERROR(__xludf.DUMMYFUNCTION("""COMPUTED_VALUE"""),"회사점심")</f>
        <v>회사점심</v>
      </c>
      <c r="AD141" s="201" t="str">
        <f>IFERROR(__xludf.DUMMYFUNCTION("""COMPUTED_VALUE"""),"간식/카페")</f>
        <v>간식/카페</v>
      </c>
      <c r="AE141" s="201" t="str">
        <f>IFERROR(__xludf.DUMMYFUNCTION("""COMPUTED_VALUE"""),"외식/배달")</f>
        <v>외식/배달</v>
      </c>
      <c r="AF141" s="201" t="str">
        <f>IFERROR(__xludf.DUMMYFUNCTION("""COMPUTED_VALUE"""),"기타")</f>
        <v>기타</v>
      </c>
      <c r="AG141" s="201"/>
      <c r="AH141" s="201"/>
      <c r="AI141" s="201"/>
    </row>
    <row r="142">
      <c r="H142" s="195">
        <v>45491.0</v>
      </c>
      <c r="I142" s="203" t="s">
        <v>26</v>
      </c>
      <c r="J142" s="203" t="s">
        <v>28</v>
      </c>
      <c r="K142" s="204">
        <v>9000.0</v>
      </c>
      <c r="L142" s="198" t="s">
        <v>55</v>
      </c>
      <c r="M142" s="130"/>
      <c r="N142" s="198" t="s">
        <v>421</v>
      </c>
      <c r="O142" s="200"/>
      <c r="P142" s="200"/>
      <c r="Q142" s="130"/>
      <c r="R142" s="199"/>
      <c r="S142" s="200"/>
      <c r="T142" s="132"/>
      <c r="AB142" s="201" t="str">
        <f>IFERROR(__xludf.DUMMYFUNCTION("FILTER('설정시트'!$D$7:$K$20,'설정시트'!$C$7:$C$20=I142)"),"식재료비")</f>
        <v>식재료비</v>
      </c>
      <c r="AC142" s="201" t="str">
        <f>IFERROR(__xludf.DUMMYFUNCTION("""COMPUTED_VALUE"""),"회사점심")</f>
        <v>회사점심</v>
      </c>
      <c r="AD142" s="201" t="str">
        <f>IFERROR(__xludf.DUMMYFUNCTION("""COMPUTED_VALUE"""),"간식/카페")</f>
        <v>간식/카페</v>
      </c>
      <c r="AE142" s="201" t="str">
        <f>IFERROR(__xludf.DUMMYFUNCTION("""COMPUTED_VALUE"""),"외식/배달")</f>
        <v>외식/배달</v>
      </c>
      <c r="AF142" s="201" t="str">
        <f>IFERROR(__xludf.DUMMYFUNCTION("""COMPUTED_VALUE"""),"기타")</f>
        <v>기타</v>
      </c>
      <c r="AG142" s="201"/>
      <c r="AH142" s="201"/>
      <c r="AI142" s="201"/>
    </row>
    <row r="143">
      <c r="H143" s="195">
        <v>45492.0</v>
      </c>
      <c r="I143" s="203" t="s">
        <v>31</v>
      </c>
      <c r="J143" s="203" t="s">
        <v>29</v>
      </c>
      <c r="K143" s="204">
        <v>13300.0</v>
      </c>
      <c r="L143" s="198" t="s">
        <v>58</v>
      </c>
      <c r="M143" s="130"/>
      <c r="N143" s="198" t="s">
        <v>422</v>
      </c>
      <c r="O143" s="200"/>
      <c r="P143" s="200"/>
      <c r="Q143" s="130"/>
      <c r="R143" s="199"/>
      <c r="S143" s="200"/>
      <c r="T143" s="132"/>
      <c r="AB143" s="201" t="str">
        <f>IFERROR(__xludf.DUMMYFUNCTION("FILTER('설정시트'!$D$7:$K$20,'설정시트'!$C$7:$C$20=I143)"),"식재료비")</f>
        <v>식재료비</v>
      </c>
      <c r="AC143" s="201" t="str">
        <f>IFERROR(__xludf.DUMMYFUNCTION("""COMPUTED_VALUE"""),"회사점심")</f>
        <v>회사점심</v>
      </c>
      <c r="AD143" s="201" t="str">
        <f>IFERROR(__xludf.DUMMYFUNCTION("""COMPUTED_VALUE"""),"간식/카페")</f>
        <v>간식/카페</v>
      </c>
      <c r="AE143" s="201" t="str">
        <f>IFERROR(__xludf.DUMMYFUNCTION("""COMPUTED_VALUE"""),"외식/배달")</f>
        <v>외식/배달</v>
      </c>
      <c r="AF143" s="201" t="str">
        <f>IFERROR(__xludf.DUMMYFUNCTION("""COMPUTED_VALUE"""),"기타")</f>
        <v>기타</v>
      </c>
      <c r="AG143" s="201"/>
      <c r="AH143" s="201"/>
      <c r="AI143" s="201"/>
    </row>
    <row r="144">
      <c r="H144" s="195">
        <v>45492.0</v>
      </c>
      <c r="I144" s="203" t="s">
        <v>39</v>
      </c>
      <c r="J144" s="203" t="s">
        <v>42</v>
      </c>
      <c r="K144" s="204">
        <v>26190.0</v>
      </c>
      <c r="L144" s="198" t="s">
        <v>56</v>
      </c>
      <c r="M144" s="130"/>
      <c r="N144" s="198" t="s">
        <v>423</v>
      </c>
      <c r="O144" s="200"/>
      <c r="P144" s="200"/>
      <c r="Q144" s="130"/>
      <c r="R144" s="199"/>
      <c r="S144" s="200"/>
      <c r="T144" s="132"/>
      <c r="AB144" s="201" t="str">
        <f>IFERROR(__xludf.DUMMYFUNCTION("FILTER('설정시트'!$D$7:$K$20,'설정시트'!$C$7:$C$20=I144)"),"약국")</f>
        <v>약국</v>
      </c>
      <c r="AC144" s="201" t="str">
        <f>IFERROR(__xludf.DUMMYFUNCTION("""COMPUTED_VALUE"""),"병원비")</f>
        <v>병원비</v>
      </c>
      <c r="AD144" s="201" t="str">
        <f>IFERROR(__xludf.DUMMYFUNCTION("""COMPUTED_VALUE"""),"영양제")</f>
        <v>영양제</v>
      </c>
      <c r="AE144" s="201" t="str">
        <f>IFERROR(__xludf.DUMMYFUNCTION("""COMPUTED_VALUE"""),"교통비")</f>
        <v>교통비</v>
      </c>
      <c r="AF144" s="201" t="str">
        <f>IFERROR(__xludf.DUMMYFUNCTION("""COMPUTED_VALUE"""),"주유비")</f>
        <v>주유비</v>
      </c>
      <c r="AG144" s="201" t="str">
        <f>IFERROR(__xludf.DUMMYFUNCTION("""COMPUTED_VALUE"""),"기타")</f>
        <v>기타</v>
      </c>
      <c r="AH144" s="201"/>
      <c r="AI144" s="201"/>
    </row>
    <row r="145">
      <c r="H145" s="195">
        <v>45492.0</v>
      </c>
      <c r="I145" s="203" t="s">
        <v>32</v>
      </c>
      <c r="J145" s="203" t="s">
        <v>37</v>
      </c>
      <c r="K145" s="204">
        <v>10000.0</v>
      </c>
      <c r="L145" s="198" t="s">
        <v>56</v>
      </c>
      <c r="M145" s="130"/>
      <c r="N145" s="198" t="s">
        <v>424</v>
      </c>
      <c r="O145" s="200"/>
      <c r="P145" s="200"/>
      <c r="Q145" s="130"/>
      <c r="R145" s="199"/>
      <c r="S145" s="200"/>
      <c r="T145" s="132"/>
      <c r="AB145" s="201" t="str">
        <f>IFERROR(__xludf.DUMMYFUNCTION("FILTER('설정시트'!$D$7:$K$20,'설정시트'!$C$7:$C$20=I145)"),"의류/잡화")</f>
        <v>의류/잡화</v>
      </c>
      <c r="AC145" s="201" t="str">
        <f>IFERROR(__xludf.DUMMYFUNCTION("""COMPUTED_VALUE"""),"OTT")</f>
        <v>OTT</v>
      </c>
      <c r="AD145" s="201" t="str">
        <f>IFERROR(__xludf.DUMMYFUNCTION("""COMPUTED_VALUE"""),"문화생활")</f>
        <v>문화생활</v>
      </c>
      <c r="AE145" s="201" t="str">
        <f>IFERROR(__xludf.DUMMYFUNCTION("""COMPUTED_VALUE"""),"자기계발")</f>
        <v>자기계발</v>
      </c>
      <c r="AF145" s="201" t="str">
        <f>IFERROR(__xludf.DUMMYFUNCTION("""COMPUTED_VALUE"""),"미용")</f>
        <v>미용</v>
      </c>
      <c r="AG145" s="201" t="str">
        <f>IFERROR(__xludf.DUMMYFUNCTION("""COMPUTED_VALUE"""),"기타")</f>
        <v>기타</v>
      </c>
      <c r="AH145" s="201"/>
      <c r="AI145" s="201"/>
    </row>
    <row r="146">
      <c r="H146" s="195">
        <v>45492.0</v>
      </c>
      <c r="I146" s="203" t="s">
        <v>26</v>
      </c>
      <c r="J146" s="203" t="s">
        <v>27</v>
      </c>
      <c r="K146" s="204">
        <v>5380.0</v>
      </c>
      <c r="L146" s="198" t="s">
        <v>55</v>
      </c>
      <c r="M146" s="130"/>
      <c r="N146" s="198" t="s">
        <v>425</v>
      </c>
      <c r="O146" s="200"/>
      <c r="P146" s="200"/>
      <c r="Q146" s="130"/>
      <c r="R146" s="199"/>
      <c r="S146" s="200"/>
      <c r="T146" s="132"/>
      <c r="AB146" s="201" t="str">
        <f>IFERROR(__xludf.DUMMYFUNCTION("FILTER('설정시트'!$D$7:$K$20,'설정시트'!$C$7:$C$20=I146)"),"식재료비")</f>
        <v>식재료비</v>
      </c>
      <c r="AC146" s="201" t="str">
        <f>IFERROR(__xludf.DUMMYFUNCTION("""COMPUTED_VALUE"""),"회사점심")</f>
        <v>회사점심</v>
      </c>
      <c r="AD146" s="201" t="str">
        <f>IFERROR(__xludf.DUMMYFUNCTION("""COMPUTED_VALUE"""),"간식/카페")</f>
        <v>간식/카페</v>
      </c>
      <c r="AE146" s="201" t="str">
        <f>IFERROR(__xludf.DUMMYFUNCTION("""COMPUTED_VALUE"""),"외식/배달")</f>
        <v>외식/배달</v>
      </c>
      <c r="AF146" s="201" t="str">
        <f>IFERROR(__xludf.DUMMYFUNCTION("""COMPUTED_VALUE"""),"기타")</f>
        <v>기타</v>
      </c>
      <c r="AG146" s="201"/>
      <c r="AH146" s="201"/>
      <c r="AI146" s="201"/>
    </row>
    <row r="147">
      <c r="H147" s="195">
        <v>45492.0</v>
      </c>
      <c r="I147" s="203" t="s">
        <v>26</v>
      </c>
      <c r="J147" s="203" t="s">
        <v>30</v>
      </c>
      <c r="K147" s="204">
        <v>34300.0</v>
      </c>
      <c r="L147" s="198" t="s">
        <v>55</v>
      </c>
      <c r="M147" s="130"/>
      <c r="N147" s="198" t="s">
        <v>426</v>
      </c>
      <c r="O147" s="200"/>
      <c r="P147" s="200"/>
      <c r="Q147" s="130"/>
      <c r="R147" s="199"/>
      <c r="S147" s="200"/>
      <c r="T147" s="132"/>
      <c r="AB147" s="201" t="str">
        <f>IFERROR(__xludf.DUMMYFUNCTION("FILTER('설정시트'!$D$7:$K$20,'설정시트'!$C$7:$C$20=I147)"),"식재료비")</f>
        <v>식재료비</v>
      </c>
      <c r="AC147" s="201" t="str">
        <f>IFERROR(__xludf.DUMMYFUNCTION("""COMPUTED_VALUE"""),"회사점심")</f>
        <v>회사점심</v>
      </c>
      <c r="AD147" s="201" t="str">
        <f>IFERROR(__xludf.DUMMYFUNCTION("""COMPUTED_VALUE"""),"간식/카페")</f>
        <v>간식/카페</v>
      </c>
      <c r="AE147" s="201" t="str">
        <f>IFERROR(__xludf.DUMMYFUNCTION("""COMPUTED_VALUE"""),"외식/배달")</f>
        <v>외식/배달</v>
      </c>
      <c r="AF147" s="201" t="str">
        <f>IFERROR(__xludf.DUMMYFUNCTION("""COMPUTED_VALUE"""),"기타")</f>
        <v>기타</v>
      </c>
      <c r="AG147" s="201"/>
      <c r="AH147" s="201"/>
      <c r="AI147" s="201"/>
    </row>
    <row r="148">
      <c r="H148" s="195">
        <v>45493.0</v>
      </c>
      <c r="I148" s="203" t="s">
        <v>38</v>
      </c>
      <c r="J148" s="203" t="s">
        <v>37</v>
      </c>
      <c r="K148" s="204">
        <v>33000.0</v>
      </c>
      <c r="L148" s="198" t="s">
        <v>53</v>
      </c>
      <c r="M148" s="130"/>
      <c r="N148" s="198" t="s">
        <v>427</v>
      </c>
      <c r="O148" s="200"/>
      <c r="P148" s="200"/>
      <c r="Q148" s="130"/>
      <c r="R148" s="199"/>
      <c r="S148" s="200"/>
      <c r="T148" s="132"/>
      <c r="AB148" s="201" t="str">
        <f>IFERROR(__xludf.DUMMYFUNCTION("FILTER('설정시트'!$D$7:$K$20,'설정시트'!$C$7:$C$20=I148)"),"의류/잡화")</f>
        <v>의류/잡화</v>
      </c>
      <c r="AC148" s="201" t="str">
        <f>IFERROR(__xludf.DUMMYFUNCTION("""COMPUTED_VALUE"""),"OTT")</f>
        <v>OTT</v>
      </c>
      <c r="AD148" s="201" t="str">
        <f>IFERROR(__xludf.DUMMYFUNCTION("""COMPUTED_VALUE"""),"문화생활")</f>
        <v>문화생활</v>
      </c>
      <c r="AE148" s="201" t="str">
        <f>IFERROR(__xludf.DUMMYFUNCTION("""COMPUTED_VALUE"""),"자기계발")</f>
        <v>자기계발</v>
      </c>
      <c r="AF148" s="201" t="str">
        <f>IFERROR(__xludf.DUMMYFUNCTION("""COMPUTED_VALUE"""),"미용")</f>
        <v>미용</v>
      </c>
      <c r="AG148" s="201" t="str">
        <f>IFERROR(__xludf.DUMMYFUNCTION("""COMPUTED_VALUE"""),"기타")</f>
        <v>기타</v>
      </c>
      <c r="AH148" s="201"/>
      <c r="AI148" s="201"/>
    </row>
    <row r="149">
      <c r="H149" s="195">
        <v>45493.0</v>
      </c>
      <c r="I149" s="203" t="s">
        <v>51</v>
      </c>
      <c r="J149" s="203" t="s">
        <v>50</v>
      </c>
      <c r="K149" s="204">
        <v>29400.0</v>
      </c>
      <c r="L149" s="198" t="s">
        <v>58</v>
      </c>
      <c r="M149" s="130"/>
      <c r="N149" s="198" t="s">
        <v>428</v>
      </c>
      <c r="O149" s="200"/>
      <c r="P149" s="200"/>
      <c r="Q149" s="130"/>
      <c r="R149" s="199"/>
      <c r="S149" s="200"/>
      <c r="T149" s="132"/>
      <c r="AB149" s="201" t="str">
        <f>IFERROR(__xludf.DUMMYFUNCTION("FILTER('설정시트'!$D$7:$K$20,'설정시트'!$C$7:$C$20=I149)"),"축의/부의금")</f>
        <v>축의/부의금</v>
      </c>
      <c r="AC149" s="201" t="str">
        <f>IFERROR(__xludf.DUMMYFUNCTION("""COMPUTED_VALUE"""),"생신/생일선물")</f>
        <v>생신/생일선물</v>
      </c>
      <c r="AD149" s="201" t="str">
        <f>IFERROR(__xludf.DUMMYFUNCTION("""COMPUTED_VALUE"""),"명절/어버이날")</f>
        <v>명절/어버이날</v>
      </c>
      <c r="AE149" s="201" t="str">
        <f>IFERROR(__xludf.DUMMYFUNCTION("""COMPUTED_VALUE"""),"여행")</f>
        <v>여행</v>
      </c>
      <c r="AF149" s="201" t="str">
        <f>IFERROR(__xludf.DUMMYFUNCTION("""COMPUTED_VALUE"""),"기타")</f>
        <v>기타</v>
      </c>
      <c r="AG149" s="201"/>
      <c r="AH149" s="201"/>
      <c r="AI149" s="201"/>
    </row>
    <row r="150">
      <c r="H150" s="195">
        <v>45493.0</v>
      </c>
      <c r="I150" s="203" t="s">
        <v>45</v>
      </c>
      <c r="J150" s="203" t="s">
        <v>43</v>
      </c>
      <c r="K150" s="204">
        <v>500.0</v>
      </c>
      <c r="L150" s="198" t="s">
        <v>58</v>
      </c>
      <c r="M150" s="130"/>
      <c r="N150" s="198" t="s">
        <v>429</v>
      </c>
      <c r="O150" s="200"/>
      <c r="P150" s="200"/>
      <c r="Q150" s="130"/>
      <c r="R150" s="199"/>
      <c r="S150" s="200"/>
      <c r="T150" s="132"/>
      <c r="AB150" s="201" t="str">
        <f>IFERROR(__xludf.DUMMYFUNCTION("FILTER('설정시트'!$D$7:$K$20,'설정시트'!$C$7:$C$20=I150)"),"약국")</f>
        <v>약국</v>
      </c>
      <c r="AC150" s="201" t="str">
        <f>IFERROR(__xludf.DUMMYFUNCTION("""COMPUTED_VALUE"""),"병원비")</f>
        <v>병원비</v>
      </c>
      <c r="AD150" s="201" t="str">
        <f>IFERROR(__xludf.DUMMYFUNCTION("""COMPUTED_VALUE"""),"영양제")</f>
        <v>영양제</v>
      </c>
      <c r="AE150" s="201" t="str">
        <f>IFERROR(__xludf.DUMMYFUNCTION("""COMPUTED_VALUE"""),"교통비")</f>
        <v>교통비</v>
      </c>
      <c r="AF150" s="201" t="str">
        <f>IFERROR(__xludf.DUMMYFUNCTION("""COMPUTED_VALUE"""),"주유비")</f>
        <v>주유비</v>
      </c>
      <c r="AG150" s="201" t="str">
        <f>IFERROR(__xludf.DUMMYFUNCTION("""COMPUTED_VALUE"""),"기타")</f>
        <v>기타</v>
      </c>
      <c r="AH150" s="201"/>
      <c r="AI150" s="201"/>
    </row>
    <row r="151">
      <c r="H151" s="195">
        <v>45493.0</v>
      </c>
      <c r="I151" s="203" t="s">
        <v>31</v>
      </c>
      <c r="J151" s="203" t="s">
        <v>30</v>
      </c>
      <c r="K151" s="204">
        <v>46000.0</v>
      </c>
      <c r="L151" s="198" t="s">
        <v>58</v>
      </c>
      <c r="M151" s="130"/>
      <c r="N151" s="198" t="s">
        <v>430</v>
      </c>
      <c r="O151" s="200"/>
      <c r="P151" s="200"/>
      <c r="Q151" s="130"/>
      <c r="R151" s="199"/>
      <c r="S151" s="200"/>
      <c r="T151" s="132"/>
      <c r="AB151" s="201" t="str">
        <f>IFERROR(__xludf.DUMMYFUNCTION("FILTER('설정시트'!$D$7:$K$20,'설정시트'!$C$7:$C$20=I151)"),"식재료비")</f>
        <v>식재료비</v>
      </c>
      <c r="AC151" s="201" t="str">
        <f>IFERROR(__xludf.DUMMYFUNCTION("""COMPUTED_VALUE"""),"회사점심")</f>
        <v>회사점심</v>
      </c>
      <c r="AD151" s="201" t="str">
        <f>IFERROR(__xludf.DUMMYFUNCTION("""COMPUTED_VALUE"""),"간식/카페")</f>
        <v>간식/카페</v>
      </c>
      <c r="AE151" s="201" t="str">
        <f>IFERROR(__xludf.DUMMYFUNCTION("""COMPUTED_VALUE"""),"외식/배달")</f>
        <v>외식/배달</v>
      </c>
      <c r="AF151" s="201" t="str">
        <f>IFERROR(__xludf.DUMMYFUNCTION("""COMPUTED_VALUE"""),"기타")</f>
        <v>기타</v>
      </c>
      <c r="AG151" s="201"/>
      <c r="AH151" s="201"/>
      <c r="AI151" s="201"/>
    </row>
    <row r="152">
      <c r="H152" s="195">
        <v>45493.0</v>
      </c>
      <c r="I152" s="203" t="s">
        <v>39</v>
      </c>
      <c r="J152" s="203" t="s">
        <v>41</v>
      </c>
      <c r="K152" s="204">
        <v>24000.0</v>
      </c>
      <c r="L152" s="198" t="s">
        <v>55</v>
      </c>
      <c r="M152" s="130"/>
      <c r="N152" s="198" t="s">
        <v>431</v>
      </c>
      <c r="O152" s="200"/>
      <c r="P152" s="200"/>
      <c r="Q152" s="130"/>
      <c r="R152" s="198" t="s">
        <v>432</v>
      </c>
      <c r="S152" s="200"/>
      <c r="T152" s="132"/>
      <c r="AB152" s="201" t="str">
        <f>IFERROR(__xludf.DUMMYFUNCTION("FILTER('설정시트'!$D$7:$K$20,'설정시트'!$C$7:$C$20=I152)"),"약국")</f>
        <v>약국</v>
      </c>
      <c r="AC152" s="201" t="str">
        <f>IFERROR(__xludf.DUMMYFUNCTION("""COMPUTED_VALUE"""),"병원비")</f>
        <v>병원비</v>
      </c>
      <c r="AD152" s="201" t="str">
        <f>IFERROR(__xludf.DUMMYFUNCTION("""COMPUTED_VALUE"""),"영양제")</f>
        <v>영양제</v>
      </c>
      <c r="AE152" s="201" t="str">
        <f>IFERROR(__xludf.DUMMYFUNCTION("""COMPUTED_VALUE"""),"교통비")</f>
        <v>교통비</v>
      </c>
      <c r="AF152" s="201" t="str">
        <f>IFERROR(__xludf.DUMMYFUNCTION("""COMPUTED_VALUE"""),"주유비")</f>
        <v>주유비</v>
      </c>
      <c r="AG152" s="201" t="str">
        <f>IFERROR(__xludf.DUMMYFUNCTION("""COMPUTED_VALUE"""),"기타")</f>
        <v>기타</v>
      </c>
      <c r="AH152" s="201"/>
      <c r="AI152" s="201"/>
    </row>
    <row r="153">
      <c r="H153" s="195">
        <v>45493.0</v>
      </c>
      <c r="I153" s="203" t="s">
        <v>39</v>
      </c>
      <c r="J153" s="203" t="s">
        <v>40</v>
      </c>
      <c r="K153" s="204">
        <v>7000.0</v>
      </c>
      <c r="L153" s="198" t="s">
        <v>55</v>
      </c>
      <c r="M153" s="130"/>
      <c r="N153" s="198" t="s">
        <v>433</v>
      </c>
      <c r="O153" s="200"/>
      <c r="P153" s="200"/>
      <c r="Q153" s="130"/>
      <c r="R153" s="199"/>
      <c r="S153" s="200"/>
      <c r="T153" s="132"/>
      <c r="AB153" s="201" t="str">
        <f>IFERROR(__xludf.DUMMYFUNCTION("FILTER('설정시트'!$D$7:$K$20,'설정시트'!$C$7:$C$20=I153)"),"약국")</f>
        <v>약국</v>
      </c>
      <c r="AC153" s="201" t="str">
        <f>IFERROR(__xludf.DUMMYFUNCTION("""COMPUTED_VALUE"""),"병원비")</f>
        <v>병원비</v>
      </c>
      <c r="AD153" s="201" t="str">
        <f>IFERROR(__xludf.DUMMYFUNCTION("""COMPUTED_VALUE"""),"영양제")</f>
        <v>영양제</v>
      </c>
      <c r="AE153" s="201" t="str">
        <f>IFERROR(__xludf.DUMMYFUNCTION("""COMPUTED_VALUE"""),"교통비")</f>
        <v>교통비</v>
      </c>
      <c r="AF153" s="201" t="str">
        <f>IFERROR(__xludf.DUMMYFUNCTION("""COMPUTED_VALUE"""),"주유비")</f>
        <v>주유비</v>
      </c>
      <c r="AG153" s="201" t="str">
        <f>IFERROR(__xludf.DUMMYFUNCTION("""COMPUTED_VALUE"""),"기타")</f>
        <v>기타</v>
      </c>
      <c r="AH153" s="201"/>
      <c r="AI153" s="201"/>
    </row>
    <row r="154">
      <c r="H154" s="195">
        <v>45494.0</v>
      </c>
      <c r="I154" s="203" t="s">
        <v>26</v>
      </c>
      <c r="J154" s="203" t="s">
        <v>29</v>
      </c>
      <c r="K154" s="204">
        <v>32900.0</v>
      </c>
      <c r="L154" s="198" t="s">
        <v>55</v>
      </c>
      <c r="M154" s="130"/>
      <c r="N154" s="198" t="s">
        <v>434</v>
      </c>
      <c r="O154" s="200"/>
      <c r="P154" s="200"/>
      <c r="Q154" s="130"/>
      <c r="R154" s="199"/>
      <c r="S154" s="200"/>
      <c r="T154" s="132"/>
      <c r="AB154" s="201" t="str">
        <f>IFERROR(__xludf.DUMMYFUNCTION("FILTER('설정시트'!$D$7:$K$20,'설정시트'!$C$7:$C$20=I154)"),"식재료비")</f>
        <v>식재료비</v>
      </c>
      <c r="AC154" s="201" t="str">
        <f>IFERROR(__xludf.DUMMYFUNCTION("""COMPUTED_VALUE"""),"회사점심")</f>
        <v>회사점심</v>
      </c>
      <c r="AD154" s="201" t="str">
        <f>IFERROR(__xludf.DUMMYFUNCTION("""COMPUTED_VALUE"""),"간식/카페")</f>
        <v>간식/카페</v>
      </c>
      <c r="AE154" s="201" t="str">
        <f>IFERROR(__xludf.DUMMYFUNCTION("""COMPUTED_VALUE"""),"외식/배달")</f>
        <v>외식/배달</v>
      </c>
      <c r="AF154" s="201" t="str">
        <f>IFERROR(__xludf.DUMMYFUNCTION("""COMPUTED_VALUE"""),"기타")</f>
        <v>기타</v>
      </c>
      <c r="AG154" s="201"/>
      <c r="AH154" s="201"/>
      <c r="AI154" s="201"/>
    </row>
    <row r="155">
      <c r="H155" s="195">
        <v>45494.0</v>
      </c>
      <c r="I155" s="203" t="s">
        <v>26</v>
      </c>
      <c r="J155" s="203" t="s">
        <v>27</v>
      </c>
      <c r="K155" s="204">
        <v>13780.0</v>
      </c>
      <c r="L155" s="198" t="s">
        <v>55</v>
      </c>
      <c r="M155" s="130"/>
      <c r="N155" s="198" t="s">
        <v>435</v>
      </c>
      <c r="O155" s="200"/>
      <c r="P155" s="200"/>
      <c r="Q155" s="130"/>
      <c r="R155" s="199"/>
      <c r="S155" s="200"/>
      <c r="T155" s="132"/>
      <c r="AB155" s="201" t="str">
        <f>IFERROR(__xludf.DUMMYFUNCTION("FILTER('설정시트'!$D$7:$K$20,'설정시트'!$C$7:$C$20=I155)"),"식재료비")</f>
        <v>식재료비</v>
      </c>
      <c r="AC155" s="201" t="str">
        <f>IFERROR(__xludf.DUMMYFUNCTION("""COMPUTED_VALUE"""),"회사점심")</f>
        <v>회사점심</v>
      </c>
      <c r="AD155" s="201" t="str">
        <f>IFERROR(__xludf.DUMMYFUNCTION("""COMPUTED_VALUE"""),"간식/카페")</f>
        <v>간식/카페</v>
      </c>
      <c r="AE155" s="201" t="str">
        <f>IFERROR(__xludf.DUMMYFUNCTION("""COMPUTED_VALUE"""),"외식/배달")</f>
        <v>외식/배달</v>
      </c>
      <c r="AF155" s="201" t="str">
        <f>IFERROR(__xludf.DUMMYFUNCTION("""COMPUTED_VALUE"""),"기타")</f>
        <v>기타</v>
      </c>
      <c r="AG155" s="201"/>
      <c r="AH155" s="201"/>
      <c r="AI155" s="201"/>
    </row>
    <row r="156">
      <c r="H156" s="195">
        <v>45494.0</v>
      </c>
      <c r="I156" s="203" t="s">
        <v>26</v>
      </c>
      <c r="J156" s="203" t="s">
        <v>30</v>
      </c>
      <c r="K156" s="204">
        <v>51000.0</v>
      </c>
      <c r="L156" s="198" t="s">
        <v>56</v>
      </c>
      <c r="M156" s="130"/>
      <c r="N156" s="198" t="s">
        <v>436</v>
      </c>
      <c r="O156" s="200"/>
      <c r="P156" s="200"/>
      <c r="Q156" s="130"/>
      <c r="R156" s="199"/>
      <c r="S156" s="200"/>
      <c r="T156" s="132"/>
      <c r="AB156" s="201" t="str">
        <f>IFERROR(__xludf.DUMMYFUNCTION("FILTER('설정시트'!$D$7:$K$20,'설정시트'!$C$7:$C$20=I156)"),"식재료비")</f>
        <v>식재료비</v>
      </c>
      <c r="AC156" s="201" t="str">
        <f>IFERROR(__xludf.DUMMYFUNCTION("""COMPUTED_VALUE"""),"회사점심")</f>
        <v>회사점심</v>
      </c>
      <c r="AD156" s="201" t="str">
        <f>IFERROR(__xludf.DUMMYFUNCTION("""COMPUTED_VALUE"""),"간식/카페")</f>
        <v>간식/카페</v>
      </c>
      <c r="AE156" s="201" t="str">
        <f>IFERROR(__xludf.DUMMYFUNCTION("""COMPUTED_VALUE"""),"외식/배달")</f>
        <v>외식/배달</v>
      </c>
      <c r="AF156" s="201" t="str">
        <f>IFERROR(__xludf.DUMMYFUNCTION("""COMPUTED_VALUE"""),"기타")</f>
        <v>기타</v>
      </c>
      <c r="AG156" s="201"/>
      <c r="AH156" s="201"/>
      <c r="AI156" s="201"/>
    </row>
    <row r="157">
      <c r="H157" s="195">
        <v>45494.0</v>
      </c>
      <c r="I157" s="203" t="s">
        <v>45</v>
      </c>
      <c r="J157" s="203" t="s">
        <v>44</v>
      </c>
      <c r="K157" s="204">
        <v>50000.0</v>
      </c>
      <c r="L157" s="198" t="s">
        <v>58</v>
      </c>
      <c r="M157" s="130"/>
      <c r="N157" s="198" t="s">
        <v>217</v>
      </c>
      <c r="O157" s="200"/>
      <c r="P157" s="200"/>
      <c r="Q157" s="130"/>
      <c r="R157" s="199"/>
      <c r="S157" s="200"/>
      <c r="T157" s="132"/>
      <c r="AB157" s="201" t="str">
        <f>IFERROR(__xludf.DUMMYFUNCTION("FILTER('설정시트'!$D$7:$K$20,'설정시트'!$C$7:$C$20=I157)"),"약국")</f>
        <v>약국</v>
      </c>
      <c r="AC157" s="201" t="str">
        <f>IFERROR(__xludf.DUMMYFUNCTION("""COMPUTED_VALUE"""),"병원비")</f>
        <v>병원비</v>
      </c>
      <c r="AD157" s="201" t="str">
        <f>IFERROR(__xludf.DUMMYFUNCTION("""COMPUTED_VALUE"""),"영양제")</f>
        <v>영양제</v>
      </c>
      <c r="AE157" s="201" t="str">
        <f>IFERROR(__xludf.DUMMYFUNCTION("""COMPUTED_VALUE"""),"교통비")</f>
        <v>교통비</v>
      </c>
      <c r="AF157" s="201" t="str">
        <f>IFERROR(__xludf.DUMMYFUNCTION("""COMPUTED_VALUE"""),"주유비")</f>
        <v>주유비</v>
      </c>
      <c r="AG157" s="201" t="str">
        <f>IFERROR(__xludf.DUMMYFUNCTION("""COMPUTED_VALUE"""),"기타")</f>
        <v>기타</v>
      </c>
      <c r="AH157" s="201"/>
      <c r="AI157" s="201"/>
    </row>
    <row r="158">
      <c r="H158" s="195">
        <v>45495.0</v>
      </c>
      <c r="I158" s="203" t="s">
        <v>31</v>
      </c>
      <c r="J158" s="203" t="s">
        <v>29</v>
      </c>
      <c r="K158" s="204">
        <v>7500.0</v>
      </c>
      <c r="L158" s="198" t="s">
        <v>58</v>
      </c>
      <c r="M158" s="130"/>
      <c r="N158" s="198" t="s">
        <v>260</v>
      </c>
      <c r="O158" s="200"/>
      <c r="P158" s="200"/>
      <c r="Q158" s="130"/>
      <c r="R158" s="199"/>
      <c r="S158" s="200"/>
      <c r="T158" s="132"/>
      <c r="AB158" s="201" t="str">
        <f>IFERROR(__xludf.DUMMYFUNCTION("FILTER('설정시트'!$D$7:$K$20,'설정시트'!$C$7:$C$20=I158)"),"식재료비")</f>
        <v>식재료비</v>
      </c>
      <c r="AC158" s="201" t="str">
        <f>IFERROR(__xludf.DUMMYFUNCTION("""COMPUTED_VALUE"""),"회사점심")</f>
        <v>회사점심</v>
      </c>
      <c r="AD158" s="201" t="str">
        <f>IFERROR(__xludf.DUMMYFUNCTION("""COMPUTED_VALUE"""),"간식/카페")</f>
        <v>간식/카페</v>
      </c>
      <c r="AE158" s="201" t="str">
        <f>IFERROR(__xludf.DUMMYFUNCTION("""COMPUTED_VALUE"""),"외식/배달")</f>
        <v>외식/배달</v>
      </c>
      <c r="AF158" s="201" t="str">
        <f>IFERROR(__xludf.DUMMYFUNCTION("""COMPUTED_VALUE"""),"기타")</f>
        <v>기타</v>
      </c>
      <c r="AG158" s="201"/>
      <c r="AH158" s="201"/>
      <c r="AI158" s="201"/>
    </row>
    <row r="159">
      <c r="H159" s="195">
        <v>45495.0</v>
      </c>
      <c r="I159" s="203" t="s">
        <v>26</v>
      </c>
      <c r="J159" s="203" t="s">
        <v>28</v>
      </c>
      <c r="K159" s="204">
        <v>12500.0</v>
      </c>
      <c r="L159" s="198" t="s">
        <v>55</v>
      </c>
      <c r="M159" s="130"/>
      <c r="N159" s="198" t="s">
        <v>437</v>
      </c>
      <c r="O159" s="200"/>
      <c r="P159" s="200"/>
      <c r="Q159" s="130"/>
      <c r="R159" s="199"/>
      <c r="S159" s="200"/>
      <c r="T159" s="132"/>
      <c r="AB159" s="201" t="str">
        <f>IFERROR(__xludf.DUMMYFUNCTION("FILTER('설정시트'!$D$7:$K$20,'설정시트'!$C$7:$C$20=I159)"),"식재료비")</f>
        <v>식재료비</v>
      </c>
      <c r="AC159" s="201" t="str">
        <f>IFERROR(__xludf.DUMMYFUNCTION("""COMPUTED_VALUE"""),"회사점심")</f>
        <v>회사점심</v>
      </c>
      <c r="AD159" s="201" t="str">
        <f>IFERROR(__xludf.DUMMYFUNCTION("""COMPUTED_VALUE"""),"간식/카페")</f>
        <v>간식/카페</v>
      </c>
      <c r="AE159" s="201" t="str">
        <f>IFERROR(__xludf.DUMMYFUNCTION("""COMPUTED_VALUE"""),"외식/배달")</f>
        <v>외식/배달</v>
      </c>
      <c r="AF159" s="201" t="str">
        <f>IFERROR(__xludf.DUMMYFUNCTION("""COMPUTED_VALUE"""),"기타")</f>
        <v>기타</v>
      </c>
      <c r="AG159" s="201"/>
      <c r="AH159" s="201"/>
      <c r="AI159" s="201"/>
    </row>
    <row r="160">
      <c r="H160" s="195">
        <v>45495.0</v>
      </c>
      <c r="I160" s="203" t="s">
        <v>25</v>
      </c>
      <c r="J160" s="203" t="s">
        <v>24</v>
      </c>
      <c r="K160" s="204">
        <v>6500.0</v>
      </c>
      <c r="L160" s="198" t="s">
        <v>58</v>
      </c>
      <c r="M160" s="130"/>
      <c r="N160" s="198" t="s">
        <v>438</v>
      </c>
      <c r="O160" s="200"/>
      <c r="P160" s="200"/>
      <c r="Q160" s="130"/>
      <c r="R160" s="199"/>
      <c r="S160" s="200"/>
      <c r="T160" s="132"/>
      <c r="AB160" s="201" t="str">
        <f>IFERROR(__xludf.DUMMYFUNCTION("FILTER('설정시트'!$D$7:$K$20,'설정시트'!$C$7:$C$20=I160)"),"주방/욕실")</f>
        <v>주방/욕실</v>
      </c>
      <c r="AC160" s="201" t="str">
        <f>IFERROR(__xludf.DUMMYFUNCTION("""COMPUTED_VALUE"""),"소모품")</f>
        <v>소모품</v>
      </c>
      <c r="AD160" s="201" t="str">
        <f>IFERROR(__xludf.DUMMYFUNCTION("""COMPUTED_VALUE"""),"기타")</f>
        <v>기타</v>
      </c>
      <c r="AE160" s="201"/>
      <c r="AF160" s="201"/>
      <c r="AG160" s="201"/>
      <c r="AH160" s="201"/>
      <c r="AI160" s="201"/>
    </row>
    <row r="161">
      <c r="H161" s="195">
        <v>45495.0</v>
      </c>
      <c r="I161" s="203" t="s">
        <v>25</v>
      </c>
      <c r="J161" s="203" t="s">
        <v>24</v>
      </c>
      <c r="K161" s="204">
        <v>6100.0</v>
      </c>
      <c r="L161" s="198" t="s">
        <v>58</v>
      </c>
      <c r="M161" s="130"/>
      <c r="N161" s="198" t="s">
        <v>439</v>
      </c>
      <c r="O161" s="200"/>
      <c r="P161" s="200"/>
      <c r="Q161" s="130"/>
      <c r="R161" s="199"/>
      <c r="S161" s="200"/>
      <c r="T161" s="132"/>
      <c r="AB161" s="201" t="str">
        <f>IFERROR(__xludf.DUMMYFUNCTION("FILTER('설정시트'!$D$7:$K$20,'설정시트'!$C$7:$C$20=I161)"),"주방/욕실")</f>
        <v>주방/욕실</v>
      </c>
      <c r="AC161" s="201" t="str">
        <f>IFERROR(__xludf.DUMMYFUNCTION("""COMPUTED_VALUE"""),"소모품")</f>
        <v>소모품</v>
      </c>
      <c r="AD161" s="201" t="str">
        <f>IFERROR(__xludf.DUMMYFUNCTION("""COMPUTED_VALUE"""),"기타")</f>
        <v>기타</v>
      </c>
      <c r="AE161" s="201"/>
      <c r="AF161" s="201"/>
      <c r="AG161" s="201"/>
      <c r="AH161" s="201"/>
      <c r="AI161" s="201"/>
    </row>
    <row r="162">
      <c r="H162" s="195">
        <v>45495.0</v>
      </c>
      <c r="I162" s="203" t="s">
        <v>21</v>
      </c>
      <c r="J162" s="203" t="s">
        <v>15</v>
      </c>
      <c r="K162" s="204">
        <v>19840.0</v>
      </c>
      <c r="L162" s="198" t="s">
        <v>53</v>
      </c>
      <c r="M162" s="130"/>
      <c r="N162" s="198" t="s">
        <v>295</v>
      </c>
      <c r="O162" s="200"/>
      <c r="P162" s="200"/>
      <c r="Q162" s="130"/>
      <c r="R162" s="199"/>
      <c r="S162" s="200"/>
      <c r="T162" s="132"/>
      <c r="AB162" s="201" t="str">
        <f>IFERROR(__xludf.DUMMYFUNCTION("FILTER('설정시트'!$D$7:$K$20,'설정시트'!$C$7:$C$20=I162)"),"관리비")</f>
        <v>관리비</v>
      </c>
      <c r="AC162" s="201" t="str">
        <f>IFERROR(__xludf.DUMMYFUNCTION("""COMPUTED_VALUE"""),"대출이자")</f>
        <v>대출이자</v>
      </c>
      <c r="AD162" s="201" t="str">
        <f>IFERROR(__xludf.DUMMYFUNCTION("""COMPUTED_VALUE"""),"통신비")</f>
        <v>통신비</v>
      </c>
      <c r="AE162" s="201" t="str">
        <f>IFERROR(__xludf.DUMMYFUNCTION("""COMPUTED_VALUE"""),"보험료")</f>
        <v>보험료</v>
      </c>
      <c r="AF162" s="201" t="str">
        <f>IFERROR(__xludf.DUMMYFUNCTION("""COMPUTED_VALUE"""),"곗돈")</f>
        <v>곗돈</v>
      </c>
      <c r="AG162" s="201"/>
      <c r="AH162" s="201"/>
      <c r="AI162" s="201"/>
    </row>
    <row r="163">
      <c r="H163" s="195">
        <v>45495.0</v>
      </c>
      <c r="I163" s="203" t="s">
        <v>32</v>
      </c>
      <c r="J163" s="203" t="s">
        <v>33</v>
      </c>
      <c r="K163" s="204">
        <v>120000.0</v>
      </c>
      <c r="L163" s="198" t="s">
        <v>54</v>
      </c>
      <c r="M163" s="130"/>
      <c r="N163" s="198" t="s">
        <v>440</v>
      </c>
      <c r="O163" s="200"/>
      <c r="P163" s="200"/>
      <c r="Q163" s="130"/>
      <c r="R163" s="199"/>
      <c r="S163" s="200"/>
      <c r="T163" s="132"/>
      <c r="AB163" s="201" t="str">
        <f>IFERROR(__xludf.DUMMYFUNCTION("FILTER('설정시트'!$D$7:$K$20,'설정시트'!$C$7:$C$20=I163)"),"의류/잡화")</f>
        <v>의류/잡화</v>
      </c>
      <c r="AC163" s="201" t="str">
        <f>IFERROR(__xludf.DUMMYFUNCTION("""COMPUTED_VALUE"""),"OTT")</f>
        <v>OTT</v>
      </c>
      <c r="AD163" s="201" t="str">
        <f>IFERROR(__xludf.DUMMYFUNCTION("""COMPUTED_VALUE"""),"문화생활")</f>
        <v>문화생활</v>
      </c>
      <c r="AE163" s="201" t="str">
        <f>IFERROR(__xludf.DUMMYFUNCTION("""COMPUTED_VALUE"""),"자기계발")</f>
        <v>자기계발</v>
      </c>
      <c r="AF163" s="201" t="str">
        <f>IFERROR(__xludf.DUMMYFUNCTION("""COMPUTED_VALUE"""),"미용")</f>
        <v>미용</v>
      </c>
      <c r="AG163" s="201" t="str">
        <f>IFERROR(__xludf.DUMMYFUNCTION("""COMPUTED_VALUE"""),"기타")</f>
        <v>기타</v>
      </c>
      <c r="AH163" s="201"/>
      <c r="AI163" s="201"/>
    </row>
    <row r="164">
      <c r="H164" s="195">
        <v>45495.0</v>
      </c>
      <c r="I164" s="203" t="s">
        <v>26</v>
      </c>
      <c r="J164" s="203" t="s">
        <v>27</v>
      </c>
      <c r="K164" s="204">
        <v>12900.0</v>
      </c>
      <c r="L164" s="198" t="s">
        <v>56</v>
      </c>
      <c r="M164" s="130"/>
      <c r="N164" s="198" t="s">
        <v>441</v>
      </c>
      <c r="O164" s="200"/>
      <c r="P164" s="200"/>
      <c r="Q164" s="130"/>
      <c r="R164" s="199"/>
      <c r="S164" s="200"/>
      <c r="T164" s="132"/>
      <c r="AB164" s="201" t="str">
        <f>IFERROR(__xludf.DUMMYFUNCTION("FILTER('설정시트'!$D$7:$K$20,'설정시트'!$C$7:$C$20=I164)"),"식재료비")</f>
        <v>식재료비</v>
      </c>
      <c r="AC164" s="201" t="str">
        <f>IFERROR(__xludf.DUMMYFUNCTION("""COMPUTED_VALUE"""),"회사점심")</f>
        <v>회사점심</v>
      </c>
      <c r="AD164" s="201" t="str">
        <f>IFERROR(__xludf.DUMMYFUNCTION("""COMPUTED_VALUE"""),"간식/카페")</f>
        <v>간식/카페</v>
      </c>
      <c r="AE164" s="201" t="str">
        <f>IFERROR(__xludf.DUMMYFUNCTION("""COMPUTED_VALUE"""),"외식/배달")</f>
        <v>외식/배달</v>
      </c>
      <c r="AF164" s="201" t="str">
        <f>IFERROR(__xludf.DUMMYFUNCTION("""COMPUTED_VALUE"""),"기타")</f>
        <v>기타</v>
      </c>
      <c r="AG164" s="201"/>
      <c r="AH164" s="201"/>
      <c r="AI164" s="201"/>
    </row>
    <row r="165">
      <c r="H165" s="195">
        <v>45495.0</v>
      </c>
      <c r="I165" s="203" t="s">
        <v>26</v>
      </c>
      <c r="J165" s="203" t="s">
        <v>27</v>
      </c>
      <c r="K165" s="204">
        <v>12900.0</v>
      </c>
      <c r="L165" s="198" t="s">
        <v>56</v>
      </c>
      <c r="M165" s="130"/>
      <c r="N165" s="198" t="s">
        <v>442</v>
      </c>
      <c r="O165" s="200"/>
      <c r="P165" s="200"/>
      <c r="Q165" s="130"/>
      <c r="R165" s="199"/>
      <c r="S165" s="200"/>
      <c r="T165" s="132"/>
      <c r="AB165" s="201" t="str">
        <f>IFERROR(__xludf.DUMMYFUNCTION("FILTER('설정시트'!$D$7:$K$20,'설정시트'!$C$7:$C$20=I165)"),"식재료비")</f>
        <v>식재료비</v>
      </c>
      <c r="AC165" s="201" t="str">
        <f>IFERROR(__xludf.DUMMYFUNCTION("""COMPUTED_VALUE"""),"회사점심")</f>
        <v>회사점심</v>
      </c>
      <c r="AD165" s="201" t="str">
        <f>IFERROR(__xludf.DUMMYFUNCTION("""COMPUTED_VALUE"""),"간식/카페")</f>
        <v>간식/카페</v>
      </c>
      <c r="AE165" s="201" t="str">
        <f>IFERROR(__xludf.DUMMYFUNCTION("""COMPUTED_VALUE"""),"외식/배달")</f>
        <v>외식/배달</v>
      </c>
      <c r="AF165" s="201" t="str">
        <f>IFERROR(__xludf.DUMMYFUNCTION("""COMPUTED_VALUE"""),"기타")</f>
        <v>기타</v>
      </c>
      <c r="AG165" s="201"/>
      <c r="AH165" s="201"/>
      <c r="AI165" s="201"/>
    </row>
    <row r="166">
      <c r="H166" s="195">
        <v>45495.0</v>
      </c>
      <c r="I166" s="203" t="s">
        <v>26</v>
      </c>
      <c r="J166" s="203" t="s">
        <v>27</v>
      </c>
      <c r="K166" s="204">
        <v>12900.0</v>
      </c>
      <c r="L166" s="198" t="s">
        <v>56</v>
      </c>
      <c r="M166" s="130"/>
      <c r="N166" s="198" t="s">
        <v>443</v>
      </c>
      <c r="O166" s="200"/>
      <c r="P166" s="200"/>
      <c r="Q166" s="130"/>
      <c r="R166" s="199"/>
      <c r="S166" s="200"/>
      <c r="T166" s="132"/>
      <c r="AB166" s="201" t="str">
        <f>IFERROR(__xludf.DUMMYFUNCTION("FILTER('설정시트'!$D$7:$K$20,'설정시트'!$C$7:$C$20=I166)"),"식재료비")</f>
        <v>식재료비</v>
      </c>
      <c r="AC166" s="201" t="str">
        <f>IFERROR(__xludf.DUMMYFUNCTION("""COMPUTED_VALUE"""),"회사점심")</f>
        <v>회사점심</v>
      </c>
      <c r="AD166" s="201" t="str">
        <f>IFERROR(__xludf.DUMMYFUNCTION("""COMPUTED_VALUE"""),"간식/카페")</f>
        <v>간식/카페</v>
      </c>
      <c r="AE166" s="201" t="str">
        <f>IFERROR(__xludf.DUMMYFUNCTION("""COMPUTED_VALUE"""),"외식/배달")</f>
        <v>외식/배달</v>
      </c>
      <c r="AF166" s="201" t="str">
        <f>IFERROR(__xludf.DUMMYFUNCTION("""COMPUTED_VALUE"""),"기타")</f>
        <v>기타</v>
      </c>
      <c r="AG166" s="201"/>
      <c r="AH166" s="201"/>
      <c r="AI166" s="201"/>
    </row>
    <row r="167">
      <c r="H167" s="195">
        <v>45496.0</v>
      </c>
      <c r="I167" s="203" t="s">
        <v>31</v>
      </c>
      <c r="J167" s="203" t="s">
        <v>29</v>
      </c>
      <c r="K167" s="204">
        <v>8900.0</v>
      </c>
      <c r="L167" s="198" t="s">
        <v>58</v>
      </c>
      <c r="M167" s="130"/>
      <c r="N167" s="198" t="s">
        <v>444</v>
      </c>
      <c r="O167" s="200"/>
      <c r="P167" s="200"/>
      <c r="Q167" s="130"/>
      <c r="R167" s="199"/>
      <c r="S167" s="200"/>
      <c r="T167" s="132"/>
      <c r="AB167" s="201" t="str">
        <f>IFERROR(__xludf.DUMMYFUNCTION("FILTER('설정시트'!$D$7:$K$20,'설정시트'!$C$7:$C$20=I167)"),"식재료비")</f>
        <v>식재료비</v>
      </c>
      <c r="AC167" s="201" t="str">
        <f>IFERROR(__xludf.DUMMYFUNCTION("""COMPUTED_VALUE"""),"회사점심")</f>
        <v>회사점심</v>
      </c>
      <c r="AD167" s="201" t="str">
        <f>IFERROR(__xludf.DUMMYFUNCTION("""COMPUTED_VALUE"""),"간식/카페")</f>
        <v>간식/카페</v>
      </c>
      <c r="AE167" s="201" t="str">
        <f>IFERROR(__xludf.DUMMYFUNCTION("""COMPUTED_VALUE"""),"외식/배달")</f>
        <v>외식/배달</v>
      </c>
      <c r="AF167" s="201" t="str">
        <f>IFERROR(__xludf.DUMMYFUNCTION("""COMPUTED_VALUE"""),"기타")</f>
        <v>기타</v>
      </c>
      <c r="AG167" s="201"/>
      <c r="AH167" s="201"/>
      <c r="AI167" s="201"/>
    </row>
    <row r="168">
      <c r="H168" s="195">
        <v>45496.0</v>
      </c>
      <c r="I168" s="203" t="s">
        <v>51</v>
      </c>
      <c r="J168" s="203" t="s">
        <v>47</v>
      </c>
      <c r="K168" s="204">
        <v>100000.0</v>
      </c>
      <c r="L168" s="198" t="s">
        <v>54</v>
      </c>
      <c r="M168" s="130"/>
      <c r="N168" s="198" t="s">
        <v>445</v>
      </c>
      <c r="O168" s="200"/>
      <c r="P168" s="200"/>
      <c r="Q168" s="130"/>
      <c r="R168" s="199"/>
      <c r="S168" s="200"/>
      <c r="T168" s="132"/>
      <c r="AB168" s="201" t="str">
        <f>IFERROR(__xludf.DUMMYFUNCTION("FILTER('설정시트'!$D$7:$K$20,'설정시트'!$C$7:$C$20=I168)"),"축의/부의금")</f>
        <v>축의/부의금</v>
      </c>
      <c r="AC168" s="201" t="str">
        <f>IFERROR(__xludf.DUMMYFUNCTION("""COMPUTED_VALUE"""),"생신/생일선물")</f>
        <v>생신/생일선물</v>
      </c>
      <c r="AD168" s="201" t="str">
        <f>IFERROR(__xludf.DUMMYFUNCTION("""COMPUTED_VALUE"""),"명절/어버이날")</f>
        <v>명절/어버이날</v>
      </c>
      <c r="AE168" s="201" t="str">
        <f>IFERROR(__xludf.DUMMYFUNCTION("""COMPUTED_VALUE"""),"여행")</f>
        <v>여행</v>
      </c>
      <c r="AF168" s="201" t="str">
        <f>IFERROR(__xludf.DUMMYFUNCTION("""COMPUTED_VALUE"""),"기타")</f>
        <v>기타</v>
      </c>
      <c r="AG168" s="201"/>
      <c r="AH168" s="201"/>
      <c r="AI168" s="201"/>
    </row>
    <row r="169">
      <c r="H169" s="195">
        <v>45496.0</v>
      </c>
      <c r="I169" s="203" t="s">
        <v>3</v>
      </c>
      <c r="J169" s="203" t="s">
        <v>4</v>
      </c>
      <c r="K169" s="204">
        <v>3257030.0</v>
      </c>
      <c r="L169" s="198" t="s">
        <v>54</v>
      </c>
      <c r="M169" s="130"/>
      <c r="N169" s="198" t="s">
        <v>446</v>
      </c>
      <c r="O169" s="200"/>
      <c r="P169" s="200"/>
      <c r="Q169" s="130"/>
      <c r="R169" s="199"/>
      <c r="S169" s="200"/>
      <c r="T169" s="132"/>
      <c r="AB169" s="201" t="str">
        <f>IFERROR(__xludf.DUMMYFUNCTION("FILTER('설정시트'!$D$7:$K$20,'설정시트'!$C$7:$C$20=I169)"),"🍪 월급")</f>
        <v>🍪 월급</v>
      </c>
      <c r="AC169" s="201" t="str">
        <f>IFERROR(__xludf.DUMMYFUNCTION("""COMPUTED_VALUE"""),"🍪 부수입")</f>
        <v>🍪 부수입</v>
      </c>
      <c r="AD169" s="201" t="str">
        <f>IFERROR(__xludf.DUMMYFUNCTION("""COMPUTED_VALUE"""),"🐻 월급")</f>
        <v>🐻 월급</v>
      </c>
      <c r="AE169" s="201" t="str">
        <f>IFERROR(__xludf.DUMMYFUNCTION("""COMPUTED_VALUE"""),"🐻 부수입")</f>
        <v>🐻 부수입</v>
      </c>
      <c r="AF169" s="201" t="str">
        <f>IFERROR(__xludf.DUMMYFUNCTION("""COMPUTED_VALUE"""),"기타")</f>
        <v>기타</v>
      </c>
      <c r="AG169" s="201"/>
      <c r="AH169" s="201"/>
      <c r="AI169" s="201"/>
    </row>
    <row r="170">
      <c r="H170" s="195">
        <v>45496.0</v>
      </c>
      <c r="I170" s="203" t="s">
        <v>31</v>
      </c>
      <c r="J170" s="203" t="s">
        <v>28</v>
      </c>
      <c r="K170" s="204">
        <v>11000.0</v>
      </c>
      <c r="L170" s="198" t="s">
        <v>58</v>
      </c>
      <c r="M170" s="130"/>
      <c r="N170" s="198" t="s">
        <v>447</v>
      </c>
      <c r="O170" s="200"/>
      <c r="P170" s="200"/>
      <c r="Q170" s="130"/>
      <c r="R170" s="199"/>
      <c r="S170" s="200"/>
      <c r="T170" s="132"/>
      <c r="AB170" s="201" t="str">
        <f>IFERROR(__xludf.DUMMYFUNCTION("FILTER('설정시트'!$D$7:$K$20,'설정시트'!$C$7:$C$20=I170)"),"식재료비")</f>
        <v>식재료비</v>
      </c>
      <c r="AC170" s="201" t="str">
        <f>IFERROR(__xludf.DUMMYFUNCTION("""COMPUTED_VALUE"""),"회사점심")</f>
        <v>회사점심</v>
      </c>
      <c r="AD170" s="201" t="str">
        <f>IFERROR(__xludf.DUMMYFUNCTION("""COMPUTED_VALUE"""),"간식/카페")</f>
        <v>간식/카페</v>
      </c>
      <c r="AE170" s="201" t="str">
        <f>IFERROR(__xludf.DUMMYFUNCTION("""COMPUTED_VALUE"""),"외식/배달")</f>
        <v>외식/배달</v>
      </c>
      <c r="AF170" s="201" t="str">
        <f>IFERROR(__xludf.DUMMYFUNCTION("""COMPUTED_VALUE"""),"기타")</f>
        <v>기타</v>
      </c>
      <c r="AG170" s="201"/>
      <c r="AH170" s="201"/>
      <c r="AI170" s="201"/>
    </row>
    <row r="171">
      <c r="H171" s="195">
        <v>45496.0</v>
      </c>
      <c r="I171" s="203" t="s">
        <v>26</v>
      </c>
      <c r="J171" s="203" t="s">
        <v>28</v>
      </c>
      <c r="K171" s="204">
        <v>13700.0</v>
      </c>
      <c r="L171" s="198" t="s">
        <v>56</v>
      </c>
      <c r="M171" s="130"/>
      <c r="N171" s="198" t="s">
        <v>145</v>
      </c>
      <c r="O171" s="200"/>
      <c r="P171" s="200"/>
      <c r="Q171" s="130"/>
      <c r="R171" s="199"/>
      <c r="S171" s="200"/>
      <c r="T171" s="132"/>
      <c r="AB171" s="201" t="str">
        <f>IFERROR(__xludf.DUMMYFUNCTION("FILTER('설정시트'!$D$7:$K$20,'설정시트'!$C$7:$C$20=I171)"),"식재료비")</f>
        <v>식재료비</v>
      </c>
      <c r="AC171" s="201" t="str">
        <f>IFERROR(__xludf.DUMMYFUNCTION("""COMPUTED_VALUE"""),"회사점심")</f>
        <v>회사점심</v>
      </c>
      <c r="AD171" s="201" t="str">
        <f>IFERROR(__xludf.DUMMYFUNCTION("""COMPUTED_VALUE"""),"간식/카페")</f>
        <v>간식/카페</v>
      </c>
      <c r="AE171" s="201" t="str">
        <f>IFERROR(__xludf.DUMMYFUNCTION("""COMPUTED_VALUE"""),"외식/배달")</f>
        <v>외식/배달</v>
      </c>
      <c r="AF171" s="201" t="str">
        <f>IFERROR(__xludf.DUMMYFUNCTION("""COMPUTED_VALUE"""),"기타")</f>
        <v>기타</v>
      </c>
      <c r="AG171" s="201"/>
      <c r="AH171" s="201"/>
      <c r="AI171" s="201"/>
    </row>
    <row r="172">
      <c r="H172" s="195">
        <v>45497.0</v>
      </c>
      <c r="I172" s="203" t="s">
        <v>39</v>
      </c>
      <c r="J172" s="203" t="s">
        <v>42</v>
      </c>
      <c r="K172" s="204">
        <v>80900.0</v>
      </c>
      <c r="L172" s="198" t="s">
        <v>56</v>
      </c>
      <c r="M172" s="130"/>
      <c r="N172" s="198" t="s">
        <v>448</v>
      </c>
      <c r="O172" s="200"/>
      <c r="P172" s="200"/>
      <c r="Q172" s="130"/>
      <c r="R172" s="199"/>
      <c r="S172" s="200"/>
      <c r="T172" s="132"/>
      <c r="AB172" s="201" t="str">
        <f>IFERROR(__xludf.DUMMYFUNCTION("FILTER('설정시트'!$D$7:$K$20,'설정시트'!$C$7:$C$20=I172)"),"약국")</f>
        <v>약국</v>
      </c>
      <c r="AC172" s="201" t="str">
        <f>IFERROR(__xludf.DUMMYFUNCTION("""COMPUTED_VALUE"""),"병원비")</f>
        <v>병원비</v>
      </c>
      <c r="AD172" s="201" t="str">
        <f>IFERROR(__xludf.DUMMYFUNCTION("""COMPUTED_VALUE"""),"영양제")</f>
        <v>영양제</v>
      </c>
      <c r="AE172" s="201" t="str">
        <f>IFERROR(__xludf.DUMMYFUNCTION("""COMPUTED_VALUE"""),"교통비")</f>
        <v>교통비</v>
      </c>
      <c r="AF172" s="201" t="str">
        <f>IFERROR(__xludf.DUMMYFUNCTION("""COMPUTED_VALUE"""),"주유비")</f>
        <v>주유비</v>
      </c>
      <c r="AG172" s="201" t="str">
        <f>IFERROR(__xludf.DUMMYFUNCTION("""COMPUTED_VALUE"""),"기타")</f>
        <v>기타</v>
      </c>
      <c r="AH172" s="201"/>
      <c r="AI172" s="201"/>
    </row>
    <row r="173">
      <c r="H173" s="195">
        <v>45497.0</v>
      </c>
      <c r="I173" s="203" t="s">
        <v>26</v>
      </c>
      <c r="J173" s="203" t="s">
        <v>30</v>
      </c>
      <c r="K173" s="204">
        <v>46000.0</v>
      </c>
      <c r="L173" s="198" t="s">
        <v>56</v>
      </c>
      <c r="M173" s="130"/>
      <c r="N173" s="198" t="s">
        <v>449</v>
      </c>
      <c r="O173" s="200"/>
      <c r="P173" s="200"/>
      <c r="Q173" s="130"/>
      <c r="R173" s="199"/>
      <c r="S173" s="200"/>
      <c r="T173" s="132"/>
      <c r="AB173" s="201" t="str">
        <f>IFERROR(__xludf.DUMMYFUNCTION("FILTER('설정시트'!$D$7:$K$20,'설정시트'!$C$7:$C$20=I173)"),"식재료비")</f>
        <v>식재료비</v>
      </c>
      <c r="AC173" s="201" t="str">
        <f>IFERROR(__xludf.DUMMYFUNCTION("""COMPUTED_VALUE"""),"회사점심")</f>
        <v>회사점심</v>
      </c>
      <c r="AD173" s="201" t="str">
        <f>IFERROR(__xludf.DUMMYFUNCTION("""COMPUTED_VALUE"""),"간식/카페")</f>
        <v>간식/카페</v>
      </c>
      <c r="AE173" s="201" t="str">
        <f>IFERROR(__xludf.DUMMYFUNCTION("""COMPUTED_VALUE"""),"외식/배달")</f>
        <v>외식/배달</v>
      </c>
      <c r="AF173" s="201" t="str">
        <f>IFERROR(__xludf.DUMMYFUNCTION("""COMPUTED_VALUE"""),"기타")</f>
        <v>기타</v>
      </c>
      <c r="AG173" s="201"/>
      <c r="AH173" s="201"/>
      <c r="AI173" s="201"/>
    </row>
    <row r="174">
      <c r="H174" s="195">
        <v>45497.0</v>
      </c>
      <c r="I174" s="203" t="s">
        <v>39</v>
      </c>
      <c r="J174" s="203" t="s">
        <v>8</v>
      </c>
      <c r="K174" s="204">
        <v>10000.0</v>
      </c>
      <c r="L174" s="198" t="s">
        <v>54</v>
      </c>
      <c r="M174" s="130"/>
      <c r="N174" s="198" t="s">
        <v>270</v>
      </c>
      <c r="O174" s="200"/>
      <c r="P174" s="200"/>
      <c r="Q174" s="130"/>
      <c r="R174" s="199"/>
      <c r="S174" s="200"/>
      <c r="T174" s="132"/>
      <c r="AB174" s="201" t="str">
        <f>IFERROR(__xludf.DUMMYFUNCTION("FILTER('설정시트'!$D$7:$K$20,'설정시트'!$C$7:$C$20=I174)"),"약국")</f>
        <v>약국</v>
      </c>
      <c r="AC174" s="201" t="str">
        <f>IFERROR(__xludf.DUMMYFUNCTION("""COMPUTED_VALUE"""),"병원비")</f>
        <v>병원비</v>
      </c>
      <c r="AD174" s="201" t="str">
        <f>IFERROR(__xludf.DUMMYFUNCTION("""COMPUTED_VALUE"""),"영양제")</f>
        <v>영양제</v>
      </c>
      <c r="AE174" s="201" t="str">
        <f>IFERROR(__xludf.DUMMYFUNCTION("""COMPUTED_VALUE"""),"교통비")</f>
        <v>교통비</v>
      </c>
      <c r="AF174" s="201" t="str">
        <f>IFERROR(__xludf.DUMMYFUNCTION("""COMPUTED_VALUE"""),"주유비")</f>
        <v>주유비</v>
      </c>
      <c r="AG174" s="201" t="str">
        <f>IFERROR(__xludf.DUMMYFUNCTION("""COMPUTED_VALUE"""),"기타")</f>
        <v>기타</v>
      </c>
      <c r="AH174" s="201"/>
      <c r="AI174" s="201"/>
    </row>
    <row r="175">
      <c r="H175" s="195">
        <v>45497.0</v>
      </c>
      <c r="I175" s="203" t="s">
        <v>14</v>
      </c>
      <c r="J175" s="203" t="s">
        <v>17</v>
      </c>
      <c r="K175" s="204">
        <v>189507.0</v>
      </c>
      <c r="L175" s="198" t="s">
        <v>54</v>
      </c>
      <c r="M175" s="130"/>
      <c r="N175" s="198" t="s">
        <v>80</v>
      </c>
      <c r="O175" s="200"/>
      <c r="P175" s="200"/>
      <c r="Q175" s="130"/>
      <c r="R175" s="199"/>
      <c r="S175" s="200"/>
      <c r="T175" s="132"/>
      <c r="AB175" s="201" t="str">
        <f>IFERROR(__xludf.DUMMYFUNCTION("FILTER('설정시트'!$D$7:$K$20,'설정시트'!$C$7:$C$20=I175)"),"관리비")</f>
        <v>관리비</v>
      </c>
      <c r="AC175" s="201" t="str">
        <f>IFERROR(__xludf.DUMMYFUNCTION("""COMPUTED_VALUE"""),"월세")</f>
        <v>월세</v>
      </c>
      <c r="AD175" s="201" t="str">
        <f>IFERROR(__xludf.DUMMYFUNCTION("""COMPUTED_VALUE"""),"대출이자")</f>
        <v>대출이자</v>
      </c>
      <c r="AE175" s="201" t="str">
        <f>IFERROR(__xludf.DUMMYFUNCTION("""COMPUTED_VALUE"""),"통신비")</f>
        <v>통신비</v>
      </c>
      <c r="AF175" s="201" t="str">
        <f>IFERROR(__xludf.DUMMYFUNCTION("""COMPUTED_VALUE"""),"보험료")</f>
        <v>보험료</v>
      </c>
      <c r="AG175" s="201" t="str">
        <f>IFERROR(__xludf.DUMMYFUNCTION("""COMPUTED_VALUE"""),"곗돈")</f>
        <v>곗돈</v>
      </c>
      <c r="AH175" s="201"/>
      <c r="AI175" s="201"/>
    </row>
    <row r="176">
      <c r="H176" s="195">
        <v>45497.0</v>
      </c>
      <c r="I176" s="203" t="s">
        <v>14</v>
      </c>
      <c r="J176" s="203" t="s">
        <v>20</v>
      </c>
      <c r="K176" s="204">
        <v>20000.0</v>
      </c>
      <c r="L176" s="198" t="s">
        <v>54</v>
      </c>
      <c r="M176" s="130"/>
      <c r="N176" s="198" t="s">
        <v>450</v>
      </c>
      <c r="O176" s="200"/>
      <c r="P176" s="200"/>
      <c r="Q176" s="130"/>
      <c r="R176" s="199"/>
      <c r="S176" s="200"/>
      <c r="T176" s="132"/>
      <c r="AB176" s="201" t="str">
        <f>IFERROR(__xludf.DUMMYFUNCTION("FILTER('설정시트'!$D$7:$K$20,'설정시트'!$C$7:$C$20=I176)"),"관리비")</f>
        <v>관리비</v>
      </c>
      <c r="AC176" s="201" t="str">
        <f>IFERROR(__xludf.DUMMYFUNCTION("""COMPUTED_VALUE"""),"월세")</f>
        <v>월세</v>
      </c>
      <c r="AD176" s="201" t="str">
        <f>IFERROR(__xludf.DUMMYFUNCTION("""COMPUTED_VALUE"""),"대출이자")</f>
        <v>대출이자</v>
      </c>
      <c r="AE176" s="201" t="str">
        <f>IFERROR(__xludf.DUMMYFUNCTION("""COMPUTED_VALUE"""),"통신비")</f>
        <v>통신비</v>
      </c>
      <c r="AF176" s="201" t="str">
        <f>IFERROR(__xludf.DUMMYFUNCTION("""COMPUTED_VALUE"""),"보험료")</f>
        <v>보험료</v>
      </c>
      <c r="AG176" s="201" t="str">
        <f>IFERROR(__xludf.DUMMYFUNCTION("""COMPUTED_VALUE"""),"곗돈")</f>
        <v>곗돈</v>
      </c>
      <c r="AH176" s="201"/>
      <c r="AI176" s="201"/>
    </row>
    <row r="177">
      <c r="H177" s="195">
        <v>45497.0</v>
      </c>
      <c r="I177" s="203" t="s">
        <v>14</v>
      </c>
      <c r="J177" s="203" t="s">
        <v>20</v>
      </c>
      <c r="K177" s="204">
        <v>10000.0</v>
      </c>
      <c r="L177" s="198" t="s">
        <v>54</v>
      </c>
      <c r="M177" s="130"/>
      <c r="N177" s="198" t="s">
        <v>451</v>
      </c>
      <c r="O177" s="200"/>
      <c r="P177" s="200"/>
      <c r="Q177" s="130"/>
      <c r="R177" s="199"/>
      <c r="S177" s="200"/>
      <c r="T177" s="132"/>
      <c r="AB177" s="201" t="str">
        <f>IFERROR(__xludf.DUMMYFUNCTION("FILTER('설정시트'!$D$7:$K$20,'설정시트'!$C$7:$C$20=I177)"),"관리비")</f>
        <v>관리비</v>
      </c>
      <c r="AC177" s="201" t="str">
        <f>IFERROR(__xludf.DUMMYFUNCTION("""COMPUTED_VALUE"""),"월세")</f>
        <v>월세</v>
      </c>
      <c r="AD177" s="201" t="str">
        <f>IFERROR(__xludf.DUMMYFUNCTION("""COMPUTED_VALUE"""),"대출이자")</f>
        <v>대출이자</v>
      </c>
      <c r="AE177" s="201" t="str">
        <f>IFERROR(__xludf.DUMMYFUNCTION("""COMPUTED_VALUE"""),"통신비")</f>
        <v>통신비</v>
      </c>
      <c r="AF177" s="201" t="str">
        <f>IFERROR(__xludf.DUMMYFUNCTION("""COMPUTED_VALUE"""),"보험료")</f>
        <v>보험료</v>
      </c>
      <c r="AG177" s="201" t="str">
        <f>IFERROR(__xludf.DUMMYFUNCTION("""COMPUTED_VALUE"""),"곗돈")</f>
        <v>곗돈</v>
      </c>
      <c r="AH177" s="201"/>
      <c r="AI177" s="201"/>
    </row>
    <row r="178">
      <c r="H178" s="195">
        <v>45497.0</v>
      </c>
      <c r="I178" s="203" t="s">
        <v>9</v>
      </c>
      <c r="J178" s="203" t="s">
        <v>13</v>
      </c>
      <c r="K178" s="204">
        <v>100000.0</v>
      </c>
      <c r="L178" s="198" t="s">
        <v>54</v>
      </c>
      <c r="M178" s="130"/>
      <c r="N178" s="198" t="s">
        <v>452</v>
      </c>
      <c r="O178" s="200"/>
      <c r="P178" s="200"/>
      <c r="Q178" s="130"/>
      <c r="R178" s="199"/>
      <c r="S178" s="200"/>
      <c r="T178" s="132"/>
      <c r="AB178" s="201" t="str">
        <f>IFERROR(__xludf.DUMMYFUNCTION("FILTER('설정시트'!$D$7:$K$20,'설정시트'!$C$7:$C$20=I178)"),"주택청약")</f>
        <v>주택청약</v>
      </c>
      <c r="AC178" s="201" t="str">
        <f>IFERROR(__xludf.DUMMYFUNCTION("""COMPUTED_VALUE"""),"우리은행")</f>
        <v>우리은행</v>
      </c>
      <c r="AD178" s="201" t="str">
        <f>IFERROR(__xludf.DUMMYFUNCTION("""COMPUTED_VALUE"""),"케이뱅크")</f>
        <v>케이뱅크</v>
      </c>
      <c r="AE178" s="201" t="str">
        <f>IFERROR(__xludf.DUMMYFUNCTION("""COMPUTED_VALUE"""),"연금저축")</f>
        <v>연금저축</v>
      </c>
      <c r="AF178" s="201"/>
      <c r="AG178" s="201"/>
      <c r="AH178" s="201"/>
      <c r="AI178" s="201"/>
    </row>
    <row r="179">
      <c r="H179" s="195">
        <v>45497.0</v>
      </c>
      <c r="I179" s="203" t="s">
        <v>25</v>
      </c>
      <c r="J179" s="203" t="s">
        <v>8</v>
      </c>
      <c r="K179" s="204">
        <v>2000.0</v>
      </c>
      <c r="L179" s="198" t="s">
        <v>58</v>
      </c>
      <c r="M179" s="130"/>
      <c r="N179" s="198" t="s">
        <v>453</v>
      </c>
      <c r="O179" s="200"/>
      <c r="P179" s="200"/>
      <c r="Q179" s="130"/>
      <c r="R179" s="199"/>
      <c r="S179" s="200"/>
      <c r="T179" s="132"/>
      <c r="AB179" s="201" t="str">
        <f>IFERROR(__xludf.DUMMYFUNCTION("FILTER('설정시트'!$D$7:$K$20,'설정시트'!$C$7:$C$20=I179)"),"주방/욕실")</f>
        <v>주방/욕실</v>
      </c>
      <c r="AC179" s="201" t="str">
        <f>IFERROR(__xludf.DUMMYFUNCTION("""COMPUTED_VALUE"""),"소모품")</f>
        <v>소모품</v>
      </c>
      <c r="AD179" s="201" t="str">
        <f>IFERROR(__xludf.DUMMYFUNCTION("""COMPUTED_VALUE"""),"기타")</f>
        <v>기타</v>
      </c>
      <c r="AE179" s="201"/>
      <c r="AF179" s="201"/>
      <c r="AG179" s="201"/>
      <c r="AH179" s="201"/>
      <c r="AI179" s="201"/>
    </row>
    <row r="180">
      <c r="H180" s="195">
        <v>45497.0</v>
      </c>
      <c r="I180" s="203" t="s">
        <v>31</v>
      </c>
      <c r="J180" s="203" t="s">
        <v>29</v>
      </c>
      <c r="K180" s="204">
        <v>7300.0</v>
      </c>
      <c r="L180" s="198" t="s">
        <v>58</v>
      </c>
      <c r="M180" s="130"/>
      <c r="N180" s="198" t="s">
        <v>260</v>
      </c>
      <c r="O180" s="200"/>
      <c r="P180" s="200"/>
      <c r="Q180" s="130"/>
      <c r="R180" s="199"/>
      <c r="S180" s="200"/>
      <c r="T180" s="132"/>
      <c r="AB180" s="201" t="str">
        <f>IFERROR(__xludf.DUMMYFUNCTION("FILTER('설정시트'!$D$7:$K$20,'설정시트'!$C$7:$C$20=I180)"),"식재료비")</f>
        <v>식재료비</v>
      </c>
      <c r="AC180" s="201" t="str">
        <f>IFERROR(__xludf.DUMMYFUNCTION("""COMPUTED_VALUE"""),"회사점심")</f>
        <v>회사점심</v>
      </c>
      <c r="AD180" s="201" t="str">
        <f>IFERROR(__xludf.DUMMYFUNCTION("""COMPUTED_VALUE"""),"간식/카페")</f>
        <v>간식/카페</v>
      </c>
      <c r="AE180" s="201" t="str">
        <f>IFERROR(__xludf.DUMMYFUNCTION("""COMPUTED_VALUE"""),"외식/배달")</f>
        <v>외식/배달</v>
      </c>
      <c r="AF180" s="201" t="str">
        <f>IFERROR(__xludf.DUMMYFUNCTION("""COMPUTED_VALUE"""),"기타")</f>
        <v>기타</v>
      </c>
      <c r="AG180" s="201"/>
      <c r="AH180" s="201"/>
      <c r="AI180" s="201"/>
    </row>
    <row r="181">
      <c r="H181" s="195">
        <v>45497.0</v>
      </c>
      <c r="I181" s="203" t="s">
        <v>31</v>
      </c>
      <c r="J181" s="203" t="s">
        <v>28</v>
      </c>
      <c r="K181" s="204">
        <v>11000.0</v>
      </c>
      <c r="L181" s="198" t="s">
        <v>58</v>
      </c>
      <c r="M181" s="130"/>
      <c r="N181" s="198" t="s">
        <v>296</v>
      </c>
      <c r="O181" s="200"/>
      <c r="P181" s="200"/>
      <c r="Q181" s="130"/>
      <c r="R181" s="199"/>
      <c r="S181" s="200"/>
      <c r="T181" s="132"/>
      <c r="AB181" s="201" t="str">
        <f>IFERROR(__xludf.DUMMYFUNCTION("FILTER('설정시트'!$D$7:$K$20,'설정시트'!$C$7:$C$20=I181)"),"식재료비")</f>
        <v>식재료비</v>
      </c>
      <c r="AC181" s="201" t="str">
        <f>IFERROR(__xludf.DUMMYFUNCTION("""COMPUTED_VALUE"""),"회사점심")</f>
        <v>회사점심</v>
      </c>
      <c r="AD181" s="201" t="str">
        <f>IFERROR(__xludf.DUMMYFUNCTION("""COMPUTED_VALUE"""),"간식/카페")</f>
        <v>간식/카페</v>
      </c>
      <c r="AE181" s="201" t="str">
        <f>IFERROR(__xludf.DUMMYFUNCTION("""COMPUTED_VALUE"""),"외식/배달")</f>
        <v>외식/배달</v>
      </c>
      <c r="AF181" s="201" t="str">
        <f>IFERROR(__xludf.DUMMYFUNCTION("""COMPUTED_VALUE"""),"기타")</f>
        <v>기타</v>
      </c>
      <c r="AG181" s="201"/>
      <c r="AH181" s="201"/>
      <c r="AI181" s="201"/>
    </row>
    <row r="182">
      <c r="H182" s="195">
        <v>45497.0</v>
      </c>
      <c r="I182" s="203" t="s">
        <v>26</v>
      </c>
      <c r="J182" s="203" t="s">
        <v>29</v>
      </c>
      <c r="K182" s="204">
        <v>3100.0</v>
      </c>
      <c r="L182" s="198" t="s">
        <v>55</v>
      </c>
      <c r="M182" s="130"/>
      <c r="N182" s="198" t="s">
        <v>134</v>
      </c>
      <c r="O182" s="200"/>
      <c r="P182" s="200"/>
      <c r="Q182" s="130"/>
      <c r="R182" s="199"/>
      <c r="S182" s="200"/>
      <c r="T182" s="132"/>
      <c r="AB182" s="201" t="str">
        <f>IFERROR(__xludf.DUMMYFUNCTION("FILTER('설정시트'!$D$7:$K$20,'설정시트'!$C$7:$C$20=I182)"),"식재료비")</f>
        <v>식재료비</v>
      </c>
      <c r="AC182" s="201" t="str">
        <f>IFERROR(__xludf.DUMMYFUNCTION("""COMPUTED_VALUE"""),"회사점심")</f>
        <v>회사점심</v>
      </c>
      <c r="AD182" s="201" t="str">
        <f>IFERROR(__xludf.DUMMYFUNCTION("""COMPUTED_VALUE"""),"간식/카페")</f>
        <v>간식/카페</v>
      </c>
      <c r="AE182" s="201" t="str">
        <f>IFERROR(__xludf.DUMMYFUNCTION("""COMPUTED_VALUE"""),"외식/배달")</f>
        <v>외식/배달</v>
      </c>
      <c r="AF182" s="201" t="str">
        <f>IFERROR(__xludf.DUMMYFUNCTION("""COMPUTED_VALUE"""),"기타")</f>
        <v>기타</v>
      </c>
      <c r="AG182" s="201"/>
      <c r="AH182" s="201"/>
      <c r="AI182" s="201"/>
    </row>
    <row r="183">
      <c r="H183" s="195">
        <v>45498.0</v>
      </c>
      <c r="I183" s="203" t="s">
        <v>9</v>
      </c>
      <c r="J183" s="203" t="s">
        <v>13</v>
      </c>
      <c r="K183" s="204">
        <v>100000.0</v>
      </c>
      <c r="L183" s="198" t="s">
        <v>54</v>
      </c>
      <c r="M183" s="130"/>
      <c r="N183" s="198" t="s">
        <v>314</v>
      </c>
      <c r="O183" s="200"/>
      <c r="P183" s="200"/>
      <c r="Q183" s="130"/>
      <c r="R183" s="199"/>
      <c r="S183" s="200"/>
      <c r="T183" s="132"/>
      <c r="AB183" s="201" t="str">
        <f>IFERROR(__xludf.DUMMYFUNCTION("FILTER('설정시트'!$D$7:$K$20,'설정시트'!$C$7:$C$20=I183)"),"주택청약")</f>
        <v>주택청약</v>
      </c>
      <c r="AC183" s="201" t="str">
        <f>IFERROR(__xludf.DUMMYFUNCTION("""COMPUTED_VALUE"""),"우리은행")</f>
        <v>우리은행</v>
      </c>
      <c r="AD183" s="201" t="str">
        <f>IFERROR(__xludf.DUMMYFUNCTION("""COMPUTED_VALUE"""),"케이뱅크")</f>
        <v>케이뱅크</v>
      </c>
      <c r="AE183" s="201" t="str">
        <f>IFERROR(__xludf.DUMMYFUNCTION("""COMPUTED_VALUE"""),"연금저축")</f>
        <v>연금저축</v>
      </c>
      <c r="AF183" s="201"/>
      <c r="AG183" s="201"/>
      <c r="AH183" s="201"/>
      <c r="AI183" s="201"/>
    </row>
    <row r="184">
      <c r="H184" s="195">
        <v>45498.0</v>
      </c>
      <c r="I184" s="203" t="s">
        <v>21</v>
      </c>
      <c r="J184" s="203" t="s">
        <v>20</v>
      </c>
      <c r="K184" s="204">
        <v>20000.0</v>
      </c>
      <c r="L184" s="198" t="s">
        <v>54</v>
      </c>
      <c r="M184" s="130"/>
      <c r="N184" s="198" t="s">
        <v>454</v>
      </c>
      <c r="O184" s="200"/>
      <c r="P184" s="200"/>
      <c r="Q184" s="130"/>
      <c r="R184" s="199"/>
      <c r="S184" s="200"/>
      <c r="T184" s="132"/>
      <c r="AB184" s="201" t="str">
        <f>IFERROR(__xludf.DUMMYFUNCTION("FILTER('설정시트'!$D$7:$K$20,'설정시트'!$C$7:$C$20=I184)"),"관리비")</f>
        <v>관리비</v>
      </c>
      <c r="AC184" s="201" t="str">
        <f>IFERROR(__xludf.DUMMYFUNCTION("""COMPUTED_VALUE"""),"대출이자")</f>
        <v>대출이자</v>
      </c>
      <c r="AD184" s="201" t="str">
        <f>IFERROR(__xludf.DUMMYFUNCTION("""COMPUTED_VALUE"""),"통신비")</f>
        <v>통신비</v>
      </c>
      <c r="AE184" s="201" t="str">
        <f>IFERROR(__xludf.DUMMYFUNCTION("""COMPUTED_VALUE"""),"보험료")</f>
        <v>보험료</v>
      </c>
      <c r="AF184" s="201" t="str">
        <f>IFERROR(__xludf.DUMMYFUNCTION("""COMPUTED_VALUE"""),"곗돈")</f>
        <v>곗돈</v>
      </c>
      <c r="AG184" s="201"/>
      <c r="AH184" s="201"/>
      <c r="AI184" s="201"/>
    </row>
    <row r="185">
      <c r="H185" s="195">
        <v>45498.0</v>
      </c>
      <c r="I185" s="203" t="s">
        <v>31</v>
      </c>
      <c r="J185" s="203" t="s">
        <v>29</v>
      </c>
      <c r="K185" s="204">
        <v>2900.0</v>
      </c>
      <c r="L185" s="198" t="s">
        <v>58</v>
      </c>
      <c r="M185" s="130"/>
      <c r="N185" s="198" t="s">
        <v>455</v>
      </c>
      <c r="O185" s="200"/>
      <c r="P185" s="200"/>
      <c r="Q185" s="130"/>
      <c r="R185" s="199"/>
      <c r="S185" s="200"/>
      <c r="T185" s="132"/>
      <c r="AB185" s="201" t="str">
        <f>IFERROR(__xludf.DUMMYFUNCTION("FILTER('설정시트'!$D$7:$K$20,'설정시트'!$C$7:$C$20=I185)"),"식재료비")</f>
        <v>식재료비</v>
      </c>
      <c r="AC185" s="201" t="str">
        <f>IFERROR(__xludf.DUMMYFUNCTION("""COMPUTED_VALUE"""),"회사점심")</f>
        <v>회사점심</v>
      </c>
      <c r="AD185" s="201" t="str">
        <f>IFERROR(__xludf.DUMMYFUNCTION("""COMPUTED_VALUE"""),"간식/카페")</f>
        <v>간식/카페</v>
      </c>
      <c r="AE185" s="201" t="str">
        <f>IFERROR(__xludf.DUMMYFUNCTION("""COMPUTED_VALUE"""),"외식/배달")</f>
        <v>외식/배달</v>
      </c>
      <c r="AF185" s="201" t="str">
        <f>IFERROR(__xludf.DUMMYFUNCTION("""COMPUTED_VALUE"""),"기타")</f>
        <v>기타</v>
      </c>
      <c r="AG185" s="201"/>
      <c r="AH185" s="201"/>
      <c r="AI185" s="201"/>
    </row>
    <row r="186">
      <c r="H186" s="195">
        <v>45498.0</v>
      </c>
      <c r="I186" s="203" t="s">
        <v>26</v>
      </c>
      <c r="J186" s="203" t="s">
        <v>28</v>
      </c>
      <c r="K186" s="204">
        <v>10500.0</v>
      </c>
      <c r="L186" s="198" t="s">
        <v>56</v>
      </c>
      <c r="M186" s="130"/>
      <c r="N186" s="198" t="s">
        <v>456</v>
      </c>
      <c r="O186" s="200"/>
      <c r="P186" s="200"/>
      <c r="Q186" s="130"/>
      <c r="R186" s="199"/>
      <c r="S186" s="200"/>
      <c r="T186" s="132"/>
      <c r="AB186" s="201" t="str">
        <f>IFERROR(__xludf.DUMMYFUNCTION("FILTER('설정시트'!$D$7:$K$20,'설정시트'!$C$7:$C$20=I186)"),"식재료비")</f>
        <v>식재료비</v>
      </c>
      <c r="AC186" s="201" t="str">
        <f>IFERROR(__xludf.DUMMYFUNCTION("""COMPUTED_VALUE"""),"회사점심")</f>
        <v>회사점심</v>
      </c>
      <c r="AD186" s="201" t="str">
        <f>IFERROR(__xludf.DUMMYFUNCTION("""COMPUTED_VALUE"""),"간식/카페")</f>
        <v>간식/카페</v>
      </c>
      <c r="AE186" s="201" t="str">
        <f>IFERROR(__xludf.DUMMYFUNCTION("""COMPUTED_VALUE"""),"외식/배달")</f>
        <v>외식/배달</v>
      </c>
      <c r="AF186" s="201" t="str">
        <f>IFERROR(__xludf.DUMMYFUNCTION("""COMPUTED_VALUE"""),"기타")</f>
        <v>기타</v>
      </c>
      <c r="AG186" s="201"/>
      <c r="AH186" s="201"/>
      <c r="AI186" s="201"/>
    </row>
    <row r="187">
      <c r="H187" s="195">
        <v>45498.0</v>
      </c>
      <c r="I187" s="203" t="s">
        <v>14</v>
      </c>
      <c r="J187" s="203" t="s">
        <v>15</v>
      </c>
      <c r="K187" s="204">
        <v>268790.0</v>
      </c>
      <c r="L187" s="198" t="s">
        <v>56</v>
      </c>
      <c r="M187" s="130"/>
      <c r="N187" s="198" t="s">
        <v>188</v>
      </c>
      <c r="O187" s="200"/>
      <c r="P187" s="200"/>
      <c r="Q187" s="130"/>
      <c r="R187" s="199"/>
      <c r="S187" s="200"/>
      <c r="T187" s="132"/>
      <c r="AB187" s="201" t="str">
        <f>IFERROR(__xludf.DUMMYFUNCTION("FILTER('설정시트'!$D$7:$K$20,'설정시트'!$C$7:$C$20=I187)"),"관리비")</f>
        <v>관리비</v>
      </c>
      <c r="AC187" s="201" t="str">
        <f>IFERROR(__xludf.DUMMYFUNCTION("""COMPUTED_VALUE"""),"월세")</f>
        <v>월세</v>
      </c>
      <c r="AD187" s="201" t="str">
        <f>IFERROR(__xludf.DUMMYFUNCTION("""COMPUTED_VALUE"""),"대출이자")</f>
        <v>대출이자</v>
      </c>
      <c r="AE187" s="201" t="str">
        <f>IFERROR(__xludf.DUMMYFUNCTION("""COMPUTED_VALUE"""),"통신비")</f>
        <v>통신비</v>
      </c>
      <c r="AF187" s="201" t="str">
        <f>IFERROR(__xludf.DUMMYFUNCTION("""COMPUTED_VALUE"""),"보험료")</f>
        <v>보험료</v>
      </c>
      <c r="AG187" s="201" t="str">
        <f>IFERROR(__xludf.DUMMYFUNCTION("""COMPUTED_VALUE"""),"곗돈")</f>
        <v>곗돈</v>
      </c>
      <c r="AH187" s="201"/>
      <c r="AI187" s="201"/>
    </row>
    <row r="188">
      <c r="H188" s="195">
        <v>45498.0</v>
      </c>
      <c r="I188" s="203" t="s">
        <v>26</v>
      </c>
      <c r="J188" s="203" t="s">
        <v>30</v>
      </c>
      <c r="K188" s="204">
        <v>52000.0</v>
      </c>
      <c r="L188" s="198" t="s">
        <v>56</v>
      </c>
      <c r="M188" s="130"/>
      <c r="N188" s="198" t="s">
        <v>457</v>
      </c>
      <c r="O188" s="200"/>
      <c r="P188" s="200"/>
      <c r="Q188" s="130"/>
      <c r="R188" s="199"/>
      <c r="S188" s="200"/>
      <c r="T188" s="132"/>
      <c r="AB188" s="201" t="str">
        <f>IFERROR(__xludf.DUMMYFUNCTION("FILTER('설정시트'!$D$7:$K$20,'설정시트'!$C$7:$C$20=I188)"),"식재료비")</f>
        <v>식재료비</v>
      </c>
      <c r="AC188" s="201" t="str">
        <f>IFERROR(__xludf.DUMMYFUNCTION("""COMPUTED_VALUE"""),"회사점심")</f>
        <v>회사점심</v>
      </c>
      <c r="AD188" s="201" t="str">
        <f>IFERROR(__xludf.DUMMYFUNCTION("""COMPUTED_VALUE"""),"간식/카페")</f>
        <v>간식/카페</v>
      </c>
      <c r="AE188" s="201" t="str">
        <f>IFERROR(__xludf.DUMMYFUNCTION("""COMPUTED_VALUE"""),"외식/배달")</f>
        <v>외식/배달</v>
      </c>
      <c r="AF188" s="201" t="str">
        <f>IFERROR(__xludf.DUMMYFUNCTION("""COMPUTED_VALUE"""),"기타")</f>
        <v>기타</v>
      </c>
      <c r="AG188" s="201"/>
      <c r="AH188" s="201"/>
      <c r="AI188" s="201"/>
    </row>
    <row r="189">
      <c r="H189" s="195">
        <v>45498.0</v>
      </c>
      <c r="I189" s="203" t="s">
        <v>31</v>
      </c>
      <c r="J189" s="203" t="s">
        <v>28</v>
      </c>
      <c r="K189" s="204">
        <v>14500.0</v>
      </c>
      <c r="L189" s="198" t="s">
        <v>58</v>
      </c>
      <c r="M189" s="130"/>
      <c r="N189" s="198" t="s">
        <v>458</v>
      </c>
      <c r="O189" s="200"/>
      <c r="P189" s="200"/>
      <c r="Q189" s="130"/>
      <c r="R189" s="199"/>
      <c r="S189" s="200"/>
      <c r="T189" s="132"/>
      <c r="AB189" s="201" t="str">
        <f>IFERROR(__xludf.DUMMYFUNCTION("FILTER('설정시트'!$D$7:$K$20,'설정시트'!$C$7:$C$20=I189)"),"식재료비")</f>
        <v>식재료비</v>
      </c>
      <c r="AC189" s="201" t="str">
        <f>IFERROR(__xludf.DUMMYFUNCTION("""COMPUTED_VALUE"""),"회사점심")</f>
        <v>회사점심</v>
      </c>
      <c r="AD189" s="201" t="str">
        <f>IFERROR(__xludf.DUMMYFUNCTION("""COMPUTED_VALUE"""),"간식/카페")</f>
        <v>간식/카페</v>
      </c>
      <c r="AE189" s="201" t="str">
        <f>IFERROR(__xludf.DUMMYFUNCTION("""COMPUTED_VALUE"""),"외식/배달")</f>
        <v>외식/배달</v>
      </c>
      <c r="AF189" s="201" t="str">
        <f>IFERROR(__xludf.DUMMYFUNCTION("""COMPUTED_VALUE"""),"기타")</f>
        <v>기타</v>
      </c>
      <c r="AG189" s="201"/>
      <c r="AH189" s="201"/>
      <c r="AI189" s="201"/>
    </row>
    <row r="190">
      <c r="H190" s="195">
        <v>45498.0</v>
      </c>
      <c r="I190" s="203" t="s">
        <v>21</v>
      </c>
      <c r="J190" s="203" t="s">
        <v>19</v>
      </c>
      <c r="K190" s="204">
        <v>88010.0</v>
      </c>
      <c r="L190" s="198" t="s">
        <v>54</v>
      </c>
      <c r="M190" s="130"/>
      <c r="N190" s="198" t="s">
        <v>459</v>
      </c>
      <c r="O190" s="200"/>
      <c r="P190" s="200"/>
      <c r="Q190" s="130"/>
      <c r="R190" s="199"/>
      <c r="S190" s="200"/>
      <c r="T190" s="132"/>
      <c r="AB190" s="201" t="str">
        <f>IFERROR(__xludf.DUMMYFUNCTION("FILTER('설정시트'!$D$7:$K$20,'설정시트'!$C$7:$C$20=I190)"),"관리비")</f>
        <v>관리비</v>
      </c>
      <c r="AC190" s="201" t="str">
        <f>IFERROR(__xludf.DUMMYFUNCTION("""COMPUTED_VALUE"""),"대출이자")</f>
        <v>대출이자</v>
      </c>
      <c r="AD190" s="201" t="str">
        <f>IFERROR(__xludf.DUMMYFUNCTION("""COMPUTED_VALUE"""),"통신비")</f>
        <v>통신비</v>
      </c>
      <c r="AE190" s="201" t="str">
        <f>IFERROR(__xludf.DUMMYFUNCTION("""COMPUTED_VALUE"""),"보험료")</f>
        <v>보험료</v>
      </c>
      <c r="AF190" s="201" t="str">
        <f>IFERROR(__xludf.DUMMYFUNCTION("""COMPUTED_VALUE"""),"곗돈")</f>
        <v>곗돈</v>
      </c>
      <c r="AG190" s="201"/>
      <c r="AH190" s="201"/>
      <c r="AI190" s="201"/>
    </row>
    <row r="191">
      <c r="H191" s="195">
        <v>45499.0</v>
      </c>
      <c r="I191" s="203" t="s">
        <v>26</v>
      </c>
      <c r="J191" s="203" t="s">
        <v>27</v>
      </c>
      <c r="K191" s="204">
        <v>78120.0</v>
      </c>
      <c r="L191" s="198" t="s">
        <v>55</v>
      </c>
      <c r="M191" s="130"/>
      <c r="N191" s="198" t="s">
        <v>460</v>
      </c>
      <c r="O191" s="200"/>
      <c r="P191" s="200"/>
      <c r="Q191" s="130"/>
      <c r="R191" s="199"/>
      <c r="S191" s="200"/>
      <c r="T191" s="132"/>
      <c r="AB191" s="201" t="str">
        <f>IFERROR(__xludf.DUMMYFUNCTION("FILTER('설정시트'!$D$7:$K$20,'설정시트'!$C$7:$C$20=I191)"),"식재료비")</f>
        <v>식재료비</v>
      </c>
      <c r="AC191" s="201" t="str">
        <f>IFERROR(__xludf.DUMMYFUNCTION("""COMPUTED_VALUE"""),"회사점심")</f>
        <v>회사점심</v>
      </c>
      <c r="AD191" s="201" t="str">
        <f>IFERROR(__xludf.DUMMYFUNCTION("""COMPUTED_VALUE"""),"간식/카페")</f>
        <v>간식/카페</v>
      </c>
      <c r="AE191" s="201" t="str">
        <f>IFERROR(__xludf.DUMMYFUNCTION("""COMPUTED_VALUE"""),"외식/배달")</f>
        <v>외식/배달</v>
      </c>
      <c r="AF191" s="201" t="str">
        <f>IFERROR(__xludf.DUMMYFUNCTION("""COMPUTED_VALUE"""),"기타")</f>
        <v>기타</v>
      </c>
      <c r="AG191" s="201"/>
      <c r="AH191" s="201"/>
      <c r="AI191" s="201"/>
    </row>
    <row r="192">
      <c r="H192" s="195">
        <v>45499.0</v>
      </c>
      <c r="I192" s="203" t="s">
        <v>26</v>
      </c>
      <c r="J192" s="203" t="s">
        <v>27</v>
      </c>
      <c r="K192" s="204">
        <v>19850.0</v>
      </c>
      <c r="L192" s="198" t="s">
        <v>56</v>
      </c>
      <c r="M192" s="130"/>
      <c r="N192" s="198" t="s">
        <v>461</v>
      </c>
      <c r="O192" s="200"/>
      <c r="P192" s="200"/>
      <c r="Q192" s="130"/>
      <c r="R192" s="199"/>
      <c r="S192" s="200"/>
      <c r="T192" s="132"/>
      <c r="AB192" s="201" t="str">
        <f>IFERROR(__xludf.DUMMYFUNCTION("FILTER('설정시트'!$D$7:$K$20,'설정시트'!$C$7:$C$20=I192)"),"식재료비")</f>
        <v>식재료비</v>
      </c>
      <c r="AC192" s="201" t="str">
        <f>IFERROR(__xludf.DUMMYFUNCTION("""COMPUTED_VALUE"""),"회사점심")</f>
        <v>회사점심</v>
      </c>
      <c r="AD192" s="201" t="str">
        <f>IFERROR(__xludf.DUMMYFUNCTION("""COMPUTED_VALUE"""),"간식/카페")</f>
        <v>간식/카페</v>
      </c>
      <c r="AE192" s="201" t="str">
        <f>IFERROR(__xludf.DUMMYFUNCTION("""COMPUTED_VALUE"""),"외식/배달")</f>
        <v>외식/배달</v>
      </c>
      <c r="AF192" s="201" t="str">
        <f>IFERROR(__xludf.DUMMYFUNCTION("""COMPUTED_VALUE"""),"기타")</f>
        <v>기타</v>
      </c>
      <c r="AG192" s="201"/>
      <c r="AH192" s="201"/>
      <c r="AI192" s="201"/>
    </row>
    <row r="193">
      <c r="H193" s="195">
        <v>45499.0</v>
      </c>
      <c r="I193" s="203" t="s">
        <v>46</v>
      </c>
      <c r="J193" s="203" t="s">
        <v>8</v>
      </c>
      <c r="K193" s="204">
        <v>23000.0</v>
      </c>
      <c r="L193" s="198" t="s">
        <v>55</v>
      </c>
      <c r="M193" s="130"/>
      <c r="N193" s="198" t="s">
        <v>462</v>
      </c>
      <c r="O193" s="200"/>
      <c r="P193" s="200"/>
      <c r="Q193" s="130"/>
      <c r="R193" s="199"/>
      <c r="S193" s="200"/>
      <c r="T193" s="132"/>
      <c r="AB193" s="201" t="str">
        <f>IFERROR(__xludf.DUMMYFUNCTION("FILTER('설정시트'!$D$7:$K$20,'설정시트'!$C$7:$C$20=I193)"),"축의/부의금")</f>
        <v>축의/부의금</v>
      </c>
      <c r="AC193" s="201" t="str">
        <f>IFERROR(__xludf.DUMMYFUNCTION("""COMPUTED_VALUE"""),"생신/생일선물")</f>
        <v>생신/생일선물</v>
      </c>
      <c r="AD193" s="201" t="str">
        <f>IFERROR(__xludf.DUMMYFUNCTION("""COMPUTED_VALUE"""),"명절/어버이날")</f>
        <v>명절/어버이날</v>
      </c>
      <c r="AE193" s="201" t="str">
        <f>IFERROR(__xludf.DUMMYFUNCTION("""COMPUTED_VALUE"""),"여행")</f>
        <v>여행</v>
      </c>
      <c r="AF193" s="201" t="str">
        <f>IFERROR(__xludf.DUMMYFUNCTION("""COMPUTED_VALUE"""),"기타")</f>
        <v>기타</v>
      </c>
      <c r="AG193" s="201"/>
      <c r="AH193" s="201"/>
      <c r="AI193" s="201"/>
    </row>
    <row r="194">
      <c r="H194" s="195">
        <v>45499.0</v>
      </c>
      <c r="I194" s="203" t="s">
        <v>39</v>
      </c>
      <c r="J194" s="203" t="s">
        <v>41</v>
      </c>
      <c r="K194" s="204">
        <v>10600.0</v>
      </c>
      <c r="L194" s="198" t="s">
        <v>56</v>
      </c>
      <c r="M194" s="130"/>
      <c r="N194" s="198" t="s">
        <v>463</v>
      </c>
      <c r="O194" s="200"/>
      <c r="P194" s="200"/>
      <c r="Q194" s="130"/>
      <c r="R194" s="199"/>
      <c r="S194" s="200"/>
      <c r="T194" s="132"/>
      <c r="AB194" s="201" t="str">
        <f>IFERROR(__xludf.DUMMYFUNCTION("FILTER('설정시트'!$D$7:$K$20,'설정시트'!$C$7:$C$20=I194)"),"약국")</f>
        <v>약국</v>
      </c>
      <c r="AC194" s="201" t="str">
        <f>IFERROR(__xludf.DUMMYFUNCTION("""COMPUTED_VALUE"""),"병원비")</f>
        <v>병원비</v>
      </c>
      <c r="AD194" s="201" t="str">
        <f>IFERROR(__xludf.DUMMYFUNCTION("""COMPUTED_VALUE"""),"영양제")</f>
        <v>영양제</v>
      </c>
      <c r="AE194" s="201" t="str">
        <f>IFERROR(__xludf.DUMMYFUNCTION("""COMPUTED_VALUE"""),"교통비")</f>
        <v>교통비</v>
      </c>
      <c r="AF194" s="201" t="str">
        <f>IFERROR(__xludf.DUMMYFUNCTION("""COMPUTED_VALUE"""),"주유비")</f>
        <v>주유비</v>
      </c>
      <c r="AG194" s="201" t="str">
        <f>IFERROR(__xludf.DUMMYFUNCTION("""COMPUTED_VALUE"""),"기타")</f>
        <v>기타</v>
      </c>
      <c r="AH194" s="201"/>
      <c r="AI194" s="201"/>
    </row>
    <row r="195">
      <c r="H195" s="195">
        <v>45499.0</v>
      </c>
      <c r="I195" s="203" t="s">
        <v>26</v>
      </c>
      <c r="J195" s="203" t="s">
        <v>30</v>
      </c>
      <c r="K195" s="204">
        <v>19000.0</v>
      </c>
      <c r="L195" s="198" t="s">
        <v>56</v>
      </c>
      <c r="M195" s="130"/>
      <c r="N195" s="198" t="s">
        <v>464</v>
      </c>
      <c r="O195" s="200"/>
      <c r="P195" s="200"/>
      <c r="Q195" s="130"/>
      <c r="R195" s="199"/>
      <c r="S195" s="200"/>
      <c r="T195" s="132"/>
      <c r="AB195" s="201" t="str">
        <f>IFERROR(__xludf.DUMMYFUNCTION("FILTER('설정시트'!$D$7:$K$20,'설정시트'!$C$7:$C$20=I195)"),"식재료비")</f>
        <v>식재료비</v>
      </c>
      <c r="AC195" s="201" t="str">
        <f>IFERROR(__xludf.DUMMYFUNCTION("""COMPUTED_VALUE"""),"회사점심")</f>
        <v>회사점심</v>
      </c>
      <c r="AD195" s="201" t="str">
        <f>IFERROR(__xludf.DUMMYFUNCTION("""COMPUTED_VALUE"""),"간식/카페")</f>
        <v>간식/카페</v>
      </c>
      <c r="AE195" s="201" t="str">
        <f>IFERROR(__xludf.DUMMYFUNCTION("""COMPUTED_VALUE"""),"외식/배달")</f>
        <v>외식/배달</v>
      </c>
      <c r="AF195" s="201" t="str">
        <f>IFERROR(__xludf.DUMMYFUNCTION("""COMPUTED_VALUE"""),"기타")</f>
        <v>기타</v>
      </c>
      <c r="AG195" s="201"/>
      <c r="AH195" s="201"/>
      <c r="AI195" s="201"/>
    </row>
    <row r="196">
      <c r="H196" s="195">
        <v>45499.0</v>
      </c>
      <c r="I196" s="203" t="s">
        <v>38</v>
      </c>
      <c r="J196" s="203" t="s">
        <v>34</v>
      </c>
      <c r="K196" s="204">
        <v>22000.0</v>
      </c>
      <c r="L196" s="198" t="s">
        <v>58</v>
      </c>
      <c r="M196" s="130"/>
      <c r="N196" s="198" t="s">
        <v>320</v>
      </c>
      <c r="O196" s="200"/>
      <c r="P196" s="200"/>
      <c r="Q196" s="130"/>
      <c r="R196" s="199"/>
      <c r="S196" s="200"/>
      <c r="T196" s="132"/>
      <c r="AB196" s="201" t="str">
        <f>IFERROR(__xludf.DUMMYFUNCTION("FILTER('설정시트'!$D$7:$K$20,'설정시트'!$C$7:$C$20=I196)"),"의류/잡화")</f>
        <v>의류/잡화</v>
      </c>
      <c r="AC196" s="201" t="str">
        <f>IFERROR(__xludf.DUMMYFUNCTION("""COMPUTED_VALUE"""),"OTT")</f>
        <v>OTT</v>
      </c>
      <c r="AD196" s="201" t="str">
        <f>IFERROR(__xludf.DUMMYFUNCTION("""COMPUTED_VALUE"""),"문화생활")</f>
        <v>문화생활</v>
      </c>
      <c r="AE196" s="201" t="str">
        <f>IFERROR(__xludf.DUMMYFUNCTION("""COMPUTED_VALUE"""),"자기계발")</f>
        <v>자기계발</v>
      </c>
      <c r="AF196" s="201" t="str">
        <f>IFERROR(__xludf.DUMMYFUNCTION("""COMPUTED_VALUE"""),"미용")</f>
        <v>미용</v>
      </c>
      <c r="AG196" s="201" t="str">
        <f>IFERROR(__xludf.DUMMYFUNCTION("""COMPUTED_VALUE"""),"기타")</f>
        <v>기타</v>
      </c>
      <c r="AH196" s="201"/>
      <c r="AI196" s="201"/>
    </row>
    <row r="197">
      <c r="H197" s="195">
        <v>45500.0</v>
      </c>
      <c r="I197" s="203" t="s">
        <v>26</v>
      </c>
      <c r="J197" s="203" t="s">
        <v>30</v>
      </c>
      <c r="K197" s="204">
        <v>55980.0</v>
      </c>
      <c r="L197" s="198" t="s">
        <v>56</v>
      </c>
      <c r="M197" s="130"/>
      <c r="N197" s="198" t="s">
        <v>465</v>
      </c>
      <c r="O197" s="200"/>
      <c r="P197" s="200"/>
      <c r="Q197" s="130"/>
      <c r="R197" s="199"/>
      <c r="S197" s="200"/>
      <c r="T197" s="132"/>
      <c r="AB197" s="201" t="str">
        <f>IFERROR(__xludf.DUMMYFUNCTION("FILTER('설정시트'!$D$7:$K$20,'설정시트'!$C$7:$C$20=I197)"),"식재료비")</f>
        <v>식재료비</v>
      </c>
      <c r="AC197" s="201" t="str">
        <f>IFERROR(__xludf.DUMMYFUNCTION("""COMPUTED_VALUE"""),"회사점심")</f>
        <v>회사점심</v>
      </c>
      <c r="AD197" s="201" t="str">
        <f>IFERROR(__xludf.DUMMYFUNCTION("""COMPUTED_VALUE"""),"간식/카페")</f>
        <v>간식/카페</v>
      </c>
      <c r="AE197" s="201" t="str">
        <f>IFERROR(__xludf.DUMMYFUNCTION("""COMPUTED_VALUE"""),"외식/배달")</f>
        <v>외식/배달</v>
      </c>
      <c r="AF197" s="201" t="str">
        <f>IFERROR(__xludf.DUMMYFUNCTION("""COMPUTED_VALUE"""),"기타")</f>
        <v>기타</v>
      </c>
      <c r="AG197" s="201"/>
      <c r="AH197" s="201"/>
      <c r="AI197" s="201"/>
    </row>
    <row r="198">
      <c r="H198" s="195">
        <v>45500.0</v>
      </c>
      <c r="I198" s="203" t="s">
        <v>32</v>
      </c>
      <c r="J198" s="203" t="s">
        <v>33</v>
      </c>
      <c r="K198" s="204">
        <v>150000.0</v>
      </c>
      <c r="L198" s="198" t="s">
        <v>56</v>
      </c>
      <c r="M198" s="130"/>
      <c r="N198" s="198" t="s">
        <v>466</v>
      </c>
      <c r="O198" s="200"/>
      <c r="P198" s="200"/>
      <c r="Q198" s="130"/>
      <c r="R198" s="199"/>
      <c r="S198" s="200"/>
      <c r="T198" s="132"/>
      <c r="AB198" s="201" t="str">
        <f>IFERROR(__xludf.DUMMYFUNCTION("FILTER('설정시트'!$D$7:$K$20,'설정시트'!$C$7:$C$20=I198)"),"의류/잡화")</f>
        <v>의류/잡화</v>
      </c>
      <c r="AC198" s="201" t="str">
        <f>IFERROR(__xludf.DUMMYFUNCTION("""COMPUTED_VALUE"""),"OTT")</f>
        <v>OTT</v>
      </c>
      <c r="AD198" s="201" t="str">
        <f>IFERROR(__xludf.DUMMYFUNCTION("""COMPUTED_VALUE"""),"문화생활")</f>
        <v>문화생활</v>
      </c>
      <c r="AE198" s="201" t="str">
        <f>IFERROR(__xludf.DUMMYFUNCTION("""COMPUTED_VALUE"""),"자기계발")</f>
        <v>자기계발</v>
      </c>
      <c r="AF198" s="201" t="str">
        <f>IFERROR(__xludf.DUMMYFUNCTION("""COMPUTED_VALUE"""),"미용")</f>
        <v>미용</v>
      </c>
      <c r="AG198" s="201" t="str">
        <f>IFERROR(__xludf.DUMMYFUNCTION("""COMPUTED_VALUE"""),"기타")</f>
        <v>기타</v>
      </c>
      <c r="AH198" s="201"/>
      <c r="AI198" s="201"/>
    </row>
    <row r="199">
      <c r="H199" s="195">
        <v>45500.0</v>
      </c>
      <c r="I199" s="203" t="s">
        <v>26</v>
      </c>
      <c r="J199" s="203" t="s">
        <v>29</v>
      </c>
      <c r="K199" s="204">
        <v>3600.0</v>
      </c>
      <c r="L199" s="198" t="s">
        <v>56</v>
      </c>
      <c r="M199" s="130"/>
      <c r="N199" s="198" t="s">
        <v>467</v>
      </c>
      <c r="O199" s="200"/>
      <c r="P199" s="200"/>
      <c r="Q199" s="130"/>
      <c r="R199" s="199"/>
      <c r="S199" s="200"/>
      <c r="T199" s="132"/>
      <c r="AB199" s="201" t="str">
        <f>IFERROR(__xludf.DUMMYFUNCTION("FILTER('설정시트'!$D$7:$K$20,'설정시트'!$C$7:$C$20=I199)"),"식재료비")</f>
        <v>식재료비</v>
      </c>
      <c r="AC199" s="201" t="str">
        <f>IFERROR(__xludf.DUMMYFUNCTION("""COMPUTED_VALUE"""),"회사점심")</f>
        <v>회사점심</v>
      </c>
      <c r="AD199" s="201" t="str">
        <f>IFERROR(__xludf.DUMMYFUNCTION("""COMPUTED_VALUE"""),"간식/카페")</f>
        <v>간식/카페</v>
      </c>
      <c r="AE199" s="201" t="str">
        <f>IFERROR(__xludf.DUMMYFUNCTION("""COMPUTED_VALUE"""),"외식/배달")</f>
        <v>외식/배달</v>
      </c>
      <c r="AF199" s="201" t="str">
        <f>IFERROR(__xludf.DUMMYFUNCTION("""COMPUTED_VALUE"""),"기타")</f>
        <v>기타</v>
      </c>
      <c r="AG199" s="201"/>
      <c r="AH199" s="201"/>
      <c r="AI199" s="201"/>
    </row>
    <row r="200">
      <c r="H200" s="195">
        <v>45500.0</v>
      </c>
      <c r="I200" s="203" t="s">
        <v>32</v>
      </c>
      <c r="J200" s="203" t="s">
        <v>33</v>
      </c>
      <c r="K200" s="204">
        <v>15900.0</v>
      </c>
      <c r="L200" s="198" t="s">
        <v>56</v>
      </c>
      <c r="M200" s="130"/>
      <c r="N200" s="198" t="s">
        <v>468</v>
      </c>
      <c r="O200" s="200"/>
      <c r="P200" s="200"/>
      <c r="Q200" s="130"/>
      <c r="R200" s="199"/>
      <c r="S200" s="200"/>
      <c r="T200" s="132"/>
      <c r="AB200" s="201" t="str">
        <f>IFERROR(__xludf.DUMMYFUNCTION("FILTER('설정시트'!$D$7:$K$20,'설정시트'!$C$7:$C$20=I200)"),"의류/잡화")</f>
        <v>의류/잡화</v>
      </c>
      <c r="AC200" s="201" t="str">
        <f>IFERROR(__xludf.DUMMYFUNCTION("""COMPUTED_VALUE"""),"OTT")</f>
        <v>OTT</v>
      </c>
      <c r="AD200" s="201" t="str">
        <f>IFERROR(__xludf.DUMMYFUNCTION("""COMPUTED_VALUE"""),"문화생활")</f>
        <v>문화생활</v>
      </c>
      <c r="AE200" s="201" t="str">
        <f>IFERROR(__xludf.DUMMYFUNCTION("""COMPUTED_VALUE"""),"자기계발")</f>
        <v>자기계발</v>
      </c>
      <c r="AF200" s="201" t="str">
        <f>IFERROR(__xludf.DUMMYFUNCTION("""COMPUTED_VALUE"""),"미용")</f>
        <v>미용</v>
      </c>
      <c r="AG200" s="201" t="str">
        <f>IFERROR(__xludf.DUMMYFUNCTION("""COMPUTED_VALUE"""),"기타")</f>
        <v>기타</v>
      </c>
      <c r="AH200" s="201"/>
      <c r="AI200" s="201"/>
    </row>
    <row r="201">
      <c r="H201" s="195">
        <v>45501.0</v>
      </c>
      <c r="I201" s="203" t="s">
        <v>26</v>
      </c>
      <c r="J201" s="203" t="s">
        <v>30</v>
      </c>
      <c r="K201" s="204">
        <v>37000.0</v>
      </c>
      <c r="L201" s="198" t="s">
        <v>55</v>
      </c>
      <c r="M201" s="130"/>
      <c r="N201" s="198" t="s">
        <v>469</v>
      </c>
      <c r="O201" s="200"/>
      <c r="P201" s="200"/>
      <c r="Q201" s="130"/>
      <c r="R201" s="199"/>
      <c r="S201" s="200"/>
      <c r="T201" s="132"/>
      <c r="AB201" s="201" t="str">
        <f>IFERROR(__xludf.DUMMYFUNCTION("FILTER('설정시트'!$D$7:$K$20,'설정시트'!$C$7:$C$20=I201)"),"식재료비")</f>
        <v>식재료비</v>
      </c>
      <c r="AC201" s="201" t="str">
        <f>IFERROR(__xludf.DUMMYFUNCTION("""COMPUTED_VALUE"""),"회사점심")</f>
        <v>회사점심</v>
      </c>
      <c r="AD201" s="201" t="str">
        <f>IFERROR(__xludf.DUMMYFUNCTION("""COMPUTED_VALUE"""),"간식/카페")</f>
        <v>간식/카페</v>
      </c>
      <c r="AE201" s="201" t="str">
        <f>IFERROR(__xludf.DUMMYFUNCTION("""COMPUTED_VALUE"""),"외식/배달")</f>
        <v>외식/배달</v>
      </c>
      <c r="AF201" s="201" t="str">
        <f>IFERROR(__xludf.DUMMYFUNCTION("""COMPUTED_VALUE"""),"기타")</f>
        <v>기타</v>
      </c>
      <c r="AG201" s="201"/>
      <c r="AH201" s="201"/>
      <c r="AI201" s="201"/>
    </row>
    <row r="202">
      <c r="H202" s="195">
        <v>45501.0</v>
      </c>
      <c r="I202" s="203" t="s">
        <v>39</v>
      </c>
      <c r="J202" s="203" t="s">
        <v>8</v>
      </c>
      <c r="K202" s="204">
        <v>39000.0</v>
      </c>
      <c r="L202" s="198" t="s">
        <v>56</v>
      </c>
      <c r="M202" s="130"/>
      <c r="N202" s="198" t="s">
        <v>470</v>
      </c>
      <c r="O202" s="200"/>
      <c r="P202" s="200"/>
      <c r="Q202" s="130"/>
      <c r="R202" s="199"/>
      <c r="S202" s="200"/>
      <c r="T202" s="132"/>
      <c r="AB202" s="201" t="str">
        <f>IFERROR(__xludf.DUMMYFUNCTION("FILTER('설정시트'!$D$7:$K$20,'설정시트'!$C$7:$C$20=I202)"),"약국")</f>
        <v>약국</v>
      </c>
      <c r="AC202" s="201" t="str">
        <f>IFERROR(__xludf.DUMMYFUNCTION("""COMPUTED_VALUE"""),"병원비")</f>
        <v>병원비</v>
      </c>
      <c r="AD202" s="201" t="str">
        <f>IFERROR(__xludf.DUMMYFUNCTION("""COMPUTED_VALUE"""),"영양제")</f>
        <v>영양제</v>
      </c>
      <c r="AE202" s="201" t="str">
        <f>IFERROR(__xludf.DUMMYFUNCTION("""COMPUTED_VALUE"""),"교통비")</f>
        <v>교통비</v>
      </c>
      <c r="AF202" s="201" t="str">
        <f>IFERROR(__xludf.DUMMYFUNCTION("""COMPUTED_VALUE"""),"주유비")</f>
        <v>주유비</v>
      </c>
      <c r="AG202" s="201" t="str">
        <f>IFERROR(__xludf.DUMMYFUNCTION("""COMPUTED_VALUE"""),"기타")</f>
        <v>기타</v>
      </c>
      <c r="AH202" s="201"/>
      <c r="AI202" s="201"/>
    </row>
    <row r="203">
      <c r="H203" s="195">
        <v>45501.0</v>
      </c>
      <c r="I203" s="203" t="s">
        <v>39</v>
      </c>
      <c r="J203" s="203" t="s">
        <v>8</v>
      </c>
      <c r="K203" s="204">
        <v>12500.0</v>
      </c>
      <c r="L203" s="198" t="s">
        <v>56</v>
      </c>
      <c r="M203" s="130"/>
      <c r="N203" s="198" t="s">
        <v>471</v>
      </c>
      <c r="O203" s="200"/>
      <c r="P203" s="200"/>
      <c r="Q203" s="130"/>
      <c r="R203" s="199"/>
      <c r="S203" s="200"/>
      <c r="T203" s="132"/>
      <c r="AB203" s="201" t="str">
        <f>IFERROR(__xludf.DUMMYFUNCTION("FILTER('설정시트'!$D$7:$K$20,'설정시트'!$C$7:$C$20=I203)"),"약국")</f>
        <v>약국</v>
      </c>
      <c r="AC203" s="201" t="str">
        <f>IFERROR(__xludf.DUMMYFUNCTION("""COMPUTED_VALUE"""),"병원비")</f>
        <v>병원비</v>
      </c>
      <c r="AD203" s="201" t="str">
        <f>IFERROR(__xludf.DUMMYFUNCTION("""COMPUTED_VALUE"""),"영양제")</f>
        <v>영양제</v>
      </c>
      <c r="AE203" s="201" t="str">
        <f>IFERROR(__xludf.DUMMYFUNCTION("""COMPUTED_VALUE"""),"교통비")</f>
        <v>교통비</v>
      </c>
      <c r="AF203" s="201" t="str">
        <f>IFERROR(__xludf.DUMMYFUNCTION("""COMPUTED_VALUE"""),"주유비")</f>
        <v>주유비</v>
      </c>
      <c r="AG203" s="201" t="str">
        <f>IFERROR(__xludf.DUMMYFUNCTION("""COMPUTED_VALUE"""),"기타")</f>
        <v>기타</v>
      </c>
      <c r="AH203" s="201"/>
      <c r="AI203" s="201"/>
    </row>
    <row r="204">
      <c r="H204" s="195">
        <v>45501.0</v>
      </c>
      <c r="I204" s="203" t="s">
        <v>32</v>
      </c>
      <c r="J204" s="203" t="s">
        <v>37</v>
      </c>
      <c r="K204" s="204">
        <v>10000.0</v>
      </c>
      <c r="L204" s="198" t="s">
        <v>54</v>
      </c>
      <c r="M204" s="130"/>
      <c r="N204" s="198" t="s">
        <v>472</v>
      </c>
      <c r="O204" s="200"/>
      <c r="P204" s="200"/>
      <c r="Q204" s="130"/>
      <c r="R204" s="199"/>
      <c r="S204" s="200"/>
      <c r="T204" s="132"/>
      <c r="AB204" s="201" t="str">
        <f>IFERROR(__xludf.DUMMYFUNCTION("FILTER('설정시트'!$D$7:$K$20,'설정시트'!$C$7:$C$20=I204)"),"의류/잡화")</f>
        <v>의류/잡화</v>
      </c>
      <c r="AC204" s="201" t="str">
        <f>IFERROR(__xludf.DUMMYFUNCTION("""COMPUTED_VALUE"""),"OTT")</f>
        <v>OTT</v>
      </c>
      <c r="AD204" s="201" t="str">
        <f>IFERROR(__xludf.DUMMYFUNCTION("""COMPUTED_VALUE"""),"문화생활")</f>
        <v>문화생활</v>
      </c>
      <c r="AE204" s="201" t="str">
        <f>IFERROR(__xludf.DUMMYFUNCTION("""COMPUTED_VALUE"""),"자기계발")</f>
        <v>자기계발</v>
      </c>
      <c r="AF204" s="201" t="str">
        <f>IFERROR(__xludf.DUMMYFUNCTION("""COMPUTED_VALUE"""),"미용")</f>
        <v>미용</v>
      </c>
      <c r="AG204" s="201" t="str">
        <f>IFERROR(__xludf.DUMMYFUNCTION("""COMPUTED_VALUE"""),"기타")</f>
        <v>기타</v>
      </c>
      <c r="AH204" s="201"/>
      <c r="AI204" s="201"/>
    </row>
    <row r="205">
      <c r="H205" s="195">
        <v>45501.0</v>
      </c>
      <c r="I205" s="203" t="s">
        <v>38</v>
      </c>
      <c r="J205" s="203" t="s">
        <v>37</v>
      </c>
      <c r="K205" s="204">
        <v>10000.0</v>
      </c>
      <c r="L205" s="198" t="s">
        <v>58</v>
      </c>
      <c r="M205" s="130"/>
      <c r="N205" s="198" t="s">
        <v>472</v>
      </c>
      <c r="O205" s="200"/>
      <c r="P205" s="200"/>
      <c r="Q205" s="130"/>
      <c r="R205" s="199"/>
      <c r="S205" s="200"/>
      <c r="T205" s="132"/>
      <c r="AB205" s="201" t="str">
        <f>IFERROR(__xludf.DUMMYFUNCTION("FILTER('설정시트'!$D$7:$K$20,'설정시트'!$C$7:$C$20=I205)"),"의류/잡화")</f>
        <v>의류/잡화</v>
      </c>
      <c r="AC205" s="201" t="str">
        <f>IFERROR(__xludf.DUMMYFUNCTION("""COMPUTED_VALUE"""),"OTT")</f>
        <v>OTT</v>
      </c>
      <c r="AD205" s="201" t="str">
        <f>IFERROR(__xludf.DUMMYFUNCTION("""COMPUTED_VALUE"""),"문화생활")</f>
        <v>문화생활</v>
      </c>
      <c r="AE205" s="201" t="str">
        <f>IFERROR(__xludf.DUMMYFUNCTION("""COMPUTED_VALUE"""),"자기계발")</f>
        <v>자기계발</v>
      </c>
      <c r="AF205" s="201" t="str">
        <f>IFERROR(__xludf.DUMMYFUNCTION("""COMPUTED_VALUE"""),"미용")</f>
        <v>미용</v>
      </c>
      <c r="AG205" s="201" t="str">
        <f>IFERROR(__xludf.DUMMYFUNCTION("""COMPUTED_VALUE"""),"기타")</f>
        <v>기타</v>
      </c>
      <c r="AH205" s="201"/>
      <c r="AI205" s="201"/>
    </row>
    <row r="206">
      <c r="H206" s="195">
        <v>45501.0</v>
      </c>
      <c r="I206" s="203" t="s">
        <v>3</v>
      </c>
      <c r="J206" s="203" t="s">
        <v>8</v>
      </c>
      <c r="K206" s="204">
        <v>120000.0</v>
      </c>
      <c r="L206" s="198" t="s">
        <v>54</v>
      </c>
      <c r="M206" s="130"/>
      <c r="N206" s="198" t="s">
        <v>473</v>
      </c>
      <c r="O206" s="200"/>
      <c r="P206" s="200"/>
      <c r="Q206" s="130"/>
      <c r="R206" s="199"/>
      <c r="S206" s="200"/>
      <c r="T206" s="132"/>
      <c r="AB206" s="201" t="str">
        <f>IFERROR(__xludf.DUMMYFUNCTION("FILTER('설정시트'!$D$7:$K$20,'설정시트'!$C$7:$C$20=I206)"),"🍪 월급")</f>
        <v>🍪 월급</v>
      </c>
      <c r="AC206" s="201" t="str">
        <f>IFERROR(__xludf.DUMMYFUNCTION("""COMPUTED_VALUE"""),"🍪 부수입")</f>
        <v>🍪 부수입</v>
      </c>
      <c r="AD206" s="201" t="str">
        <f>IFERROR(__xludf.DUMMYFUNCTION("""COMPUTED_VALUE"""),"🐻 월급")</f>
        <v>🐻 월급</v>
      </c>
      <c r="AE206" s="201" t="str">
        <f>IFERROR(__xludf.DUMMYFUNCTION("""COMPUTED_VALUE"""),"🐻 부수입")</f>
        <v>🐻 부수입</v>
      </c>
      <c r="AF206" s="201" t="str">
        <f>IFERROR(__xludf.DUMMYFUNCTION("""COMPUTED_VALUE"""),"기타")</f>
        <v>기타</v>
      </c>
      <c r="AG206" s="201"/>
      <c r="AH206" s="201"/>
      <c r="AI206" s="201"/>
    </row>
    <row r="207">
      <c r="H207" s="195">
        <v>45502.0</v>
      </c>
      <c r="I207" s="203" t="s">
        <v>38</v>
      </c>
      <c r="J207" s="203" t="s">
        <v>34</v>
      </c>
      <c r="K207" s="204">
        <v>5820.0</v>
      </c>
      <c r="L207" s="198" t="s">
        <v>53</v>
      </c>
      <c r="M207" s="130"/>
      <c r="N207" s="198" t="s">
        <v>474</v>
      </c>
      <c r="O207" s="200"/>
      <c r="P207" s="200"/>
      <c r="Q207" s="130"/>
      <c r="R207" s="199"/>
      <c r="S207" s="200"/>
      <c r="T207" s="132"/>
      <c r="AB207" s="201" t="str">
        <f>IFERROR(__xludf.DUMMYFUNCTION("FILTER('설정시트'!$D$7:$K$20,'설정시트'!$C$7:$C$20=I207)"),"의류/잡화")</f>
        <v>의류/잡화</v>
      </c>
      <c r="AC207" s="201" t="str">
        <f>IFERROR(__xludf.DUMMYFUNCTION("""COMPUTED_VALUE"""),"OTT")</f>
        <v>OTT</v>
      </c>
      <c r="AD207" s="201" t="str">
        <f>IFERROR(__xludf.DUMMYFUNCTION("""COMPUTED_VALUE"""),"문화생활")</f>
        <v>문화생활</v>
      </c>
      <c r="AE207" s="201" t="str">
        <f>IFERROR(__xludf.DUMMYFUNCTION("""COMPUTED_VALUE"""),"자기계발")</f>
        <v>자기계발</v>
      </c>
      <c r="AF207" s="201" t="str">
        <f>IFERROR(__xludf.DUMMYFUNCTION("""COMPUTED_VALUE"""),"미용")</f>
        <v>미용</v>
      </c>
      <c r="AG207" s="201" t="str">
        <f>IFERROR(__xludf.DUMMYFUNCTION("""COMPUTED_VALUE"""),"기타")</f>
        <v>기타</v>
      </c>
      <c r="AH207" s="201"/>
      <c r="AI207" s="201"/>
    </row>
    <row r="208">
      <c r="H208" s="195">
        <v>45502.0</v>
      </c>
      <c r="I208" s="203" t="s">
        <v>26</v>
      </c>
      <c r="J208" s="203" t="s">
        <v>28</v>
      </c>
      <c r="K208" s="204">
        <v>9500.0</v>
      </c>
      <c r="L208" s="198" t="s">
        <v>56</v>
      </c>
      <c r="M208" s="130"/>
      <c r="N208" s="198" t="s">
        <v>475</v>
      </c>
      <c r="O208" s="200"/>
      <c r="P208" s="200"/>
      <c r="Q208" s="130"/>
      <c r="R208" s="199"/>
      <c r="S208" s="200"/>
      <c r="T208" s="132"/>
      <c r="AB208" s="201" t="str">
        <f>IFERROR(__xludf.DUMMYFUNCTION("FILTER('설정시트'!$D$7:$K$20,'설정시트'!$C$7:$C$20=I208)"),"식재료비")</f>
        <v>식재료비</v>
      </c>
      <c r="AC208" s="201" t="str">
        <f>IFERROR(__xludf.DUMMYFUNCTION("""COMPUTED_VALUE"""),"회사점심")</f>
        <v>회사점심</v>
      </c>
      <c r="AD208" s="201" t="str">
        <f>IFERROR(__xludf.DUMMYFUNCTION("""COMPUTED_VALUE"""),"간식/카페")</f>
        <v>간식/카페</v>
      </c>
      <c r="AE208" s="201" t="str">
        <f>IFERROR(__xludf.DUMMYFUNCTION("""COMPUTED_VALUE"""),"외식/배달")</f>
        <v>외식/배달</v>
      </c>
      <c r="AF208" s="201" t="str">
        <f>IFERROR(__xludf.DUMMYFUNCTION("""COMPUTED_VALUE"""),"기타")</f>
        <v>기타</v>
      </c>
      <c r="AG208" s="201"/>
      <c r="AH208" s="201"/>
      <c r="AI208" s="201"/>
    </row>
    <row r="209">
      <c r="H209" s="195">
        <v>45502.0</v>
      </c>
      <c r="I209" s="203" t="s">
        <v>31</v>
      </c>
      <c r="J209" s="203" t="s">
        <v>28</v>
      </c>
      <c r="K209" s="204">
        <v>9500.0</v>
      </c>
      <c r="L209" s="198" t="s">
        <v>58</v>
      </c>
      <c r="M209" s="130"/>
      <c r="N209" s="198" t="s">
        <v>447</v>
      </c>
      <c r="O209" s="200"/>
      <c r="P209" s="200"/>
      <c r="Q209" s="130"/>
      <c r="R209" s="199"/>
      <c r="S209" s="200"/>
      <c r="T209" s="132"/>
      <c r="AB209" s="201" t="str">
        <f>IFERROR(__xludf.DUMMYFUNCTION("FILTER('설정시트'!$D$7:$K$20,'설정시트'!$C$7:$C$20=I209)"),"식재료비")</f>
        <v>식재료비</v>
      </c>
      <c r="AC209" s="201" t="str">
        <f>IFERROR(__xludf.DUMMYFUNCTION("""COMPUTED_VALUE"""),"회사점심")</f>
        <v>회사점심</v>
      </c>
      <c r="AD209" s="201" t="str">
        <f>IFERROR(__xludf.DUMMYFUNCTION("""COMPUTED_VALUE"""),"간식/카페")</f>
        <v>간식/카페</v>
      </c>
      <c r="AE209" s="201" t="str">
        <f>IFERROR(__xludf.DUMMYFUNCTION("""COMPUTED_VALUE"""),"외식/배달")</f>
        <v>외식/배달</v>
      </c>
      <c r="AF209" s="201" t="str">
        <f>IFERROR(__xludf.DUMMYFUNCTION("""COMPUTED_VALUE"""),"기타")</f>
        <v>기타</v>
      </c>
      <c r="AG209" s="201"/>
      <c r="AH209" s="201"/>
      <c r="AI209" s="201"/>
    </row>
    <row r="210">
      <c r="H210" s="195">
        <v>45503.0</v>
      </c>
      <c r="I210" s="203" t="s">
        <v>31</v>
      </c>
      <c r="J210" s="203" t="s">
        <v>28</v>
      </c>
      <c r="K210" s="204">
        <v>10000.0</v>
      </c>
      <c r="L210" s="198" t="s">
        <v>58</v>
      </c>
      <c r="M210" s="130"/>
      <c r="N210" s="198" t="s">
        <v>361</v>
      </c>
      <c r="O210" s="200"/>
      <c r="P210" s="200"/>
      <c r="Q210" s="130"/>
      <c r="R210" s="199"/>
      <c r="S210" s="200"/>
      <c r="T210" s="132"/>
      <c r="AB210" s="201" t="str">
        <f>IFERROR(__xludf.DUMMYFUNCTION("FILTER('설정시트'!$D$7:$K$20,'설정시트'!$C$7:$C$20=I210)"),"식재료비")</f>
        <v>식재료비</v>
      </c>
      <c r="AC210" s="201" t="str">
        <f>IFERROR(__xludf.DUMMYFUNCTION("""COMPUTED_VALUE"""),"회사점심")</f>
        <v>회사점심</v>
      </c>
      <c r="AD210" s="201" t="str">
        <f>IFERROR(__xludf.DUMMYFUNCTION("""COMPUTED_VALUE"""),"간식/카페")</f>
        <v>간식/카페</v>
      </c>
      <c r="AE210" s="201" t="str">
        <f>IFERROR(__xludf.DUMMYFUNCTION("""COMPUTED_VALUE"""),"외식/배달")</f>
        <v>외식/배달</v>
      </c>
      <c r="AF210" s="201" t="str">
        <f>IFERROR(__xludf.DUMMYFUNCTION("""COMPUTED_VALUE"""),"기타")</f>
        <v>기타</v>
      </c>
      <c r="AG210" s="201"/>
      <c r="AH210" s="201"/>
      <c r="AI210" s="201"/>
    </row>
    <row r="211">
      <c r="H211" s="195">
        <v>45503.0</v>
      </c>
      <c r="I211" s="203" t="s">
        <v>26</v>
      </c>
      <c r="J211" s="203" t="s">
        <v>28</v>
      </c>
      <c r="K211" s="204">
        <v>12800.0</v>
      </c>
      <c r="L211" s="198" t="s">
        <v>56</v>
      </c>
      <c r="M211" s="130"/>
      <c r="N211" s="198" t="s">
        <v>193</v>
      </c>
      <c r="O211" s="200"/>
      <c r="P211" s="200"/>
      <c r="Q211" s="130"/>
      <c r="R211" s="199"/>
      <c r="S211" s="200"/>
      <c r="T211" s="132"/>
      <c r="AB211" s="201" t="str">
        <f>IFERROR(__xludf.DUMMYFUNCTION("FILTER('설정시트'!$D$7:$K$20,'설정시트'!$C$7:$C$20=I211)"),"식재료비")</f>
        <v>식재료비</v>
      </c>
      <c r="AC211" s="201" t="str">
        <f>IFERROR(__xludf.DUMMYFUNCTION("""COMPUTED_VALUE"""),"회사점심")</f>
        <v>회사점심</v>
      </c>
      <c r="AD211" s="201" t="str">
        <f>IFERROR(__xludf.DUMMYFUNCTION("""COMPUTED_VALUE"""),"간식/카페")</f>
        <v>간식/카페</v>
      </c>
      <c r="AE211" s="201" t="str">
        <f>IFERROR(__xludf.DUMMYFUNCTION("""COMPUTED_VALUE"""),"외식/배달")</f>
        <v>외식/배달</v>
      </c>
      <c r="AF211" s="201" t="str">
        <f>IFERROR(__xludf.DUMMYFUNCTION("""COMPUTED_VALUE"""),"기타")</f>
        <v>기타</v>
      </c>
      <c r="AG211" s="201"/>
      <c r="AH211" s="201"/>
      <c r="AI211" s="201"/>
    </row>
    <row r="212">
      <c r="H212" s="195">
        <v>45503.0</v>
      </c>
      <c r="I212" s="203" t="s">
        <v>39</v>
      </c>
      <c r="J212" s="203" t="s">
        <v>41</v>
      </c>
      <c r="K212" s="204">
        <v>19600.0</v>
      </c>
      <c r="L212" s="198" t="s">
        <v>56</v>
      </c>
      <c r="M212" s="130"/>
      <c r="N212" s="198" t="s">
        <v>476</v>
      </c>
      <c r="O212" s="200"/>
      <c r="P212" s="200"/>
      <c r="Q212" s="130"/>
      <c r="R212" s="199"/>
      <c r="S212" s="200"/>
      <c r="T212" s="132"/>
      <c r="AB212" s="201" t="str">
        <f>IFERROR(__xludf.DUMMYFUNCTION("FILTER('설정시트'!$D$7:$K$20,'설정시트'!$C$7:$C$20=I212)"),"약국")</f>
        <v>약국</v>
      </c>
      <c r="AC212" s="201" t="str">
        <f>IFERROR(__xludf.DUMMYFUNCTION("""COMPUTED_VALUE"""),"병원비")</f>
        <v>병원비</v>
      </c>
      <c r="AD212" s="201" t="str">
        <f>IFERROR(__xludf.DUMMYFUNCTION("""COMPUTED_VALUE"""),"영양제")</f>
        <v>영양제</v>
      </c>
      <c r="AE212" s="201" t="str">
        <f>IFERROR(__xludf.DUMMYFUNCTION("""COMPUTED_VALUE"""),"교통비")</f>
        <v>교통비</v>
      </c>
      <c r="AF212" s="201" t="str">
        <f>IFERROR(__xludf.DUMMYFUNCTION("""COMPUTED_VALUE"""),"주유비")</f>
        <v>주유비</v>
      </c>
      <c r="AG212" s="201" t="str">
        <f>IFERROR(__xludf.DUMMYFUNCTION("""COMPUTED_VALUE"""),"기타")</f>
        <v>기타</v>
      </c>
      <c r="AH212" s="201"/>
      <c r="AI212" s="201"/>
    </row>
    <row r="213">
      <c r="H213" s="195">
        <v>45503.0</v>
      </c>
      <c r="I213" s="203" t="s">
        <v>39</v>
      </c>
      <c r="J213" s="203" t="s">
        <v>40</v>
      </c>
      <c r="K213" s="204">
        <v>6200.0</v>
      </c>
      <c r="L213" s="198" t="s">
        <v>56</v>
      </c>
      <c r="M213" s="130"/>
      <c r="N213" s="198" t="s">
        <v>40</v>
      </c>
      <c r="O213" s="200"/>
      <c r="P213" s="200"/>
      <c r="Q213" s="130"/>
      <c r="R213" s="199"/>
      <c r="S213" s="200"/>
      <c r="T213" s="132"/>
      <c r="AB213" s="201" t="str">
        <f>IFERROR(__xludf.DUMMYFUNCTION("FILTER('설정시트'!$D$7:$K$20,'설정시트'!$C$7:$C$20=I213)"),"약국")</f>
        <v>약국</v>
      </c>
      <c r="AC213" s="201" t="str">
        <f>IFERROR(__xludf.DUMMYFUNCTION("""COMPUTED_VALUE"""),"병원비")</f>
        <v>병원비</v>
      </c>
      <c r="AD213" s="201" t="str">
        <f>IFERROR(__xludf.DUMMYFUNCTION("""COMPUTED_VALUE"""),"영양제")</f>
        <v>영양제</v>
      </c>
      <c r="AE213" s="201" t="str">
        <f>IFERROR(__xludf.DUMMYFUNCTION("""COMPUTED_VALUE"""),"교통비")</f>
        <v>교통비</v>
      </c>
      <c r="AF213" s="201" t="str">
        <f>IFERROR(__xludf.DUMMYFUNCTION("""COMPUTED_VALUE"""),"주유비")</f>
        <v>주유비</v>
      </c>
      <c r="AG213" s="201" t="str">
        <f>IFERROR(__xludf.DUMMYFUNCTION("""COMPUTED_VALUE"""),"기타")</f>
        <v>기타</v>
      </c>
      <c r="AH213" s="201"/>
      <c r="AI213" s="201"/>
    </row>
    <row r="214">
      <c r="H214" s="195">
        <v>45503.0</v>
      </c>
      <c r="I214" s="203" t="s">
        <v>26</v>
      </c>
      <c r="J214" s="203" t="s">
        <v>29</v>
      </c>
      <c r="K214" s="204">
        <v>7500.0</v>
      </c>
      <c r="L214" s="198" t="s">
        <v>56</v>
      </c>
      <c r="M214" s="130"/>
      <c r="N214" s="198" t="s">
        <v>477</v>
      </c>
      <c r="O214" s="200"/>
      <c r="P214" s="200"/>
      <c r="Q214" s="130"/>
      <c r="R214" s="199"/>
      <c r="S214" s="200"/>
      <c r="T214" s="132"/>
      <c r="AB214" s="201" t="str">
        <f>IFERROR(__xludf.DUMMYFUNCTION("FILTER('설정시트'!$D$7:$K$20,'설정시트'!$C$7:$C$20=I214)"),"식재료비")</f>
        <v>식재료비</v>
      </c>
      <c r="AC214" s="201" t="str">
        <f>IFERROR(__xludf.DUMMYFUNCTION("""COMPUTED_VALUE"""),"회사점심")</f>
        <v>회사점심</v>
      </c>
      <c r="AD214" s="201" t="str">
        <f>IFERROR(__xludf.DUMMYFUNCTION("""COMPUTED_VALUE"""),"간식/카페")</f>
        <v>간식/카페</v>
      </c>
      <c r="AE214" s="201" t="str">
        <f>IFERROR(__xludf.DUMMYFUNCTION("""COMPUTED_VALUE"""),"외식/배달")</f>
        <v>외식/배달</v>
      </c>
      <c r="AF214" s="201" t="str">
        <f>IFERROR(__xludf.DUMMYFUNCTION("""COMPUTED_VALUE"""),"기타")</f>
        <v>기타</v>
      </c>
      <c r="AG214" s="201"/>
      <c r="AH214" s="201"/>
      <c r="AI214" s="201"/>
    </row>
    <row r="215">
      <c r="H215" s="195">
        <v>45503.0</v>
      </c>
      <c r="I215" s="203" t="s">
        <v>26</v>
      </c>
      <c r="J215" s="203" t="s">
        <v>30</v>
      </c>
      <c r="K215" s="204">
        <v>19500.0</v>
      </c>
      <c r="L215" s="198" t="s">
        <v>56</v>
      </c>
      <c r="M215" s="130"/>
      <c r="N215" s="198" t="s">
        <v>478</v>
      </c>
      <c r="O215" s="200"/>
      <c r="P215" s="200"/>
      <c r="Q215" s="130"/>
      <c r="R215" s="199"/>
      <c r="S215" s="200"/>
      <c r="T215" s="132"/>
      <c r="AB215" s="201" t="str">
        <f>IFERROR(__xludf.DUMMYFUNCTION("FILTER('설정시트'!$D$7:$K$20,'설정시트'!$C$7:$C$20=I215)"),"식재료비")</f>
        <v>식재료비</v>
      </c>
      <c r="AC215" s="201" t="str">
        <f>IFERROR(__xludf.DUMMYFUNCTION("""COMPUTED_VALUE"""),"회사점심")</f>
        <v>회사점심</v>
      </c>
      <c r="AD215" s="201" t="str">
        <f>IFERROR(__xludf.DUMMYFUNCTION("""COMPUTED_VALUE"""),"간식/카페")</f>
        <v>간식/카페</v>
      </c>
      <c r="AE215" s="201" t="str">
        <f>IFERROR(__xludf.DUMMYFUNCTION("""COMPUTED_VALUE"""),"외식/배달")</f>
        <v>외식/배달</v>
      </c>
      <c r="AF215" s="201" t="str">
        <f>IFERROR(__xludf.DUMMYFUNCTION("""COMPUTED_VALUE"""),"기타")</f>
        <v>기타</v>
      </c>
      <c r="AG215" s="201"/>
      <c r="AH215" s="201"/>
      <c r="AI215" s="201"/>
    </row>
    <row r="216">
      <c r="H216" s="195">
        <v>45503.0</v>
      </c>
      <c r="I216" s="203" t="s">
        <v>39</v>
      </c>
      <c r="J216" s="203" t="s">
        <v>8</v>
      </c>
      <c r="K216" s="204">
        <v>10000.0</v>
      </c>
      <c r="L216" s="198" t="s">
        <v>54</v>
      </c>
      <c r="M216" s="130"/>
      <c r="N216" s="198" t="s">
        <v>270</v>
      </c>
      <c r="O216" s="200"/>
      <c r="P216" s="200"/>
      <c r="Q216" s="130"/>
      <c r="R216" s="199"/>
      <c r="S216" s="200"/>
      <c r="T216" s="132"/>
      <c r="AB216" s="201" t="str">
        <f>IFERROR(__xludf.DUMMYFUNCTION("FILTER('설정시트'!$D$7:$K$20,'설정시트'!$C$7:$C$20=I216)"),"약국")</f>
        <v>약국</v>
      </c>
      <c r="AC216" s="201" t="str">
        <f>IFERROR(__xludf.DUMMYFUNCTION("""COMPUTED_VALUE"""),"병원비")</f>
        <v>병원비</v>
      </c>
      <c r="AD216" s="201" t="str">
        <f>IFERROR(__xludf.DUMMYFUNCTION("""COMPUTED_VALUE"""),"영양제")</f>
        <v>영양제</v>
      </c>
      <c r="AE216" s="201" t="str">
        <f>IFERROR(__xludf.DUMMYFUNCTION("""COMPUTED_VALUE"""),"교통비")</f>
        <v>교통비</v>
      </c>
      <c r="AF216" s="201" t="str">
        <f>IFERROR(__xludf.DUMMYFUNCTION("""COMPUTED_VALUE"""),"주유비")</f>
        <v>주유비</v>
      </c>
      <c r="AG216" s="201" t="str">
        <f>IFERROR(__xludf.DUMMYFUNCTION("""COMPUTED_VALUE"""),"기타")</f>
        <v>기타</v>
      </c>
      <c r="AH216" s="201"/>
      <c r="AI216" s="201"/>
    </row>
    <row r="217">
      <c r="H217" s="195">
        <v>45503.0</v>
      </c>
      <c r="I217" s="203" t="s">
        <v>26</v>
      </c>
      <c r="J217" s="203" t="s">
        <v>29</v>
      </c>
      <c r="K217" s="204">
        <v>2000.0</v>
      </c>
      <c r="L217" s="198" t="s">
        <v>55</v>
      </c>
      <c r="M217" s="130"/>
      <c r="N217" s="198" t="s">
        <v>479</v>
      </c>
      <c r="O217" s="200"/>
      <c r="P217" s="200"/>
      <c r="Q217" s="130"/>
      <c r="R217" s="199"/>
      <c r="S217" s="200"/>
      <c r="T217" s="132"/>
      <c r="AB217" s="201" t="str">
        <f>IFERROR(__xludf.DUMMYFUNCTION("FILTER('설정시트'!$D$7:$K$20,'설정시트'!$C$7:$C$20=I217)"),"식재료비")</f>
        <v>식재료비</v>
      </c>
      <c r="AC217" s="201" t="str">
        <f>IFERROR(__xludf.DUMMYFUNCTION("""COMPUTED_VALUE"""),"회사점심")</f>
        <v>회사점심</v>
      </c>
      <c r="AD217" s="201" t="str">
        <f>IFERROR(__xludf.DUMMYFUNCTION("""COMPUTED_VALUE"""),"간식/카페")</f>
        <v>간식/카페</v>
      </c>
      <c r="AE217" s="201" t="str">
        <f>IFERROR(__xludf.DUMMYFUNCTION("""COMPUTED_VALUE"""),"외식/배달")</f>
        <v>외식/배달</v>
      </c>
      <c r="AF217" s="201" t="str">
        <f>IFERROR(__xludf.DUMMYFUNCTION("""COMPUTED_VALUE"""),"기타")</f>
        <v>기타</v>
      </c>
      <c r="AG217" s="201"/>
      <c r="AH217" s="201"/>
      <c r="AI217" s="201"/>
    </row>
    <row r="218">
      <c r="H218" s="195">
        <v>45504.0</v>
      </c>
      <c r="I218" s="203" t="s">
        <v>31</v>
      </c>
      <c r="J218" s="203" t="s">
        <v>29</v>
      </c>
      <c r="K218" s="204">
        <v>2900.0</v>
      </c>
      <c r="L218" s="198" t="s">
        <v>58</v>
      </c>
      <c r="M218" s="130"/>
      <c r="N218" s="198" t="s">
        <v>287</v>
      </c>
      <c r="O218" s="200"/>
      <c r="P218" s="200"/>
      <c r="Q218" s="130"/>
      <c r="R218" s="199"/>
      <c r="S218" s="200"/>
      <c r="T218" s="132"/>
      <c r="AB218" s="201" t="str">
        <f>IFERROR(__xludf.DUMMYFUNCTION("FILTER('설정시트'!$D$7:$K$20,'설정시트'!$C$7:$C$20=I218)"),"식재료비")</f>
        <v>식재료비</v>
      </c>
      <c r="AC218" s="201" t="str">
        <f>IFERROR(__xludf.DUMMYFUNCTION("""COMPUTED_VALUE"""),"회사점심")</f>
        <v>회사점심</v>
      </c>
      <c r="AD218" s="201" t="str">
        <f>IFERROR(__xludf.DUMMYFUNCTION("""COMPUTED_VALUE"""),"간식/카페")</f>
        <v>간식/카페</v>
      </c>
      <c r="AE218" s="201" t="str">
        <f>IFERROR(__xludf.DUMMYFUNCTION("""COMPUTED_VALUE"""),"외식/배달")</f>
        <v>외식/배달</v>
      </c>
      <c r="AF218" s="201" t="str">
        <f>IFERROR(__xludf.DUMMYFUNCTION("""COMPUTED_VALUE"""),"기타")</f>
        <v>기타</v>
      </c>
      <c r="AG218" s="201"/>
      <c r="AH218" s="201"/>
      <c r="AI218" s="201"/>
    </row>
    <row r="219">
      <c r="H219" s="195">
        <v>45504.0</v>
      </c>
      <c r="I219" s="203" t="s">
        <v>45</v>
      </c>
      <c r="J219" s="203" t="s">
        <v>8</v>
      </c>
      <c r="K219" s="204">
        <v>285000.0</v>
      </c>
      <c r="L219" s="198" t="s">
        <v>54</v>
      </c>
      <c r="M219" s="130"/>
      <c r="N219" s="198" t="s">
        <v>480</v>
      </c>
      <c r="O219" s="200"/>
      <c r="P219" s="200"/>
      <c r="Q219" s="130"/>
      <c r="R219" s="199"/>
      <c r="S219" s="200"/>
      <c r="T219" s="132"/>
      <c r="AB219" s="201" t="str">
        <f>IFERROR(__xludf.DUMMYFUNCTION("FILTER('설정시트'!$D$7:$K$20,'설정시트'!$C$7:$C$20=I219)"),"약국")</f>
        <v>약국</v>
      </c>
      <c r="AC219" s="201" t="str">
        <f>IFERROR(__xludf.DUMMYFUNCTION("""COMPUTED_VALUE"""),"병원비")</f>
        <v>병원비</v>
      </c>
      <c r="AD219" s="201" t="str">
        <f>IFERROR(__xludf.DUMMYFUNCTION("""COMPUTED_VALUE"""),"영양제")</f>
        <v>영양제</v>
      </c>
      <c r="AE219" s="201" t="str">
        <f>IFERROR(__xludf.DUMMYFUNCTION("""COMPUTED_VALUE"""),"교통비")</f>
        <v>교통비</v>
      </c>
      <c r="AF219" s="201" t="str">
        <f>IFERROR(__xludf.DUMMYFUNCTION("""COMPUTED_VALUE"""),"주유비")</f>
        <v>주유비</v>
      </c>
      <c r="AG219" s="201" t="str">
        <f>IFERROR(__xludf.DUMMYFUNCTION("""COMPUTED_VALUE"""),"기타")</f>
        <v>기타</v>
      </c>
      <c r="AH219" s="201"/>
      <c r="AI219" s="201"/>
    </row>
    <row r="220">
      <c r="H220" s="195">
        <v>45504.0</v>
      </c>
      <c r="I220" s="203" t="s">
        <v>39</v>
      </c>
      <c r="J220" s="203" t="s">
        <v>8</v>
      </c>
      <c r="K220" s="204">
        <v>285000.0</v>
      </c>
      <c r="L220" s="198" t="s">
        <v>54</v>
      </c>
      <c r="M220" s="130"/>
      <c r="N220" s="198" t="s">
        <v>480</v>
      </c>
      <c r="O220" s="200"/>
      <c r="P220" s="200"/>
      <c r="Q220" s="130"/>
      <c r="R220" s="199"/>
      <c r="S220" s="200"/>
      <c r="T220" s="132"/>
      <c r="AB220" s="201" t="str">
        <f>IFERROR(__xludf.DUMMYFUNCTION("FILTER('설정시트'!$D$7:$K$20,'설정시트'!$C$7:$C$20=I220)"),"약국")</f>
        <v>약국</v>
      </c>
      <c r="AC220" s="201" t="str">
        <f>IFERROR(__xludf.DUMMYFUNCTION("""COMPUTED_VALUE"""),"병원비")</f>
        <v>병원비</v>
      </c>
      <c r="AD220" s="201" t="str">
        <f>IFERROR(__xludf.DUMMYFUNCTION("""COMPUTED_VALUE"""),"영양제")</f>
        <v>영양제</v>
      </c>
      <c r="AE220" s="201" t="str">
        <f>IFERROR(__xludf.DUMMYFUNCTION("""COMPUTED_VALUE"""),"교통비")</f>
        <v>교통비</v>
      </c>
      <c r="AF220" s="201" t="str">
        <f>IFERROR(__xludf.DUMMYFUNCTION("""COMPUTED_VALUE"""),"주유비")</f>
        <v>주유비</v>
      </c>
      <c r="AG220" s="201" t="str">
        <f>IFERROR(__xludf.DUMMYFUNCTION("""COMPUTED_VALUE"""),"기타")</f>
        <v>기타</v>
      </c>
      <c r="AH220" s="201"/>
      <c r="AI220" s="201"/>
    </row>
    <row r="221">
      <c r="H221" s="195">
        <v>45504.0</v>
      </c>
      <c r="I221" s="203" t="s">
        <v>26</v>
      </c>
      <c r="J221" s="203" t="s">
        <v>27</v>
      </c>
      <c r="K221" s="204">
        <v>20900.0</v>
      </c>
      <c r="L221" s="198" t="s">
        <v>56</v>
      </c>
      <c r="M221" s="130"/>
      <c r="N221" s="198" t="s">
        <v>481</v>
      </c>
      <c r="O221" s="200"/>
      <c r="P221" s="200"/>
      <c r="Q221" s="130"/>
      <c r="R221" s="199"/>
      <c r="S221" s="200"/>
      <c r="T221" s="132"/>
      <c r="AB221" s="201" t="str">
        <f>IFERROR(__xludf.DUMMYFUNCTION("FILTER('설정시트'!$D$7:$K$20,'설정시트'!$C$7:$C$20=I221)"),"식재료비")</f>
        <v>식재료비</v>
      </c>
      <c r="AC221" s="201" t="str">
        <f>IFERROR(__xludf.DUMMYFUNCTION("""COMPUTED_VALUE"""),"회사점심")</f>
        <v>회사점심</v>
      </c>
      <c r="AD221" s="201" t="str">
        <f>IFERROR(__xludf.DUMMYFUNCTION("""COMPUTED_VALUE"""),"간식/카페")</f>
        <v>간식/카페</v>
      </c>
      <c r="AE221" s="201" t="str">
        <f>IFERROR(__xludf.DUMMYFUNCTION("""COMPUTED_VALUE"""),"외식/배달")</f>
        <v>외식/배달</v>
      </c>
      <c r="AF221" s="201" t="str">
        <f>IFERROR(__xludf.DUMMYFUNCTION("""COMPUTED_VALUE"""),"기타")</f>
        <v>기타</v>
      </c>
      <c r="AG221" s="201"/>
      <c r="AH221" s="201"/>
      <c r="AI221" s="201"/>
    </row>
    <row r="222">
      <c r="H222" s="195">
        <v>45504.0</v>
      </c>
      <c r="I222" s="203" t="s">
        <v>31</v>
      </c>
      <c r="J222" s="203" t="s">
        <v>27</v>
      </c>
      <c r="K222" s="204">
        <v>20900.0</v>
      </c>
      <c r="L222" s="198" t="s">
        <v>58</v>
      </c>
      <c r="M222" s="130"/>
      <c r="N222" s="198" t="s">
        <v>481</v>
      </c>
      <c r="O222" s="200"/>
      <c r="P222" s="200"/>
      <c r="Q222" s="130"/>
      <c r="R222" s="199"/>
      <c r="S222" s="200"/>
      <c r="T222" s="132"/>
      <c r="AB222" s="201" t="str">
        <f>IFERROR(__xludf.DUMMYFUNCTION("FILTER('설정시트'!$D$7:$K$20,'설정시트'!$C$7:$C$20=I222)"),"식재료비")</f>
        <v>식재료비</v>
      </c>
      <c r="AC222" s="201" t="str">
        <f>IFERROR(__xludf.DUMMYFUNCTION("""COMPUTED_VALUE"""),"회사점심")</f>
        <v>회사점심</v>
      </c>
      <c r="AD222" s="201" t="str">
        <f>IFERROR(__xludf.DUMMYFUNCTION("""COMPUTED_VALUE"""),"간식/카페")</f>
        <v>간식/카페</v>
      </c>
      <c r="AE222" s="201" t="str">
        <f>IFERROR(__xludf.DUMMYFUNCTION("""COMPUTED_VALUE"""),"외식/배달")</f>
        <v>외식/배달</v>
      </c>
      <c r="AF222" s="201" t="str">
        <f>IFERROR(__xludf.DUMMYFUNCTION("""COMPUTED_VALUE"""),"기타")</f>
        <v>기타</v>
      </c>
      <c r="AG222" s="201"/>
      <c r="AH222" s="201"/>
      <c r="AI222" s="201"/>
    </row>
    <row r="223">
      <c r="H223" s="195">
        <v>45504.0</v>
      </c>
      <c r="I223" s="203" t="s">
        <v>26</v>
      </c>
      <c r="J223" s="203" t="s">
        <v>28</v>
      </c>
      <c r="K223" s="204">
        <v>12000.0</v>
      </c>
      <c r="L223" s="198" t="s">
        <v>56</v>
      </c>
      <c r="M223" s="130"/>
      <c r="N223" s="198" t="s">
        <v>482</v>
      </c>
      <c r="O223" s="200"/>
      <c r="P223" s="200"/>
      <c r="Q223" s="130"/>
      <c r="R223" s="199"/>
      <c r="S223" s="200"/>
      <c r="T223" s="132"/>
      <c r="AB223" s="201" t="str">
        <f>IFERROR(__xludf.DUMMYFUNCTION("FILTER('설정시트'!$D$7:$K$20,'설정시트'!$C$7:$C$20=I223)"),"식재료비")</f>
        <v>식재료비</v>
      </c>
      <c r="AC223" s="201" t="str">
        <f>IFERROR(__xludf.DUMMYFUNCTION("""COMPUTED_VALUE"""),"회사점심")</f>
        <v>회사점심</v>
      </c>
      <c r="AD223" s="201" t="str">
        <f>IFERROR(__xludf.DUMMYFUNCTION("""COMPUTED_VALUE"""),"간식/카페")</f>
        <v>간식/카페</v>
      </c>
      <c r="AE223" s="201" t="str">
        <f>IFERROR(__xludf.DUMMYFUNCTION("""COMPUTED_VALUE"""),"외식/배달")</f>
        <v>외식/배달</v>
      </c>
      <c r="AF223" s="201" t="str">
        <f>IFERROR(__xludf.DUMMYFUNCTION("""COMPUTED_VALUE"""),"기타")</f>
        <v>기타</v>
      </c>
      <c r="AG223" s="201"/>
      <c r="AH223" s="201"/>
      <c r="AI223" s="201"/>
    </row>
    <row r="224">
      <c r="H224" s="195">
        <v>45504.0</v>
      </c>
      <c r="I224" s="203" t="s">
        <v>31</v>
      </c>
      <c r="J224" s="203" t="s">
        <v>28</v>
      </c>
      <c r="K224" s="204">
        <v>9000.0</v>
      </c>
      <c r="L224" s="198" t="s">
        <v>58</v>
      </c>
      <c r="M224" s="130"/>
      <c r="N224" s="198" t="s">
        <v>483</v>
      </c>
      <c r="O224" s="200"/>
      <c r="P224" s="200"/>
      <c r="Q224" s="130"/>
      <c r="R224" s="199"/>
      <c r="S224" s="200"/>
      <c r="T224" s="132"/>
      <c r="AB224" s="201" t="str">
        <f>IFERROR(__xludf.DUMMYFUNCTION("FILTER('설정시트'!$D$7:$K$20,'설정시트'!$C$7:$C$20=I224)"),"식재료비")</f>
        <v>식재료비</v>
      </c>
      <c r="AC224" s="201" t="str">
        <f>IFERROR(__xludf.DUMMYFUNCTION("""COMPUTED_VALUE"""),"회사점심")</f>
        <v>회사점심</v>
      </c>
      <c r="AD224" s="201" t="str">
        <f>IFERROR(__xludf.DUMMYFUNCTION("""COMPUTED_VALUE"""),"간식/카페")</f>
        <v>간식/카페</v>
      </c>
      <c r="AE224" s="201" t="str">
        <f>IFERROR(__xludf.DUMMYFUNCTION("""COMPUTED_VALUE"""),"외식/배달")</f>
        <v>외식/배달</v>
      </c>
      <c r="AF224" s="201" t="str">
        <f>IFERROR(__xludf.DUMMYFUNCTION("""COMPUTED_VALUE"""),"기타")</f>
        <v>기타</v>
      </c>
      <c r="AG224" s="201"/>
      <c r="AH224" s="201"/>
      <c r="AI224" s="201"/>
    </row>
    <row r="225">
      <c r="H225" s="195">
        <v>45504.0</v>
      </c>
      <c r="I225" s="203" t="s">
        <v>3</v>
      </c>
      <c r="J225" s="203" t="s">
        <v>8</v>
      </c>
      <c r="K225" s="204">
        <v>558070.0</v>
      </c>
      <c r="L225" s="198" t="s">
        <v>54</v>
      </c>
      <c r="M225" s="130"/>
      <c r="N225" s="198" t="s">
        <v>484</v>
      </c>
      <c r="O225" s="200"/>
      <c r="P225" s="200"/>
      <c r="Q225" s="130"/>
      <c r="R225" s="199"/>
      <c r="S225" s="200"/>
      <c r="T225" s="132"/>
      <c r="AB225" s="201" t="str">
        <f>IFERROR(__xludf.DUMMYFUNCTION("FILTER('설정시트'!$D$7:$K$20,'설정시트'!$C$7:$C$20=I225)"),"🍪 월급")</f>
        <v>🍪 월급</v>
      </c>
      <c r="AC225" s="201" t="str">
        <f>IFERROR(__xludf.DUMMYFUNCTION("""COMPUTED_VALUE"""),"🍪 부수입")</f>
        <v>🍪 부수입</v>
      </c>
      <c r="AD225" s="201" t="str">
        <f>IFERROR(__xludf.DUMMYFUNCTION("""COMPUTED_VALUE"""),"🐻 월급")</f>
        <v>🐻 월급</v>
      </c>
      <c r="AE225" s="201" t="str">
        <f>IFERROR(__xludf.DUMMYFUNCTION("""COMPUTED_VALUE"""),"🐻 부수입")</f>
        <v>🐻 부수입</v>
      </c>
      <c r="AF225" s="201" t="str">
        <f>IFERROR(__xludf.DUMMYFUNCTION("""COMPUTED_VALUE"""),"기타")</f>
        <v>기타</v>
      </c>
      <c r="AG225" s="201"/>
      <c r="AH225" s="201"/>
      <c r="AI225" s="201"/>
    </row>
    <row r="226">
      <c r="H226" s="195">
        <v>45504.0</v>
      </c>
      <c r="I226" s="203" t="s">
        <v>31</v>
      </c>
      <c r="J226" s="203" t="s">
        <v>29</v>
      </c>
      <c r="K226" s="204">
        <v>13300.0</v>
      </c>
      <c r="L226" s="198" t="s">
        <v>58</v>
      </c>
      <c r="M226" s="130"/>
      <c r="N226" s="198" t="s">
        <v>485</v>
      </c>
      <c r="O226" s="200"/>
      <c r="P226" s="200"/>
      <c r="Q226" s="130"/>
      <c r="R226" s="199"/>
      <c r="S226" s="200"/>
      <c r="T226" s="132"/>
      <c r="AB226" s="201" t="str">
        <f>IFERROR(__xludf.DUMMYFUNCTION("FILTER('설정시트'!$D$7:$K$20,'설정시트'!$C$7:$C$20=I226)"),"식재료비")</f>
        <v>식재료비</v>
      </c>
      <c r="AC226" s="201" t="str">
        <f>IFERROR(__xludf.DUMMYFUNCTION("""COMPUTED_VALUE"""),"회사점심")</f>
        <v>회사점심</v>
      </c>
      <c r="AD226" s="201" t="str">
        <f>IFERROR(__xludf.DUMMYFUNCTION("""COMPUTED_VALUE"""),"간식/카페")</f>
        <v>간식/카페</v>
      </c>
      <c r="AE226" s="201" t="str">
        <f>IFERROR(__xludf.DUMMYFUNCTION("""COMPUTED_VALUE"""),"외식/배달")</f>
        <v>외식/배달</v>
      </c>
      <c r="AF226" s="201" t="str">
        <f>IFERROR(__xludf.DUMMYFUNCTION("""COMPUTED_VALUE"""),"기타")</f>
        <v>기타</v>
      </c>
      <c r="AG226" s="201"/>
      <c r="AH226" s="201"/>
      <c r="AI226" s="201"/>
    </row>
    <row r="227">
      <c r="H227" s="195">
        <v>45504.0</v>
      </c>
      <c r="I227" s="203" t="s">
        <v>3</v>
      </c>
      <c r="J227" s="203" t="s">
        <v>6</v>
      </c>
      <c r="K227" s="204">
        <v>3125670.0</v>
      </c>
      <c r="L227" s="198" t="s">
        <v>54</v>
      </c>
      <c r="M227" s="130"/>
      <c r="N227" s="198" t="s">
        <v>486</v>
      </c>
      <c r="O227" s="200"/>
      <c r="P227" s="200"/>
      <c r="Q227" s="130"/>
      <c r="R227" s="199"/>
      <c r="S227" s="200"/>
      <c r="T227" s="132"/>
      <c r="AB227" s="201" t="str">
        <f>IFERROR(__xludf.DUMMYFUNCTION("FILTER('설정시트'!$D$7:$K$20,'설정시트'!$C$7:$C$20=I227)"),"🍪 월급")</f>
        <v>🍪 월급</v>
      </c>
      <c r="AC227" s="201" t="str">
        <f>IFERROR(__xludf.DUMMYFUNCTION("""COMPUTED_VALUE"""),"🍪 부수입")</f>
        <v>🍪 부수입</v>
      </c>
      <c r="AD227" s="201" t="str">
        <f>IFERROR(__xludf.DUMMYFUNCTION("""COMPUTED_VALUE"""),"🐻 월급")</f>
        <v>🐻 월급</v>
      </c>
      <c r="AE227" s="201" t="str">
        <f>IFERROR(__xludf.DUMMYFUNCTION("""COMPUTED_VALUE"""),"🐻 부수입")</f>
        <v>🐻 부수입</v>
      </c>
      <c r="AF227" s="201" t="str">
        <f>IFERROR(__xludf.DUMMYFUNCTION("""COMPUTED_VALUE"""),"기타")</f>
        <v>기타</v>
      </c>
      <c r="AG227" s="201"/>
      <c r="AH227" s="201"/>
      <c r="AI227" s="201"/>
    </row>
    <row r="228">
      <c r="H228" s="195">
        <v>45504.0</v>
      </c>
      <c r="I228" s="203" t="s">
        <v>45</v>
      </c>
      <c r="J228" s="203" t="s">
        <v>43</v>
      </c>
      <c r="K228" s="204">
        <v>43900.0</v>
      </c>
      <c r="L228" s="198" t="s">
        <v>58</v>
      </c>
      <c r="M228" s="130"/>
      <c r="N228" s="198" t="s">
        <v>487</v>
      </c>
      <c r="O228" s="200"/>
      <c r="P228" s="200"/>
      <c r="Q228" s="130"/>
      <c r="R228" s="199"/>
      <c r="S228" s="200"/>
      <c r="T228" s="132"/>
      <c r="AB228" s="201" t="str">
        <f>IFERROR(__xludf.DUMMYFUNCTION("FILTER('설정시트'!$D$7:$K$20,'설정시트'!$C$7:$C$20=I228)"),"약국")</f>
        <v>약국</v>
      </c>
      <c r="AC228" s="201" t="str">
        <f>IFERROR(__xludf.DUMMYFUNCTION("""COMPUTED_VALUE"""),"병원비")</f>
        <v>병원비</v>
      </c>
      <c r="AD228" s="201" t="str">
        <f>IFERROR(__xludf.DUMMYFUNCTION("""COMPUTED_VALUE"""),"영양제")</f>
        <v>영양제</v>
      </c>
      <c r="AE228" s="201" t="str">
        <f>IFERROR(__xludf.DUMMYFUNCTION("""COMPUTED_VALUE"""),"교통비")</f>
        <v>교통비</v>
      </c>
      <c r="AF228" s="201" t="str">
        <f>IFERROR(__xludf.DUMMYFUNCTION("""COMPUTED_VALUE"""),"주유비")</f>
        <v>주유비</v>
      </c>
      <c r="AG228" s="201" t="str">
        <f>IFERROR(__xludf.DUMMYFUNCTION("""COMPUTED_VALUE"""),"기타")</f>
        <v>기타</v>
      </c>
      <c r="AH228" s="201"/>
      <c r="AI228" s="201"/>
    </row>
    <row r="229">
      <c r="H229" s="195">
        <v>45504.0</v>
      </c>
      <c r="I229" s="203" t="s">
        <v>45</v>
      </c>
      <c r="J229" s="203" t="s">
        <v>43</v>
      </c>
      <c r="K229" s="204">
        <f> 63200 + 4600</f>
        <v>67800</v>
      </c>
      <c r="L229" s="198" t="s">
        <v>58</v>
      </c>
      <c r="M229" s="130"/>
      <c r="N229" s="198" t="s">
        <v>488</v>
      </c>
      <c r="O229" s="200"/>
      <c r="P229" s="200"/>
      <c r="Q229" s="130"/>
      <c r="R229" s="199"/>
      <c r="S229" s="200"/>
      <c r="T229" s="132"/>
      <c r="AB229" s="201" t="str">
        <f>IFERROR(__xludf.DUMMYFUNCTION("FILTER('설정시트'!$D$7:$K$20,'설정시트'!$C$7:$C$20=I229)"),"약국")</f>
        <v>약국</v>
      </c>
      <c r="AC229" s="201" t="str">
        <f>IFERROR(__xludf.DUMMYFUNCTION("""COMPUTED_VALUE"""),"병원비")</f>
        <v>병원비</v>
      </c>
      <c r="AD229" s="201" t="str">
        <f>IFERROR(__xludf.DUMMYFUNCTION("""COMPUTED_VALUE"""),"영양제")</f>
        <v>영양제</v>
      </c>
      <c r="AE229" s="201" t="str">
        <f>IFERROR(__xludf.DUMMYFUNCTION("""COMPUTED_VALUE"""),"교통비")</f>
        <v>교통비</v>
      </c>
      <c r="AF229" s="201" t="str">
        <f>IFERROR(__xludf.DUMMYFUNCTION("""COMPUTED_VALUE"""),"주유비")</f>
        <v>주유비</v>
      </c>
      <c r="AG229" s="201" t="str">
        <f>IFERROR(__xludf.DUMMYFUNCTION("""COMPUTED_VALUE"""),"기타")</f>
        <v>기타</v>
      </c>
      <c r="AH229" s="201"/>
      <c r="AI229" s="201"/>
    </row>
    <row r="230">
      <c r="H230" s="195">
        <v>45504.0</v>
      </c>
      <c r="I230" s="203" t="s">
        <v>39</v>
      </c>
      <c r="J230" s="203" t="s">
        <v>43</v>
      </c>
      <c r="K230" s="207">
        <f>10800 + 4200</f>
        <v>15000</v>
      </c>
      <c r="L230" s="198" t="s">
        <v>55</v>
      </c>
      <c r="M230" s="130"/>
      <c r="N230" s="198" t="s">
        <v>488</v>
      </c>
      <c r="O230" s="200"/>
      <c r="P230" s="200"/>
      <c r="Q230" s="130"/>
      <c r="R230" s="199"/>
      <c r="S230" s="200"/>
      <c r="T230" s="132"/>
      <c r="AB230" s="201" t="str">
        <f>IFERROR(__xludf.DUMMYFUNCTION("FILTER('설정시트'!$D$7:$K$20,'설정시트'!$C$7:$C$20=I230)"),"약국")</f>
        <v>약국</v>
      </c>
      <c r="AC230" s="201" t="str">
        <f>IFERROR(__xludf.DUMMYFUNCTION("""COMPUTED_VALUE"""),"병원비")</f>
        <v>병원비</v>
      </c>
      <c r="AD230" s="201" t="str">
        <f>IFERROR(__xludf.DUMMYFUNCTION("""COMPUTED_VALUE"""),"영양제")</f>
        <v>영양제</v>
      </c>
      <c r="AE230" s="201" t="str">
        <f>IFERROR(__xludf.DUMMYFUNCTION("""COMPUTED_VALUE"""),"교통비")</f>
        <v>교통비</v>
      </c>
      <c r="AF230" s="201" t="str">
        <f>IFERROR(__xludf.DUMMYFUNCTION("""COMPUTED_VALUE"""),"주유비")</f>
        <v>주유비</v>
      </c>
      <c r="AG230" s="201" t="str">
        <f>IFERROR(__xludf.DUMMYFUNCTION("""COMPUTED_VALUE"""),"기타")</f>
        <v>기타</v>
      </c>
      <c r="AH230" s="201"/>
      <c r="AI230" s="201"/>
    </row>
    <row r="231">
      <c r="H231" s="195">
        <v>45504.0</v>
      </c>
      <c r="I231" s="203" t="s">
        <v>39</v>
      </c>
      <c r="J231" s="203" t="s">
        <v>43</v>
      </c>
      <c r="K231" s="204">
        <v>5000.0</v>
      </c>
      <c r="L231" s="198" t="s">
        <v>56</v>
      </c>
      <c r="M231" s="130"/>
      <c r="N231" s="198" t="s">
        <v>489</v>
      </c>
      <c r="O231" s="200"/>
      <c r="P231" s="200"/>
      <c r="Q231" s="130"/>
      <c r="R231" s="199"/>
      <c r="S231" s="200"/>
      <c r="T231" s="132"/>
      <c r="AB231" s="201" t="str">
        <f>IFERROR(__xludf.DUMMYFUNCTION("FILTER('설정시트'!$D$7:$K$20,'설정시트'!$C$7:$C$20=I231)"),"약국")</f>
        <v>약국</v>
      </c>
      <c r="AC231" s="201" t="str">
        <f>IFERROR(__xludf.DUMMYFUNCTION("""COMPUTED_VALUE"""),"병원비")</f>
        <v>병원비</v>
      </c>
      <c r="AD231" s="201" t="str">
        <f>IFERROR(__xludf.DUMMYFUNCTION("""COMPUTED_VALUE"""),"영양제")</f>
        <v>영양제</v>
      </c>
      <c r="AE231" s="201" t="str">
        <f>IFERROR(__xludf.DUMMYFUNCTION("""COMPUTED_VALUE"""),"교통비")</f>
        <v>교통비</v>
      </c>
      <c r="AF231" s="201" t="str">
        <f>IFERROR(__xludf.DUMMYFUNCTION("""COMPUTED_VALUE"""),"주유비")</f>
        <v>주유비</v>
      </c>
      <c r="AG231" s="201" t="str">
        <f>IFERROR(__xludf.DUMMYFUNCTION("""COMPUTED_VALUE"""),"기타")</f>
        <v>기타</v>
      </c>
      <c r="AH231" s="201"/>
      <c r="AI231" s="201"/>
    </row>
    <row r="232">
      <c r="H232" s="195">
        <v>45504.0</v>
      </c>
      <c r="I232" s="203" t="s">
        <v>32</v>
      </c>
      <c r="J232" s="203" t="s">
        <v>34</v>
      </c>
      <c r="K232" s="204">
        <v>4990.0</v>
      </c>
      <c r="L232" s="198" t="s">
        <v>56</v>
      </c>
      <c r="M232" s="130"/>
      <c r="N232" s="198" t="s">
        <v>490</v>
      </c>
      <c r="O232" s="200"/>
      <c r="P232" s="200"/>
      <c r="Q232" s="130"/>
      <c r="R232" s="199"/>
      <c r="S232" s="200"/>
      <c r="T232" s="132"/>
      <c r="AB232" s="201" t="str">
        <f>IFERROR(__xludf.DUMMYFUNCTION("FILTER('설정시트'!$D$7:$K$20,'설정시트'!$C$7:$C$20=I232)"),"의류/잡화")</f>
        <v>의류/잡화</v>
      </c>
      <c r="AC232" s="201" t="str">
        <f>IFERROR(__xludf.DUMMYFUNCTION("""COMPUTED_VALUE"""),"OTT")</f>
        <v>OTT</v>
      </c>
      <c r="AD232" s="201" t="str">
        <f>IFERROR(__xludf.DUMMYFUNCTION("""COMPUTED_VALUE"""),"문화생활")</f>
        <v>문화생활</v>
      </c>
      <c r="AE232" s="201" t="str">
        <f>IFERROR(__xludf.DUMMYFUNCTION("""COMPUTED_VALUE"""),"자기계발")</f>
        <v>자기계발</v>
      </c>
      <c r="AF232" s="201" t="str">
        <f>IFERROR(__xludf.DUMMYFUNCTION("""COMPUTED_VALUE"""),"미용")</f>
        <v>미용</v>
      </c>
      <c r="AG232" s="201" t="str">
        <f>IFERROR(__xludf.DUMMYFUNCTION("""COMPUTED_VALUE"""),"기타")</f>
        <v>기타</v>
      </c>
      <c r="AH232" s="201"/>
      <c r="AI232" s="201"/>
    </row>
    <row r="233">
      <c r="H233" s="195">
        <v>45504.0</v>
      </c>
      <c r="I233" s="203" t="s">
        <v>45</v>
      </c>
      <c r="J233" s="203" t="s">
        <v>8</v>
      </c>
      <c r="K233" s="204">
        <v>50000.0</v>
      </c>
      <c r="L233" s="198" t="s">
        <v>54</v>
      </c>
      <c r="M233" s="130"/>
      <c r="N233" s="198" t="s">
        <v>491</v>
      </c>
      <c r="O233" s="200"/>
      <c r="P233" s="200"/>
      <c r="Q233" s="130"/>
      <c r="R233" s="199"/>
      <c r="S233" s="200"/>
      <c r="T233" s="132"/>
      <c r="AB233" s="201" t="str">
        <f>IFERROR(__xludf.DUMMYFUNCTION("FILTER('설정시트'!$D$7:$K$20,'설정시트'!$C$7:$C$20=I233)"),"약국")</f>
        <v>약국</v>
      </c>
      <c r="AC233" s="201" t="str">
        <f>IFERROR(__xludf.DUMMYFUNCTION("""COMPUTED_VALUE"""),"병원비")</f>
        <v>병원비</v>
      </c>
      <c r="AD233" s="201" t="str">
        <f>IFERROR(__xludf.DUMMYFUNCTION("""COMPUTED_VALUE"""),"영양제")</f>
        <v>영양제</v>
      </c>
      <c r="AE233" s="201" t="str">
        <f>IFERROR(__xludf.DUMMYFUNCTION("""COMPUTED_VALUE"""),"교통비")</f>
        <v>교통비</v>
      </c>
      <c r="AF233" s="201" t="str">
        <f>IFERROR(__xludf.DUMMYFUNCTION("""COMPUTED_VALUE"""),"주유비")</f>
        <v>주유비</v>
      </c>
      <c r="AG233" s="201" t="str">
        <f>IFERROR(__xludf.DUMMYFUNCTION("""COMPUTED_VALUE"""),"기타")</f>
        <v>기타</v>
      </c>
      <c r="AH233" s="201"/>
      <c r="AI233" s="201"/>
    </row>
    <row r="234">
      <c r="H234" s="195">
        <v>45506.0</v>
      </c>
      <c r="I234" s="203" t="s">
        <v>9</v>
      </c>
      <c r="J234" s="203" t="s">
        <v>12</v>
      </c>
      <c r="K234" s="204">
        <v>4500000.0</v>
      </c>
      <c r="L234" s="198" t="s">
        <v>54</v>
      </c>
      <c r="M234" s="130"/>
      <c r="N234" s="198" t="s">
        <v>492</v>
      </c>
      <c r="O234" s="200"/>
      <c r="P234" s="200"/>
      <c r="Q234" s="130"/>
      <c r="R234" s="199"/>
      <c r="S234" s="200"/>
      <c r="T234" s="132"/>
      <c r="AB234" s="201" t="str">
        <f>IFERROR(__xludf.DUMMYFUNCTION("FILTER('설정시트'!$D$7:$K$20,'설정시트'!$C$7:$C$20=I234)"),"주택청약")</f>
        <v>주택청약</v>
      </c>
      <c r="AC234" s="201" t="str">
        <f>IFERROR(__xludf.DUMMYFUNCTION("""COMPUTED_VALUE"""),"우리은행")</f>
        <v>우리은행</v>
      </c>
      <c r="AD234" s="201" t="str">
        <f>IFERROR(__xludf.DUMMYFUNCTION("""COMPUTED_VALUE"""),"케이뱅크")</f>
        <v>케이뱅크</v>
      </c>
      <c r="AE234" s="201" t="str">
        <f>IFERROR(__xludf.DUMMYFUNCTION("""COMPUTED_VALUE"""),"연금저축")</f>
        <v>연금저축</v>
      </c>
      <c r="AF234" s="201"/>
      <c r="AG234" s="201"/>
      <c r="AH234" s="201"/>
      <c r="AI234" s="201"/>
    </row>
    <row r="235">
      <c r="H235" s="205"/>
      <c r="I235" s="206"/>
      <c r="J235" s="203"/>
      <c r="K235" s="207"/>
      <c r="L235" s="199"/>
      <c r="M235" s="130"/>
      <c r="N235" s="199"/>
      <c r="O235" s="200"/>
      <c r="P235" s="200"/>
      <c r="Q235" s="130"/>
      <c r="R235" s="199"/>
      <c r="S235" s="200"/>
      <c r="T235" s="132"/>
      <c r="AB235" s="201" t="str">
        <f>IFERROR(__xludf.DUMMYFUNCTION("FILTER('설정시트'!$D$7:$K$20,'설정시트'!$C$7:$C$20=I235)"),"#N/A")</f>
        <v>#N/A</v>
      </c>
      <c r="AC235" s="201"/>
      <c r="AD235" s="201"/>
      <c r="AE235" s="201"/>
      <c r="AF235" s="201"/>
      <c r="AG235" s="201"/>
      <c r="AH235" s="201"/>
      <c r="AI235" s="201"/>
    </row>
    <row r="236">
      <c r="H236" s="205"/>
      <c r="I236" s="206"/>
      <c r="J236" s="203"/>
      <c r="K236" s="207"/>
      <c r="L236" s="199"/>
      <c r="M236" s="130"/>
      <c r="N236" s="199"/>
      <c r="O236" s="200"/>
      <c r="P236" s="200"/>
      <c r="Q236" s="130"/>
      <c r="R236" s="199"/>
      <c r="S236" s="200"/>
      <c r="T236" s="132"/>
      <c r="AB236" s="201" t="str">
        <f>IFERROR(__xludf.DUMMYFUNCTION("FILTER('설정시트'!$D$7:$K$20,'설정시트'!$C$7:$C$20=I236)"),"#N/A")</f>
        <v>#N/A</v>
      </c>
      <c r="AC236" s="201"/>
      <c r="AD236" s="201"/>
      <c r="AE236" s="201"/>
      <c r="AF236" s="201"/>
      <c r="AG236" s="201"/>
      <c r="AH236" s="201"/>
      <c r="AI236" s="201"/>
    </row>
    <row r="237">
      <c r="H237" s="205"/>
      <c r="I237" s="206"/>
      <c r="J237" s="203"/>
      <c r="K237" s="207"/>
      <c r="L237" s="199"/>
      <c r="M237" s="130"/>
      <c r="N237" s="199"/>
      <c r="O237" s="200"/>
      <c r="P237" s="200"/>
      <c r="Q237" s="130"/>
      <c r="R237" s="199"/>
      <c r="S237" s="200"/>
      <c r="T237" s="132"/>
      <c r="AB237" s="201" t="str">
        <f>IFERROR(__xludf.DUMMYFUNCTION("FILTER('설정시트'!$D$7:$K$20,'설정시트'!$C$7:$C$20=I237)"),"#N/A")</f>
        <v>#N/A</v>
      </c>
      <c r="AC237" s="201"/>
      <c r="AD237" s="201"/>
      <c r="AE237" s="201"/>
      <c r="AF237" s="201"/>
      <c r="AG237" s="201"/>
      <c r="AH237" s="201"/>
      <c r="AI237" s="201"/>
    </row>
    <row r="238">
      <c r="H238" s="205"/>
      <c r="I238" s="206"/>
      <c r="J238" s="203"/>
      <c r="K238" s="207"/>
      <c r="L238" s="199"/>
      <c r="M238" s="130"/>
      <c r="N238" s="199"/>
      <c r="O238" s="200"/>
      <c r="P238" s="200"/>
      <c r="Q238" s="130"/>
      <c r="R238" s="199"/>
      <c r="S238" s="200"/>
      <c r="T238" s="132"/>
      <c r="AB238" s="201" t="str">
        <f>IFERROR(__xludf.DUMMYFUNCTION("FILTER('설정시트'!$D$7:$K$20,'설정시트'!$C$7:$C$20=I238)"),"#N/A")</f>
        <v>#N/A</v>
      </c>
      <c r="AC238" s="201"/>
      <c r="AD238" s="201"/>
      <c r="AE238" s="201"/>
      <c r="AF238" s="201"/>
      <c r="AG238" s="201"/>
      <c r="AH238" s="201"/>
      <c r="AI238" s="201"/>
    </row>
    <row r="239">
      <c r="H239" s="205"/>
      <c r="I239" s="206"/>
      <c r="J239" s="203"/>
      <c r="K239" s="207"/>
      <c r="L239" s="199"/>
      <c r="M239" s="130"/>
      <c r="N239" s="199"/>
      <c r="O239" s="200"/>
      <c r="P239" s="200"/>
      <c r="Q239" s="130"/>
      <c r="R239" s="199"/>
      <c r="S239" s="200"/>
      <c r="T239" s="132"/>
      <c r="AB239" s="201" t="str">
        <f>IFERROR(__xludf.DUMMYFUNCTION("FILTER('설정시트'!$D$7:$K$20,'설정시트'!$C$7:$C$20=I239)"),"#N/A")</f>
        <v>#N/A</v>
      </c>
      <c r="AC239" s="201"/>
      <c r="AD239" s="201"/>
      <c r="AE239" s="201"/>
      <c r="AF239" s="201"/>
      <c r="AG239" s="201"/>
      <c r="AH239" s="201"/>
      <c r="AI239" s="201"/>
    </row>
    <row r="240">
      <c r="H240" s="205"/>
      <c r="I240" s="206"/>
      <c r="J240" s="203"/>
      <c r="K240" s="207"/>
      <c r="L240" s="199"/>
      <c r="M240" s="130"/>
      <c r="N240" s="199"/>
      <c r="O240" s="200"/>
      <c r="P240" s="200"/>
      <c r="Q240" s="130"/>
      <c r="R240" s="199"/>
      <c r="S240" s="200"/>
      <c r="T240" s="132"/>
      <c r="AB240" s="201" t="str">
        <f>IFERROR(__xludf.DUMMYFUNCTION("FILTER('설정시트'!$D$7:$K$20,'설정시트'!$C$7:$C$20=I240)"),"#N/A")</f>
        <v>#N/A</v>
      </c>
      <c r="AC240" s="201"/>
      <c r="AD240" s="201"/>
      <c r="AE240" s="201"/>
      <c r="AF240" s="201"/>
      <c r="AG240" s="201"/>
      <c r="AH240" s="201"/>
      <c r="AI240" s="201"/>
    </row>
    <row r="241">
      <c r="H241" s="205"/>
      <c r="I241" s="206"/>
      <c r="J241" s="203"/>
      <c r="K241" s="207"/>
      <c r="L241" s="199"/>
      <c r="M241" s="130"/>
      <c r="N241" s="199"/>
      <c r="O241" s="200"/>
      <c r="P241" s="200"/>
      <c r="Q241" s="130"/>
      <c r="R241" s="199"/>
      <c r="S241" s="200"/>
      <c r="T241" s="132"/>
      <c r="AB241" s="201" t="str">
        <f>IFERROR(__xludf.DUMMYFUNCTION("FILTER('설정시트'!$D$7:$K$20,'설정시트'!$C$7:$C$20=I241)"),"#N/A")</f>
        <v>#N/A</v>
      </c>
      <c r="AC241" s="201"/>
      <c r="AD241" s="201"/>
      <c r="AE241" s="201"/>
      <c r="AF241" s="201"/>
      <c r="AG241" s="201"/>
      <c r="AH241" s="201"/>
      <c r="AI241" s="201"/>
    </row>
    <row r="242">
      <c r="H242" s="205"/>
      <c r="I242" s="206"/>
      <c r="J242" s="203"/>
      <c r="K242" s="207"/>
      <c r="L242" s="199"/>
      <c r="M242" s="130"/>
      <c r="N242" s="199"/>
      <c r="O242" s="200"/>
      <c r="P242" s="200"/>
      <c r="Q242" s="130"/>
      <c r="R242" s="199"/>
      <c r="S242" s="200"/>
      <c r="T242" s="132"/>
      <c r="AB242" s="201" t="str">
        <f>IFERROR(__xludf.DUMMYFUNCTION("FILTER('설정시트'!$D$7:$K$20,'설정시트'!$C$7:$C$20=I242)"),"#N/A")</f>
        <v>#N/A</v>
      </c>
      <c r="AC242" s="201"/>
      <c r="AD242" s="201"/>
      <c r="AE242" s="201"/>
      <c r="AF242" s="201"/>
      <c r="AG242" s="201"/>
      <c r="AH242" s="201"/>
      <c r="AI242" s="201"/>
    </row>
    <row r="243">
      <c r="H243" s="205"/>
      <c r="I243" s="206"/>
      <c r="J243" s="203"/>
      <c r="K243" s="207"/>
      <c r="L243" s="199"/>
      <c r="M243" s="130"/>
      <c r="N243" s="199"/>
      <c r="O243" s="200"/>
      <c r="P243" s="200"/>
      <c r="Q243" s="130"/>
      <c r="R243" s="199"/>
      <c r="S243" s="200"/>
      <c r="T243" s="132"/>
      <c r="AB243" s="201" t="str">
        <f>IFERROR(__xludf.DUMMYFUNCTION("FILTER('설정시트'!$D$7:$K$20,'설정시트'!$C$7:$C$20=I243)"),"#N/A")</f>
        <v>#N/A</v>
      </c>
      <c r="AC243" s="201"/>
      <c r="AD243" s="201"/>
      <c r="AE243" s="201"/>
      <c r="AF243" s="201"/>
      <c r="AG243" s="201"/>
      <c r="AH243" s="201"/>
      <c r="AI243" s="201"/>
    </row>
    <row r="244">
      <c r="H244" s="205"/>
      <c r="I244" s="206"/>
      <c r="J244" s="203"/>
      <c r="K244" s="207"/>
      <c r="L244" s="199"/>
      <c r="M244" s="130"/>
      <c r="N244" s="199"/>
      <c r="O244" s="200"/>
      <c r="P244" s="200"/>
      <c r="Q244" s="130"/>
      <c r="R244" s="199"/>
      <c r="S244" s="200"/>
      <c r="T244" s="132"/>
      <c r="AB244" s="201" t="str">
        <f>IFERROR(__xludf.DUMMYFUNCTION("FILTER('설정시트'!$D$7:$K$20,'설정시트'!$C$7:$C$20=I244)"),"#N/A")</f>
        <v>#N/A</v>
      </c>
      <c r="AC244" s="201"/>
      <c r="AD244" s="201"/>
      <c r="AE244" s="201"/>
      <c r="AF244" s="201"/>
      <c r="AG244" s="201"/>
      <c r="AH244" s="201"/>
      <c r="AI244" s="201"/>
    </row>
    <row r="245">
      <c r="H245" s="205"/>
      <c r="I245" s="206"/>
      <c r="J245" s="203"/>
      <c r="K245" s="207"/>
      <c r="L245" s="199"/>
      <c r="M245" s="130"/>
      <c r="N245" s="199"/>
      <c r="O245" s="200"/>
      <c r="P245" s="200"/>
      <c r="Q245" s="130"/>
      <c r="R245" s="199"/>
      <c r="S245" s="200"/>
      <c r="T245" s="132"/>
      <c r="AB245" s="201" t="str">
        <f>IFERROR(__xludf.DUMMYFUNCTION("FILTER('설정시트'!$D$7:$K$20,'설정시트'!$C$7:$C$20=I245)"),"#N/A")</f>
        <v>#N/A</v>
      </c>
      <c r="AC245" s="201"/>
      <c r="AD245" s="201"/>
      <c r="AE245" s="201"/>
      <c r="AF245" s="201"/>
      <c r="AG245" s="201"/>
      <c r="AH245" s="201"/>
      <c r="AI245" s="201"/>
    </row>
    <row r="246">
      <c r="H246" s="205"/>
      <c r="I246" s="206"/>
      <c r="J246" s="203"/>
      <c r="K246" s="207"/>
      <c r="L246" s="199"/>
      <c r="M246" s="130"/>
      <c r="N246" s="199"/>
      <c r="O246" s="200"/>
      <c r="P246" s="200"/>
      <c r="Q246" s="130"/>
      <c r="R246" s="199"/>
      <c r="S246" s="200"/>
      <c r="T246" s="132"/>
      <c r="AB246" s="201" t="str">
        <f>IFERROR(__xludf.DUMMYFUNCTION("FILTER('설정시트'!$D$7:$K$20,'설정시트'!$C$7:$C$20=I246)"),"#N/A")</f>
        <v>#N/A</v>
      </c>
      <c r="AC246" s="201"/>
      <c r="AD246" s="201"/>
      <c r="AE246" s="201"/>
      <c r="AF246" s="201"/>
      <c r="AG246" s="201"/>
      <c r="AH246" s="201"/>
      <c r="AI246" s="201"/>
    </row>
    <row r="247">
      <c r="H247" s="205"/>
      <c r="I247" s="206"/>
      <c r="J247" s="203"/>
      <c r="K247" s="207"/>
      <c r="L247" s="199"/>
      <c r="M247" s="130"/>
      <c r="N247" s="199"/>
      <c r="O247" s="200"/>
      <c r="P247" s="200"/>
      <c r="Q247" s="130"/>
      <c r="R247" s="199"/>
      <c r="S247" s="200"/>
      <c r="T247" s="132"/>
      <c r="AB247" s="201" t="str">
        <f>IFERROR(__xludf.DUMMYFUNCTION("FILTER('설정시트'!$D$7:$K$20,'설정시트'!$C$7:$C$20=I247)"),"#N/A")</f>
        <v>#N/A</v>
      </c>
      <c r="AC247" s="201"/>
      <c r="AD247" s="201"/>
      <c r="AE247" s="201"/>
      <c r="AF247" s="201"/>
      <c r="AG247" s="201"/>
      <c r="AH247" s="201"/>
      <c r="AI247" s="201"/>
    </row>
    <row r="248">
      <c r="H248" s="205"/>
      <c r="I248" s="206"/>
      <c r="J248" s="203"/>
      <c r="K248" s="207"/>
      <c r="L248" s="199"/>
      <c r="M248" s="130"/>
      <c r="N248" s="199"/>
      <c r="O248" s="200"/>
      <c r="P248" s="200"/>
      <c r="Q248" s="130"/>
      <c r="R248" s="199"/>
      <c r="S248" s="200"/>
      <c r="T248" s="132"/>
      <c r="AB248" s="201" t="str">
        <f>IFERROR(__xludf.DUMMYFUNCTION("FILTER('설정시트'!$D$7:$K$20,'설정시트'!$C$7:$C$20=I248)"),"#N/A")</f>
        <v>#N/A</v>
      </c>
      <c r="AC248" s="201"/>
      <c r="AD248" s="201"/>
      <c r="AE248" s="201"/>
      <c r="AF248" s="201"/>
      <c r="AG248" s="201"/>
      <c r="AH248" s="201"/>
      <c r="AI248" s="201"/>
    </row>
    <row r="249">
      <c r="H249" s="205"/>
      <c r="I249" s="206"/>
      <c r="J249" s="203"/>
      <c r="K249" s="207"/>
      <c r="L249" s="199"/>
      <c r="M249" s="130"/>
      <c r="N249" s="199"/>
      <c r="O249" s="200"/>
      <c r="P249" s="200"/>
      <c r="Q249" s="130"/>
      <c r="R249" s="199"/>
      <c r="S249" s="200"/>
      <c r="T249" s="132"/>
      <c r="AB249" s="201" t="str">
        <f>IFERROR(__xludf.DUMMYFUNCTION("FILTER('설정시트'!$D$7:$K$20,'설정시트'!$C$7:$C$20=I249)"),"#N/A")</f>
        <v>#N/A</v>
      </c>
      <c r="AC249" s="201"/>
      <c r="AD249" s="201"/>
      <c r="AE249" s="201"/>
      <c r="AF249" s="201"/>
      <c r="AG249" s="201"/>
      <c r="AH249" s="201"/>
      <c r="AI249" s="201"/>
    </row>
    <row r="250">
      <c r="H250" s="205"/>
      <c r="I250" s="206"/>
      <c r="J250" s="203"/>
      <c r="K250" s="207"/>
      <c r="L250" s="199"/>
      <c r="M250" s="130"/>
      <c r="N250" s="199"/>
      <c r="O250" s="200"/>
      <c r="P250" s="200"/>
      <c r="Q250" s="130"/>
      <c r="R250" s="199"/>
      <c r="S250" s="200"/>
      <c r="T250" s="132"/>
      <c r="AB250" s="201" t="str">
        <f>IFERROR(__xludf.DUMMYFUNCTION("FILTER('설정시트'!$D$7:$K$20,'설정시트'!$C$7:$C$20=I250)"),"#N/A")</f>
        <v>#N/A</v>
      </c>
      <c r="AC250" s="201"/>
      <c r="AD250" s="201"/>
      <c r="AE250" s="201"/>
      <c r="AF250" s="201"/>
      <c r="AG250" s="201"/>
      <c r="AH250" s="201"/>
      <c r="AI250" s="201"/>
    </row>
    <row r="251">
      <c r="H251" s="205"/>
      <c r="I251" s="206"/>
      <c r="J251" s="203"/>
      <c r="K251" s="207"/>
      <c r="L251" s="199"/>
      <c r="M251" s="130"/>
      <c r="N251" s="199"/>
      <c r="O251" s="200"/>
      <c r="P251" s="200"/>
      <c r="Q251" s="130"/>
      <c r="R251" s="199"/>
      <c r="S251" s="200"/>
      <c r="T251" s="132"/>
      <c r="AB251" s="201" t="str">
        <f>IFERROR(__xludf.DUMMYFUNCTION("FILTER('설정시트'!$D$7:$K$20,'설정시트'!$C$7:$C$20=I251)"),"#N/A")</f>
        <v>#N/A</v>
      </c>
      <c r="AC251" s="201"/>
      <c r="AD251" s="201"/>
      <c r="AE251" s="201"/>
      <c r="AF251" s="201"/>
      <c r="AG251" s="201"/>
      <c r="AH251" s="201"/>
      <c r="AI251" s="201"/>
    </row>
    <row r="252">
      <c r="H252" s="205"/>
      <c r="I252" s="206"/>
      <c r="J252" s="203"/>
      <c r="K252" s="207"/>
      <c r="L252" s="199"/>
      <c r="M252" s="130"/>
      <c r="N252" s="199"/>
      <c r="O252" s="200"/>
      <c r="P252" s="200"/>
      <c r="Q252" s="130"/>
      <c r="R252" s="199"/>
      <c r="S252" s="200"/>
      <c r="T252" s="132"/>
      <c r="AB252" s="201" t="str">
        <f>IFERROR(__xludf.DUMMYFUNCTION("FILTER('설정시트'!$D$7:$K$20,'설정시트'!$C$7:$C$20=I252)"),"#N/A")</f>
        <v>#N/A</v>
      </c>
      <c r="AC252" s="201"/>
      <c r="AD252" s="201"/>
      <c r="AE252" s="201"/>
      <c r="AF252" s="201"/>
      <c r="AG252" s="201"/>
      <c r="AH252" s="201"/>
      <c r="AI252" s="201"/>
    </row>
    <row r="253">
      <c r="H253" s="205"/>
      <c r="I253" s="206"/>
      <c r="J253" s="203"/>
      <c r="K253" s="207"/>
      <c r="L253" s="199"/>
      <c r="M253" s="130"/>
      <c r="N253" s="199"/>
      <c r="O253" s="200"/>
      <c r="P253" s="200"/>
      <c r="Q253" s="130"/>
      <c r="R253" s="199"/>
      <c r="S253" s="200"/>
      <c r="T253" s="132"/>
      <c r="AB253" s="201" t="str">
        <f>IFERROR(__xludf.DUMMYFUNCTION("FILTER('설정시트'!$D$7:$K$20,'설정시트'!$C$7:$C$20=I253)"),"#N/A")</f>
        <v>#N/A</v>
      </c>
      <c r="AC253" s="201"/>
      <c r="AD253" s="201"/>
      <c r="AE253" s="201"/>
      <c r="AF253" s="201"/>
      <c r="AG253" s="201"/>
      <c r="AH253" s="201"/>
      <c r="AI253" s="201"/>
    </row>
    <row r="254">
      <c r="H254" s="205"/>
      <c r="I254" s="206"/>
      <c r="J254" s="203"/>
      <c r="K254" s="207"/>
      <c r="L254" s="199"/>
      <c r="M254" s="130"/>
      <c r="N254" s="199"/>
      <c r="O254" s="200"/>
      <c r="P254" s="200"/>
      <c r="Q254" s="130"/>
      <c r="R254" s="199"/>
      <c r="S254" s="200"/>
      <c r="T254" s="132"/>
      <c r="AB254" s="201" t="str">
        <f>IFERROR(__xludf.DUMMYFUNCTION("FILTER('설정시트'!$D$7:$K$20,'설정시트'!$C$7:$C$20=I254)"),"#N/A")</f>
        <v>#N/A</v>
      </c>
      <c r="AC254" s="201"/>
      <c r="AD254" s="201"/>
      <c r="AE254" s="201"/>
      <c r="AF254" s="201"/>
      <c r="AG254" s="201"/>
      <c r="AH254" s="201"/>
      <c r="AI254" s="201"/>
    </row>
    <row r="255">
      <c r="H255" s="205"/>
      <c r="I255" s="206"/>
      <c r="J255" s="203"/>
      <c r="K255" s="207"/>
      <c r="L255" s="199"/>
      <c r="M255" s="130"/>
      <c r="N255" s="199"/>
      <c r="O255" s="200"/>
      <c r="P255" s="200"/>
      <c r="Q255" s="130"/>
      <c r="R255" s="199"/>
      <c r="S255" s="200"/>
      <c r="T255" s="132"/>
      <c r="AB255" s="201" t="str">
        <f>IFERROR(__xludf.DUMMYFUNCTION("FILTER('설정시트'!$D$7:$K$20,'설정시트'!$C$7:$C$20=I255)"),"#N/A")</f>
        <v>#N/A</v>
      </c>
      <c r="AC255" s="201"/>
      <c r="AD255" s="201"/>
      <c r="AE255" s="201"/>
      <c r="AF255" s="201"/>
      <c r="AG255" s="201"/>
      <c r="AH255" s="201"/>
      <c r="AI255" s="201"/>
    </row>
    <row r="256">
      <c r="H256" s="205"/>
      <c r="I256" s="206"/>
      <c r="J256" s="203"/>
      <c r="K256" s="207"/>
      <c r="L256" s="199"/>
      <c r="M256" s="130"/>
      <c r="N256" s="199"/>
      <c r="O256" s="200"/>
      <c r="P256" s="200"/>
      <c r="Q256" s="130"/>
      <c r="R256" s="199"/>
      <c r="S256" s="200"/>
      <c r="T256" s="132"/>
      <c r="AB256" s="201" t="str">
        <f>IFERROR(__xludf.DUMMYFUNCTION("FILTER('설정시트'!$D$7:$K$20,'설정시트'!$C$7:$C$20=I256)"),"#N/A")</f>
        <v>#N/A</v>
      </c>
      <c r="AC256" s="201"/>
      <c r="AD256" s="201"/>
      <c r="AE256" s="201"/>
      <c r="AF256" s="201"/>
      <c r="AG256" s="201"/>
      <c r="AH256" s="201"/>
      <c r="AI256" s="201"/>
    </row>
    <row r="257">
      <c r="H257" s="205"/>
      <c r="I257" s="206"/>
      <c r="J257" s="203"/>
      <c r="K257" s="207"/>
      <c r="L257" s="199"/>
      <c r="M257" s="130"/>
      <c r="N257" s="199"/>
      <c r="O257" s="200"/>
      <c r="P257" s="200"/>
      <c r="Q257" s="130"/>
      <c r="R257" s="199"/>
      <c r="S257" s="200"/>
      <c r="T257" s="132"/>
      <c r="AB257" s="201" t="str">
        <f>IFERROR(__xludf.DUMMYFUNCTION("FILTER('설정시트'!$D$7:$K$20,'설정시트'!$C$7:$C$20=I257)"),"#N/A")</f>
        <v>#N/A</v>
      </c>
      <c r="AC257" s="201"/>
      <c r="AD257" s="201"/>
      <c r="AE257" s="201"/>
      <c r="AF257" s="201"/>
      <c r="AG257" s="201"/>
      <c r="AH257" s="201"/>
      <c r="AI257" s="201"/>
    </row>
    <row r="258">
      <c r="H258" s="205"/>
      <c r="I258" s="206"/>
      <c r="J258" s="203"/>
      <c r="K258" s="207"/>
      <c r="L258" s="199"/>
      <c r="M258" s="130"/>
      <c r="N258" s="199"/>
      <c r="O258" s="200"/>
      <c r="P258" s="200"/>
      <c r="Q258" s="130"/>
      <c r="R258" s="199"/>
      <c r="S258" s="200"/>
      <c r="T258" s="132"/>
      <c r="AB258" s="201" t="str">
        <f>IFERROR(__xludf.DUMMYFUNCTION("FILTER('설정시트'!$D$7:$K$20,'설정시트'!$C$7:$C$20=I258)"),"#N/A")</f>
        <v>#N/A</v>
      </c>
      <c r="AC258" s="201"/>
      <c r="AD258" s="201"/>
      <c r="AE258" s="201"/>
      <c r="AF258" s="201"/>
      <c r="AG258" s="201"/>
      <c r="AH258" s="201"/>
      <c r="AI258" s="201"/>
    </row>
    <row r="259">
      <c r="H259" s="205"/>
      <c r="I259" s="206"/>
      <c r="J259" s="203"/>
      <c r="K259" s="207"/>
      <c r="L259" s="199"/>
      <c r="M259" s="130"/>
      <c r="N259" s="199"/>
      <c r="O259" s="200"/>
      <c r="P259" s="200"/>
      <c r="Q259" s="130"/>
      <c r="R259" s="199"/>
      <c r="S259" s="200"/>
      <c r="T259" s="132"/>
      <c r="AB259" s="201" t="str">
        <f>IFERROR(__xludf.DUMMYFUNCTION("FILTER('설정시트'!$D$7:$K$20,'설정시트'!$C$7:$C$20=I259)"),"#N/A")</f>
        <v>#N/A</v>
      </c>
      <c r="AC259" s="201"/>
      <c r="AD259" s="201"/>
      <c r="AE259" s="201"/>
      <c r="AF259" s="201"/>
      <c r="AG259" s="201"/>
      <c r="AH259" s="201"/>
      <c r="AI259" s="201"/>
    </row>
    <row r="260">
      <c r="H260" s="205"/>
      <c r="I260" s="206"/>
      <c r="J260" s="203"/>
      <c r="K260" s="207"/>
      <c r="L260" s="199"/>
      <c r="M260" s="130"/>
      <c r="N260" s="199"/>
      <c r="O260" s="200"/>
      <c r="P260" s="200"/>
      <c r="Q260" s="130"/>
      <c r="R260" s="199"/>
      <c r="S260" s="200"/>
      <c r="T260" s="132"/>
      <c r="AB260" s="201" t="str">
        <f>IFERROR(__xludf.DUMMYFUNCTION("FILTER('설정시트'!$D$7:$K$20,'설정시트'!$C$7:$C$20=I260)"),"#N/A")</f>
        <v>#N/A</v>
      </c>
      <c r="AC260" s="201"/>
      <c r="AD260" s="201"/>
      <c r="AE260" s="201"/>
      <c r="AF260" s="201"/>
      <c r="AG260" s="201"/>
      <c r="AH260" s="201"/>
      <c r="AI260" s="201"/>
    </row>
    <row r="261">
      <c r="H261" s="205"/>
      <c r="I261" s="206"/>
      <c r="J261" s="203"/>
      <c r="K261" s="207"/>
      <c r="L261" s="199"/>
      <c r="M261" s="130"/>
      <c r="N261" s="199"/>
      <c r="O261" s="200"/>
      <c r="P261" s="200"/>
      <c r="Q261" s="130"/>
      <c r="R261" s="199"/>
      <c r="S261" s="200"/>
      <c r="T261" s="132"/>
      <c r="AB261" s="201" t="str">
        <f>IFERROR(__xludf.DUMMYFUNCTION("FILTER('설정시트'!$D$7:$K$20,'설정시트'!$C$7:$C$20=I261)"),"#N/A")</f>
        <v>#N/A</v>
      </c>
      <c r="AC261" s="201"/>
      <c r="AD261" s="201"/>
      <c r="AE261" s="201"/>
      <c r="AF261" s="201"/>
      <c r="AG261" s="201"/>
      <c r="AH261" s="201"/>
      <c r="AI261" s="201"/>
    </row>
    <row r="262">
      <c r="H262" s="205"/>
      <c r="I262" s="206"/>
      <c r="J262" s="203"/>
      <c r="K262" s="207"/>
      <c r="L262" s="199"/>
      <c r="M262" s="130"/>
      <c r="N262" s="199"/>
      <c r="O262" s="200"/>
      <c r="P262" s="200"/>
      <c r="Q262" s="130"/>
      <c r="R262" s="199"/>
      <c r="S262" s="200"/>
      <c r="T262" s="132"/>
      <c r="AB262" s="201" t="str">
        <f>IFERROR(__xludf.DUMMYFUNCTION("FILTER('설정시트'!$D$7:$K$20,'설정시트'!$C$7:$C$20=I262)"),"#N/A")</f>
        <v>#N/A</v>
      </c>
      <c r="AC262" s="201"/>
      <c r="AD262" s="201"/>
      <c r="AE262" s="201"/>
      <c r="AF262" s="201"/>
      <c r="AG262" s="201"/>
      <c r="AH262" s="201"/>
      <c r="AI262" s="201"/>
    </row>
    <row r="263">
      <c r="H263" s="205"/>
      <c r="I263" s="206"/>
      <c r="J263" s="203"/>
      <c r="K263" s="207"/>
      <c r="L263" s="199"/>
      <c r="M263" s="130"/>
      <c r="N263" s="199"/>
      <c r="O263" s="200"/>
      <c r="P263" s="200"/>
      <c r="Q263" s="130"/>
      <c r="R263" s="199"/>
      <c r="S263" s="200"/>
      <c r="T263" s="132"/>
      <c r="AB263" s="201" t="str">
        <f>IFERROR(__xludf.DUMMYFUNCTION("FILTER('설정시트'!$D$7:$K$20,'설정시트'!$C$7:$C$20=I263)"),"#N/A")</f>
        <v>#N/A</v>
      </c>
      <c r="AC263" s="201"/>
      <c r="AD263" s="201"/>
      <c r="AE263" s="201"/>
      <c r="AF263" s="201"/>
      <c r="AG263" s="201"/>
      <c r="AH263" s="201"/>
      <c r="AI263" s="201"/>
    </row>
    <row r="264">
      <c r="H264" s="205"/>
      <c r="I264" s="206"/>
      <c r="J264" s="203"/>
      <c r="K264" s="207"/>
      <c r="L264" s="199"/>
      <c r="M264" s="130"/>
      <c r="N264" s="199"/>
      <c r="O264" s="200"/>
      <c r="P264" s="200"/>
      <c r="Q264" s="130"/>
      <c r="R264" s="199"/>
      <c r="S264" s="200"/>
      <c r="T264" s="132"/>
      <c r="AB264" s="201" t="str">
        <f>IFERROR(__xludf.DUMMYFUNCTION("FILTER('설정시트'!$D$7:$K$20,'설정시트'!$C$7:$C$20=I264)"),"#N/A")</f>
        <v>#N/A</v>
      </c>
      <c r="AC264" s="201"/>
      <c r="AD264" s="201"/>
      <c r="AE264" s="201"/>
      <c r="AF264" s="201"/>
      <c r="AG264" s="201"/>
      <c r="AH264" s="201"/>
      <c r="AI264" s="201"/>
    </row>
    <row r="265">
      <c r="H265" s="205"/>
      <c r="I265" s="206"/>
      <c r="J265" s="203"/>
      <c r="K265" s="207"/>
      <c r="L265" s="199"/>
      <c r="M265" s="130"/>
      <c r="N265" s="199"/>
      <c r="O265" s="200"/>
      <c r="P265" s="200"/>
      <c r="Q265" s="130"/>
      <c r="R265" s="199"/>
      <c r="S265" s="200"/>
      <c r="T265" s="132"/>
      <c r="AB265" s="201" t="str">
        <f>IFERROR(__xludf.DUMMYFUNCTION("FILTER('설정시트'!$D$7:$K$20,'설정시트'!$C$7:$C$20=I265)"),"#N/A")</f>
        <v>#N/A</v>
      </c>
      <c r="AC265" s="201"/>
      <c r="AD265" s="201"/>
      <c r="AE265" s="201"/>
      <c r="AF265" s="201"/>
      <c r="AG265" s="201"/>
      <c r="AH265" s="201"/>
      <c r="AI265" s="201"/>
    </row>
    <row r="266">
      <c r="H266" s="205"/>
      <c r="I266" s="206"/>
      <c r="J266" s="203"/>
      <c r="K266" s="207"/>
      <c r="L266" s="199"/>
      <c r="M266" s="130"/>
      <c r="N266" s="199"/>
      <c r="O266" s="200"/>
      <c r="P266" s="200"/>
      <c r="Q266" s="130"/>
      <c r="R266" s="199"/>
      <c r="S266" s="200"/>
      <c r="T266" s="132"/>
      <c r="AB266" s="201" t="str">
        <f>IFERROR(__xludf.DUMMYFUNCTION("FILTER('설정시트'!$D$7:$K$20,'설정시트'!$C$7:$C$20=I266)"),"#N/A")</f>
        <v>#N/A</v>
      </c>
      <c r="AC266" s="201"/>
      <c r="AD266" s="201"/>
      <c r="AE266" s="201"/>
      <c r="AF266" s="201"/>
      <c r="AG266" s="201"/>
      <c r="AH266" s="201"/>
      <c r="AI266" s="201"/>
    </row>
    <row r="267">
      <c r="H267" s="205"/>
      <c r="I267" s="206"/>
      <c r="J267" s="203"/>
      <c r="K267" s="207"/>
      <c r="L267" s="199"/>
      <c r="M267" s="130"/>
      <c r="N267" s="199"/>
      <c r="O267" s="200"/>
      <c r="P267" s="200"/>
      <c r="Q267" s="130"/>
      <c r="R267" s="199"/>
      <c r="S267" s="200"/>
      <c r="T267" s="132"/>
      <c r="AB267" s="201" t="str">
        <f>IFERROR(__xludf.DUMMYFUNCTION("FILTER('설정시트'!$D$7:$K$20,'설정시트'!$C$7:$C$20=I267)"),"#N/A")</f>
        <v>#N/A</v>
      </c>
      <c r="AC267" s="201"/>
      <c r="AD267" s="201"/>
      <c r="AE267" s="201"/>
      <c r="AF267" s="201"/>
      <c r="AG267" s="201"/>
      <c r="AH267" s="201"/>
      <c r="AI267" s="201"/>
    </row>
    <row r="268">
      <c r="H268" s="205"/>
      <c r="I268" s="206"/>
      <c r="J268" s="203"/>
      <c r="K268" s="207"/>
      <c r="L268" s="199"/>
      <c r="M268" s="130"/>
      <c r="N268" s="199"/>
      <c r="O268" s="200"/>
      <c r="P268" s="200"/>
      <c r="Q268" s="130"/>
      <c r="R268" s="199"/>
      <c r="S268" s="200"/>
      <c r="T268" s="132"/>
      <c r="AB268" s="201" t="str">
        <f>IFERROR(__xludf.DUMMYFUNCTION("FILTER('설정시트'!$D$7:$K$20,'설정시트'!$C$7:$C$20=I268)"),"#N/A")</f>
        <v>#N/A</v>
      </c>
      <c r="AC268" s="201"/>
      <c r="AD268" s="201"/>
      <c r="AE268" s="201"/>
      <c r="AF268" s="201"/>
      <c r="AG268" s="201"/>
      <c r="AH268" s="201"/>
      <c r="AI268" s="201"/>
    </row>
    <row r="269">
      <c r="H269" s="205"/>
      <c r="I269" s="206"/>
      <c r="J269" s="203"/>
      <c r="K269" s="207"/>
      <c r="L269" s="199"/>
      <c r="M269" s="130"/>
      <c r="N269" s="199"/>
      <c r="O269" s="200"/>
      <c r="P269" s="200"/>
      <c r="Q269" s="130"/>
      <c r="R269" s="199"/>
      <c r="S269" s="200"/>
      <c r="T269" s="132"/>
      <c r="AB269" s="201" t="str">
        <f>IFERROR(__xludf.DUMMYFUNCTION("FILTER('설정시트'!$D$7:$K$20,'설정시트'!$C$7:$C$20=I269)"),"#N/A")</f>
        <v>#N/A</v>
      </c>
      <c r="AC269" s="201"/>
      <c r="AD269" s="201"/>
      <c r="AE269" s="201"/>
      <c r="AF269" s="201"/>
      <c r="AG269" s="201"/>
      <c r="AH269" s="201"/>
      <c r="AI269" s="201"/>
    </row>
    <row r="270">
      <c r="H270" s="205"/>
      <c r="I270" s="206"/>
      <c r="J270" s="203"/>
      <c r="K270" s="207"/>
      <c r="L270" s="199"/>
      <c r="M270" s="130"/>
      <c r="N270" s="199"/>
      <c r="O270" s="200"/>
      <c r="P270" s="200"/>
      <c r="Q270" s="130"/>
      <c r="R270" s="199"/>
      <c r="S270" s="200"/>
      <c r="T270" s="132"/>
      <c r="AB270" s="201" t="str">
        <f>IFERROR(__xludf.DUMMYFUNCTION("FILTER('설정시트'!$D$7:$K$20,'설정시트'!$C$7:$C$20=I270)"),"#N/A")</f>
        <v>#N/A</v>
      </c>
      <c r="AC270" s="201"/>
      <c r="AD270" s="201"/>
      <c r="AE270" s="201"/>
      <c r="AF270" s="201"/>
      <c r="AG270" s="201"/>
      <c r="AH270" s="201"/>
      <c r="AI270" s="201"/>
    </row>
    <row r="271">
      <c r="H271" s="205"/>
      <c r="I271" s="206"/>
      <c r="J271" s="203"/>
      <c r="K271" s="207"/>
      <c r="L271" s="199"/>
      <c r="M271" s="130"/>
      <c r="N271" s="199"/>
      <c r="O271" s="200"/>
      <c r="P271" s="200"/>
      <c r="Q271" s="130"/>
      <c r="R271" s="199"/>
      <c r="S271" s="200"/>
      <c r="T271" s="132"/>
      <c r="AB271" s="201" t="str">
        <f>IFERROR(__xludf.DUMMYFUNCTION("FILTER('설정시트'!$D$7:$K$20,'설정시트'!$C$7:$C$20=I271)"),"#N/A")</f>
        <v>#N/A</v>
      </c>
      <c r="AC271" s="201"/>
      <c r="AD271" s="201"/>
      <c r="AE271" s="201"/>
      <c r="AF271" s="201"/>
      <c r="AG271" s="201"/>
      <c r="AH271" s="201"/>
      <c r="AI271" s="201"/>
    </row>
    <row r="272">
      <c r="H272" s="205"/>
      <c r="I272" s="206"/>
      <c r="J272" s="203"/>
      <c r="K272" s="207"/>
      <c r="L272" s="199"/>
      <c r="M272" s="130"/>
      <c r="N272" s="199"/>
      <c r="O272" s="200"/>
      <c r="P272" s="200"/>
      <c r="Q272" s="130"/>
      <c r="R272" s="199"/>
      <c r="S272" s="200"/>
      <c r="T272" s="132"/>
      <c r="AB272" s="201" t="str">
        <f>IFERROR(__xludf.DUMMYFUNCTION("FILTER('설정시트'!$D$7:$K$20,'설정시트'!$C$7:$C$20=I272)"),"#N/A")</f>
        <v>#N/A</v>
      </c>
      <c r="AC272" s="201"/>
      <c r="AD272" s="201"/>
      <c r="AE272" s="201"/>
      <c r="AF272" s="201"/>
      <c r="AG272" s="201"/>
      <c r="AH272" s="201"/>
      <c r="AI272" s="201"/>
    </row>
    <row r="273">
      <c r="H273" s="205"/>
      <c r="I273" s="206"/>
      <c r="J273" s="203"/>
      <c r="K273" s="207"/>
      <c r="L273" s="199"/>
      <c r="M273" s="130"/>
      <c r="N273" s="199"/>
      <c r="O273" s="200"/>
      <c r="P273" s="200"/>
      <c r="Q273" s="130"/>
      <c r="R273" s="199"/>
      <c r="S273" s="200"/>
      <c r="T273" s="132"/>
      <c r="AB273" s="201" t="str">
        <f>IFERROR(__xludf.DUMMYFUNCTION("FILTER('설정시트'!$D$7:$K$20,'설정시트'!$C$7:$C$20=I273)"),"#N/A")</f>
        <v>#N/A</v>
      </c>
      <c r="AC273" s="201"/>
      <c r="AD273" s="201"/>
      <c r="AE273" s="201"/>
      <c r="AF273" s="201"/>
      <c r="AG273" s="201"/>
      <c r="AH273" s="201"/>
      <c r="AI273" s="201"/>
    </row>
    <row r="274">
      <c r="H274" s="205"/>
      <c r="I274" s="206"/>
      <c r="J274" s="203"/>
      <c r="K274" s="207"/>
      <c r="L274" s="199"/>
      <c r="M274" s="130"/>
      <c r="N274" s="199"/>
      <c r="O274" s="200"/>
      <c r="P274" s="200"/>
      <c r="Q274" s="130"/>
      <c r="R274" s="199"/>
      <c r="S274" s="200"/>
      <c r="T274" s="132"/>
      <c r="AB274" s="201" t="str">
        <f>IFERROR(__xludf.DUMMYFUNCTION("FILTER('설정시트'!$D$7:$K$20,'설정시트'!$C$7:$C$20=I274)"),"#N/A")</f>
        <v>#N/A</v>
      </c>
      <c r="AC274" s="201"/>
      <c r="AD274" s="201"/>
      <c r="AE274" s="201"/>
      <c r="AF274" s="201"/>
      <c r="AG274" s="201"/>
      <c r="AH274" s="201"/>
      <c r="AI274" s="201"/>
    </row>
    <row r="275">
      <c r="H275" s="205"/>
      <c r="I275" s="206"/>
      <c r="J275" s="203"/>
      <c r="K275" s="207"/>
      <c r="L275" s="199"/>
      <c r="M275" s="130"/>
      <c r="N275" s="199"/>
      <c r="O275" s="200"/>
      <c r="P275" s="200"/>
      <c r="Q275" s="130"/>
      <c r="R275" s="199"/>
      <c r="S275" s="200"/>
      <c r="T275" s="132"/>
      <c r="AB275" s="201" t="str">
        <f>IFERROR(__xludf.DUMMYFUNCTION("FILTER('설정시트'!$D$7:$K$20,'설정시트'!$C$7:$C$20=I275)"),"#N/A")</f>
        <v>#N/A</v>
      </c>
      <c r="AC275" s="201"/>
      <c r="AD275" s="201"/>
      <c r="AE275" s="201"/>
      <c r="AF275" s="201"/>
      <c r="AG275" s="201"/>
      <c r="AH275" s="201"/>
      <c r="AI275" s="201"/>
    </row>
    <row r="276">
      <c r="H276" s="205"/>
      <c r="I276" s="206"/>
      <c r="J276" s="203"/>
      <c r="K276" s="207"/>
      <c r="L276" s="199"/>
      <c r="M276" s="130"/>
      <c r="N276" s="199"/>
      <c r="O276" s="200"/>
      <c r="P276" s="200"/>
      <c r="Q276" s="130"/>
      <c r="R276" s="199"/>
      <c r="S276" s="200"/>
      <c r="T276" s="132"/>
      <c r="AB276" s="201" t="str">
        <f>IFERROR(__xludf.DUMMYFUNCTION("FILTER('설정시트'!$D$7:$K$20,'설정시트'!$C$7:$C$20=I276)"),"#N/A")</f>
        <v>#N/A</v>
      </c>
      <c r="AC276" s="201"/>
      <c r="AD276" s="201"/>
      <c r="AE276" s="201"/>
      <c r="AF276" s="201"/>
      <c r="AG276" s="201"/>
      <c r="AH276" s="201"/>
      <c r="AI276" s="201"/>
    </row>
    <row r="277">
      <c r="H277" s="205"/>
      <c r="I277" s="206"/>
      <c r="J277" s="203"/>
      <c r="K277" s="207"/>
      <c r="L277" s="199"/>
      <c r="M277" s="130"/>
      <c r="N277" s="199"/>
      <c r="O277" s="200"/>
      <c r="P277" s="200"/>
      <c r="Q277" s="130"/>
      <c r="R277" s="199"/>
      <c r="S277" s="200"/>
      <c r="T277" s="132"/>
      <c r="AB277" s="201" t="str">
        <f>IFERROR(__xludf.DUMMYFUNCTION("FILTER('설정시트'!$D$7:$K$20,'설정시트'!$C$7:$C$20=I277)"),"#N/A")</f>
        <v>#N/A</v>
      </c>
      <c r="AC277" s="201"/>
      <c r="AD277" s="201"/>
      <c r="AE277" s="201"/>
      <c r="AF277" s="201"/>
      <c r="AG277" s="201"/>
      <c r="AH277" s="201"/>
      <c r="AI277" s="201"/>
    </row>
    <row r="278">
      <c r="H278" s="205"/>
      <c r="I278" s="206"/>
      <c r="J278" s="203"/>
      <c r="K278" s="207"/>
      <c r="L278" s="199"/>
      <c r="M278" s="130"/>
      <c r="N278" s="199"/>
      <c r="O278" s="200"/>
      <c r="P278" s="200"/>
      <c r="Q278" s="130"/>
      <c r="R278" s="199"/>
      <c r="S278" s="200"/>
      <c r="T278" s="132"/>
      <c r="AB278" s="201" t="str">
        <f>IFERROR(__xludf.DUMMYFUNCTION("FILTER('설정시트'!$D$7:$K$20,'설정시트'!$C$7:$C$20=I278)"),"#N/A")</f>
        <v>#N/A</v>
      </c>
      <c r="AC278" s="201"/>
      <c r="AD278" s="201"/>
      <c r="AE278" s="201"/>
      <c r="AF278" s="201"/>
      <c r="AG278" s="201"/>
      <c r="AH278" s="201"/>
      <c r="AI278" s="201"/>
    </row>
    <row r="279">
      <c r="H279" s="205"/>
      <c r="I279" s="206"/>
      <c r="J279" s="203"/>
      <c r="K279" s="207"/>
      <c r="L279" s="199"/>
      <c r="M279" s="130"/>
      <c r="N279" s="199"/>
      <c r="O279" s="200"/>
      <c r="P279" s="200"/>
      <c r="Q279" s="130"/>
      <c r="R279" s="199"/>
      <c r="S279" s="200"/>
      <c r="T279" s="132"/>
      <c r="AB279" s="201" t="str">
        <f>IFERROR(__xludf.DUMMYFUNCTION("FILTER('설정시트'!$D$7:$K$20,'설정시트'!$C$7:$C$20=I279)"),"#N/A")</f>
        <v>#N/A</v>
      </c>
      <c r="AC279" s="201"/>
      <c r="AD279" s="201"/>
      <c r="AE279" s="201"/>
      <c r="AF279" s="201"/>
      <c r="AG279" s="201"/>
      <c r="AH279" s="201"/>
      <c r="AI279" s="201"/>
    </row>
    <row r="280">
      <c r="H280" s="205"/>
      <c r="I280" s="206"/>
      <c r="J280" s="203"/>
      <c r="K280" s="207"/>
      <c r="L280" s="199"/>
      <c r="M280" s="130"/>
      <c r="N280" s="199"/>
      <c r="O280" s="200"/>
      <c r="P280" s="200"/>
      <c r="Q280" s="130"/>
      <c r="R280" s="199"/>
      <c r="S280" s="200"/>
      <c r="T280" s="132"/>
      <c r="AB280" s="201" t="str">
        <f>IFERROR(__xludf.DUMMYFUNCTION("FILTER('설정시트'!$D$7:$K$20,'설정시트'!$C$7:$C$20=I280)"),"#N/A")</f>
        <v>#N/A</v>
      </c>
      <c r="AC280" s="201"/>
      <c r="AD280" s="201"/>
      <c r="AE280" s="201"/>
      <c r="AF280" s="201"/>
      <c r="AG280" s="201"/>
      <c r="AH280" s="201"/>
      <c r="AI280" s="201"/>
    </row>
    <row r="281">
      <c r="H281" s="205"/>
      <c r="I281" s="206"/>
      <c r="J281" s="203"/>
      <c r="K281" s="207"/>
      <c r="L281" s="199"/>
      <c r="M281" s="130"/>
      <c r="N281" s="199"/>
      <c r="O281" s="200"/>
      <c r="P281" s="200"/>
      <c r="Q281" s="130"/>
      <c r="R281" s="199"/>
      <c r="S281" s="200"/>
      <c r="T281" s="132"/>
      <c r="AB281" s="201" t="str">
        <f>IFERROR(__xludf.DUMMYFUNCTION("FILTER('설정시트'!$D$7:$K$20,'설정시트'!$C$7:$C$20=I281)"),"#N/A")</f>
        <v>#N/A</v>
      </c>
      <c r="AC281" s="201"/>
      <c r="AD281" s="201"/>
      <c r="AE281" s="201"/>
      <c r="AF281" s="201"/>
      <c r="AG281" s="201"/>
      <c r="AH281" s="201"/>
      <c r="AI281" s="201"/>
    </row>
    <row r="282">
      <c r="H282" s="205"/>
      <c r="I282" s="206"/>
      <c r="J282" s="203"/>
      <c r="K282" s="207"/>
      <c r="L282" s="199"/>
      <c r="M282" s="130"/>
      <c r="N282" s="199"/>
      <c r="O282" s="200"/>
      <c r="P282" s="200"/>
      <c r="Q282" s="130"/>
      <c r="R282" s="199"/>
      <c r="S282" s="200"/>
      <c r="T282" s="132"/>
      <c r="AB282" s="201" t="str">
        <f>IFERROR(__xludf.DUMMYFUNCTION("FILTER('설정시트'!$D$7:$K$20,'설정시트'!$C$7:$C$20=I282)"),"#N/A")</f>
        <v>#N/A</v>
      </c>
      <c r="AC282" s="201"/>
      <c r="AD282" s="201"/>
      <c r="AE282" s="201"/>
      <c r="AF282" s="201"/>
      <c r="AG282" s="201"/>
      <c r="AH282" s="201"/>
      <c r="AI282" s="201"/>
    </row>
    <row r="283">
      <c r="H283" s="205"/>
      <c r="I283" s="206"/>
      <c r="J283" s="203"/>
      <c r="K283" s="207"/>
      <c r="L283" s="199"/>
      <c r="M283" s="130"/>
      <c r="N283" s="199"/>
      <c r="O283" s="200"/>
      <c r="P283" s="200"/>
      <c r="Q283" s="130"/>
      <c r="R283" s="199"/>
      <c r="S283" s="200"/>
      <c r="T283" s="132"/>
      <c r="AB283" s="201" t="str">
        <f>IFERROR(__xludf.DUMMYFUNCTION("FILTER('설정시트'!$D$7:$K$20,'설정시트'!$C$7:$C$20=I283)"),"#N/A")</f>
        <v>#N/A</v>
      </c>
      <c r="AC283" s="201"/>
      <c r="AD283" s="201"/>
      <c r="AE283" s="201"/>
      <c r="AF283" s="201"/>
      <c r="AG283" s="201"/>
      <c r="AH283" s="201"/>
      <c r="AI283" s="201"/>
    </row>
    <row r="284">
      <c r="H284" s="205"/>
      <c r="I284" s="206"/>
      <c r="J284" s="203"/>
      <c r="K284" s="207"/>
      <c r="L284" s="199"/>
      <c r="M284" s="130"/>
      <c r="N284" s="199"/>
      <c r="O284" s="200"/>
      <c r="P284" s="200"/>
      <c r="Q284" s="130"/>
      <c r="R284" s="199"/>
      <c r="S284" s="200"/>
      <c r="T284" s="132"/>
      <c r="AB284" s="201" t="str">
        <f>IFERROR(__xludf.DUMMYFUNCTION("FILTER('설정시트'!$D$7:$K$20,'설정시트'!$C$7:$C$20=I284)"),"#N/A")</f>
        <v>#N/A</v>
      </c>
      <c r="AC284" s="201"/>
      <c r="AD284" s="201"/>
      <c r="AE284" s="201"/>
      <c r="AF284" s="201"/>
      <c r="AG284" s="201"/>
      <c r="AH284" s="201"/>
      <c r="AI284" s="201"/>
    </row>
    <row r="285">
      <c r="H285" s="205"/>
      <c r="I285" s="206"/>
      <c r="J285" s="203"/>
      <c r="K285" s="207"/>
      <c r="L285" s="199"/>
      <c r="M285" s="130"/>
      <c r="N285" s="199"/>
      <c r="O285" s="200"/>
      <c r="P285" s="200"/>
      <c r="Q285" s="130"/>
      <c r="R285" s="199"/>
      <c r="S285" s="200"/>
      <c r="T285" s="132"/>
      <c r="AB285" s="201" t="str">
        <f>IFERROR(__xludf.DUMMYFUNCTION("FILTER('설정시트'!$D$7:$K$20,'설정시트'!$C$7:$C$20=I285)"),"#N/A")</f>
        <v>#N/A</v>
      </c>
      <c r="AC285" s="201"/>
      <c r="AD285" s="201"/>
      <c r="AE285" s="201"/>
      <c r="AF285" s="201"/>
      <c r="AG285" s="201"/>
      <c r="AH285" s="201"/>
      <c r="AI285" s="201"/>
    </row>
    <row r="286">
      <c r="H286" s="205"/>
      <c r="I286" s="206"/>
      <c r="J286" s="203"/>
      <c r="K286" s="207"/>
      <c r="L286" s="199"/>
      <c r="M286" s="130"/>
      <c r="N286" s="199"/>
      <c r="O286" s="200"/>
      <c r="P286" s="200"/>
      <c r="Q286" s="130"/>
      <c r="R286" s="199"/>
      <c r="S286" s="200"/>
      <c r="T286" s="132"/>
      <c r="AB286" s="201" t="str">
        <f>IFERROR(__xludf.DUMMYFUNCTION("FILTER('설정시트'!$D$7:$K$20,'설정시트'!$C$7:$C$20=I286)"),"#N/A")</f>
        <v>#N/A</v>
      </c>
      <c r="AC286" s="201"/>
      <c r="AD286" s="201"/>
      <c r="AE286" s="201"/>
      <c r="AF286" s="201"/>
      <c r="AG286" s="201"/>
      <c r="AH286" s="201"/>
      <c r="AI286" s="201"/>
    </row>
    <row r="287">
      <c r="H287" s="205"/>
      <c r="I287" s="206"/>
      <c r="J287" s="203"/>
      <c r="K287" s="207"/>
      <c r="L287" s="199"/>
      <c r="M287" s="130"/>
      <c r="N287" s="199"/>
      <c r="O287" s="200"/>
      <c r="P287" s="200"/>
      <c r="Q287" s="130"/>
      <c r="R287" s="199"/>
      <c r="S287" s="200"/>
      <c r="T287" s="132"/>
      <c r="AB287" s="201" t="str">
        <f>IFERROR(__xludf.DUMMYFUNCTION("FILTER('설정시트'!$D$7:$K$20,'설정시트'!$C$7:$C$20=I287)"),"#N/A")</f>
        <v>#N/A</v>
      </c>
      <c r="AC287" s="201"/>
      <c r="AD287" s="201"/>
      <c r="AE287" s="201"/>
      <c r="AF287" s="201"/>
      <c r="AG287" s="201"/>
      <c r="AH287" s="201"/>
      <c r="AI287" s="201"/>
    </row>
    <row r="288">
      <c r="H288" s="205"/>
      <c r="I288" s="206"/>
      <c r="J288" s="203"/>
      <c r="K288" s="207"/>
      <c r="L288" s="199"/>
      <c r="M288" s="130"/>
      <c r="N288" s="199"/>
      <c r="O288" s="200"/>
      <c r="P288" s="200"/>
      <c r="Q288" s="130"/>
      <c r="R288" s="199"/>
      <c r="S288" s="200"/>
      <c r="T288" s="132"/>
      <c r="AB288" s="201" t="str">
        <f>IFERROR(__xludf.DUMMYFUNCTION("FILTER('설정시트'!$D$7:$K$20,'설정시트'!$C$7:$C$20=I288)"),"#N/A")</f>
        <v>#N/A</v>
      </c>
      <c r="AC288" s="201"/>
      <c r="AD288" s="201"/>
      <c r="AE288" s="201"/>
      <c r="AF288" s="201"/>
      <c r="AG288" s="201"/>
      <c r="AH288" s="201"/>
      <c r="AI288" s="201"/>
    </row>
    <row r="289">
      <c r="H289" s="205"/>
      <c r="I289" s="206"/>
      <c r="J289" s="203"/>
      <c r="K289" s="207"/>
      <c r="L289" s="199"/>
      <c r="M289" s="130"/>
      <c r="N289" s="199"/>
      <c r="O289" s="200"/>
      <c r="P289" s="200"/>
      <c r="Q289" s="130"/>
      <c r="R289" s="199"/>
      <c r="S289" s="200"/>
      <c r="T289" s="132"/>
      <c r="AB289" s="201" t="str">
        <f>IFERROR(__xludf.DUMMYFUNCTION("FILTER('설정시트'!$D$7:$K$20,'설정시트'!$C$7:$C$20=I289)"),"#N/A")</f>
        <v>#N/A</v>
      </c>
      <c r="AC289" s="201"/>
      <c r="AD289" s="201"/>
      <c r="AE289" s="201"/>
      <c r="AF289" s="201"/>
      <c r="AG289" s="201"/>
      <c r="AH289" s="201"/>
      <c r="AI289" s="201"/>
    </row>
    <row r="290">
      <c r="H290" s="205"/>
      <c r="I290" s="206"/>
      <c r="J290" s="203"/>
      <c r="K290" s="207"/>
      <c r="L290" s="199"/>
      <c r="M290" s="130"/>
      <c r="N290" s="199"/>
      <c r="O290" s="200"/>
      <c r="P290" s="200"/>
      <c r="Q290" s="130"/>
      <c r="R290" s="199"/>
      <c r="S290" s="200"/>
      <c r="T290" s="132"/>
      <c r="AB290" s="201" t="str">
        <f>IFERROR(__xludf.DUMMYFUNCTION("FILTER('설정시트'!$D$7:$K$20,'설정시트'!$C$7:$C$20=I290)"),"#N/A")</f>
        <v>#N/A</v>
      </c>
      <c r="AC290" s="201"/>
      <c r="AD290" s="201"/>
      <c r="AE290" s="201"/>
      <c r="AF290" s="201"/>
      <c r="AG290" s="201"/>
      <c r="AH290" s="201"/>
      <c r="AI290" s="201"/>
    </row>
    <row r="291">
      <c r="H291" s="205"/>
      <c r="I291" s="206"/>
      <c r="J291" s="203"/>
      <c r="K291" s="207"/>
      <c r="L291" s="199"/>
      <c r="M291" s="130"/>
      <c r="N291" s="199"/>
      <c r="O291" s="200"/>
      <c r="P291" s="200"/>
      <c r="Q291" s="130"/>
      <c r="R291" s="199"/>
      <c r="S291" s="200"/>
      <c r="T291" s="132"/>
      <c r="AB291" s="201" t="str">
        <f>IFERROR(__xludf.DUMMYFUNCTION("FILTER('설정시트'!$D$7:$K$20,'설정시트'!$C$7:$C$20=I291)"),"#N/A")</f>
        <v>#N/A</v>
      </c>
      <c r="AC291" s="201"/>
      <c r="AD291" s="201"/>
      <c r="AE291" s="201"/>
      <c r="AF291" s="201"/>
      <c r="AG291" s="201"/>
      <c r="AH291" s="201"/>
      <c r="AI291" s="201"/>
    </row>
    <row r="292">
      <c r="H292" s="205"/>
      <c r="I292" s="206"/>
      <c r="J292" s="203"/>
      <c r="K292" s="207"/>
      <c r="L292" s="199"/>
      <c r="M292" s="130"/>
      <c r="N292" s="199"/>
      <c r="O292" s="200"/>
      <c r="P292" s="200"/>
      <c r="Q292" s="130"/>
      <c r="R292" s="199"/>
      <c r="S292" s="200"/>
      <c r="T292" s="132"/>
      <c r="AB292" s="201" t="str">
        <f>IFERROR(__xludf.DUMMYFUNCTION("FILTER('설정시트'!$D$7:$K$20,'설정시트'!$C$7:$C$20=I292)"),"#N/A")</f>
        <v>#N/A</v>
      </c>
      <c r="AC292" s="201"/>
      <c r="AD292" s="201"/>
      <c r="AE292" s="201"/>
      <c r="AF292" s="201"/>
      <c r="AG292" s="201"/>
      <c r="AH292" s="201"/>
      <c r="AI292" s="201"/>
    </row>
    <row r="293">
      <c r="H293" s="205"/>
      <c r="I293" s="206"/>
      <c r="J293" s="203"/>
      <c r="K293" s="207"/>
      <c r="L293" s="199"/>
      <c r="M293" s="130"/>
      <c r="N293" s="199"/>
      <c r="O293" s="200"/>
      <c r="P293" s="200"/>
      <c r="Q293" s="130"/>
      <c r="R293" s="199"/>
      <c r="S293" s="200"/>
      <c r="T293" s="132"/>
      <c r="AB293" s="201" t="str">
        <f>IFERROR(__xludf.DUMMYFUNCTION("FILTER('설정시트'!$D$7:$K$20,'설정시트'!$C$7:$C$20=I293)"),"#N/A")</f>
        <v>#N/A</v>
      </c>
      <c r="AC293" s="201"/>
      <c r="AD293" s="201"/>
      <c r="AE293" s="201"/>
      <c r="AF293" s="201"/>
      <c r="AG293" s="201"/>
      <c r="AH293" s="201"/>
      <c r="AI293" s="201"/>
    </row>
    <row r="294">
      <c r="H294" s="205"/>
      <c r="I294" s="206"/>
      <c r="J294" s="203"/>
      <c r="K294" s="207"/>
      <c r="L294" s="199"/>
      <c r="M294" s="130"/>
      <c r="N294" s="199"/>
      <c r="O294" s="200"/>
      <c r="P294" s="200"/>
      <c r="Q294" s="130"/>
      <c r="R294" s="199"/>
      <c r="S294" s="200"/>
      <c r="T294" s="132"/>
      <c r="AB294" s="201" t="str">
        <f>IFERROR(__xludf.DUMMYFUNCTION("FILTER('설정시트'!$D$7:$K$20,'설정시트'!$C$7:$C$20=I294)"),"#N/A")</f>
        <v>#N/A</v>
      </c>
      <c r="AC294" s="201"/>
      <c r="AD294" s="201"/>
      <c r="AE294" s="201"/>
      <c r="AF294" s="201"/>
      <c r="AG294" s="201"/>
      <c r="AH294" s="201"/>
      <c r="AI294" s="201"/>
    </row>
    <row r="295">
      <c r="H295" s="205"/>
      <c r="I295" s="206"/>
      <c r="J295" s="203"/>
      <c r="K295" s="207"/>
      <c r="L295" s="199"/>
      <c r="M295" s="130"/>
      <c r="N295" s="199"/>
      <c r="O295" s="200"/>
      <c r="P295" s="200"/>
      <c r="Q295" s="130"/>
      <c r="R295" s="199"/>
      <c r="S295" s="200"/>
      <c r="T295" s="132"/>
      <c r="AB295" s="201" t="str">
        <f>IFERROR(__xludf.DUMMYFUNCTION("FILTER('설정시트'!$D$7:$K$20,'설정시트'!$C$7:$C$20=I295)"),"#N/A")</f>
        <v>#N/A</v>
      </c>
      <c r="AC295" s="201"/>
      <c r="AD295" s="201"/>
      <c r="AE295" s="201"/>
      <c r="AF295" s="201"/>
      <c r="AG295" s="201"/>
      <c r="AH295" s="201"/>
      <c r="AI295" s="201"/>
    </row>
    <row r="296">
      <c r="H296" s="205"/>
      <c r="I296" s="206"/>
      <c r="J296" s="203"/>
      <c r="K296" s="207"/>
      <c r="L296" s="199"/>
      <c r="M296" s="130"/>
      <c r="N296" s="199"/>
      <c r="O296" s="200"/>
      <c r="P296" s="200"/>
      <c r="Q296" s="130"/>
      <c r="R296" s="199"/>
      <c r="S296" s="200"/>
      <c r="T296" s="132"/>
      <c r="AB296" s="201" t="str">
        <f>IFERROR(__xludf.DUMMYFUNCTION("FILTER('설정시트'!$D$7:$K$20,'설정시트'!$C$7:$C$20=I296)"),"#N/A")</f>
        <v>#N/A</v>
      </c>
      <c r="AC296" s="201"/>
      <c r="AD296" s="201"/>
      <c r="AE296" s="201"/>
      <c r="AF296" s="201"/>
      <c r="AG296" s="201"/>
      <c r="AH296" s="201"/>
      <c r="AI296" s="201"/>
    </row>
    <row r="297">
      <c r="H297" s="205"/>
      <c r="I297" s="206"/>
      <c r="J297" s="203"/>
      <c r="K297" s="207"/>
      <c r="L297" s="199"/>
      <c r="M297" s="130"/>
      <c r="N297" s="199"/>
      <c r="O297" s="200"/>
      <c r="P297" s="200"/>
      <c r="Q297" s="130"/>
      <c r="R297" s="199"/>
      <c r="S297" s="200"/>
      <c r="T297" s="132"/>
      <c r="AB297" s="201" t="str">
        <f>IFERROR(__xludf.DUMMYFUNCTION("FILTER('설정시트'!$D$7:$K$20,'설정시트'!$C$7:$C$20=I297)"),"#N/A")</f>
        <v>#N/A</v>
      </c>
      <c r="AC297" s="201"/>
      <c r="AD297" s="201"/>
      <c r="AE297" s="201"/>
      <c r="AF297" s="201"/>
      <c r="AG297" s="201"/>
      <c r="AH297" s="201"/>
      <c r="AI297" s="201"/>
    </row>
    <row r="298">
      <c r="H298" s="205"/>
      <c r="I298" s="206"/>
      <c r="J298" s="203"/>
      <c r="K298" s="207"/>
      <c r="L298" s="199"/>
      <c r="M298" s="130"/>
      <c r="N298" s="199"/>
      <c r="O298" s="200"/>
      <c r="P298" s="200"/>
      <c r="Q298" s="130"/>
      <c r="R298" s="199"/>
      <c r="S298" s="200"/>
      <c r="T298" s="132"/>
      <c r="AB298" s="201" t="str">
        <f>IFERROR(__xludf.DUMMYFUNCTION("FILTER('설정시트'!$D$7:$K$20,'설정시트'!$C$7:$C$20=I298)"),"#N/A")</f>
        <v>#N/A</v>
      </c>
      <c r="AC298" s="201"/>
      <c r="AD298" s="201"/>
      <c r="AE298" s="201"/>
      <c r="AF298" s="201"/>
      <c r="AG298" s="201"/>
      <c r="AH298" s="201"/>
      <c r="AI298" s="201"/>
    </row>
    <row r="299">
      <c r="H299" s="205"/>
      <c r="I299" s="206"/>
      <c r="J299" s="203"/>
      <c r="K299" s="207"/>
      <c r="L299" s="199"/>
      <c r="M299" s="130"/>
      <c r="N299" s="199"/>
      <c r="O299" s="200"/>
      <c r="P299" s="200"/>
      <c r="Q299" s="130"/>
      <c r="R299" s="199"/>
      <c r="S299" s="200"/>
      <c r="T299" s="132"/>
      <c r="AB299" s="201" t="str">
        <f>IFERROR(__xludf.DUMMYFUNCTION("FILTER('설정시트'!$D$7:$K$20,'설정시트'!$C$7:$C$20=I299)"),"#N/A")</f>
        <v>#N/A</v>
      </c>
      <c r="AC299" s="201"/>
      <c r="AD299" s="201"/>
      <c r="AE299" s="201"/>
      <c r="AF299" s="201"/>
      <c r="AG299" s="201"/>
      <c r="AH299" s="201"/>
      <c r="AI299" s="201"/>
    </row>
    <row r="300">
      <c r="H300" s="205"/>
      <c r="I300" s="206"/>
      <c r="J300" s="203"/>
      <c r="K300" s="207"/>
      <c r="L300" s="199"/>
      <c r="M300" s="130"/>
      <c r="N300" s="199"/>
      <c r="O300" s="200"/>
      <c r="P300" s="200"/>
      <c r="Q300" s="130"/>
      <c r="R300" s="199"/>
      <c r="S300" s="200"/>
      <c r="T300" s="132"/>
      <c r="AB300" s="201" t="str">
        <f>IFERROR(__xludf.DUMMYFUNCTION("FILTER('설정시트'!$D$7:$K$20,'설정시트'!$C$7:$C$20=I300)"),"#N/A")</f>
        <v>#N/A</v>
      </c>
      <c r="AC300" s="201"/>
      <c r="AD300" s="201"/>
      <c r="AE300" s="201"/>
      <c r="AF300" s="201"/>
      <c r="AG300" s="201"/>
      <c r="AH300" s="201"/>
      <c r="AI300" s="201"/>
    </row>
    <row r="301">
      <c r="H301" s="205"/>
      <c r="I301" s="206"/>
      <c r="J301" s="203"/>
      <c r="K301" s="207"/>
      <c r="L301" s="199"/>
      <c r="M301" s="130"/>
      <c r="N301" s="199"/>
      <c r="O301" s="200"/>
      <c r="P301" s="200"/>
      <c r="Q301" s="130"/>
      <c r="R301" s="199"/>
      <c r="S301" s="200"/>
      <c r="T301" s="132"/>
      <c r="AB301" s="201" t="str">
        <f>IFERROR(__xludf.DUMMYFUNCTION("FILTER('설정시트'!$D$7:$K$20,'설정시트'!$C$7:$C$20=I301)"),"#N/A")</f>
        <v>#N/A</v>
      </c>
      <c r="AC301" s="201"/>
      <c r="AD301" s="201"/>
      <c r="AE301" s="201"/>
      <c r="AF301" s="201"/>
      <c r="AG301" s="201"/>
      <c r="AH301" s="201"/>
      <c r="AI301" s="201"/>
    </row>
    <row r="302">
      <c r="H302" s="205"/>
      <c r="I302" s="206"/>
      <c r="J302" s="203"/>
      <c r="K302" s="207"/>
      <c r="L302" s="199"/>
      <c r="M302" s="130"/>
      <c r="N302" s="199"/>
      <c r="O302" s="200"/>
      <c r="P302" s="200"/>
      <c r="Q302" s="130"/>
      <c r="R302" s="199"/>
      <c r="S302" s="200"/>
      <c r="T302" s="132"/>
      <c r="AB302" s="201" t="str">
        <f>IFERROR(__xludf.DUMMYFUNCTION("FILTER('설정시트'!$D$7:$K$20,'설정시트'!$C$7:$C$20=I302)"),"#N/A")</f>
        <v>#N/A</v>
      </c>
      <c r="AC302" s="201"/>
      <c r="AD302" s="201"/>
      <c r="AE302" s="201"/>
      <c r="AF302" s="201"/>
      <c r="AG302" s="201"/>
      <c r="AH302" s="201"/>
      <c r="AI302" s="201"/>
    </row>
    <row r="303">
      <c r="H303" s="205"/>
      <c r="I303" s="206"/>
      <c r="J303" s="203"/>
      <c r="K303" s="207"/>
      <c r="L303" s="199"/>
      <c r="M303" s="130"/>
      <c r="N303" s="199"/>
      <c r="O303" s="200"/>
      <c r="P303" s="200"/>
      <c r="Q303" s="130"/>
      <c r="R303" s="199"/>
      <c r="S303" s="200"/>
      <c r="T303" s="132"/>
      <c r="AB303" s="201" t="str">
        <f>IFERROR(__xludf.DUMMYFUNCTION("FILTER('설정시트'!$D$7:$K$20,'설정시트'!$C$7:$C$20=I303)"),"#N/A")</f>
        <v>#N/A</v>
      </c>
      <c r="AC303" s="201"/>
      <c r="AD303" s="201"/>
      <c r="AE303" s="201"/>
      <c r="AF303" s="201"/>
      <c r="AG303" s="201"/>
      <c r="AH303" s="201"/>
      <c r="AI303" s="201"/>
    </row>
    <row r="304">
      <c r="H304" s="205"/>
      <c r="I304" s="206"/>
      <c r="J304" s="203"/>
      <c r="K304" s="207"/>
      <c r="L304" s="199"/>
      <c r="M304" s="130"/>
      <c r="N304" s="199"/>
      <c r="O304" s="200"/>
      <c r="P304" s="200"/>
      <c r="Q304" s="130"/>
      <c r="R304" s="199"/>
      <c r="S304" s="200"/>
      <c r="T304" s="132"/>
      <c r="AB304" s="201" t="str">
        <f>IFERROR(__xludf.DUMMYFUNCTION("FILTER('설정시트'!$D$7:$K$20,'설정시트'!$C$7:$C$20=I304)"),"#N/A")</f>
        <v>#N/A</v>
      </c>
      <c r="AC304" s="201"/>
      <c r="AD304" s="201"/>
      <c r="AE304" s="201"/>
      <c r="AF304" s="201"/>
      <c r="AG304" s="201"/>
      <c r="AH304" s="201"/>
      <c r="AI304" s="201"/>
    </row>
    <row r="305">
      <c r="H305" s="205"/>
      <c r="I305" s="206"/>
      <c r="J305" s="203"/>
      <c r="K305" s="207"/>
      <c r="L305" s="199"/>
      <c r="M305" s="130"/>
      <c r="N305" s="199"/>
      <c r="O305" s="200"/>
      <c r="P305" s="200"/>
      <c r="Q305" s="130"/>
      <c r="R305" s="199"/>
      <c r="S305" s="200"/>
      <c r="T305" s="132"/>
      <c r="AB305" s="201" t="str">
        <f>IFERROR(__xludf.DUMMYFUNCTION("FILTER('설정시트'!$D$7:$K$20,'설정시트'!$C$7:$C$20=I305)"),"#N/A")</f>
        <v>#N/A</v>
      </c>
      <c r="AC305" s="201"/>
      <c r="AD305" s="201"/>
      <c r="AE305" s="201"/>
      <c r="AF305" s="201"/>
      <c r="AG305" s="201"/>
      <c r="AH305" s="201"/>
      <c r="AI305" s="201"/>
    </row>
    <row r="306">
      <c r="H306" s="205"/>
      <c r="I306" s="206"/>
      <c r="J306" s="203"/>
      <c r="K306" s="207"/>
      <c r="L306" s="199"/>
      <c r="M306" s="130"/>
      <c r="N306" s="199"/>
      <c r="O306" s="200"/>
      <c r="P306" s="200"/>
      <c r="Q306" s="130"/>
      <c r="R306" s="199"/>
      <c r="S306" s="200"/>
      <c r="T306" s="132"/>
      <c r="AB306" s="201" t="str">
        <f>IFERROR(__xludf.DUMMYFUNCTION("FILTER('설정시트'!$D$7:$K$20,'설정시트'!$C$7:$C$20=I306)"),"#N/A")</f>
        <v>#N/A</v>
      </c>
      <c r="AC306" s="201"/>
      <c r="AD306" s="201"/>
      <c r="AE306" s="201"/>
      <c r="AF306" s="201"/>
      <c r="AG306" s="201"/>
      <c r="AH306" s="201"/>
      <c r="AI306" s="201"/>
    </row>
    <row r="307">
      <c r="H307" s="205"/>
      <c r="I307" s="206"/>
      <c r="J307" s="203"/>
      <c r="K307" s="207"/>
      <c r="L307" s="199"/>
      <c r="M307" s="130"/>
      <c r="N307" s="199"/>
      <c r="O307" s="200"/>
      <c r="P307" s="200"/>
      <c r="Q307" s="130"/>
      <c r="R307" s="199"/>
      <c r="S307" s="200"/>
      <c r="T307" s="132"/>
      <c r="AB307" s="201" t="str">
        <f>IFERROR(__xludf.DUMMYFUNCTION("FILTER('설정시트'!$D$7:$K$20,'설정시트'!$C$7:$C$20=I307)"),"#N/A")</f>
        <v>#N/A</v>
      </c>
      <c r="AC307" s="201"/>
      <c r="AD307" s="201"/>
      <c r="AE307" s="201"/>
      <c r="AF307" s="201"/>
      <c r="AG307" s="201"/>
      <c r="AH307" s="201"/>
      <c r="AI307" s="201"/>
    </row>
    <row r="308">
      <c r="H308" s="205"/>
      <c r="I308" s="206"/>
      <c r="J308" s="203"/>
      <c r="K308" s="207"/>
      <c r="L308" s="199"/>
      <c r="M308" s="130"/>
      <c r="N308" s="199"/>
      <c r="O308" s="200"/>
      <c r="P308" s="200"/>
      <c r="Q308" s="130"/>
      <c r="R308" s="199"/>
      <c r="S308" s="200"/>
      <c r="T308" s="132"/>
      <c r="AB308" s="201" t="str">
        <f>IFERROR(__xludf.DUMMYFUNCTION("FILTER('설정시트'!$D$7:$K$20,'설정시트'!$C$7:$C$20=I308)"),"#N/A")</f>
        <v>#N/A</v>
      </c>
      <c r="AC308" s="201"/>
      <c r="AD308" s="201"/>
      <c r="AE308" s="201"/>
      <c r="AF308" s="201"/>
      <c r="AG308" s="201"/>
      <c r="AH308" s="201"/>
      <c r="AI308" s="201"/>
    </row>
    <row r="309">
      <c r="H309" s="205"/>
      <c r="I309" s="206"/>
      <c r="J309" s="203"/>
      <c r="K309" s="207"/>
      <c r="L309" s="199"/>
      <c r="M309" s="130"/>
      <c r="N309" s="199"/>
      <c r="O309" s="200"/>
      <c r="P309" s="200"/>
      <c r="Q309" s="130"/>
      <c r="R309" s="199"/>
      <c r="S309" s="200"/>
      <c r="T309" s="132"/>
      <c r="AB309" s="201" t="str">
        <f>IFERROR(__xludf.DUMMYFUNCTION("FILTER('설정시트'!$D$7:$K$20,'설정시트'!$C$7:$C$20=I309)"),"#N/A")</f>
        <v>#N/A</v>
      </c>
      <c r="AC309" s="201"/>
      <c r="AD309" s="201"/>
      <c r="AE309" s="201"/>
      <c r="AF309" s="201"/>
      <c r="AG309" s="201"/>
      <c r="AH309" s="201"/>
      <c r="AI309" s="201"/>
    </row>
    <row r="310">
      <c r="H310" s="205"/>
      <c r="I310" s="206"/>
      <c r="J310" s="203"/>
      <c r="K310" s="207"/>
      <c r="L310" s="199"/>
      <c r="M310" s="130"/>
      <c r="N310" s="199"/>
      <c r="O310" s="200"/>
      <c r="P310" s="200"/>
      <c r="Q310" s="130"/>
      <c r="R310" s="199"/>
      <c r="S310" s="200"/>
      <c r="T310" s="132"/>
      <c r="AB310" s="201" t="str">
        <f>IFERROR(__xludf.DUMMYFUNCTION("FILTER('설정시트'!$D$7:$K$20,'설정시트'!$C$7:$C$20=I310)"),"#N/A")</f>
        <v>#N/A</v>
      </c>
      <c r="AC310" s="201"/>
      <c r="AD310" s="201"/>
      <c r="AE310" s="201"/>
      <c r="AF310" s="201"/>
      <c r="AG310" s="201"/>
      <c r="AH310" s="201"/>
      <c r="AI310" s="201"/>
    </row>
    <row r="311">
      <c r="H311" s="205"/>
      <c r="I311" s="206"/>
      <c r="J311" s="203"/>
      <c r="K311" s="207"/>
      <c r="L311" s="199"/>
      <c r="M311" s="130"/>
      <c r="N311" s="199"/>
      <c r="O311" s="200"/>
      <c r="P311" s="200"/>
      <c r="Q311" s="130"/>
      <c r="R311" s="199"/>
      <c r="S311" s="200"/>
      <c r="T311" s="132"/>
      <c r="AB311" s="201" t="str">
        <f>IFERROR(__xludf.DUMMYFUNCTION("FILTER('설정시트'!$D$7:$K$20,'설정시트'!$C$7:$C$20=I311)"),"#N/A")</f>
        <v>#N/A</v>
      </c>
      <c r="AC311" s="201"/>
      <c r="AD311" s="201"/>
      <c r="AE311" s="201"/>
      <c r="AF311" s="201"/>
      <c r="AG311" s="201"/>
      <c r="AH311" s="201"/>
      <c r="AI311" s="201"/>
    </row>
    <row r="312">
      <c r="H312" s="205"/>
      <c r="I312" s="206"/>
      <c r="J312" s="203"/>
      <c r="K312" s="207"/>
      <c r="L312" s="199"/>
      <c r="M312" s="130"/>
      <c r="N312" s="199"/>
      <c r="O312" s="200"/>
      <c r="P312" s="200"/>
      <c r="Q312" s="130"/>
      <c r="R312" s="199"/>
      <c r="S312" s="200"/>
      <c r="T312" s="132"/>
      <c r="AB312" s="201" t="str">
        <f>IFERROR(__xludf.DUMMYFUNCTION("FILTER('설정시트'!$D$7:$K$20,'설정시트'!$C$7:$C$20=I312)"),"#N/A")</f>
        <v>#N/A</v>
      </c>
      <c r="AC312" s="201"/>
      <c r="AD312" s="201"/>
      <c r="AE312" s="201"/>
      <c r="AF312" s="201"/>
      <c r="AG312" s="201"/>
      <c r="AH312" s="201"/>
      <c r="AI312" s="201"/>
    </row>
    <row r="313">
      <c r="H313" s="205"/>
      <c r="I313" s="206"/>
      <c r="J313" s="203"/>
      <c r="K313" s="207"/>
      <c r="L313" s="199"/>
      <c r="M313" s="130"/>
      <c r="N313" s="199"/>
      <c r="O313" s="200"/>
      <c r="P313" s="200"/>
      <c r="Q313" s="130"/>
      <c r="R313" s="199"/>
      <c r="S313" s="200"/>
      <c r="T313" s="132"/>
      <c r="AB313" s="201" t="str">
        <f>IFERROR(__xludf.DUMMYFUNCTION("FILTER('설정시트'!$D$7:$K$20,'설정시트'!$C$7:$C$20=I313)"),"#N/A")</f>
        <v>#N/A</v>
      </c>
      <c r="AC313" s="201"/>
      <c r="AD313" s="201"/>
      <c r="AE313" s="201"/>
      <c r="AF313" s="201"/>
      <c r="AG313" s="201"/>
      <c r="AH313" s="201"/>
      <c r="AI313" s="201"/>
    </row>
    <row r="314">
      <c r="H314" s="205"/>
      <c r="I314" s="206"/>
      <c r="J314" s="203"/>
      <c r="K314" s="207"/>
      <c r="L314" s="199"/>
      <c r="M314" s="130"/>
      <c r="N314" s="199"/>
      <c r="O314" s="200"/>
      <c r="P314" s="200"/>
      <c r="Q314" s="130"/>
      <c r="R314" s="199"/>
      <c r="S314" s="200"/>
      <c r="T314" s="132"/>
      <c r="AB314" s="201" t="str">
        <f>IFERROR(__xludf.DUMMYFUNCTION("FILTER('설정시트'!$D$7:$K$20,'설정시트'!$C$7:$C$20=I314)"),"#N/A")</f>
        <v>#N/A</v>
      </c>
      <c r="AC314" s="201"/>
      <c r="AD314" s="201"/>
      <c r="AE314" s="201"/>
      <c r="AF314" s="201"/>
      <c r="AG314" s="201"/>
      <c r="AH314" s="201"/>
      <c r="AI314" s="201"/>
    </row>
    <row r="315">
      <c r="H315" s="205"/>
      <c r="I315" s="206"/>
      <c r="J315" s="203"/>
      <c r="K315" s="207"/>
      <c r="L315" s="199"/>
      <c r="M315" s="130"/>
      <c r="N315" s="199"/>
      <c r="O315" s="200"/>
      <c r="P315" s="200"/>
      <c r="Q315" s="130"/>
      <c r="R315" s="199"/>
      <c r="S315" s="200"/>
      <c r="T315" s="132"/>
      <c r="AB315" s="201" t="str">
        <f>IFERROR(__xludf.DUMMYFUNCTION("FILTER('설정시트'!$D$7:$K$20,'설정시트'!$C$7:$C$20=I315)"),"#N/A")</f>
        <v>#N/A</v>
      </c>
      <c r="AC315" s="201"/>
      <c r="AD315" s="201"/>
      <c r="AE315" s="201"/>
      <c r="AF315" s="201"/>
      <c r="AG315" s="201"/>
      <c r="AH315" s="201"/>
      <c r="AI315" s="201"/>
    </row>
    <row r="316">
      <c r="H316" s="205"/>
      <c r="I316" s="206"/>
      <c r="J316" s="203"/>
      <c r="K316" s="207"/>
      <c r="L316" s="199"/>
      <c r="M316" s="130"/>
      <c r="N316" s="199"/>
      <c r="O316" s="200"/>
      <c r="P316" s="200"/>
      <c r="Q316" s="130"/>
      <c r="R316" s="199"/>
      <c r="S316" s="200"/>
      <c r="T316" s="132"/>
      <c r="AB316" s="201" t="str">
        <f>IFERROR(__xludf.DUMMYFUNCTION("FILTER('설정시트'!$D$7:$K$20,'설정시트'!$C$7:$C$20=I316)"),"#N/A")</f>
        <v>#N/A</v>
      </c>
      <c r="AC316" s="201"/>
      <c r="AD316" s="201"/>
      <c r="AE316" s="201"/>
      <c r="AF316" s="201"/>
      <c r="AG316" s="201"/>
      <c r="AH316" s="201"/>
      <c r="AI316" s="201"/>
    </row>
    <row r="317">
      <c r="H317" s="205"/>
      <c r="I317" s="206"/>
      <c r="J317" s="203"/>
      <c r="K317" s="207"/>
      <c r="L317" s="199"/>
      <c r="M317" s="130"/>
      <c r="N317" s="199"/>
      <c r="O317" s="200"/>
      <c r="P317" s="200"/>
      <c r="Q317" s="130"/>
      <c r="R317" s="199"/>
      <c r="S317" s="200"/>
      <c r="T317" s="132"/>
      <c r="AB317" s="201" t="str">
        <f>IFERROR(__xludf.DUMMYFUNCTION("FILTER('설정시트'!$D$7:$K$20,'설정시트'!$C$7:$C$20=I317)"),"#N/A")</f>
        <v>#N/A</v>
      </c>
      <c r="AC317" s="201"/>
      <c r="AD317" s="201"/>
      <c r="AE317" s="201"/>
      <c r="AF317" s="201"/>
      <c r="AG317" s="201"/>
      <c r="AH317" s="201"/>
      <c r="AI317" s="201"/>
    </row>
    <row r="318">
      <c r="H318" s="205"/>
      <c r="I318" s="206"/>
      <c r="J318" s="203"/>
      <c r="K318" s="207"/>
      <c r="L318" s="199"/>
      <c r="M318" s="130"/>
      <c r="N318" s="199"/>
      <c r="O318" s="200"/>
      <c r="P318" s="200"/>
      <c r="Q318" s="130"/>
      <c r="R318" s="199"/>
      <c r="S318" s="200"/>
      <c r="T318" s="132"/>
      <c r="AB318" s="201" t="str">
        <f>IFERROR(__xludf.DUMMYFUNCTION("FILTER('설정시트'!$D$7:$K$20,'설정시트'!$C$7:$C$20=I318)"),"#N/A")</f>
        <v>#N/A</v>
      </c>
      <c r="AC318" s="201"/>
      <c r="AD318" s="201"/>
      <c r="AE318" s="201"/>
      <c r="AF318" s="201"/>
      <c r="AG318" s="201"/>
      <c r="AH318" s="201"/>
      <c r="AI318" s="201"/>
    </row>
    <row r="319">
      <c r="H319" s="205"/>
      <c r="I319" s="206"/>
      <c r="J319" s="203"/>
      <c r="K319" s="207"/>
      <c r="L319" s="199"/>
      <c r="M319" s="130"/>
      <c r="N319" s="199"/>
      <c r="O319" s="200"/>
      <c r="P319" s="200"/>
      <c r="Q319" s="130"/>
      <c r="R319" s="199"/>
      <c r="S319" s="200"/>
      <c r="T319" s="132"/>
      <c r="AB319" s="201" t="str">
        <f>IFERROR(__xludf.DUMMYFUNCTION("FILTER('설정시트'!$D$7:$K$20,'설정시트'!$C$7:$C$20=I319)"),"#N/A")</f>
        <v>#N/A</v>
      </c>
      <c r="AC319" s="201"/>
      <c r="AD319" s="201"/>
      <c r="AE319" s="201"/>
      <c r="AF319" s="201"/>
      <c r="AG319" s="201"/>
      <c r="AH319" s="201"/>
      <c r="AI319" s="201"/>
    </row>
    <row r="320">
      <c r="H320" s="205"/>
      <c r="I320" s="206"/>
      <c r="J320" s="203"/>
      <c r="K320" s="207"/>
      <c r="L320" s="199"/>
      <c r="M320" s="130"/>
      <c r="N320" s="199"/>
      <c r="O320" s="200"/>
      <c r="P320" s="200"/>
      <c r="Q320" s="130"/>
      <c r="R320" s="199"/>
      <c r="S320" s="200"/>
      <c r="T320" s="132"/>
      <c r="AB320" s="201" t="str">
        <f>IFERROR(__xludf.DUMMYFUNCTION("FILTER('설정시트'!$D$7:$K$20,'설정시트'!$C$7:$C$20=I320)"),"#N/A")</f>
        <v>#N/A</v>
      </c>
      <c r="AC320" s="201"/>
      <c r="AD320" s="201"/>
      <c r="AE320" s="201"/>
      <c r="AF320" s="201"/>
      <c r="AG320" s="201"/>
      <c r="AH320" s="201"/>
      <c r="AI320" s="201"/>
    </row>
    <row r="321">
      <c r="H321" s="205"/>
      <c r="I321" s="206"/>
      <c r="J321" s="203"/>
      <c r="K321" s="207"/>
      <c r="L321" s="199"/>
      <c r="M321" s="130"/>
      <c r="N321" s="199"/>
      <c r="O321" s="200"/>
      <c r="P321" s="200"/>
      <c r="Q321" s="130"/>
      <c r="R321" s="199"/>
      <c r="S321" s="200"/>
      <c r="T321" s="132"/>
      <c r="AB321" s="201" t="str">
        <f>IFERROR(__xludf.DUMMYFUNCTION("FILTER('설정시트'!$D$7:$K$20,'설정시트'!$C$7:$C$20=I321)"),"#N/A")</f>
        <v>#N/A</v>
      </c>
      <c r="AC321" s="201"/>
      <c r="AD321" s="201"/>
      <c r="AE321" s="201"/>
      <c r="AF321" s="201"/>
      <c r="AG321" s="201"/>
      <c r="AH321" s="201"/>
      <c r="AI321" s="201"/>
    </row>
    <row r="322">
      <c r="H322" s="205"/>
      <c r="I322" s="206"/>
      <c r="J322" s="203"/>
      <c r="K322" s="207"/>
      <c r="L322" s="199"/>
      <c r="M322" s="130"/>
      <c r="N322" s="199"/>
      <c r="O322" s="200"/>
      <c r="P322" s="200"/>
      <c r="Q322" s="130"/>
      <c r="R322" s="199"/>
      <c r="S322" s="200"/>
      <c r="T322" s="132"/>
      <c r="AB322" s="201" t="str">
        <f>IFERROR(__xludf.DUMMYFUNCTION("FILTER('설정시트'!$D$7:$K$20,'설정시트'!$C$7:$C$20=I322)"),"#N/A")</f>
        <v>#N/A</v>
      </c>
      <c r="AC322" s="201"/>
      <c r="AD322" s="201"/>
      <c r="AE322" s="201"/>
      <c r="AF322" s="201"/>
      <c r="AG322" s="201"/>
      <c r="AH322" s="201"/>
      <c r="AI322" s="201"/>
    </row>
    <row r="323">
      <c r="H323" s="205"/>
      <c r="I323" s="206"/>
      <c r="J323" s="203"/>
      <c r="K323" s="207"/>
      <c r="L323" s="199"/>
      <c r="M323" s="130"/>
      <c r="N323" s="199"/>
      <c r="O323" s="200"/>
      <c r="P323" s="200"/>
      <c r="Q323" s="130"/>
      <c r="R323" s="199"/>
      <c r="S323" s="200"/>
      <c r="T323" s="132"/>
      <c r="AB323" s="201" t="str">
        <f>IFERROR(__xludf.DUMMYFUNCTION("FILTER('설정시트'!$D$7:$K$20,'설정시트'!$C$7:$C$20=I323)"),"#N/A")</f>
        <v>#N/A</v>
      </c>
      <c r="AC323" s="201"/>
      <c r="AD323" s="201"/>
      <c r="AE323" s="201"/>
      <c r="AF323" s="201"/>
      <c r="AG323" s="201"/>
      <c r="AH323" s="201"/>
      <c r="AI323" s="201"/>
    </row>
    <row r="324">
      <c r="H324" s="205"/>
      <c r="I324" s="206"/>
      <c r="J324" s="203"/>
      <c r="K324" s="207"/>
      <c r="L324" s="199"/>
      <c r="M324" s="130"/>
      <c r="N324" s="199"/>
      <c r="O324" s="200"/>
      <c r="P324" s="200"/>
      <c r="Q324" s="130"/>
      <c r="R324" s="199"/>
      <c r="S324" s="200"/>
      <c r="T324" s="132"/>
      <c r="AB324" s="201" t="str">
        <f>IFERROR(__xludf.DUMMYFUNCTION("FILTER('설정시트'!$D$7:$K$20,'설정시트'!$C$7:$C$20=I324)"),"#N/A")</f>
        <v>#N/A</v>
      </c>
      <c r="AC324" s="201"/>
      <c r="AD324" s="201"/>
      <c r="AE324" s="201"/>
      <c r="AF324" s="201"/>
      <c r="AG324" s="201"/>
      <c r="AH324" s="201"/>
      <c r="AI324" s="201"/>
    </row>
    <row r="325">
      <c r="H325" s="205"/>
      <c r="I325" s="206"/>
      <c r="J325" s="203"/>
      <c r="K325" s="207"/>
      <c r="L325" s="199"/>
      <c r="M325" s="130"/>
      <c r="N325" s="199"/>
      <c r="O325" s="200"/>
      <c r="P325" s="200"/>
      <c r="Q325" s="130"/>
      <c r="R325" s="199"/>
      <c r="S325" s="200"/>
      <c r="T325" s="132"/>
      <c r="AB325" s="201" t="str">
        <f>IFERROR(__xludf.DUMMYFUNCTION("FILTER('설정시트'!$D$7:$K$20,'설정시트'!$C$7:$C$20=I325)"),"#N/A")</f>
        <v>#N/A</v>
      </c>
      <c r="AC325" s="201"/>
      <c r="AD325" s="201"/>
      <c r="AE325" s="201"/>
      <c r="AF325" s="201"/>
      <c r="AG325" s="201"/>
      <c r="AH325" s="201"/>
      <c r="AI325" s="201"/>
    </row>
    <row r="326">
      <c r="H326" s="205"/>
      <c r="I326" s="206"/>
      <c r="J326" s="203"/>
      <c r="K326" s="207"/>
      <c r="L326" s="199"/>
      <c r="M326" s="130"/>
      <c r="N326" s="199"/>
      <c r="O326" s="200"/>
      <c r="P326" s="200"/>
      <c r="Q326" s="130"/>
      <c r="R326" s="199"/>
      <c r="S326" s="200"/>
      <c r="T326" s="132"/>
      <c r="AB326" s="201" t="str">
        <f>IFERROR(__xludf.DUMMYFUNCTION("FILTER('설정시트'!$D$7:$K$20,'설정시트'!$C$7:$C$20=I326)"),"#N/A")</f>
        <v>#N/A</v>
      </c>
      <c r="AC326" s="201"/>
      <c r="AD326" s="201"/>
      <c r="AE326" s="201"/>
      <c r="AF326" s="201"/>
      <c r="AG326" s="201"/>
      <c r="AH326" s="201"/>
      <c r="AI326" s="201"/>
    </row>
    <row r="327">
      <c r="H327" s="205"/>
      <c r="I327" s="206"/>
      <c r="J327" s="203"/>
      <c r="K327" s="207"/>
      <c r="L327" s="199"/>
      <c r="M327" s="130"/>
      <c r="N327" s="199"/>
      <c r="O327" s="200"/>
      <c r="P327" s="200"/>
      <c r="Q327" s="130"/>
      <c r="R327" s="199"/>
      <c r="S327" s="200"/>
      <c r="T327" s="132"/>
      <c r="AB327" s="201" t="str">
        <f>IFERROR(__xludf.DUMMYFUNCTION("FILTER('설정시트'!$D$7:$K$20,'설정시트'!$C$7:$C$20=I327)"),"#N/A")</f>
        <v>#N/A</v>
      </c>
      <c r="AC327" s="201"/>
      <c r="AD327" s="201"/>
      <c r="AE327" s="201"/>
      <c r="AF327" s="201"/>
      <c r="AG327" s="201"/>
      <c r="AH327" s="201"/>
      <c r="AI327" s="201"/>
    </row>
    <row r="328">
      <c r="H328" s="205"/>
      <c r="I328" s="206"/>
      <c r="J328" s="203"/>
      <c r="K328" s="207"/>
      <c r="L328" s="199"/>
      <c r="M328" s="130"/>
      <c r="N328" s="199"/>
      <c r="O328" s="200"/>
      <c r="P328" s="200"/>
      <c r="Q328" s="130"/>
      <c r="R328" s="199"/>
      <c r="S328" s="200"/>
      <c r="T328" s="132"/>
      <c r="AB328" s="201" t="str">
        <f>IFERROR(__xludf.DUMMYFUNCTION("FILTER('설정시트'!$D$7:$K$20,'설정시트'!$C$7:$C$20=I328)"),"#N/A")</f>
        <v>#N/A</v>
      </c>
      <c r="AC328" s="201"/>
      <c r="AD328" s="201"/>
      <c r="AE328" s="201"/>
      <c r="AF328" s="201"/>
      <c r="AG328" s="201"/>
      <c r="AH328" s="201"/>
      <c r="AI328" s="201"/>
    </row>
    <row r="329">
      <c r="H329" s="205"/>
      <c r="I329" s="206"/>
      <c r="J329" s="203"/>
      <c r="K329" s="207"/>
      <c r="L329" s="199"/>
      <c r="M329" s="130"/>
      <c r="N329" s="199"/>
      <c r="O329" s="200"/>
      <c r="P329" s="200"/>
      <c r="Q329" s="130"/>
      <c r="R329" s="199"/>
      <c r="S329" s="200"/>
      <c r="T329" s="132"/>
      <c r="AB329" s="201" t="str">
        <f>IFERROR(__xludf.DUMMYFUNCTION("FILTER('설정시트'!$D$7:$K$20,'설정시트'!$C$7:$C$20=I329)"),"#N/A")</f>
        <v>#N/A</v>
      </c>
      <c r="AC329" s="201"/>
      <c r="AD329" s="201"/>
      <c r="AE329" s="201"/>
      <c r="AF329" s="201"/>
      <c r="AG329" s="201"/>
      <c r="AH329" s="201"/>
      <c r="AI329" s="201"/>
    </row>
    <row r="330">
      <c r="H330" s="205"/>
      <c r="I330" s="206"/>
      <c r="J330" s="203"/>
      <c r="K330" s="207"/>
      <c r="L330" s="199"/>
      <c r="M330" s="130"/>
      <c r="N330" s="199"/>
      <c r="O330" s="200"/>
      <c r="P330" s="200"/>
      <c r="Q330" s="130"/>
      <c r="R330" s="199"/>
      <c r="S330" s="200"/>
      <c r="T330" s="132"/>
      <c r="AB330" s="201" t="str">
        <f>IFERROR(__xludf.DUMMYFUNCTION("FILTER('설정시트'!$D$7:$K$20,'설정시트'!$C$7:$C$20=I330)"),"#N/A")</f>
        <v>#N/A</v>
      </c>
      <c r="AC330" s="201"/>
      <c r="AD330" s="201"/>
      <c r="AE330" s="201"/>
      <c r="AF330" s="201"/>
      <c r="AG330" s="201"/>
      <c r="AH330" s="201"/>
      <c r="AI330" s="201"/>
    </row>
    <row r="331">
      <c r="H331" s="205"/>
      <c r="I331" s="206"/>
      <c r="J331" s="203"/>
      <c r="K331" s="207"/>
      <c r="L331" s="199"/>
      <c r="M331" s="130"/>
      <c r="N331" s="199"/>
      <c r="O331" s="200"/>
      <c r="P331" s="200"/>
      <c r="Q331" s="130"/>
      <c r="R331" s="199"/>
      <c r="S331" s="200"/>
      <c r="T331" s="132"/>
      <c r="AB331" s="201" t="str">
        <f>IFERROR(__xludf.DUMMYFUNCTION("FILTER('설정시트'!$D$7:$K$20,'설정시트'!$C$7:$C$20=I331)"),"#N/A")</f>
        <v>#N/A</v>
      </c>
      <c r="AC331" s="201"/>
      <c r="AD331" s="201"/>
      <c r="AE331" s="201"/>
      <c r="AF331" s="201"/>
      <c r="AG331" s="201"/>
      <c r="AH331" s="201"/>
      <c r="AI331" s="201"/>
    </row>
    <row r="332">
      <c r="H332" s="205"/>
      <c r="I332" s="206"/>
      <c r="J332" s="203"/>
      <c r="K332" s="207"/>
      <c r="L332" s="199"/>
      <c r="M332" s="130"/>
      <c r="N332" s="199"/>
      <c r="O332" s="200"/>
      <c r="P332" s="200"/>
      <c r="Q332" s="130"/>
      <c r="R332" s="199"/>
      <c r="S332" s="200"/>
      <c r="T332" s="132"/>
      <c r="AB332" s="201" t="str">
        <f>IFERROR(__xludf.DUMMYFUNCTION("FILTER('설정시트'!$D$7:$K$20,'설정시트'!$C$7:$C$20=I332)"),"#N/A")</f>
        <v>#N/A</v>
      </c>
      <c r="AC332" s="201"/>
      <c r="AD332" s="201"/>
      <c r="AE332" s="201"/>
      <c r="AF332" s="201"/>
      <c r="AG332" s="201"/>
      <c r="AH332" s="201"/>
      <c r="AI332" s="201"/>
    </row>
    <row r="333">
      <c r="H333" s="205"/>
      <c r="I333" s="206"/>
      <c r="J333" s="203"/>
      <c r="K333" s="207"/>
      <c r="L333" s="199"/>
      <c r="M333" s="130"/>
      <c r="N333" s="199"/>
      <c r="O333" s="200"/>
      <c r="P333" s="200"/>
      <c r="Q333" s="130"/>
      <c r="R333" s="199"/>
      <c r="S333" s="200"/>
      <c r="T333" s="132"/>
      <c r="AB333" s="201" t="str">
        <f>IFERROR(__xludf.DUMMYFUNCTION("FILTER('설정시트'!$D$7:$K$20,'설정시트'!$C$7:$C$20=I333)"),"#N/A")</f>
        <v>#N/A</v>
      </c>
      <c r="AC333" s="201"/>
      <c r="AD333" s="201"/>
      <c r="AE333" s="201"/>
      <c r="AF333" s="201"/>
      <c r="AG333" s="201"/>
      <c r="AH333" s="201"/>
      <c r="AI333" s="201"/>
    </row>
    <row r="334">
      <c r="H334" s="205"/>
      <c r="I334" s="206"/>
      <c r="J334" s="203"/>
      <c r="K334" s="207"/>
      <c r="L334" s="199"/>
      <c r="M334" s="130"/>
      <c r="N334" s="199"/>
      <c r="O334" s="200"/>
      <c r="P334" s="200"/>
      <c r="Q334" s="130"/>
      <c r="R334" s="199"/>
      <c r="S334" s="200"/>
      <c r="T334" s="132"/>
      <c r="AB334" s="201" t="str">
        <f>IFERROR(__xludf.DUMMYFUNCTION("FILTER('설정시트'!$D$7:$K$20,'설정시트'!$C$7:$C$20=I334)"),"#N/A")</f>
        <v>#N/A</v>
      </c>
      <c r="AC334" s="201"/>
      <c r="AD334" s="201"/>
      <c r="AE334" s="201"/>
      <c r="AF334" s="201"/>
      <c r="AG334" s="201"/>
      <c r="AH334" s="201"/>
      <c r="AI334" s="201"/>
    </row>
    <row r="335">
      <c r="H335" s="205"/>
      <c r="I335" s="206"/>
      <c r="J335" s="203"/>
      <c r="K335" s="207"/>
      <c r="L335" s="199"/>
      <c r="M335" s="130"/>
      <c r="N335" s="199"/>
      <c r="O335" s="200"/>
      <c r="P335" s="200"/>
      <c r="Q335" s="130"/>
      <c r="R335" s="199"/>
      <c r="S335" s="200"/>
      <c r="T335" s="132"/>
      <c r="AB335" s="201" t="str">
        <f>IFERROR(__xludf.DUMMYFUNCTION("FILTER('설정시트'!$D$7:$K$20,'설정시트'!$C$7:$C$20=I335)"),"#N/A")</f>
        <v>#N/A</v>
      </c>
      <c r="AC335" s="201"/>
      <c r="AD335" s="201"/>
      <c r="AE335" s="201"/>
      <c r="AF335" s="201"/>
      <c r="AG335" s="201"/>
      <c r="AH335" s="201"/>
      <c r="AI335" s="201"/>
    </row>
    <row r="336">
      <c r="H336" s="205"/>
      <c r="I336" s="206"/>
      <c r="J336" s="203"/>
      <c r="K336" s="207"/>
      <c r="L336" s="199"/>
      <c r="M336" s="130"/>
      <c r="N336" s="199"/>
      <c r="O336" s="200"/>
      <c r="P336" s="200"/>
      <c r="Q336" s="130"/>
      <c r="R336" s="199"/>
      <c r="S336" s="200"/>
      <c r="T336" s="132"/>
      <c r="AB336" s="201" t="str">
        <f>IFERROR(__xludf.DUMMYFUNCTION("FILTER('설정시트'!$D$7:$K$20,'설정시트'!$C$7:$C$20=I336)"),"#N/A")</f>
        <v>#N/A</v>
      </c>
      <c r="AC336" s="201"/>
      <c r="AD336" s="201"/>
      <c r="AE336" s="201"/>
      <c r="AF336" s="201"/>
      <c r="AG336" s="201"/>
      <c r="AH336" s="201"/>
      <c r="AI336" s="201"/>
    </row>
    <row r="337">
      <c r="H337" s="205"/>
      <c r="I337" s="206"/>
      <c r="J337" s="203"/>
      <c r="K337" s="207"/>
      <c r="L337" s="199"/>
      <c r="M337" s="130"/>
      <c r="N337" s="199"/>
      <c r="O337" s="200"/>
      <c r="P337" s="200"/>
      <c r="Q337" s="130"/>
      <c r="R337" s="199"/>
      <c r="S337" s="200"/>
      <c r="T337" s="132"/>
      <c r="AB337" s="201" t="str">
        <f>IFERROR(__xludf.DUMMYFUNCTION("FILTER('설정시트'!$D$7:$K$20,'설정시트'!$C$7:$C$20=I337)"),"#N/A")</f>
        <v>#N/A</v>
      </c>
      <c r="AC337" s="201"/>
      <c r="AD337" s="201"/>
      <c r="AE337" s="201"/>
      <c r="AF337" s="201"/>
      <c r="AG337" s="201"/>
      <c r="AH337" s="201"/>
      <c r="AI337" s="201"/>
    </row>
    <row r="338">
      <c r="H338" s="205"/>
      <c r="I338" s="206"/>
      <c r="J338" s="203"/>
      <c r="K338" s="207"/>
      <c r="L338" s="199"/>
      <c r="M338" s="130"/>
      <c r="N338" s="199"/>
      <c r="O338" s="200"/>
      <c r="P338" s="200"/>
      <c r="Q338" s="130"/>
      <c r="R338" s="199"/>
      <c r="S338" s="200"/>
      <c r="T338" s="132"/>
      <c r="AB338" s="201" t="str">
        <f>IFERROR(__xludf.DUMMYFUNCTION("FILTER('설정시트'!$D$7:$K$20,'설정시트'!$C$7:$C$20=I338)"),"#N/A")</f>
        <v>#N/A</v>
      </c>
      <c r="AC338" s="201"/>
      <c r="AD338" s="201"/>
      <c r="AE338" s="201"/>
      <c r="AF338" s="201"/>
      <c r="AG338" s="201"/>
      <c r="AH338" s="201"/>
      <c r="AI338" s="201"/>
    </row>
    <row r="339">
      <c r="H339" s="205"/>
      <c r="I339" s="206"/>
      <c r="J339" s="203"/>
      <c r="K339" s="207"/>
      <c r="L339" s="199"/>
      <c r="M339" s="130"/>
      <c r="N339" s="199"/>
      <c r="O339" s="200"/>
      <c r="P339" s="200"/>
      <c r="Q339" s="130"/>
      <c r="R339" s="199"/>
      <c r="S339" s="200"/>
      <c r="T339" s="132"/>
      <c r="AB339" s="201" t="str">
        <f>IFERROR(__xludf.DUMMYFUNCTION("FILTER('설정시트'!$D$7:$K$20,'설정시트'!$C$7:$C$20=I339)"),"#N/A")</f>
        <v>#N/A</v>
      </c>
      <c r="AC339" s="201"/>
      <c r="AD339" s="201"/>
      <c r="AE339" s="201"/>
      <c r="AF339" s="201"/>
      <c r="AG339" s="201"/>
      <c r="AH339" s="201"/>
      <c r="AI339" s="201"/>
    </row>
    <row r="340">
      <c r="H340" s="205"/>
      <c r="I340" s="206"/>
      <c r="J340" s="203"/>
      <c r="K340" s="207"/>
      <c r="L340" s="199"/>
      <c r="M340" s="130"/>
      <c r="N340" s="199"/>
      <c r="O340" s="200"/>
      <c r="P340" s="200"/>
      <c r="Q340" s="130"/>
      <c r="R340" s="199"/>
      <c r="S340" s="200"/>
      <c r="T340" s="132"/>
      <c r="AB340" s="201" t="str">
        <f>IFERROR(__xludf.DUMMYFUNCTION("FILTER('설정시트'!$D$7:$K$20,'설정시트'!$C$7:$C$20=I340)"),"#N/A")</f>
        <v>#N/A</v>
      </c>
      <c r="AC340" s="201"/>
      <c r="AD340" s="201"/>
      <c r="AE340" s="201"/>
      <c r="AF340" s="201"/>
      <c r="AG340" s="201"/>
      <c r="AH340" s="201"/>
      <c r="AI340" s="201"/>
    </row>
    <row r="341">
      <c r="H341" s="205"/>
      <c r="I341" s="206"/>
      <c r="J341" s="203"/>
      <c r="K341" s="207"/>
      <c r="L341" s="199"/>
      <c r="M341" s="130"/>
      <c r="N341" s="199"/>
      <c r="O341" s="200"/>
      <c r="P341" s="200"/>
      <c r="Q341" s="130"/>
      <c r="R341" s="199"/>
      <c r="S341" s="200"/>
      <c r="T341" s="132"/>
      <c r="AB341" s="201" t="str">
        <f>IFERROR(__xludf.DUMMYFUNCTION("FILTER('설정시트'!$D$7:$K$20,'설정시트'!$C$7:$C$20=I341)"),"#N/A")</f>
        <v>#N/A</v>
      </c>
      <c r="AC341" s="201"/>
      <c r="AD341" s="201"/>
      <c r="AE341" s="201"/>
      <c r="AF341" s="201"/>
      <c r="AG341" s="201"/>
      <c r="AH341" s="201"/>
      <c r="AI341" s="201"/>
    </row>
    <row r="342">
      <c r="H342" s="205"/>
      <c r="I342" s="206"/>
      <c r="J342" s="203"/>
      <c r="K342" s="207"/>
      <c r="L342" s="199"/>
      <c r="M342" s="130"/>
      <c r="N342" s="199"/>
      <c r="O342" s="200"/>
      <c r="P342" s="200"/>
      <c r="Q342" s="130"/>
      <c r="R342" s="199"/>
      <c r="S342" s="200"/>
      <c r="T342" s="132"/>
      <c r="AB342" s="201" t="str">
        <f>IFERROR(__xludf.DUMMYFUNCTION("FILTER('설정시트'!$D$7:$K$20,'설정시트'!$C$7:$C$20=I342)"),"#N/A")</f>
        <v>#N/A</v>
      </c>
      <c r="AC342" s="201"/>
      <c r="AD342" s="201"/>
      <c r="AE342" s="201"/>
      <c r="AF342" s="201"/>
      <c r="AG342" s="201"/>
      <c r="AH342" s="201"/>
      <c r="AI342" s="201"/>
    </row>
    <row r="343">
      <c r="H343" s="205"/>
      <c r="I343" s="206"/>
      <c r="J343" s="203"/>
      <c r="K343" s="207"/>
      <c r="L343" s="199"/>
      <c r="M343" s="130"/>
      <c r="N343" s="199"/>
      <c r="O343" s="200"/>
      <c r="P343" s="200"/>
      <c r="Q343" s="130"/>
      <c r="R343" s="199"/>
      <c r="S343" s="200"/>
      <c r="T343" s="132"/>
      <c r="AB343" s="201" t="str">
        <f>IFERROR(__xludf.DUMMYFUNCTION("FILTER('설정시트'!$D$7:$K$20,'설정시트'!$C$7:$C$20=I343)"),"#N/A")</f>
        <v>#N/A</v>
      </c>
      <c r="AC343" s="201"/>
      <c r="AD343" s="201"/>
      <c r="AE343" s="201"/>
      <c r="AF343" s="201"/>
      <c r="AG343" s="201"/>
      <c r="AH343" s="201"/>
      <c r="AI343" s="201"/>
    </row>
    <row r="344">
      <c r="H344" s="205"/>
      <c r="I344" s="206"/>
      <c r="J344" s="203"/>
      <c r="K344" s="207"/>
      <c r="L344" s="199"/>
      <c r="M344" s="130"/>
      <c r="N344" s="199"/>
      <c r="O344" s="200"/>
      <c r="P344" s="200"/>
      <c r="Q344" s="130"/>
      <c r="R344" s="199"/>
      <c r="S344" s="200"/>
      <c r="T344" s="132"/>
      <c r="AB344" s="201" t="str">
        <f>IFERROR(__xludf.DUMMYFUNCTION("FILTER('설정시트'!$D$7:$K$20,'설정시트'!$C$7:$C$20=I344)"),"#N/A")</f>
        <v>#N/A</v>
      </c>
      <c r="AC344" s="201"/>
      <c r="AD344" s="201"/>
      <c r="AE344" s="201"/>
      <c r="AF344" s="201"/>
      <c r="AG344" s="201"/>
      <c r="AH344" s="201"/>
      <c r="AI344" s="201"/>
    </row>
    <row r="345">
      <c r="H345" s="205"/>
      <c r="I345" s="206"/>
      <c r="J345" s="203"/>
      <c r="K345" s="207"/>
      <c r="L345" s="199"/>
      <c r="M345" s="130"/>
      <c r="N345" s="199"/>
      <c r="O345" s="200"/>
      <c r="P345" s="200"/>
      <c r="Q345" s="130"/>
      <c r="R345" s="199"/>
      <c r="S345" s="200"/>
      <c r="T345" s="132"/>
      <c r="AB345" s="201" t="str">
        <f>IFERROR(__xludf.DUMMYFUNCTION("FILTER('설정시트'!$D$7:$K$20,'설정시트'!$C$7:$C$20=I345)"),"#N/A")</f>
        <v>#N/A</v>
      </c>
      <c r="AC345" s="201"/>
      <c r="AD345" s="201"/>
      <c r="AE345" s="201"/>
      <c r="AF345" s="201"/>
      <c r="AG345" s="201"/>
      <c r="AH345" s="201"/>
      <c r="AI345" s="201"/>
    </row>
    <row r="346">
      <c r="H346" s="205"/>
      <c r="I346" s="206"/>
      <c r="J346" s="203"/>
      <c r="K346" s="207"/>
      <c r="L346" s="199"/>
      <c r="M346" s="130"/>
      <c r="N346" s="199"/>
      <c r="O346" s="200"/>
      <c r="P346" s="200"/>
      <c r="Q346" s="130"/>
      <c r="R346" s="199"/>
      <c r="S346" s="200"/>
      <c r="T346" s="132"/>
      <c r="AB346" s="201" t="str">
        <f>IFERROR(__xludf.DUMMYFUNCTION("FILTER('설정시트'!$D$7:$K$20,'설정시트'!$C$7:$C$20=I346)"),"#N/A")</f>
        <v>#N/A</v>
      </c>
      <c r="AC346" s="201"/>
      <c r="AD346" s="201"/>
      <c r="AE346" s="201"/>
      <c r="AF346" s="201"/>
      <c r="AG346" s="201"/>
      <c r="AH346" s="201"/>
      <c r="AI346" s="201"/>
    </row>
    <row r="347">
      <c r="H347" s="205"/>
      <c r="I347" s="206"/>
      <c r="J347" s="203"/>
      <c r="K347" s="207"/>
      <c r="L347" s="199"/>
      <c r="M347" s="130"/>
      <c r="N347" s="199"/>
      <c r="O347" s="200"/>
      <c r="P347" s="200"/>
      <c r="Q347" s="130"/>
      <c r="R347" s="199"/>
      <c r="S347" s="200"/>
      <c r="T347" s="132"/>
      <c r="AB347" s="201" t="str">
        <f>IFERROR(__xludf.DUMMYFUNCTION("FILTER('설정시트'!$D$7:$K$20,'설정시트'!$C$7:$C$20=I347)"),"#N/A")</f>
        <v>#N/A</v>
      </c>
      <c r="AC347" s="201"/>
      <c r="AD347" s="201"/>
      <c r="AE347" s="201"/>
      <c r="AF347" s="201"/>
      <c r="AG347" s="201"/>
      <c r="AH347" s="201"/>
      <c r="AI347" s="201"/>
    </row>
    <row r="348">
      <c r="H348" s="205"/>
      <c r="I348" s="206"/>
      <c r="J348" s="203"/>
      <c r="K348" s="207"/>
      <c r="L348" s="199"/>
      <c r="M348" s="130"/>
      <c r="N348" s="199"/>
      <c r="O348" s="200"/>
      <c r="P348" s="200"/>
      <c r="Q348" s="130"/>
      <c r="R348" s="199"/>
      <c r="S348" s="200"/>
      <c r="T348" s="132"/>
      <c r="AB348" s="201" t="str">
        <f>IFERROR(__xludf.DUMMYFUNCTION("FILTER('설정시트'!$D$7:$K$20,'설정시트'!$C$7:$C$20=I348)"),"#N/A")</f>
        <v>#N/A</v>
      </c>
      <c r="AC348" s="201"/>
      <c r="AD348" s="201"/>
      <c r="AE348" s="201"/>
      <c r="AF348" s="201"/>
      <c r="AG348" s="201"/>
      <c r="AH348" s="201"/>
      <c r="AI348" s="201"/>
    </row>
    <row r="349">
      <c r="H349" s="205"/>
      <c r="I349" s="206"/>
      <c r="J349" s="203"/>
      <c r="K349" s="207"/>
      <c r="L349" s="199"/>
      <c r="M349" s="130"/>
      <c r="N349" s="199"/>
      <c r="O349" s="200"/>
      <c r="P349" s="200"/>
      <c r="Q349" s="130"/>
      <c r="R349" s="199"/>
      <c r="S349" s="200"/>
      <c r="T349" s="132"/>
      <c r="AB349" s="201" t="str">
        <f>IFERROR(__xludf.DUMMYFUNCTION("FILTER('설정시트'!$D$7:$K$20,'설정시트'!$C$7:$C$20=I349)"),"#N/A")</f>
        <v>#N/A</v>
      </c>
      <c r="AC349" s="201"/>
      <c r="AD349" s="201"/>
      <c r="AE349" s="201"/>
      <c r="AF349" s="201"/>
      <c r="AG349" s="201"/>
      <c r="AH349" s="201"/>
      <c r="AI349" s="201"/>
    </row>
    <row r="350">
      <c r="H350" s="205"/>
      <c r="I350" s="206"/>
      <c r="J350" s="203"/>
      <c r="K350" s="207"/>
      <c r="L350" s="199"/>
      <c r="M350" s="130"/>
      <c r="N350" s="199"/>
      <c r="O350" s="200"/>
      <c r="P350" s="200"/>
      <c r="Q350" s="130"/>
      <c r="R350" s="199"/>
      <c r="S350" s="200"/>
      <c r="T350" s="132"/>
      <c r="AB350" s="201" t="str">
        <f>IFERROR(__xludf.DUMMYFUNCTION("FILTER('설정시트'!$D$7:$K$20,'설정시트'!$C$7:$C$20=I350)"),"#N/A")</f>
        <v>#N/A</v>
      </c>
      <c r="AC350" s="201"/>
      <c r="AD350" s="201"/>
      <c r="AE350" s="201"/>
      <c r="AF350" s="201"/>
      <c r="AG350" s="201"/>
      <c r="AH350" s="201"/>
      <c r="AI350" s="201"/>
    </row>
    <row r="351">
      <c r="H351" s="205"/>
      <c r="I351" s="206"/>
      <c r="J351" s="203"/>
      <c r="K351" s="207"/>
      <c r="L351" s="199"/>
      <c r="M351" s="130"/>
      <c r="N351" s="199"/>
      <c r="O351" s="200"/>
      <c r="P351" s="200"/>
      <c r="Q351" s="130"/>
      <c r="R351" s="199"/>
      <c r="S351" s="200"/>
      <c r="T351" s="132"/>
      <c r="AB351" s="201" t="str">
        <f>IFERROR(__xludf.DUMMYFUNCTION("FILTER('설정시트'!$D$7:$K$20,'설정시트'!$C$7:$C$20=I351)"),"#N/A")</f>
        <v>#N/A</v>
      </c>
      <c r="AC351" s="201"/>
      <c r="AD351" s="201"/>
      <c r="AE351" s="201"/>
      <c r="AF351" s="201"/>
      <c r="AG351" s="201"/>
      <c r="AH351" s="201"/>
      <c r="AI351" s="201"/>
    </row>
    <row r="352">
      <c r="H352" s="205"/>
      <c r="I352" s="206"/>
      <c r="J352" s="203"/>
      <c r="K352" s="207"/>
      <c r="L352" s="199"/>
      <c r="M352" s="130"/>
      <c r="N352" s="199"/>
      <c r="O352" s="200"/>
      <c r="P352" s="200"/>
      <c r="Q352" s="130"/>
      <c r="R352" s="199"/>
      <c r="S352" s="200"/>
      <c r="T352" s="132"/>
      <c r="AB352" s="201" t="str">
        <f>IFERROR(__xludf.DUMMYFUNCTION("FILTER('설정시트'!$D$7:$K$20,'설정시트'!$C$7:$C$20=I352)"),"#N/A")</f>
        <v>#N/A</v>
      </c>
      <c r="AC352" s="201"/>
      <c r="AD352" s="201"/>
      <c r="AE352" s="201"/>
      <c r="AF352" s="201"/>
      <c r="AG352" s="201"/>
      <c r="AH352" s="201"/>
      <c r="AI352" s="201"/>
    </row>
    <row r="353">
      <c r="H353" s="205"/>
      <c r="I353" s="206"/>
      <c r="J353" s="203"/>
      <c r="K353" s="207"/>
      <c r="L353" s="199"/>
      <c r="M353" s="130"/>
      <c r="N353" s="199"/>
      <c r="O353" s="200"/>
      <c r="P353" s="200"/>
      <c r="Q353" s="130"/>
      <c r="R353" s="199"/>
      <c r="S353" s="200"/>
      <c r="T353" s="132"/>
      <c r="AB353" s="201" t="str">
        <f>IFERROR(__xludf.DUMMYFUNCTION("FILTER('설정시트'!$D$7:$K$20,'설정시트'!$C$7:$C$20=I353)"),"#N/A")</f>
        <v>#N/A</v>
      </c>
      <c r="AC353" s="201"/>
      <c r="AD353" s="201"/>
      <c r="AE353" s="201"/>
      <c r="AF353" s="201"/>
      <c r="AG353" s="201"/>
      <c r="AH353" s="201"/>
      <c r="AI353" s="201"/>
    </row>
    <row r="354">
      <c r="H354" s="205"/>
      <c r="I354" s="206"/>
      <c r="J354" s="203"/>
      <c r="K354" s="207"/>
      <c r="L354" s="199"/>
      <c r="M354" s="130"/>
      <c r="N354" s="199"/>
      <c r="O354" s="200"/>
      <c r="P354" s="200"/>
      <c r="Q354" s="130"/>
      <c r="R354" s="199"/>
      <c r="S354" s="200"/>
      <c r="T354" s="132"/>
      <c r="AB354" s="201" t="str">
        <f>IFERROR(__xludf.DUMMYFUNCTION("FILTER('설정시트'!$D$7:$K$20,'설정시트'!$C$7:$C$20=I354)"),"#N/A")</f>
        <v>#N/A</v>
      </c>
      <c r="AC354" s="201"/>
      <c r="AD354" s="201"/>
      <c r="AE354" s="201"/>
      <c r="AF354" s="201"/>
      <c r="AG354" s="201"/>
      <c r="AH354" s="201"/>
      <c r="AI354" s="201"/>
    </row>
    <row r="355">
      <c r="H355" s="205"/>
      <c r="I355" s="206"/>
      <c r="J355" s="203"/>
      <c r="K355" s="207"/>
      <c r="L355" s="199"/>
      <c r="M355" s="130"/>
      <c r="N355" s="199"/>
      <c r="O355" s="200"/>
      <c r="P355" s="200"/>
      <c r="Q355" s="130"/>
      <c r="R355" s="199"/>
      <c r="S355" s="200"/>
      <c r="T355" s="132"/>
      <c r="AB355" s="201" t="str">
        <f>IFERROR(__xludf.DUMMYFUNCTION("FILTER('설정시트'!$D$7:$K$20,'설정시트'!$C$7:$C$20=I355)"),"#N/A")</f>
        <v>#N/A</v>
      </c>
      <c r="AC355" s="201"/>
      <c r="AD355" s="201"/>
      <c r="AE355" s="201"/>
      <c r="AF355" s="201"/>
      <c r="AG355" s="201"/>
      <c r="AH355" s="201"/>
      <c r="AI355" s="201"/>
    </row>
    <row r="356">
      <c r="H356" s="205"/>
      <c r="I356" s="206"/>
      <c r="J356" s="203"/>
      <c r="K356" s="207"/>
      <c r="L356" s="199"/>
      <c r="M356" s="130"/>
      <c r="N356" s="199"/>
      <c r="O356" s="200"/>
      <c r="P356" s="200"/>
      <c r="Q356" s="130"/>
      <c r="R356" s="199"/>
      <c r="S356" s="200"/>
      <c r="T356" s="132"/>
      <c r="AB356" s="201" t="str">
        <f>IFERROR(__xludf.DUMMYFUNCTION("FILTER('설정시트'!$D$7:$K$20,'설정시트'!$C$7:$C$20=I356)"),"#N/A")</f>
        <v>#N/A</v>
      </c>
      <c r="AC356" s="201"/>
      <c r="AD356" s="201"/>
      <c r="AE356" s="201"/>
      <c r="AF356" s="201"/>
      <c r="AG356" s="201"/>
      <c r="AH356" s="201"/>
      <c r="AI356" s="201"/>
    </row>
    <row r="357">
      <c r="H357" s="205"/>
      <c r="I357" s="206"/>
      <c r="J357" s="203"/>
      <c r="K357" s="207"/>
      <c r="L357" s="199"/>
      <c r="M357" s="130"/>
      <c r="N357" s="199"/>
      <c r="O357" s="200"/>
      <c r="P357" s="200"/>
      <c r="Q357" s="130"/>
      <c r="R357" s="199"/>
      <c r="S357" s="200"/>
      <c r="T357" s="132"/>
      <c r="AB357" s="201" t="str">
        <f>IFERROR(__xludf.DUMMYFUNCTION("FILTER('설정시트'!$D$7:$K$20,'설정시트'!$C$7:$C$20=I357)"),"#N/A")</f>
        <v>#N/A</v>
      </c>
      <c r="AC357" s="201"/>
      <c r="AD357" s="201"/>
      <c r="AE357" s="201"/>
      <c r="AF357" s="201"/>
      <c r="AG357" s="201"/>
      <c r="AH357" s="201"/>
      <c r="AI357" s="201"/>
    </row>
    <row r="358">
      <c r="H358" s="205"/>
      <c r="I358" s="206"/>
      <c r="J358" s="203"/>
      <c r="K358" s="207"/>
      <c r="L358" s="199"/>
      <c r="M358" s="130"/>
      <c r="N358" s="199"/>
      <c r="O358" s="200"/>
      <c r="P358" s="200"/>
      <c r="Q358" s="130"/>
      <c r="R358" s="199"/>
      <c r="S358" s="200"/>
      <c r="T358" s="132"/>
      <c r="AB358" s="201" t="str">
        <f>IFERROR(__xludf.DUMMYFUNCTION("FILTER('설정시트'!$D$7:$K$20,'설정시트'!$C$7:$C$20=I358)"),"#N/A")</f>
        <v>#N/A</v>
      </c>
      <c r="AC358" s="201"/>
      <c r="AD358" s="201"/>
      <c r="AE358" s="201"/>
      <c r="AF358" s="201"/>
      <c r="AG358" s="201"/>
      <c r="AH358" s="201"/>
      <c r="AI358" s="201"/>
    </row>
    <row r="359">
      <c r="H359" s="205"/>
      <c r="I359" s="206"/>
      <c r="J359" s="203"/>
      <c r="K359" s="207"/>
      <c r="L359" s="199"/>
      <c r="M359" s="130"/>
      <c r="N359" s="199"/>
      <c r="O359" s="200"/>
      <c r="P359" s="200"/>
      <c r="Q359" s="130"/>
      <c r="R359" s="199"/>
      <c r="S359" s="200"/>
      <c r="T359" s="132"/>
      <c r="AB359" s="201" t="str">
        <f>IFERROR(__xludf.DUMMYFUNCTION("FILTER('설정시트'!$D$7:$K$20,'설정시트'!$C$7:$C$20=I359)"),"#N/A")</f>
        <v>#N/A</v>
      </c>
      <c r="AC359" s="201"/>
      <c r="AD359" s="201"/>
      <c r="AE359" s="201"/>
      <c r="AF359" s="201"/>
      <c r="AG359" s="201"/>
      <c r="AH359" s="201"/>
      <c r="AI359" s="201"/>
    </row>
    <row r="360">
      <c r="H360" s="205"/>
      <c r="I360" s="206"/>
      <c r="J360" s="203"/>
      <c r="K360" s="207"/>
      <c r="L360" s="199"/>
      <c r="M360" s="130"/>
      <c r="N360" s="199"/>
      <c r="O360" s="200"/>
      <c r="P360" s="200"/>
      <c r="Q360" s="130"/>
      <c r="R360" s="199"/>
      <c r="S360" s="200"/>
      <c r="T360" s="132"/>
      <c r="AB360" s="201" t="str">
        <f>IFERROR(__xludf.DUMMYFUNCTION("FILTER('설정시트'!$D$7:$K$20,'설정시트'!$C$7:$C$20=I360)"),"#N/A")</f>
        <v>#N/A</v>
      </c>
      <c r="AC360" s="201"/>
      <c r="AD360" s="201"/>
      <c r="AE360" s="201"/>
      <c r="AF360" s="201"/>
      <c r="AG360" s="201"/>
      <c r="AH360" s="201"/>
      <c r="AI360" s="201"/>
    </row>
    <row r="361">
      <c r="H361" s="205"/>
      <c r="I361" s="206"/>
      <c r="J361" s="203"/>
      <c r="K361" s="207"/>
      <c r="L361" s="199"/>
      <c r="M361" s="130"/>
      <c r="N361" s="199"/>
      <c r="O361" s="200"/>
      <c r="P361" s="200"/>
      <c r="Q361" s="130"/>
      <c r="R361" s="199"/>
      <c r="S361" s="200"/>
      <c r="T361" s="132"/>
      <c r="AB361" s="201" t="str">
        <f>IFERROR(__xludf.DUMMYFUNCTION("FILTER('설정시트'!$D$7:$K$20,'설정시트'!$C$7:$C$20=I361)"),"#N/A")</f>
        <v>#N/A</v>
      </c>
      <c r="AC361" s="201"/>
      <c r="AD361" s="201"/>
      <c r="AE361" s="201"/>
      <c r="AF361" s="201"/>
      <c r="AG361" s="201"/>
      <c r="AH361" s="201"/>
      <c r="AI361" s="201"/>
    </row>
    <row r="362">
      <c r="H362" s="205"/>
      <c r="I362" s="206"/>
      <c r="J362" s="203"/>
      <c r="K362" s="207"/>
      <c r="L362" s="199"/>
      <c r="M362" s="130"/>
      <c r="N362" s="199"/>
      <c r="O362" s="200"/>
      <c r="P362" s="200"/>
      <c r="Q362" s="130"/>
      <c r="R362" s="199"/>
      <c r="S362" s="200"/>
      <c r="T362" s="132"/>
      <c r="AB362" s="201" t="str">
        <f>IFERROR(__xludf.DUMMYFUNCTION("FILTER('설정시트'!$D$7:$K$20,'설정시트'!$C$7:$C$20=I362)"),"#N/A")</f>
        <v>#N/A</v>
      </c>
      <c r="AC362" s="201"/>
      <c r="AD362" s="201"/>
      <c r="AE362" s="201"/>
      <c r="AF362" s="201"/>
      <c r="AG362" s="201"/>
      <c r="AH362" s="201"/>
      <c r="AI362" s="201"/>
    </row>
    <row r="363">
      <c r="H363" s="205"/>
      <c r="I363" s="206"/>
      <c r="J363" s="203"/>
      <c r="K363" s="207"/>
      <c r="L363" s="199"/>
      <c r="M363" s="130"/>
      <c r="N363" s="199"/>
      <c r="O363" s="200"/>
      <c r="P363" s="200"/>
      <c r="Q363" s="130"/>
      <c r="R363" s="199"/>
      <c r="S363" s="200"/>
      <c r="T363" s="132"/>
      <c r="AB363" s="201" t="str">
        <f>IFERROR(__xludf.DUMMYFUNCTION("FILTER('설정시트'!$D$7:$K$20,'설정시트'!$C$7:$C$20=I363)"),"#N/A")</f>
        <v>#N/A</v>
      </c>
      <c r="AC363" s="201"/>
      <c r="AD363" s="201"/>
      <c r="AE363" s="201"/>
      <c r="AF363" s="201"/>
      <c r="AG363" s="201"/>
      <c r="AH363" s="201"/>
      <c r="AI363" s="201"/>
    </row>
    <row r="364">
      <c r="H364" s="205"/>
      <c r="I364" s="206"/>
      <c r="J364" s="203"/>
      <c r="K364" s="207"/>
      <c r="L364" s="199"/>
      <c r="M364" s="130"/>
      <c r="N364" s="199"/>
      <c r="O364" s="200"/>
      <c r="P364" s="200"/>
      <c r="Q364" s="130"/>
      <c r="R364" s="199"/>
      <c r="S364" s="200"/>
      <c r="T364" s="132"/>
      <c r="AB364" s="201" t="str">
        <f>IFERROR(__xludf.DUMMYFUNCTION("FILTER('설정시트'!$D$7:$K$20,'설정시트'!$C$7:$C$20=I364)"),"#N/A")</f>
        <v>#N/A</v>
      </c>
      <c r="AC364" s="201"/>
      <c r="AD364" s="201"/>
      <c r="AE364" s="201"/>
      <c r="AF364" s="201"/>
      <c r="AG364" s="201"/>
      <c r="AH364" s="201"/>
      <c r="AI364" s="201"/>
    </row>
    <row r="365">
      <c r="H365" s="205"/>
      <c r="I365" s="206"/>
      <c r="J365" s="203"/>
      <c r="K365" s="207"/>
      <c r="L365" s="199"/>
      <c r="M365" s="130"/>
      <c r="N365" s="199"/>
      <c r="O365" s="200"/>
      <c r="P365" s="200"/>
      <c r="Q365" s="130"/>
      <c r="R365" s="199"/>
      <c r="S365" s="200"/>
      <c r="T365" s="132"/>
      <c r="AB365" s="201" t="str">
        <f>IFERROR(__xludf.DUMMYFUNCTION("FILTER('설정시트'!$D$7:$K$20,'설정시트'!$C$7:$C$20=I365)"),"#N/A")</f>
        <v>#N/A</v>
      </c>
      <c r="AC365" s="201"/>
      <c r="AD365" s="201"/>
      <c r="AE365" s="201"/>
      <c r="AF365" s="201"/>
      <c r="AG365" s="201"/>
      <c r="AH365" s="201"/>
      <c r="AI365" s="201"/>
    </row>
    <row r="366">
      <c r="H366" s="205"/>
      <c r="I366" s="206"/>
      <c r="J366" s="203"/>
      <c r="K366" s="207"/>
      <c r="L366" s="199"/>
      <c r="M366" s="130"/>
      <c r="N366" s="199"/>
      <c r="O366" s="200"/>
      <c r="P366" s="200"/>
      <c r="Q366" s="130"/>
      <c r="R366" s="199"/>
      <c r="S366" s="200"/>
      <c r="T366" s="132"/>
      <c r="AB366" s="201" t="str">
        <f>IFERROR(__xludf.DUMMYFUNCTION("FILTER('설정시트'!$D$7:$K$20,'설정시트'!$C$7:$C$20=I366)"),"#N/A")</f>
        <v>#N/A</v>
      </c>
      <c r="AC366" s="201"/>
      <c r="AD366" s="201"/>
      <c r="AE366" s="201"/>
      <c r="AF366" s="201"/>
      <c r="AG366" s="201"/>
      <c r="AH366" s="201"/>
      <c r="AI366" s="201"/>
    </row>
    <row r="367">
      <c r="H367" s="205"/>
      <c r="I367" s="206"/>
      <c r="J367" s="203"/>
      <c r="K367" s="207"/>
      <c r="L367" s="199"/>
      <c r="M367" s="130"/>
      <c r="N367" s="199"/>
      <c r="O367" s="200"/>
      <c r="P367" s="200"/>
      <c r="Q367" s="130"/>
      <c r="R367" s="199"/>
      <c r="S367" s="200"/>
      <c r="T367" s="132"/>
      <c r="AB367" s="201" t="str">
        <f>IFERROR(__xludf.DUMMYFUNCTION("FILTER('설정시트'!$D$7:$K$20,'설정시트'!$C$7:$C$20=I367)"),"#N/A")</f>
        <v>#N/A</v>
      </c>
      <c r="AC367" s="201"/>
      <c r="AD367" s="201"/>
      <c r="AE367" s="201"/>
      <c r="AF367" s="201"/>
      <c r="AG367" s="201"/>
      <c r="AH367" s="201"/>
      <c r="AI367" s="201"/>
    </row>
    <row r="368">
      <c r="H368" s="205"/>
      <c r="I368" s="206"/>
      <c r="J368" s="203"/>
      <c r="K368" s="207"/>
      <c r="L368" s="199"/>
      <c r="M368" s="130"/>
      <c r="N368" s="199"/>
      <c r="O368" s="200"/>
      <c r="P368" s="200"/>
      <c r="Q368" s="130"/>
      <c r="R368" s="199"/>
      <c r="S368" s="200"/>
      <c r="T368" s="132"/>
      <c r="AB368" s="201" t="str">
        <f>IFERROR(__xludf.DUMMYFUNCTION("FILTER('설정시트'!$D$7:$K$20,'설정시트'!$C$7:$C$20=I368)"),"#N/A")</f>
        <v>#N/A</v>
      </c>
      <c r="AC368" s="201"/>
      <c r="AD368" s="201"/>
      <c r="AE368" s="201"/>
      <c r="AF368" s="201"/>
      <c r="AG368" s="201"/>
      <c r="AH368" s="201"/>
      <c r="AI368" s="201"/>
    </row>
    <row r="369">
      <c r="H369" s="205"/>
      <c r="I369" s="206"/>
      <c r="J369" s="203"/>
      <c r="K369" s="207"/>
      <c r="L369" s="199"/>
      <c r="M369" s="130"/>
      <c r="N369" s="199"/>
      <c r="O369" s="200"/>
      <c r="P369" s="200"/>
      <c r="Q369" s="130"/>
      <c r="R369" s="199"/>
      <c r="S369" s="200"/>
      <c r="T369" s="132"/>
      <c r="AB369" s="201" t="str">
        <f>IFERROR(__xludf.DUMMYFUNCTION("FILTER('설정시트'!$D$7:$K$20,'설정시트'!$C$7:$C$20=I369)"),"#N/A")</f>
        <v>#N/A</v>
      </c>
      <c r="AC369" s="201"/>
      <c r="AD369" s="201"/>
      <c r="AE369" s="201"/>
      <c r="AF369" s="201"/>
      <c r="AG369" s="201"/>
      <c r="AH369" s="201"/>
      <c r="AI369" s="201"/>
    </row>
    <row r="370">
      <c r="H370" s="205"/>
      <c r="I370" s="206"/>
      <c r="J370" s="203"/>
      <c r="K370" s="207"/>
      <c r="L370" s="199"/>
      <c r="M370" s="130"/>
      <c r="N370" s="199"/>
      <c r="O370" s="200"/>
      <c r="P370" s="200"/>
      <c r="Q370" s="130"/>
      <c r="R370" s="199"/>
      <c r="S370" s="200"/>
      <c r="T370" s="132"/>
      <c r="AB370" s="201" t="str">
        <f>IFERROR(__xludf.DUMMYFUNCTION("FILTER('설정시트'!$D$7:$K$20,'설정시트'!$C$7:$C$20=I370)"),"#N/A")</f>
        <v>#N/A</v>
      </c>
      <c r="AC370" s="201"/>
      <c r="AD370" s="201"/>
      <c r="AE370" s="201"/>
      <c r="AF370" s="201"/>
      <c r="AG370" s="201"/>
      <c r="AH370" s="201"/>
      <c r="AI370" s="201"/>
    </row>
    <row r="371">
      <c r="H371" s="205"/>
      <c r="I371" s="206"/>
      <c r="J371" s="203"/>
      <c r="K371" s="207"/>
      <c r="L371" s="199"/>
      <c r="M371" s="130"/>
      <c r="N371" s="199"/>
      <c r="O371" s="200"/>
      <c r="P371" s="200"/>
      <c r="Q371" s="130"/>
      <c r="R371" s="199"/>
      <c r="S371" s="200"/>
      <c r="T371" s="132"/>
      <c r="AB371" s="201" t="str">
        <f>IFERROR(__xludf.DUMMYFUNCTION("FILTER('설정시트'!$D$7:$K$20,'설정시트'!$C$7:$C$20=I371)"),"#N/A")</f>
        <v>#N/A</v>
      </c>
      <c r="AC371" s="201"/>
      <c r="AD371" s="201"/>
      <c r="AE371" s="201"/>
      <c r="AF371" s="201"/>
      <c r="AG371" s="201"/>
      <c r="AH371" s="201"/>
      <c r="AI371" s="201"/>
    </row>
    <row r="372">
      <c r="H372" s="205"/>
      <c r="I372" s="206"/>
      <c r="J372" s="203"/>
      <c r="K372" s="207"/>
      <c r="L372" s="199"/>
      <c r="M372" s="130"/>
      <c r="N372" s="199"/>
      <c r="O372" s="200"/>
      <c r="P372" s="200"/>
      <c r="Q372" s="130"/>
      <c r="R372" s="199"/>
      <c r="S372" s="200"/>
      <c r="T372" s="132"/>
      <c r="AB372" s="201" t="str">
        <f>IFERROR(__xludf.DUMMYFUNCTION("FILTER('설정시트'!$D$7:$K$20,'설정시트'!$C$7:$C$20=I372)"),"#N/A")</f>
        <v>#N/A</v>
      </c>
      <c r="AC372" s="201"/>
      <c r="AD372" s="201"/>
      <c r="AE372" s="201"/>
      <c r="AF372" s="201"/>
      <c r="AG372" s="201"/>
      <c r="AH372" s="201"/>
      <c r="AI372" s="201"/>
    </row>
    <row r="373">
      <c r="H373" s="205"/>
      <c r="I373" s="206"/>
      <c r="J373" s="203"/>
      <c r="K373" s="207"/>
      <c r="L373" s="199"/>
      <c r="M373" s="130"/>
      <c r="N373" s="199"/>
      <c r="O373" s="200"/>
      <c r="P373" s="200"/>
      <c r="Q373" s="130"/>
      <c r="R373" s="199"/>
      <c r="S373" s="200"/>
      <c r="T373" s="132"/>
      <c r="AB373" s="201" t="str">
        <f>IFERROR(__xludf.DUMMYFUNCTION("FILTER('설정시트'!$D$7:$K$20,'설정시트'!$C$7:$C$20=I373)"),"#N/A")</f>
        <v>#N/A</v>
      </c>
      <c r="AC373" s="201"/>
      <c r="AD373" s="201"/>
      <c r="AE373" s="201"/>
      <c r="AF373" s="201"/>
      <c r="AG373" s="201"/>
      <c r="AH373" s="201"/>
      <c r="AI373" s="201"/>
    </row>
    <row r="374">
      <c r="H374" s="205"/>
      <c r="I374" s="206"/>
      <c r="J374" s="203"/>
      <c r="K374" s="207"/>
      <c r="L374" s="199"/>
      <c r="M374" s="130"/>
      <c r="N374" s="199"/>
      <c r="O374" s="200"/>
      <c r="P374" s="200"/>
      <c r="Q374" s="130"/>
      <c r="R374" s="199"/>
      <c r="S374" s="200"/>
      <c r="T374" s="132"/>
      <c r="AB374" s="201" t="str">
        <f>IFERROR(__xludf.DUMMYFUNCTION("FILTER('설정시트'!$D$7:$K$20,'설정시트'!$C$7:$C$20=I374)"),"#N/A")</f>
        <v>#N/A</v>
      </c>
      <c r="AC374" s="201"/>
      <c r="AD374" s="201"/>
      <c r="AE374" s="201"/>
      <c r="AF374" s="201"/>
      <c r="AG374" s="201"/>
      <c r="AH374" s="201"/>
      <c r="AI374" s="201"/>
    </row>
    <row r="375">
      <c r="H375" s="205"/>
      <c r="I375" s="206"/>
      <c r="J375" s="203"/>
      <c r="K375" s="207"/>
      <c r="L375" s="199"/>
      <c r="M375" s="130"/>
      <c r="N375" s="199"/>
      <c r="O375" s="200"/>
      <c r="P375" s="200"/>
      <c r="Q375" s="130"/>
      <c r="R375" s="199"/>
      <c r="S375" s="200"/>
      <c r="T375" s="132"/>
      <c r="AB375" s="201" t="str">
        <f>IFERROR(__xludf.DUMMYFUNCTION("FILTER('설정시트'!$D$7:$K$20,'설정시트'!$C$7:$C$20=I375)"),"#N/A")</f>
        <v>#N/A</v>
      </c>
      <c r="AC375" s="201"/>
      <c r="AD375" s="201"/>
      <c r="AE375" s="201"/>
      <c r="AF375" s="201"/>
      <c r="AG375" s="201"/>
      <c r="AH375" s="201"/>
      <c r="AI375" s="201"/>
    </row>
    <row r="376">
      <c r="H376" s="205"/>
      <c r="I376" s="206"/>
      <c r="J376" s="203"/>
      <c r="K376" s="207"/>
      <c r="L376" s="199"/>
      <c r="M376" s="130"/>
      <c r="N376" s="199"/>
      <c r="O376" s="200"/>
      <c r="P376" s="200"/>
      <c r="Q376" s="130"/>
      <c r="R376" s="199"/>
      <c r="S376" s="200"/>
      <c r="T376" s="132"/>
      <c r="AB376" s="201" t="str">
        <f>IFERROR(__xludf.DUMMYFUNCTION("FILTER('설정시트'!$D$7:$K$20,'설정시트'!$C$7:$C$20=I376)"),"#N/A")</f>
        <v>#N/A</v>
      </c>
      <c r="AC376" s="201"/>
      <c r="AD376" s="201"/>
      <c r="AE376" s="201"/>
      <c r="AF376" s="201"/>
      <c r="AG376" s="201"/>
      <c r="AH376" s="201"/>
      <c r="AI376" s="201"/>
    </row>
    <row r="377">
      <c r="H377" s="205"/>
      <c r="I377" s="206"/>
      <c r="J377" s="203"/>
      <c r="K377" s="207"/>
      <c r="L377" s="199"/>
      <c r="M377" s="130"/>
      <c r="N377" s="199"/>
      <c r="O377" s="200"/>
      <c r="P377" s="200"/>
      <c r="Q377" s="130"/>
      <c r="R377" s="199"/>
      <c r="S377" s="200"/>
      <c r="T377" s="132"/>
      <c r="AB377" s="201" t="str">
        <f>IFERROR(__xludf.DUMMYFUNCTION("FILTER('설정시트'!$D$7:$K$20,'설정시트'!$C$7:$C$20=I377)"),"#N/A")</f>
        <v>#N/A</v>
      </c>
      <c r="AC377" s="201"/>
      <c r="AD377" s="201"/>
      <c r="AE377" s="201"/>
      <c r="AF377" s="201"/>
      <c r="AG377" s="201"/>
      <c r="AH377" s="201"/>
      <c r="AI377" s="201"/>
    </row>
    <row r="378">
      <c r="H378" s="205"/>
      <c r="I378" s="206"/>
      <c r="J378" s="203"/>
      <c r="K378" s="207"/>
      <c r="L378" s="199"/>
      <c r="M378" s="130"/>
      <c r="N378" s="199"/>
      <c r="O378" s="200"/>
      <c r="P378" s="200"/>
      <c r="Q378" s="130"/>
      <c r="R378" s="199"/>
      <c r="S378" s="200"/>
      <c r="T378" s="132"/>
      <c r="AB378" s="201" t="str">
        <f>IFERROR(__xludf.DUMMYFUNCTION("FILTER('설정시트'!$D$7:$K$20,'설정시트'!$C$7:$C$20=I378)"),"#N/A")</f>
        <v>#N/A</v>
      </c>
      <c r="AC378" s="201"/>
      <c r="AD378" s="201"/>
      <c r="AE378" s="201"/>
      <c r="AF378" s="201"/>
      <c r="AG378" s="201"/>
      <c r="AH378" s="201"/>
      <c r="AI378" s="201"/>
    </row>
    <row r="379">
      <c r="H379" s="205"/>
      <c r="I379" s="206"/>
      <c r="J379" s="203"/>
      <c r="K379" s="207"/>
      <c r="L379" s="199"/>
      <c r="M379" s="130"/>
      <c r="N379" s="199"/>
      <c r="O379" s="200"/>
      <c r="P379" s="200"/>
      <c r="Q379" s="130"/>
      <c r="R379" s="199"/>
      <c r="S379" s="200"/>
      <c r="T379" s="132"/>
      <c r="AB379" s="201" t="str">
        <f>IFERROR(__xludf.DUMMYFUNCTION("FILTER('설정시트'!$D$7:$K$20,'설정시트'!$C$7:$C$20=I379)"),"#N/A")</f>
        <v>#N/A</v>
      </c>
      <c r="AC379" s="201"/>
      <c r="AD379" s="201"/>
      <c r="AE379" s="201"/>
      <c r="AF379" s="201"/>
      <c r="AG379" s="201"/>
      <c r="AH379" s="201"/>
      <c r="AI379" s="201"/>
    </row>
    <row r="380">
      <c r="H380" s="205"/>
      <c r="I380" s="206"/>
      <c r="J380" s="203"/>
      <c r="K380" s="207"/>
      <c r="L380" s="199"/>
      <c r="M380" s="130"/>
      <c r="N380" s="199"/>
      <c r="O380" s="200"/>
      <c r="P380" s="200"/>
      <c r="Q380" s="130"/>
      <c r="R380" s="199"/>
      <c r="S380" s="200"/>
      <c r="T380" s="132"/>
      <c r="AB380" s="201" t="str">
        <f>IFERROR(__xludf.DUMMYFUNCTION("FILTER('설정시트'!$D$7:$K$20,'설정시트'!$C$7:$C$20=I380)"),"#N/A")</f>
        <v>#N/A</v>
      </c>
      <c r="AC380" s="201"/>
      <c r="AD380" s="201"/>
      <c r="AE380" s="201"/>
      <c r="AF380" s="201"/>
      <c r="AG380" s="201"/>
      <c r="AH380" s="201"/>
      <c r="AI380" s="201"/>
    </row>
    <row r="381">
      <c r="H381" s="205"/>
      <c r="I381" s="206"/>
      <c r="J381" s="203"/>
      <c r="K381" s="207"/>
      <c r="L381" s="199"/>
      <c r="M381" s="130"/>
      <c r="N381" s="199"/>
      <c r="O381" s="200"/>
      <c r="P381" s="200"/>
      <c r="Q381" s="130"/>
      <c r="R381" s="199"/>
      <c r="S381" s="200"/>
      <c r="T381" s="132"/>
      <c r="AB381" s="201" t="str">
        <f>IFERROR(__xludf.DUMMYFUNCTION("FILTER('설정시트'!$D$7:$K$20,'설정시트'!$C$7:$C$20=I381)"),"#N/A")</f>
        <v>#N/A</v>
      </c>
      <c r="AC381" s="201"/>
      <c r="AD381" s="201"/>
      <c r="AE381" s="201"/>
      <c r="AF381" s="201"/>
      <c r="AG381" s="201"/>
      <c r="AH381" s="201"/>
      <c r="AI381" s="201"/>
    </row>
    <row r="382">
      <c r="H382" s="205"/>
      <c r="I382" s="206"/>
      <c r="J382" s="203"/>
      <c r="K382" s="207"/>
      <c r="L382" s="199"/>
      <c r="M382" s="130"/>
      <c r="N382" s="199"/>
      <c r="O382" s="200"/>
      <c r="P382" s="200"/>
      <c r="Q382" s="130"/>
      <c r="R382" s="199"/>
      <c r="S382" s="200"/>
      <c r="T382" s="132"/>
      <c r="AB382" s="201" t="str">
        <f>IFERROR(__xludf.DUMMYFUNCTION("FILTER('설정시트'!$D$7:$K$20,'설정시트'!$C$7:$C$20=I382)"),"#N/A")</f>
        <v>#N/A</v>
      </c>
      <c r="AC382" s="201"/>
      <c r="AD382" s="201"/>
      <c r="AE382" s="201"/>
      <c r="AF382" s="201"/>
      <c r="AG382" s="201"/>
      <c r="AH382" s="201"/>
      <c r="AI382" s="201"/>
    </row>
    <row r="383">
      <c r="H383" s="205"/>
      <c r="I383" s="206"/>
      <c r="J383" s="203"/>
      <c r="K383" s="207"/>
      <c r="L383" s="199"/>
      <c r="M383" s="130"/>
      <c r="N383" s="199"/>
      <c r="O383" s="200"/>
      <c r="P383" s="200"/>
      <c r="Q383" s="130"/>
      <c r="R383" s="199"/>
      <c r="S383" s="200"/>
      <c r="T383" s="132"/>
      <c r="AB383" s="201" t="str">
        <f>IFERROR(__xludf.DUMMYFUNCTION("FILTER('설정시트'!$D$7:$K$20,'설정시트'!$C$7:$C$20=I383)"),"#N/A")</f>
        <v>#N/A</v>
      </c>
      <c r="AC383" s="201"/>
      <c r="AD383" s="201"/>
      <c r="AE383" s="201"/>
      <c r="AF383" s="201"/>
      <c r="AG383" s="201"/>
      <c r="AH383" s="201"/>
      <c r="AI383" s="201"/>
    </row>
    <row r="384">
      <c r="H384" s="205"/>
      <c r="I384" s="206"/>
      <c r="J384" s="203"/>
      <c r="K384" s="207"/>
      <c r="L384" s="199"/>
      <c r="M384" s="130"/>
      <c r="N384" s="199"/>
      <c r="O384" s="200"/>
      <c r="P384" s="200"/>
      <c r="Q384" s="130"/>
      <c r="R384" s="199"/>
      <c r="S384" s="200"/>
      <c r="T384" s="132"/>
      <c r="AB384" s="201" t="str">
        <f>IFERROR(__xludf.DUMMYFUNCTION("FILTER('설정시트'!$D$7:$K$20,'설정시트'!$C$7:$C$20=I384)"),"#N/A")</f>
        <v>#N/A</v>
      </c>
      <c r="AC384" s="201"/>
      <c r="AD384" s="201"/>
      <c r="AE384" s="201"/>
      <c r="AF384" s="201"/>
      <c r="AG384" s="201"/>
      <c r="AH384" s="201"/>
      <c r="AI384" s="201"/>
    </row>
    <row r="385">
      <c r="H385" s="205"/>
      <c r="I385" s="206"/>
      <c r="J385" s="203"/>
      <c r="K385" s="207"/>
      <c r="L385" s="199"/>
      <c r="M385" s="130"/>
      <c r="N385" s="199"/>
      <c r="O385" s="200"/>
      <c r="P385" s="200"/>
      <c r="Q385" s="130"/>
      <c r="R385" s="199"/>
      <c r="S385" s="200"/>
      <c r="T385" s="132"/>
      <c r="AB385" s="201" t="str">
        <f>IFERROR(__xludf.DUMMYFUNCTION("FILTER('설정시트'!$D$7:$K$20,'설정시트'!$C$7:$C$20=I385)"),"#N/A")</f>
        <v>#N/A</v>
      </c>
      <c r="AC385" s="201"/>
      <c r="AD385" s="201"/>
      <c r="AE385" s="201"/>
      <c r="AF385" s="201"/>
      <c r="AG385" s="201"/>
      <c r="AH385" s="201"/>
      <c r="AI385" s="201"/>
    </row>
    <row r="386">
      <c r="H386" s="205"/>
      <c r="I386" s="206"/>
      <c r="J386" s="203"/>
      <c r="K386" s="207"/>
      <c r="L386" s="199"/>
      <c r="M386" s="130"/>
      <c r="N386" s="199"/>
      <c r="O386" s="200"/>
      <c r="P386" s="200"/>
      <c r="Q386" s="130"/>
      <c r="R386" s="199"/>
      <c r="S386" s="200"/>
      <c r="T386" s="132"/>
      <c r="AB386" s="201" t="str">
        <f>IFERROR(__xludf.DUMMYFUNCTION("FILTER('설정시트'!$D$7:$K$20,'설정시트'!$C$7:$C$20=I386)"),"#N/A")</f>
        <v>#N/A</v>
      </c>
      <c r="AC386" s="201"/>
      <c r="AD386" s="201"/>
      <c r="AE386" s="201"/>
      <c r="AF386" s="201"/>
      <c r="AG386" s="201"/>
      <c r="AH386" s="201"/>
      <c r="AI386" s="201"/>
    </row>
    <row r="387">
      <c r="H387" s="205"/>
      <c r="I387" s="206"/>
      <c r="J387" s="203"/>
      <c r="K387" s="207"/>
      <c r="L387" s="199"/>
      <c r="M387" s="130"/>
      <c r="N387" s="199"/>
      <c r="O387" s="200"/>
      <c r="P387" s="200"/>
      <c r="Q387" s="130"/>
      <c r="R387" s="199"/>
      <c r="S387" s="200"/>
      <c r="T387" s="132"/>
      <c r="AB387" s="201" t="str">
        <f>IFERROR(__xludf.DUMMYFUNCTION("FILTER('설정시트'!$D$7:$K$20,'설정시트'!$C$7:$C$20=I387)"),"#N/A")</f>
        <v>#N/A</v>
      </c>
      <c r="AC387" s="201"/>
      <c r="AD387" s="201"/>
      <c r="AE387" s="201"/>
      <c r="AF387" s="201"/>
      <c r="AG387" s="201"/>
      <c r="AH387" s="201"/>
      <c r="AI387" s="201"/>
    </row>
    <row r="388">
      <c r="H388" s="205"/>
      <c r="I388" s="206"/>
      <c r="J388" s="203"/>
      <c r="K388" s="207"/>
      <c r="L388" s="199"/>
      <c r="M388" s="130"/>
      <c r="N388" s="199"/>
      <c r="O388" s="200"/>
      <c r="P388" s="200"/>
      <c r="Q388" s="130"/>
      <c r="R388" s="199"/>
      <c r="S388" s="200"/>
      <c r="T388" s="132"/>
      <c r="AB388" s="201" t="str">
        <f>IFERROR(__xludf.DUMMYFUNCTION("FILTER('설정시트'!$D$7:$K$20,'설정시트'!$C$7:$C$20=I388)"),"#N/A")</f>
        <v>#N/A</v>
      </c>
      <c r="AC388" s="201"/>
      <c r="AD388" s="201"/>
      <c r="AE388" s="201"/>
      <c r="AF388" s="201"/>
      <c r="AG388" s="201"/>
      <c r="AH388" s="201"/>
      <c r="AI388" s="201"/>
    </row>
    <row r="389">
      <c r="H389" s="205"/>
      <c r="I389" s="206"/>
      <c r="J389" s="203"/>
      <c r="K389" s="207"/>
      <c r="L389" s="199"/>
      <c r="M389" s="130"/>
      <c r="N389" s="199"/>
      <c r="O389" s="200"/>
      <c r="P389" s="200"/>
      <c r="Q389" s="130"/>
      <c r="R389" s="199"/>
      <c r="S389" s="200"/>
      <c r="T389" s="132"/>
      <c r="AB389" s="201" t="str">
        <f>IFERROR(__xludf.DUMMYFUNCTION("FILTER('설정시트'!$D$7:$K$20,'설정시트'!$C$7:$C$20=I389)"),"#N/A")</f>
        <v>#N/A</v>
      </c>
      <c r="AC389" s="201"/>
      <c r="AD389" s="201"/>
      <c r="AE389" s="201"/>
      <c r="AF389" s="201"/>
      <c r="AG389" s="201"/>
      <c r="AH389" s="201"/>
      <c r="AI389" s="201"/>
    </row>
    <row r="390">
      <c r="H390" s="205"/>
      <c r="I390" s="206"/>
      <c r="J390" s="203"/>
      <c r="K390" s="207"/>
      <c r="L390" s="199"/>
      <c r="M390" s="130"/>
      <c r="N390" s="199"/>
      <c r="O390" s="200"/>
      <c r="P390" s="200"/>
      <c r="Q390" s="130"/>
      <c r="R390" s="199"/>
      <c r="S390" s="200"/>
      <c r="T390" s="132"/>
      <c r="AB390" s="201" t="str">
        <f>IFERROR(__xludf.DUMMYFUNCTION("FILTER('설정시트'!$D$7:$K$20,'설정시트'!$C$7:$C$20=I390)"),"#N/A")</f>
        <v>#N/A</v>
      </c>
      <c r="AC390" s="201"/>
      <c r="AD390" s="201"/>
      <c r="AE390" s="201"/>
      <c r="AF390" s="201"/>
      <c r="AG390" s="201"/>
      <c r="AH390" s="201"/>
      <c r="AI390" s="201"/>
    </row>
    <row r="391">
      <c r="H391" s="205"/>
      <c r="I391" s="206"/>
      <c r="J391" s="203"/>
      <c r="K391" s="207"/>
      <c r="L391" s="199"/>
      <c r="M391" s="130"/>
      <c r="N391" s="199"/>
      <c r="O391" s="200"/>
      <c r="P391" s="200"/>
      <c r="Q391" s="130"/>
      <c r="R391" s="199"/>
      <c r="S391" s="200"/>
      <c r="T391" s="132"/>
      <c r="AB391" s="201" t="str">
        <f>IFERROR(__xludf.DUMMYFUNCTION("FILTER('설정시트'!$D$7:$K$20,'설정시트'!$C$7:$C$20=I391)"),"#N/A")</f>
        <v>#N/A</v>
      </c>
      <c r="AC391" s="201"/>
      <c r="AD391" s="201"/>
      <c r="AE391" s="201"/>
      <c r="AF391" s="201"/>
      <c r="AG391" s="201"/>
      <c r="AH391" s="201"/>
      <c r="AI391" s="201"/>
    </row>
    <row r="392">
      <c r="H392" s="205"/>
      <c r="I392" s="206"/>
      <c r="J392" s="203"/>
      <c r="K392" s="207"/>
      <c r="L392" s="199"/>
      <c r="M392" s="130"/>
      <c r="N392" s="199"/>
      <c r="O392" s="200"/>
      <c r="P392" s="200"/>
      <c r="Q392" s="130"/>
      <c r="R392" s="199"/>
      <c r="S392" s="200"/>
      <c r="T392" s="132"/>
      <c r="AB392" s="201" t="str">
        <f>IFERROR(__xludf.DUMMYFUNCTION("FILTER('설정시트'!$D$7:$K$20,'설정시트'!$C$7:$C$20=I392)"),"#N/A")</f>
        <v>#N/A</v>
      </c>
      <c r="AC392" s="201"/>
      <c r="AD392" s="201"/>
      <c r="AE392" s="201"/>
      <c r="AF392" s="201"/>
      <c r="AG392" s="201"/>
      <c r="AH392" s="201"/>
      <c r="AI392" s="201"/>
    </row>
    <row r="393">
      <c r="H393" s="205"/>
      <c r="I393" s="206"/>
      <c r="J393" s="203"/>
      <c r="K393" s="207"/>
      <c r="L393" s="199"/>
      <c r="M393" s="130"/>
      <c r="N393" s="199"/>
      <c r="O393" s="200"/>
      <c r="P393" s="200"/>
      <c r="Q393" s="130"/>
      <c r="R393" s="199"/>
      <c r="S393" s="200"/>
      <c r="T393" s="132"/>
      <c r="AB393" s="201" t="str">
        <f>IFERROR(__xludf.DUMMYFUNCTION("FILTER('설정시트'!$D$7:$K$20,'설정시트'!$C$7:$C$20=I393)"),"#N/A")</f>
        <v>#N/A</v>
      </c>
      <c r="AC393" s="201"/>
      <c r="AD393" s="201"/>
      <c r="AE393" s="201"/>
      <c r="AF393" s="201"/>
      <c r="AG393" s="201"/>
      <c r="AH393" s="201"/>
      <c r="AI393" s="201"/>
    </row>
    <row r="394">
      <c r="H394" s="205"/>
      <c r="I394" s="206"/>
      <c r="J394" s="203"/>
      <c r="K394" s="207"/>
      <c r="L394" s="199"/>
      <c r="M394" s="130"/>
      <c r="N394" s="199"/>
      <c r="O394" s="200"/>
      <c r="P394" s="200"/>
      <c r="Q394" s="130"/>
      <c r="R394" s="199"/>
      <c r="S394" s="200"/>
      <c r="T394" s="132"/>
      <c r="AB394" s="201" t="str">
        <f>IFERROR(__xludf.DUMMYFUNCTION("FILTER('설정시트'!$D$7:$K$20,'설정시트'!$C$7:$C$20=I394)"),"#N/A")</f>
        <v>#N/A</v>
      </c>
      <c r="AC394" s="201"/>
      <c r="AD394" s="201"/>
      <c r="AE394" s="201"/>
      <c r="AF394" s="201"/>
      <c r="AG394" s="201"/>
      <c r="AH394" s="201"/>
      <c r="AI394" s="201"/>
    </row>
    <row r="395">
      <c r="H395" s="205"/>
      <c r="I395" s="206"/>
      <c r="J395" s="203"/>
      <c r="K395" s="207"/>
      <c r="L395" s="199"/>
      <c r="M395" s="130"/>
      <c r="N395" s="199"/>
      <c r="O395" s="200"/>
      <c r="P395" s="200"/>
      <c r="Q395" s="130"/>
      <c r="R395" s="199"/>
      <c r="S395" s="200"/>
      <c r="T395" s="132"/>
      <c r="AB395" s="201" t="str">
        <f>IFERROR(__xludf.DUMMYFUNCTION("FILTER('설정시트'!$D$7:$K$20,'설정시트'!$C$7:$C$20=I395)"),"#N/A")</f>
        <v>#N/A</v>
      </c>
      <c r="AC395" s="201"/>
      <c r="AD395" s="201"/>
      <c r="AE395" s="201"/>
      <c r="AF395" s="201"/>
      <c r="AG395" s="201"/>
      <c r="AH395" s="201"/>
      <c r="AI395" s="201"/>
    </row>
    <row r="396">
      <c r="H396" s="205"/>
      <c r="I396" s="206"/>
      <c r="J396" s="203"/>
      <c r="K396" s="207"/>
      <c r="L396" s="199"/>
      <c r="M396" s="130"/>
      <c r="N396" s="199"/>
      <c r="O396" s="200"/>
      <c r="P396" s="200"/>
      <c r="Q396" s="130"/>
      <c r="R396" s="199"/>
      <c r="S396" s="200"/>
      <c r="T396" s="132"/>
      <c r="AB396" s="201" t="str">
        <f>IFERROR(__xludf.DUMMYFUNCTION("FILTER('설정시트'!$D$7:$K$20,'설정시트'!$C$7:$C$20=I396)"),"#N/A")</f>
        <v>#N/A</v>
      </c>
      <c r="AC396" s="201"/>
      <c r="AD396" s="201"/>
      <c r="AE396" s="201"/>
      <c r="AF396" s="201"/>
      <c r="AG396" s="201"/>
      <c r="AH396" s="201"/>
      <c r="AI396" s="201"/>
    </row>
    <row r="397">
      <c r="H397" s="205"/>
      <c r="I397" s="206"/>
      <c r="J397" s="203"/>
      <c r="K397" s="207"/>
      <c r="L397" s="199"/>
      <c r="M397" s="130"/>
      <c r="N397" s="199"/>
      <c r="O397" s="200"/>
      <c r="P397" s="200"/>
      <c r="Q397" s="130"/>
      <c r="R397" s="199"/>
      <c r="S397" s="200"/>
      <c r="T397" s="132"/>
      <c r="AB397" s="201" t="str">
        <f>IFERROR(__xludf.DUMMYFUNCTION("FILTER('설정시트'!$D$7:$K$20,'설정시트'!$C$7:$C$20=I397)"),"#N/A")</f>
        <v>#N/A</v>
      </c>
      <c r="AC397" s="201"/>
      <c r="AD397" s="201"/>
      <c r="AE397" s="201"/>
      <c r="AF397" s="201"/>
      <c r="AG397" s="201"/>
      <c r="AH397" s="201"/>
      <c r="AI397" s="201"/>
    </row>
    <row r="398">
      <c r="H398" s="205"/>
      <c r="I398" s="206"/>
      <c r="J398" s="203"/>
      <c r="K398" s="207"/>
      <c r="L398" s="199"/>
      <c r="M398" s="130"/>
      <c r="N398" s="199"/>
      <c r="O398" s="200"/>
      <c r="P398" s="200"/>
      <c r="Q398" s="130"/>
      <c r="R398" s="199"/>
      <c r="S398" s="200"/>
      <c r="T398" s="132"/>
      <c r="AB398" s="201" t="str">
        <f>IFERROR(__xludf.DUMMYFUNCTION("FILTER('설정시트'!$D$7:$K$20,'설정시트'!$C$7:$C$20=I398)"),"#N/A")</f>
        <v>#N/A</v>
      </c>
      <c r="AC398" s="201"/>
      <c r="AD398" s="201"/>
      <c r="AE398" s="201"/>
      <c r="AF398" s="201"/>
      <c r="AG398" s="201"/>
      <c r="AH398" s="201"/>
      <c r="AI398" s="201"/>
    </row>
    <row r="399">
      <c r="H399" s="205"/>
      <c r="I399" s="206"/>
      <c r="J399" s="203"/>
      <c r="K399" s="207"/>
      <c r="L399" s="199"/>
      <c r="M399" s="130"/>
      <c r="N399" s="199"/>
      <c r="O399" s="200"/>
      <c r="P399" s="200"/>
      <c r="Q399" s="130"/>
      <c r="R399" s="199"/>
      <c r="S399" s="200"/>
      <c r="T399" s="132"/>
      <c r="AB399" s="201" t="str">
        <f>IFERROR(__xludf.DUMMYFUNCTION("FILTER('설정시트'!$D$7:$K$20,'설정시트'!$C$7:$C$20=I399)"),"#N/A")</f>
        <v>#N/A</v>
      </c>
      <c r="AC399" s="201"/>
      <c r="AD399" s="201"/>
      <c r="AE399" s="201"/>
      <c r="AF399" s="201"/>
      <c r="AG399" s="201"/>
      <c r="AH399" s="201"/>
      <c r="AI399" s="201"/>
    </row>
    <row r="400">
      <c r="H400" s="205"/>
      <c r="I400" s="206"/>
      <c r="J400" s="203"/>
      <c r="K400" s="207"/>
      <c r="L400" s="199"/>
      <c r="M400" s="130"/>
      <c r="N400" s="199"/>
      <c r="O400" s="200"/>
      <c r="P400" s="200"/>
      <c r="Q400" s="130"/>
      <c r="R400" s="199"/>
      <c r="S400" s="200"/>
      <c r="T400" s="132"/>
      <c r="AB400" s="201" t="str">
        <f>IFERROR(__xludf.DUMMYFUNCTION("FILTER('설정시트'!$D$7:$K$20,'설정시트'!$C$7:$C$20=I400)"),"#N/A")</f>
        <v>#N/A</v>
      </c>
      <c r="AC400" s="201"/>
      <c r="AD400" s="201"/>
      <c r="AE400" s="201"/>
      <c r="AF400" s="201"/>
      <c r="AG400" s="201"/>
      <c r="AH400" s="201"/>
      <c r="AI400" s="201"/>
    </row>
    <row r="401">
      <c r="H401" s="205"/>
      <c r="I401" s="206"/>
      <c r="J401" s="203"/>
      <c r="K401" s="207"/>
      <c r="L401" s="199"/>
      <c r="M401" s="130"/>
      <c r="N401" s="199"/>
      <c r="O401" s="200"/>
      <c r="P401" s="200"/>
      <c r="Q401" s="130"/>
      <c r="R401" s="199"/>
      <c r="S401" s="200"/>
      <c r="T401" s="132"/>
      <c r="AB401" s="201" t="str">
        <f>IFERROR(__xludf.DUMMYFUNCTION("FILTER('설정시트'!$D$7:$K$20,'설정시트'!$C$7:$C$20=I401)"),"#N/A")</f>
        <v>#N/A</v>
      </c>
      <c r="AC401" s="201"/>
      <c r="AD401" s="201"/>
      <c r="AE401" s="201"/>
      <c r="AF401" s="201"/>
      <c r="AG401" s="201"/>
      <c r="AH401" s="201"/>
      <c r="AI401" s="201"/>
    </row>
    <row r="402">
      <c r="H402" s="205"/>
      <c r="I402" s="206"/>
      <c r="J402" s="203"/>
      <c r="K402" s="207"/>
      <c r="L402" s="199"/>
      <c r="M402" s="130"/>
      <c r="N402" s="199"/>
      <c r="O402" s="200"/>
      <c r="P402" s="200"/>
      <c r="Q402" s="130"/>
      <c r="R402" s="199"/>
      <c r="S402" s="200"/>
      <c r="T402" s="132"/>
      <c r="AB402" s="201" t="str">
        <f>IFERROR(__xludf.DUMMYFUNCTION("FILTER('설정시트'!$D$7:$K$20,'설정시트'!$C$7:$C$20=I402)"),"#N/A")</f>
        <v>#N/A</v>
      </c>
      <c r="AC402" s="201"/>
      <c r="AD402" s="201"/>
      <c r="AE402" s="201"/>
      <c r="AF402" s="201"/>
      <c r="AG402" s="201"/>
      <c r="AH402" s="201"/>
      <c r="AI402" s="201"/>
    </row>
    <row r="403">
      <c r="H403" s="205"/>
      <c r="I403" s="206"/>
      <c r="J403" s="203"/>
      <c r="K403" s="207"/>
      <c r="L403" s="199"/>
      <c r="M403" s="130"/>
      <c r="N403" s="199"/>
      <c r="O403" s="200"/>
      <c r="P403" s="200"/>
      <c r="Q403" s="130"/>
      <c r="R403" s="199"/>
      <c r="S403" s="200"/>
      <c r="T403" s="132"/>
      <c r="AB403" s="201" t="str">
        <f>IFERROR(__xludf.DUMMYFUNCTION("FILTER('설정시트'!$D$7:$K$20,'설정시트'!$C$7:$C$20=I403)"),"#N/A")</f>
        <v>#N/A</v>
      </c>
      <c r="AC403" s="201"/>
      <c r="AD403" s="201"/>
      <c r="AE403" s="201"/>
      <c r="AF403" s="201"/>
      <c r="AG403" s="201"/>
      <c r="AH403" s="201"/>
      <c r="AI403" s="201"/>
    </row>
    <row r="404">
      <c r="H404" s="205"/>
      <c r="I404" s="206"/>
      <c r="J404" s="203"/>
      <c r="K404" s="207"/>
      <c r="L404" s="199"/>
      <c r="M404" s="130"/>
      <c r="N404" s="199"/>
      <c r="O404" s="200"/>
      <c r="P404" s="200"/>
      <c r="Q404" s="130"/>
      <c r="R404" s="199"/>
      <c r="S404" s="200"/>
      <c r="T404" s="132"/>
      <c r="AB404" s="201" t="str">
        <f>IFERROR(__xludf.DUMMYFUNCTION("FILTER('설정시트'!$D$7:$K$20,'설정시트'!$C$7:$C$20=I404)"),"#N/A")</f>
        <v>#N/A</v>
      </c>
      <c r="AC404" s="201"/>
      <c r="AD404" s="201"/>
      <c r="AE404" s="201"/>
      <c r="AF404" s="201"/>
      <c r="AG404" s="201"/>
      <c r="AH404" s="201"/>
      <c r="AI404" s="201"/>
    </row>
    <row r="405">
      <c r="H405" s="205"/>
      <c r="I405" s="206"/>
      <c r="J405" s="203"/>
      <c r="K405" s="207"/>
      <c r="L405" s="199"/>
      <c r="M405" s="130"/>
      <c r="N405" s="199"/>
      <c r="O405" s="200"/>
      <c r="P405" s="200"/>
      <c r="Q405" s="130"/>
      <c r="R405" s="199"/>
      <c r="S405" s="200"/>
      <c r="T405" s="132"/>
      <c r="AB405" s="201" t="str">
        <f>IFERROR(__xludf.DUMMYFUNCTION("FILTER('설정시트'!$D$7:$K$20,'설정시트'!$C$7:$C$20=I405)"),"#N/A")</f>
        <v>#N/A</v>
      </c>
      <c r="AC405" s="201"/>
      <c r="AD405" s="201"/>
      <c r="AE405" s="201"/>
      <c r="AF405" s="201"/>
      <c r="AG405" s="201"/>
      <c r="AH405" s="201"/>
      <c r="AI405" s="201"/>
    </row>
    <row r="406">
      <c r="H406" s="205"/>
      <c r="I406" s="206"/>
      <c r="J406" s="203"/>
      <c r="K406" s="207"/>
      <c r="L406" s="199"/>
      <c r="M406" s="130"/>
      <c r="N406" s="199"/>
      <c r="O406" s="200"/>
      <c r="P406" s="200"/>
      <c r="Q406" s="130"/>
      <c r="R406" s="199"/>
      <c r="S406" s="200"/>
      <c r="T406" s="132"/>
      <c r="AB406" s="201" t="str">
        <f>IFERROR(__xludf.DUMMYFUNCTION("FILTER('설정시트'!$D$7:$K$20,'설정시트'!$C$7:$C$20=I406)"),"#N/A")</f>
        <v>#N/A</v>
      </c>
      <c r="AC406" s="201"/>
      <c r="AD406" s="201"/>
      <c r="AE406" s="201"/>
      <c r="AF406" s="201"/>
      <c r="AG406" s="201"/>
      <c r="AH406" s="201"/>
      <c r="AI406" s="201"/>
    </row>
    <row r="407">
      <c r="H407" s="205"/>
      <c r="I407" s="206"/>
      <c r="J407" s="203"/>
      <c r="K407" s="207"/>
      <c r="L407" s="199"/>
      <c r="M407" s="130"/>
      <c r="N407" s="199"/>
      <c r="O407" s="200"/>
      <c r="P407" s="200"/>
      <c r="Q407" s="130"/>
      <c r="R407" s="199"/>
      <c r="S407" s="200"/>
      <c r="T407" s="132"/>
      <c r="AB407" s="201" t="str">
        <f>IFERROR(__xludf.DUMMYFUNCTION("FILTER('설정시트'!$D$7:$K$20,'설정시트'!$C$7:$C$20=I407)"),"#N/A")</f>
        <v>#N/A</v>
      </c>
      <c r="AC407" s="201"/>
      <c r="AD407" s="201"/>
      <c r="AE407" s="201"/>
      <c r="AF407" s="201"/>
      <c r="AG407" s="201"/>
      <c r="AH407" s="201"/>
      <c r="AI407" s="201"/>
    </row>
    <row r="408">
      <c r="H408" s="205"/>
      <c r="I408" s="206"/>
      <c r="J408" s="203"/>
      <c r="K408" s="207"/>
      <c r="L408" s="199"/>
      <c r="M408" s="130"/>
      <c r="N408" s="199"/>
      <c r="O408" s="200"/>
      <c r="P408" s="200"/>
      <c r="Q408" s="130"/>
      <c r="R408" s="199"/>
      <c r="S408" s="200"/>
      <c r="T408" s="132"/>
      <c r="AB408" s="201" t="str">
        <f>IFERROR(__xludf.DUMMYFUNCTION("FILTER('설정시트'!$D$7:$K$20,'설정시트'!$C$7:$C$20=I408)"),"#N/A")</f>
        <v>#N/A</v>
      </c>
      <c r="AC408" s="201"/>
      <c r="AD408" s="201"/>
      <c r="AE408" s="201"/>
      <c r="AF408" s="201"/>
      <c r="AG408" s="201"/>
      <c r="AH408" s="201"/>
      <c r="AI408" s="201"/>
    </row>
    <row r="409">
      <c r="H409" s="205"/>
      <c r="I409" s="206"/>
      <c r="J409" s="203"/>
      <c r="K409" s="207"/>
      <c r="L409" s="199"/>
      <c r="M409" s="130"/>
      <c r="N409" s="199"/>
      <c r="O409" s="200"/>
      <c r="P409" s="200"/>
      <c r="Q409" s="130"/>
      <c r="R409" s="199"/>
      <c r="S409" s="200"/>
      <c r="T409" s="132"/>
      <c r="AB409" s="201" t="str">
        <f>IFERROR(__xludf.DUMMYFUNCTION("FILTER('설정시트'!$D$7:$K$20,'설정시트'!$C$7:$C$20=I409)"),"#N/A")</f>
        <v>#N/A</v>
      </c>
      <c r="AC409" s="201"/>
      <c r="AD409" s="201"/>
      <c r="AE409" s="201"/>
      <c r="AF409" s="201"/>
      <c r="AG409" s="201"/>
      <c r="AH409" s="201"/>
      <c r="AI409" s="201"/>
    </row>
    <row r="410">
      <c r="H410" s="205"/>
      <c r="I410" s="206"/>
      <c r="J410" s="203"/>
      <c r="K410" s="207"/>
      <c r="L410" s="199"/>
      <c r="M410" s="130"/>
      <c r="N410" s="199"/>
      <c r="O410" s="200"/>
      <c r="P410" s="200"/>
      <c r="Q410" s="130"/>
      <c r="R410" s="199"/>
      <c r="S410" s="200"/>
      <c r="T410" s="132"/>
      <c r="AB410" s="201" t="str">
        <f>IFERROR(__xludf.DUMMYFUNCTION("FILTER('설정시트'!$D$7:$K$20,'설정시트'!$C$7:$C$20=I410)"),"#N/A")</f>
        <v>#N/A</v>
      </c>
      <c r="AC410" s="201"/>
      <c r="AD410" s="201"/>
      <c r="AE410" s="201"/>
      <c r="AF410" s="201"/>
      <c r="AG410" s="201"/>
      <c r="AH410" s="201"/>
      <c r="AI410" s="201"/>
    </row>
    <row r="411">
      <c r="H411" s="205"/>
      <c r="I411" s="206"/>
      <c r="J411" s="203"/>
      <c r="K411" s="207"/>
      <c r="L411" s="199"/>
      <c r="M411" s="130"/>
      <c r="N411" s="199"/>
      <c r="O411" s="200"/>
      <c r="P411" s="200"/>
      <c r="Q411" s="130"/>
      <c r="R411" s="199"/>
      <c r="S411" s="200"/>
      <c r="T411" s="132"/>
      <c r="AB411" s="201" t="str">
        <f>IFERROR(__xludf.DUMMYFUNCTION("FILTER('설정시트'!$D$7:$K$20,'설정시트'!$C$7:$C$20=I411)"),"#N/A")</f>
        <v>#N/A</v>
      </c>
      <c r="AC411" s="201"/>
      <c r="AD411" s="201"/>
      <c r="AE411" s="201"/>
      <c r="AF411" s="201"/>
      <c r="AG411" s="201"/>
      <c r="AH411" s="201"/>
      <c r="AI411" s="201"/>
    </row>
    <row r="412">
      <c r="H412" s="205"/>
      <c r="I412" s="206"/>
      <c r="J412" s="203"/>
      <c r="K412" s="207"/>
      <c r="L412" s="199"/>
      <c r="M412" s="130"/>
      <c r="N412" s="199"/>
      <c r="O412" s="200"/>
      <c r="P412" s="200"/>
      <c r="Q412" s="130"/>
      <c r="R412" s="199"/>
      <c r="S412" s="200"/>
      <c r="T412" s="132"/>
      <c r="AB412" s="201" t="str">
        <f>IFERROR(__xludf.DUMMYFUNCTION("FILTER('설정시트'!$D$7:$K$20,'설정시트'!$C$7:$C$20=I412)"),"#N/A")</f>
        <v>#N/A</v>
      </c>
      <c r="AC412" s="201"/>
      <c r="AD412" s="201"/>
      <c r="AE412" s="201"/>
      <c r="AF412" s="201"/>
      <c r="AG412" s="201"/>
      <c r="AH412" s="201"/>
      <c r="AI412" s="201"/>
    </row>
    <row r="413">
      <c r="H413" s="205"/>
      <c r="I413" s="206"/>
      <c r="J413" s="203"/>
      <c r="K413" s="207"/>
      <c r="L413" s="199"/>
      <c r="M413" s="130"/>
      <c r="N413" s="199"/>
      <c r="O413" s="200"/>
      <c r="P413" s="200"/>
      <c r="Q413" s="130"/>
      <c r="R413" s="199"/>
      <c r="S413" s="200"/>
      <c r="T413" s="132"/>
      <c r="AB413" s="201" t="str">
        <f>IFERROR(__xludf.DUMMYFUNCTION("FILTER('설정시트'!$D$7:$K$20,'설정시트'!$C$7:$C$20=I413)"),"#N/A")</f>
        <v>#N/A</v>
      </c>
      <c r="AC413" s="201"/>
      <c r="AD413" s="201"/>
      <c r="AE413" s="201"/>
      <c r="AF413" s="201"/>
      <c r="AG413" s="201"/>
      <c r="AH413" s="201"/>
      <c r="AI413" s="201"/>
    </row>
    <row r="414">
      <c r="H414" s="205"/>
      <c r="I414" s="206"/>
      <c r="J414" s="203"/>
      <c r="K414" s="207"/>
      <c r="L414" s="199"/>
      <c r="M414" s="130"/>
      <c r="N414" s="199"/>
      <c r="O414" s="200"/>
      <c r="P414" s="200"/>
      <c r="Q414" s="130"/>
      <c r="R414" s="199"/>
      <c r="S414" s="200"/>
      <c r="T414" s="132"/>
      <c r="AB414" s="201" t="str">
        <f>IFERROR(__xludf.DUMMYFUNCTION("FILTER('설정시트'!$D$7:$K$20,'설정시트'!$C$7:$C$20=I414)"),"#N/A")</f>
        <v>#N/A</v>
      </c>
      <c r="AC414" s="201"/>
      <c r="AD414" s="201"/>
      <c r="AE414" s="201"/>
      <c r="AF414" s="201"/>
      <c r="AG414" s="201"/>
      <c r="AH414" s="201"/>
      <c r="AI414" s="201"/>
    </row>
    <row r="415">
      <c r="H415" s="205"/>
      <c r="I415" s="206"/>
      <c r="J415" s="203"/>
      <c r="K415" s="207"/>
      <c r="L415" s="199"/>
      <c r="M415" s="130"/>
      <c r="N415" s="199"/>
      <c r="O415" s="200"/>
      <c r="P415" s="200"/>
      <c r="Q415" s="130"/>
      <c r="R415" s="199"/>
      <c r="S415" s="200"/>
      <c r="T415" s="132"/>
      <c r="AB415" s="201" t="str">
        <f>IFERROR(__xludf.DUMMYFUNCTION("FILTER('설정시트'!$D$7:$K$20,'설정시트'!$C$7:$C$20=I415)"),"#N/A")</f>
        <v>#N/A</v>
      </c>
      <c r="AC415" s="201"/>
      <c r="AD415" s="201"/>
      <c r="AE415" s="201"/>
      <c r="AF415" s="201"/>
      <c r="AG415" s="201"/>
      <c r="AH415" s="201"/>
      <c r="AI415" s="201"/>
    </row>
    <row r="416">
      <c r="H416" s="205"/>
      <c r="I416" s="206"/>
      <c r="J416" s="203"/>
      <c r="K416" s="207"/>
      <c r="L416" s="199"/>
      <c r="M416" s="130"/>
      <c r="N416" s="199"/>
      <c r="O416" s="200"/>
      <c r="P416" s="200"/>
      <c r="Q416" s="130"/>
      <c r="R416" s="199"/>
      <c r="S416" s="200"/>
      <c r="T416" s="132"/>
      <c r="AB416" s="201" t="str">
        <f>IFERROR(__xludf.DUMMYFUNCTION("FILTER('설정시트'!$D$7:$K$20,'설정시트'!$C$7:$C$20=I416)"),"#N/A")</f>
        <v>#N/A</v>
      </c>
      <c r="AC416" s="201"/>
      <c r="AD416" s="201"/>
      <c r="AE416" s="201"/>
      <c r="AF416" s="201"/>
      <c r="AG416" s="201"/>
      <c r="AH416" s="201"/>
      <c r="AI416" s="201"/>
    </row>
    <row r="417">
      <c r="H417" s="205"/>
      <c r="I417" s="206"/>
      <c r="J417" s="203"/>
      <c r="K417" s="207"/>
      <c r="L417" s="199"/>
      <c r="M417" s="130"/>
      <c r="N417" s="199"/>
      <c r="O417" s="200"/>
      <c r="P417" s="200"/>
      <c r="Q417" s="130"/>
      <c r="R417" s="199"/>
      <c r="S417" s="200"/>
      <c r="T417" s="132"/>
      <c r="AB417" s="201" t="str">
        <f>IFERROR(__xludf.DUMMYFUNCTION("FILTER('설정시트'!$D$7:$K$20,'설정시트'!$C$7:$C$20=I417)"),"#N/A")</f>
        <v>#N/A</v>
      </c>
      <c r="AC417" s="201"/>
      <c r="AD417" s="201"/>
      <c r="AE417" s="201"/>
      <c r="AF417" s="201"/>
      <c r="AG417" s="201"/>
      <c r="AH417" s="201"/>
      <c r="AI417" s="201"/>
    </row>
    <row r="418">
      <c r="H418" s="205"/>
      <c r="I418" s="206"/>
      <c r="J418" s="203"/>
      <c r="K418" s="207"/>
      <c r="L418" s="199"/>
      <c r="M418" s="130"/>
      <c r="N418" s="199"/>
      <c r="O418" s="200"/>
      <c r="P418" s="200"/>
      <c r="Q418" s="130"/>
      <c r="R418" s="199"/>
      <c r="S418" s="200"/>
      <c r="T418" s="132"/>
      <c r="AB418" s="201" t="str">
        <f>IFERROR(__xludf.DUMMYFUNCTION("FILTER('설정시트'!$D$7:$K$20,'설정시트'!$C$7:$C$20=I418)"),"#N/A")</f>
        <v>#N/A</v>
      </c>
      <c r="AC418" s="201"/>
      <c r="AD418" s="201"/>
      <c r="AE418" s="201"/>
      <c r="AF418" s="201"/>
      <c r="AG418" s="201"/>
      <c r="AH418" s="201"/>
      <c r="AI418" s="201"/>
    </row>
    <row r="419">
      <c r="H419" s="205"/>
      <c r="I419" s="206"/>
      <c r="J419" s="203"/>
      <c r="K419" s="207"/>
      <c r="L419" s="199"/>
      <c r="M419" s="130"/>
      <c r="N419" s="199"/>
      <c r="O419" s="200"/>
      <c r="P419" s="200"/>
      <c r="Q419" s="130"/>
      <c r="R419" s="199"/>
      <c r="S419" s="200"/>
      <c r="T419" s="132"/>
      <c r="AB419" s="201" t="str">
        <f>IFERROR(__xludf.DUMMYFUNCTION("FILTER('설정시트'!$D$7:$K$20,'설정시트'!$C$7:$C$20=I419)"),"#N/A")</f>
        <v>#N/A</v>
      </c>
      <c r="AC419" s="201"/>
      <c r="AD419" s="201"/>
      <c r="AE419" s="201"/>
      <c r="AF419" s="201"/>
      <c r="AG419" s="201"/>
      <c r="AH419" s="201"/>
      <c r="AI419" s="201"/>
    </row>
    <row r="420">
      <c r="H420" s="205"/>
      <c r="I420" s="206"/>
      <c r="J420" s="203"/>
      <c r="K420" s="207"/>
      <c r="L420" s="199"/>
      <c r="M420" s="130"/>
      <c r="N420" s="199"/>
      <c r="O420" s="200"/>
      <c r="P420" s="200"/>
      <c r="Q420" s="130"/>
      <c r="R420" s="199"/>
      <c r="S420" s="200"/>
      <c r="T420" s="132"/>
      <c r="AB420" s="201" t="str">
        <f>IFERROR(__xludf.DUMMYFUNCTION("FILTER('설정시트'!$D$7:$K$20,'설정시트'!$C$7:$C$20=I420)"),"#N/A")</f>
        <v>#N/A</v>
      </c>
      <c r="AC420" s="201"/>
      <c r="AD420" s="201"/>
      <c r="AE420" s="201"/>
      <c r="AF420" s="201"/>
      <c r="AG420" s="201"/>
      <c r="AH420" s="201"/>
      <c r="AI420" s="201"/>
    </row>
    <row r="421">
      <c r="H421" s="205"/>
      <c r="I421" s="206"/>
      <c r="J421" s="203"/>
      <c r="K421" s="207"/>
      <c r="L421" s="199"/>
      <c r="M421" s="130"/>
      <c r="N421" s="199"/>
      <c r="O421" s="200"/>
      <c r="P421" s="200"/>
      <c r="Q421" s="130"/>
      <c r="R421" s="199"/>
      <c r="S421" s="200"/>
      <c r="T421" s="132"/>
      <c r="AB421" s="201" t="str">
        <f>IFERROR(__xludf.DUMMYFUNCTION("FILTER('설정시트'!$D$7:$K$20,'설정시트'!$C$7:$C$20=I421)"),"#N/A")</f>
        <v>#N/A</v>
      </c>
      <c r="AC421" s="201"/>
      <c r="AD421" s="201"/>
      <c r="AE421" s="201"/>
      <c r="AF421" s="201"/>
      <c r="AG421" s="201"/>
      <c r="AH421" s="201"/>
      <c r="AI421" s="201"/>
    </row>
    <row r="422">
      <c r="H422" s="205"/>
      <c r="I422" s="206"/>
      <c r="J422" s="203"/>
      <c r="K422" s="207"/>
      <c r="L422" s="199"/>
      <c r="M422" s="130"/>
      <c r="N422" s="199"/>
      <c r="O422" s="200"/>
      <c r="P422" s="200"/>
      <c r="Q422" s="130"/>
      <c r="R422" s="199"/>
      <c r="S422" s="200"/>
      <c r="T422" s="132"/>
      <c r="AB422" s="201" t="str">
        <f>IFERROR(__xludf.DUMMYFUNCTION("FILTER('설정시트'!$D$7:$K$20,'설정시트'!$C$7:$C$20=I422)"),"#N/A")</f>
        <v>#N/A</v>
      </c>
      <c r="AC422" s="201"/>
      <c r="AD422" s="201"/>
      <c r="AE422" s="201"/>
      <c r="AF422" s="201"/>
      <c r="AG422" s="201"/>
      <c r="AH422" s="201"/>
      <c r="AI422" s="201"/>
    </row>
    <row r="423">
      <c r="H423" s="205"/>
      <c r="I423" s="206"/>
      <c r="J423" s="203"/>
      <c r="K423" s="207"/>
      <c r="L423" s="199"/>
      <c r="M423" s="130"/>
      <c r="N423" s="199"/>
      <c r="O423" s="200"/>
      <c r="P423" s="200"/>
      <c r="Q423" s="130"/>
      <c r="R423" s="199"/>
      <c r="S423" s="200"/>
      <c r="T423" s="132"/>
      <c r="AB423" s="201" t="str">
        <f>IFERROR(__xludf.DUMMYFUNCTION("FILTER('설정시트'!$D$7:$K$20,'설정시트'!$C$7:$C$20=I423)"),"#N/A")</f>
        <v>#N/A</v>
      </c>
      <c r="AC423" s="201"/>
      <c r="AD423" s="201"/>
      <c r="AE423" s="201"/>
      <c r="AF423" s="201"/>
      <c r="AG423" s="201"/>
      <c r="AH423" s="201"/>
      <c r="AI423" s="201"/>
    </row>
    <row r="424">
      <c r="H424" s="205"/>
      <c r="I424" s="206"/>
      <c r="J424" s="203"/>
      <c r="K424" s="207"/>
      <c r="L424" s="199"/>
      <c r="M424" s="130"/>
      <c r="N424" s="199"/>
      <c r="O424" s="200"/>
      <c r="P424" s="200"/>
      <c r="Q424" s="130"/>
      <c r="R424" s="199"/>
      <c r="S424" s="200"/>
      <c r="T424" s="132"/>
      <c r="AB424" s="201" t="str">
        <f>IFERROR(__xludf.DUMMYFUNCTION("FILTER('설정시트'!$D$7:$K$20,'설정시트'!$C$7:$C$20=I424)"),"#N/A")</f>
        <v>#N/A</v>
      </c>
      <c r="AC424" s="201"/>
      <c r="AD424" s="201"/>
      <c r="AE424" s="201"/>
      <c r="AF424" s="201"/>
      <c r="AG424" s="201"/>
      <c r="AH424" s="201"/>
      <c r="AI424" s="201"/>
    </row>
    <row r="425">
      <c r="H425" s="205"/>
      <c r="I425" s="206"/>
      <c r="J425" s="203"/>
      <c r="K425" s="207"/>
      <c r="L425" s="199"/>
      <c r="M425" s="130"/>
      <c r="N425" s="199"/>
      <c r="O425" s="200"/>
      <c r="P425" s="200"/>
      <c r="Q425" s="130"/>
      <c r="R425" s="199"/>
      <c r="S425" s="200"/>
      <c r="T425" s="132"/>
      <c r="AB425" s="201" t="str">
        <f>IFERROR(__xludf.DUMMYFUNCTION("FILTER('설정시트'!$D$7:$K$20,'설정시트'!$C$7:$C$20=I425)"),"#N/A")</f>
        <v>#N/A</v>
      </c>
      <c r="AC425" s="201"/>
      <c r="AD425" s="201"/>
      <c r="AE425" s="201"/>
      <c r="AF425" s="201"/>
      <c r="AG425" s="201"/>
      <c r="AH425" s="201"/>
      <c r="AI425" s="201"/>
    </row>
    <row r="426">
      <c r="H426" s="205"/>
      <c r="I426" s="206"/>
      <c r="J426" s="203"/>
      <c r="K426" s="207"/>
      <c r="L426" s="199"/>
      <c r="M426" s="130"/>
      <c r="N426" s="199"/>
      <c r="O426" s="200"/>
      <c r="P426" s="200"/>
      <c r="Q426" s="130"/>
      <c r="R426" s="199"/>
      <c r="S426" s="200"/>
      <c r="T426" s="132"/>
      <c r="AB426" s="201" t="str">
        <f>IFERROR(__xludf.DUMMYFUNCTION("FILTER('설정시트'!$D$7:$K$20,'설정시트'!$C$7:$C$20=I426)"),"#N/A")</f>
        <v>#N/A</v>
      </c>
      <c r="AC426" s="201"/>
      <c r="AD426" s="201"/>
      <c r="AE426" s="201"/>
      <c r="AF426" s="201"/>
      <c r="AG426" s="201"/>
      <c r="AH426" s="201"/>
      <c r="AI426" s="201"/>
    </row>
    <row r="427">
      <c r="H427" s="205"/>
      <c r="I427" s="206"/>
      <c r="J427" s="203"/>
      <c r="K427" s="207"/>
      <c r="L427" s="199"/>
      <c r="M427" s="130"/>
      <c r="N427" s="199"/>
      <c r="O427" s="200"/>
      <c r="P427" s="200"/>
      <c r="Q427" s="130"/>
      <c r="R427" s="199"/>
      <c r="S427" s="200"/>
      <c r="T427" s="132"/>
      <c r="AB427" s="201" t="str">
        <f>IFERROR(__xludf.DUMMYFUNCTION("FILTER('설정시트'!$D$7:$K$20,'설정시트'!$C$7:$C$20=I427)"),"#N/A")</f>
        <v>#N/A</v>
      </c>
      <c r="AC427" s="201"/>
      <c r="AD427" s="201"/>
      <c r="AE427" s="201"/>
      <c r="AF427" s="201"/>
      <c r="AG427" s="201"/>
      <c r="AH427" s="201"/>
      <c r="AI427" s="201"/>
    </row>
    <row r="428">
      <c r="H428" s="205"/>
      <c r="I428" s="206"/>
      <c r="J428" s="203"/>
      <c r="K428" s="207"/>
      <c r="L428" s="199"/>
      <c r="M428" s="130"/>
      <c r="N428" s="199"/>
      <c r="O428" s="200"/>
      <c r="P428" s="200"/>
      <c r="Q428" s="130"/>
      <c r="R428" s="199"/>
      <c r="S428" s="200"/>
      <c r="T428" s="132"/>
      <c r="AB428" s="201" t="str">
        <f>IFERROR(__xludf.DUMMYFUNCTION("FILTER('설정시트'!$D$7:$K$20,'설정시트'!$C$7:$C$20=I428)"),"#N/A")</f>
        <v>#N/A</v>
      </c>
      <c r="AC428" s="201"/>
      <c r="AD428" s="201"/>
      <c r="AE428" s="201"/>
      <c r="AF428" s="201"/>
      <c r="AG428" s="201"/>
      <c r="AH428" s="201"/>
      <c r="AI428" s="201"/>
    </row>
    <row r="429">
      <c r="H429" s="205"/>
      <c r="I429" s="206"/>
      <c r="J429" s="203"/>
      <c r="K429" s="207"/>
      <c r="L429" s="199"/>
      <c r="M429" s="130"/>
      <c r="N429" s="199"/>
      <c r="O429" s="200"/>
      <c r="P429" s="200"/>
      <c r="Q429" s="130"/>
      <c r="R429" s="199"/>
      <c r="S429" s="200"/>
      <c r="T429" s="132"/>
      <c r="AB429" s="201" t="str">
        <f>IFERROR(__xludf.DUMMYFUNCTION("FILTER('설정시트'!$D$7:$K$20,'설정시트'!$C$7:$C$20=I429)"),"#N/A")</f>
        <v>#N/A</v>
      </c>
      <c r="AC429" s="201"/>
      <c r="AD429" s="201"/>
      <c r="AE429" s="201"/>
      <c r="AF429" s="201"/>
      <c r="AG429" s="201"/>
      <c r="AH429" s="201"/>
      <c r="AI429" s="201"/>
    </row>
    <row r="430">
      <c r="H430" s="205"/>
      <c r="I430" s="206"/>
      <c r="J430" s="203"/>
      <c r="K430" s="207"/>
      <c r="L430" s="199"/>
      <c r="M430" s="130"/>
      <c r="N430" s="199"/>
      <c r="O430" s="200"/>
      <c r="P430" s="200"/>
      <c r="Q430" s="130"/>
      <c r="R430" s="199"/>
      <c r="S430" s="200"/>
      <c r="T430" s="132"/>
      <c r="AB430" s="201" t="str">
        <f>IFERROR(__xludf.DUMMYFUNCTION("FILTER('설정시트'!$D$7:$K$20,'설정시트'!$C$7:$C$20=I430)"),"#N/A")</f>
        <v>#N/A</v>
      </c>
      <c r="AC430" s="201"/>
      <c r="AD430" s="201"/>
      <c r="AE430" s="201"/>
      <c r="AF430" s="201"/>
      <c r="AG430" s="201"/>
      <c r="AH430" s="201"/>
      <c r="AI430" s="201"/>
    </row>
    <row r="431">
      <c r="H431" s="205"/>
      <c r="I431" s="206"/>
      <c r="J431" s="203"/>
      <c r="K431" s="207"/>
      <c r="L431" s="199"/>
      <c r="M431" s="130"/>
      <c r="N431" s="199"/>
      <c r="O431" s="200"/>
      <c r="P431" s="200"/>
      <c r="Q431" s="130"/>
      <c r="R431" s="199"/>
      <c r="S431" s="200"/>
      <c r="T431" s="132"/>
      <c r="AB431" s="201" t="str">
        <f>IFERROR(__xludf.DUMMYFUNCTION("FILTER('설정시트'!$D$7:$K$20,'설정시트'!$C$7:$C$20=I431)"),"#N/A")</f>
        <v>#N/A</v>
      </c>
      <c r="AC431" s="201"/>
      <c r="AD431" s="201"/>
      <c r="AE431" s="201"/>
      <c r="AF431" s="201"/>
      <c r="AG431" s="201"/>
      <c r="AH431" s="201"/>
      <c r="AI431" s="201"/>
    </row>
    <row r="432">
      <c r="H432" s="205"/>
      <c r="I432" s="206"/>
      <c r="J432" s="203"/>
      <c r="K432" s="207"/>
      <c r="L432" s="199"/>
      <c r="M432" s="130"/>
      <c r="N432" s="199"/>
      <c r="O432" s="200"/>
      <c r="P432" s="200"/>
      <c r="Q432" s="130"/>
      <c r="R432" s="199"/>
      <c r="S432" s="200"/>
      <c r="T432" s="132"/>
      <c r="AB432" s="201" t="str">
        <f>IFERROR(__xludf.DUMMYFUNCTION("FILTER('설정시트'!$D$7:$K$20,'설정시트'!$C$7:$C$20=I432)"),"#N/A")</f>
        <v>#N/A</v>
      </c>
      <c r="AC432" s="201"/>
      <c r="AD432" s="201"/>
      <c r="AE432" s="201"/>
      <c r="AF432" s="201"/>
      <c r="AG432" s="201"/>
      <c r="AH432" s="201"/>
      <c r="AI432" s="201"/>
    </row>
    <row r="433">
      <c r="H433" s="205"/>
      <c r="I433" s="206"/>
      <c r="J433" s="203"/>
      <c r="K433" s="207"/>
      <c r="L433" s="199"/>
      <c r="M433" s="130"/>
      <c r="N433" s="199"/>
      <c r="O433" s="200"/>
      <c r="P433" s="200"/>
      <c r="Q433" s="130"/>
      <c r="R433" s="199"/>
      <c r="S433" s="200"/>
      <c r="T433" s="132"/>
      <c r="AB433" s="201" t="str">
        <f>IFERROR(__xludf.DUMMYFUNCTION("FILTER('설정시트'!$D$7:$K$20,'설정시트'!$C$7:$C$20=I433)"),"#N/A")</f>
        <v>#N/A</v>
      </c>
      <c r="AC433" s="201"/>
      <c r="AD433" s="201"/>
      <c r="AE433" s="201"/>
      <c r="AF433" s="201"/>
      <c r="AG433" s="201"/>
      <c r="AH433" s="201"/>
      <c r="AI433" s="201"/>
    </row>
    <row r="434">
      <c r="H434" s="205"/>
      <c r="I434" s="206"/>
      <c r="J434" s="203"/>
      <c r="K434" s="207"/>
      <c r="L434" s="199"/>
      <c r="M434" s="130"/>
      <c r="N434" s="199"/>
      <c r="O434" s="200"/>
      <c r="P434" s="200"/>
      <c r="Q434" s="130"/>
      <c r="R434" s="199"/>
      <c r="S434" s="200"/>
      <c r="T434" s="132"/>
      <c r="AB434" s="201" t="str">
        <f>IFERROR(__xludf.DUMMYFUNCTION("FILTER('설정시트'!$D$7:$K$20,'설정시트'!$C$7:$C$20=I434)"),"#N/A")</f>
        <v>#N/A</v>
      </c>
      <c r="AC434" s="201"/>
      <c r="AD434" s="201"/>
      <c r="AE434" s="201"/>
      <c r="AF434" s="201"/>
      <c r="AG434" s="201"/>
      <c r="AH434" s="201"/>
      <c r="AI434" s="201"/>
    </row>
    <row r="435">
      <c r="H435" s="205"/>
      <c r="I435" s="206"/>
      <c r="J435" s="203"/>
      <c r="K435" s="207"/>
      <c r="L435" s="199"/>
      <c r="M435" s="130"/>
      <c r="N435" s="199"/>
      <c r="O435" s="200"/>
      <c r="P435" s="200"/>
      <c r="Q435" s="130"/>
      <c r="R435" s="199"/>
      <c r="S435" s="200"/>
      <c r="T435" s="132"/>
      <c r="AB435" s="201" t="str">
        <f>IFERROR(__xludf.DUMMYFUNCTION("FILTER('설정시트'!$D$7:$K$20,'설정시트'!$C$7:$C$20=I435)"),"#N/A")</f>
        <v>#N/A</v>
      </c>
      <c r="AC435" s="201"/>
      <c r="AD435" s="201"/>
      <c r="AE435" s="201"/>
      <c r="AF435" s="201"/>
      <c r="AG435" s="201"/>
      <c r="AH435" s="201"/>
      <c r="AI435" s="201"/>
    </row>
    <row r="436">
      <c r="H436" s="205"/>
      <c r="I436" s="206"/>
      <c r="J436" s="203"/>
      <c r="K436" s="207"/>
      <c r="L436" s="199"/>
      <c r="M436" s="130"/>
      <c r="N436" s="199"/>
      <c r="O436" s="200"/>
      <c r="P436" s="200"/>
      <c r="Q436" s="130"/>
      <c r="R436" s="199"/>
      <c r="S436" s="200"/>
      <c r="T436" s="132"/>
      <c r="AB436" s="201" t="str">
        <f>IFERROR(__xludf.DUMMYFUNCTION("FILTER('설정시트'!$D$7:$K$20,'설정시트'!$C$7:$C$20=I436)"),"#N/A")</f>
        <v>#N/A</v>
      </c>
      <c r="AC436" s="201"/>
      <c r="AD436" s="201"/>
      <c r="AE436" s="201"/>
      <c r="AF436" s="201"/>
      <c r="AG436" s="201"/>
      <c r="AH436" s="201"/>
      <c r="AI436" s="201"/>
    </row>
    <row r="437">
      <c r="H437" s="205"/>
      <c r="I437" s="206"/>
      <c r="J437" s="203"/>
      <c r="K437" s="207"/>
      <c r="L437" s="199"/>
      <c r="M437" s="130"/>
      <c r="N437" s="199"/>
      <c r="O437" s="200"/>
      <c r="P437" s="200"/>
      <c r="Q437" s="130"/>
      <c r="R437" s="199"/>
      <c r="S437" s="200"/>
      <c r="T437" s="132"/>
      <c r="AB437" s="201" t="str">
        <f>IFERROR(__xludf.DUMMYFUNCTION("FILTER('설정시트'!$D$7:$K$20,'설정시트'!$C$7:$C$20=I437)"),"#N/A")</f>
        <v>#N/A</v>
      </c>
      <c r="AC437" s="201"/>
      <c r="AD437" s="201"/>
      <c r="AE437" s="201"/>
      <c r="AF437" s="201"/>
      <c r="AG437" s="201"/>
      <c r="AH437" s="201"/>
      <c r="AI437" s="201"/>
    </row>
    <row r="438">
      <c r="H438" s="205"/>
      <c r="I438" s="206"/>
      <c r="J438" s="203"/>
      <c r="K438" s="207"/>
      <c r="L438" s="199"/>
      <c r="M438" s="130"/>
      <c r="N438" s="199"/>
      <c r="O438" s="200"/>
      <c r="P438" s="200"/>
      <c r="Q438" s="130"/>
      <c r="R438" s="199"/>
      <c r="S438" s="200"/>
      <c r="T438" s="132"/>
      <c r="AB438" s="201" t="str">
        <f>IFERROR(__xludf.DUMMYFUNCTION("FILTER('설정시트'!$D$7:$K$20,'설정시트'!$C$7:$C$20=I438)"),"#N/A")</f>
        <v>#N/A</v>
      </c>
      <c r="AC438" s="201"/>
      <c r="AD438" s="201"/>
      <c r="AE438" s="201"/>
      <c r="AF438" s="201"/>
      <c r="AG438" s="201"/>
      <c r="AH438" s="201"/>
      <c r="AI438" s="201"/>
    </row>
    <row r="439">
      <c r="H439" s="205"/>
      <c r="I439" s="206"/>
      <c r="J439" s="203"/>
      <c r="K439" s="207"/>
      <c r="L439" s="199"/>
      <c r="M439" s="130"/>
      <c r="N439" s="199"/>
      <c r="O439" s="200"/>
      <c r="P439" s="200"/>
      <c r="Q439" s="130"/>
      <c r="R439" s="199"/>
      <c r="S439" s="200"/>
      <c r="T439" s="132"/>
      <c r="AB439" s="201" t="str">
        <f>IFERROR(__xludf.DUMMYFUNCTION("FILTER('설정시트'!$D$7:$K$20,'설정시트'!$C$7:$C$20=I439)"),"#N/A")</f>
        <v>#N/A</v>
      </c>
      <c r="AC439" s="201"/>
      <c r="AD439" s="201"/>
      <c r="AE439" s="201"/>
      <c r="AF439" s="201"/>
      <c r="AG439" s="201"/>
      <c r="AH439" s="201"/>
      <c r="AI439" s="201"/>
    </row>
    <row r="440">
      <c r="H440" s="205"/>
      <c r="I440" s="206"/>
      <c r="J440" s="203"/>
      <c r="K440" s="207"/>
      <c r="L440" s="199"/>
      <c r="M440" s="130"/>
      <c r="N440" s="199"/>
      <c r="O440" s="200"/>
      <c r="P440" s="200"/>
      <c r="Q440" s="130"/>
      <c r="R440" s="199"/>
      <c r="S440" s="200"/>
      <c r="T440" s="132"/>
      <c r="AB440" s="201" t="str">
        <f>IFERROR(__xludf.DUMMYFUNCTION("FILTER('설정시트'!$D$7:$K$20,'설정시트'!$C$7:$C$20=I440)"),"#N/A")</f>
        <v>#N/A</v>
      </c>
      <c r="AC440" s="201"/>
      <c r="AD440" s="201"/>
      <c r="AE440" s="201"/>
      <c r="AF440" s="201"/>
      <c r="AG440" s="201"/>
      <c r="AH440" s="201"/>
      <c r="AI440" s="201"/>
    </row>
    <row r="441">
      <c r="H441" s="205"/>
      <c r="I441" s="206"/>
      <c r="J441" s="203"/>
      <c r="K441" s="207"/>
      <c r="L441" s="199"/>
      <c r="M441" s="130"/>
      <c r="N441" s="199"/>
      <c r="O441" s="200"/>
      <c r="P441" s="200"/>
      <c r="Q441" s="130"/>
      <c r="R441" s="199"/>
      <c r="S441" s="200"/>
      <c r="T441" s="132"/>
      <c r="AB441" s="201" t="str">
        <f>IFERROR(__xludf.DUMMYFUNCTION("FILTER('설정시트'!$D$7:$K$20,'설정시트'!$C$7:$C$20=I441)"),"#N/A")</f>
        <v>#N/A</v>
      </c>
      <c r="AC441" s="201"/>
      <c r="AD441" s="201"/>
      <c r="AE441" s="201"/>
      <c r="AF441" s="201"/>
      <c r="AG441" s="201"/>
      <c r="AH441" s="201"/>
      <c r="AI441" s="201"/>
    </row>
    <row r="442">
      <c r="H442" s="205"/>
      <c r="I442" s="206"/>
      <c r="J442" s="203"/>
      <c r="K442" s="207"/>
      <c r="L442" s="199"/>
      <c r="M442" s="130"/>
      <c r="N442" s="199"/>
      <c r="O442" s="200"/>
      <c r="P442" s="200"/>
      <c r="Q442" s="130"/>
      <c r="R442" s="199"/>
      <c r="S442" s="200"/>
      <c r="T442" s="132"/>
      <c r="AB442" s="201" t="str">
        <f>IFERROR(__xludf.DUMMYFUNCTION("FILTER('설정시트'!$D$7:$K$20,'설정시트'!$C$7:$C$20=I442)"),"#N/A")</f>
        <v>#N/A</v>
      </c>
      <c r="AC442" s="201"/>
      <c r="AD442" s="201"/>
      <c r="AE442" s="201"/>
      <c r="AF442" s="201"/>
      <c r="AG442" s="201"/>
      <c r="AH442" s="201"/>
      <c r="AI442" s="201"/>
    </row>
    <row r="443">
      <c r="H443" s="205"/>
      <c r="I443" s="206"/>
      <c r="J443" s="203"/>
      <c r="K443" s="207"/>
      <c r="L443" s="199"/>
      <c r="M443" s="130"/>
      <c r="N443" s="199"/>
      <c r="O443" s="200"/>
      <c r="P443" s="200"/>
      <c r="Q443" s="130"/>
      <c r="R443" s="199"/>
      <c r="S443" s="200"/>
      <c r="T443" s="132"/>
      <c r="AB443" s="201" t="str">
        <f>IFERROR(__xludf.DUMMYFUNCTION("FILTER('설정시트'!$D$7:$K$20,'설정시트'!$C$7:$C$20=I443)"),"#N/A")</f>
        <v>#N/A</v>
      </c>
      <c r="AC443" s="201"/>
      <c r="AD443" s="201"/>
      <c r="AE443" s="201"/>
      <c r="AF443" s="201"/>
      <c r="AG443" s="201"/>
      <c r="AH443" s="201"/>
      <c r="AI443" s="201"/>
    </row>
    <row r="444">
      <c r="H444" s="205"/>
      <c r="I444" s="206"/>
      <c r="J444" s="203"/>
      <c r="K444" s="207"/>
      <c r="L444" s="199"/>
      <c r="M444" s="130"/>
      <c r="N444" s="199"/>
      <c r="O444" s="200"/>
      <c r="P444" s="200"/>
      <c r="Q444" s="130"/>
      <c r="R444" s="199"/>
      <c r="S444" s="200"/>
      <c r="T444" s="132"/>
      <c r="AB444" s="201" t="str">
        <f>IFERROR(__xludf.DUMMYFUNCTION("FILTER('설정시트'!$D$7:$K$20,'설정시트'!$C$7:$C$20=I444)"),"#N/A")</f>
        <v>#N/A</v>
      </c>
      <c r="AC444" s="201"/>
      <c r="AD444" s="201"/>
      <c r="AE444" s="201"/>
      <c r="AF444" s="201"/>
      <c r="AG444" s="201"/>
      <c r="AH444" s="201"/>
      <c r="AI444" s="201"/>
    </row>
    <row r="445">
      <c r="H445" s="205"/>
      <c r="I445" s="206"/>
      <c r="J445" s="203"/>
      <c r="K445" s="207"/>
      <c r="L445" s="199"/>
      <c r="M445" s="130"/>
      <c r="N445" s="199"/>
      <c r="O445" s="200"/>
      <c r="P445" s="200"/>
      <c r="Q445" s="130"/>
      <c r="R445" s="199"/>
      <c r="S445" s="200"/>
      <c r="T445" s="132"/>
      <c r="AB445" s="201" t="str">
        <f>IFERROR(__xludf.DUMMYFUNCTION("FILTER('설정시트'!$D$7:$K$20,'설정시트'!$C$7:$C$20=I445)"),"#N/A")</f>
        <v>#N/A</v>
      </c>
      <c r="AC445" s="201"/>
      <c r="AD445" s="201"/>
      <c r="AE445" s="201"/>
      <c r="AF445" s="201"/>
      <c r="AG445" s="201"/>
      <c r="AH445" s="201"/>
      <c r="AI445" s="201"/>
    </row>
    <row r="446">
      <c r="H446" s="205"/>
      <c r="I446" s="206"/>
      <c r="J446" s="203"/>
      <c r="K446" s="207"/>
      <c r="L446" s="199"/>
      <c r="M446" s="130"/>
      <c r="N446" s="199"/>
      <c r="O446" s="200"/>
      <c r="P446" s="200"/>
      <c r="Q446" s="130"/>
      <c r="R446" s="199"/>
      <c r="S446" s="200"/>
      <c r="T446" s="132"/>
      <c r="AB446" s="201" t="str">
        <f>IFERROR(__xludf.DUMMYFUNCTION("FILTER('설정시트'!$D$7:$K$20,'설정시트'!$C$7:$C$20=I446)"),"#N/A")</f>
        <v>#N/A</v>
      </c>
      <c r="AC446" s="201"/>
      <c r="AD446" s="201"/>
      <c r="AE446" s="201"/>
      <c r="AF446" s="201"/>
      <c r="AG446" s="201"/>
      <c r="AH446" s="201"/>
      <c r="AI446" s="201"/>
    </row>
    <row r="447">
      <c r="H447" s="205"/>
      <c r="I447" s="206"/>
      <c r="J447" s="203"/>
      <c r="K447" s="207"/>
      <c r="L447" s="199"/>
      <c r="M447" s="130"/>
      <c r="N447" s="199"/>
      <c r="O447" s="200"/>
      <c r="P447" s="200"/>
      <c r="Q447" s="130"/>
      <c r="R447" s="199"/>
      <c r="S447" s="200"/>
      <c r="T447" s="132"/>
      <c r="AB447" s="201" t="str">
        <f>IFERROR(__xludf.DUMMYFUNCTION("FILTER('설정시트'!$D$7:$K$20,'설정시트'!$C$7:$C$20=I447)"),"#N/A")</f>
        <v>#N/A</v>
      </c>
      <c r="AC447" s="201"/>
      <c r="AD447" s="201"/>
      <c r="AE447" s="201"/>
      <c r="AF447" s="201"/>
      <c r="AG447" s="201"/>
      <c r="AH447" s="201"/>
      <c r="AI447" s="201"/>
    </row>
    <row r="448">
      <c r="H448" s="205"/>
      <c r="I448" s="206"/>
      <c r="J448" s="203"/>
      <c r="K448" s="207"/>
      <c r="L448" s="199"/>
      <c r="M448" s="130"/>
      <c r="N448" s="199"/>
      <c r="O448" s="200"/>
      <c r="P448" s="200"/>
      <c r="Q448" s="130"/>
      <c r="R448" s="199"/>
      <c r="S448" s="200"/>
      <c r="T448" s="132"/>
      <c r="AB448" s="201" t="str">
        <f>IFERROR(__xludf.DUMMYFUNCTION("FILTER('설정시트'!$D$7:$K$20,'설정시트'!$C$7:$C$20=I448)"),"#N/A")</f>
        <v>#N/A</v>
      </c>
      <c r="AC448" s="201"/>
      <c r="AD448" s="201"/>
      <c r="AE448" s="201"/>
      <c r="AF448" s="201"/>
      <c r="AG448" s="201"/>
      <c r="AH448" s="201"/>
      <c r="AI448" s="201"/>
    </row>
    <row r="449">
      <c r="H449" s="205"/>
      <c r="I449" s="206"/>
      <c r="J449" s="203"/>
      <c r="K449" s="207"/>
      <c r="L449" s="199"/>
      <c r="M449" s="130"/>
      <c r="N449" s="199"/>
      <c r="O449" s="200"/>
      <c r="P449" s="200"/>
      <c r="Q449" s="130"/>
      <c r="R449" s="199"/>
      <c r="S449" s="200"/>
      <c r="T449" s="132"/>
      <c r="AB449" s="201" t="str">
        <f>IFERROR(__xludf.DUMMYFUNCTION("FILTER('설정시트'!$D$7:$K$20,'설정시트'!$C$7:$C$20=I449)"),"#N/A")</f>
        <v>#N/A</v>
      </c>
      <c r="AC449" s="201"/>
      <c r="AD449" s="201"/>
      <c r="AE449" s="201"/>
      <c r="AF449" s="201"/>
      <c r="AG449" s="201"/>
      <c r="AH449" s="201"/>
      <c r="AI449" s="201"/>
    </row>
    <row r="450">
      <c r="H450" s="205"/>
      <c r="I450" s="206"/>
      <c r="J450" s="203"/>
      <c r="K450" s="207"/>
      <c r="L450" s="199"/>
      <c r="M450" s="130"/>
      <c r="N450" s="199"/>
      <c r="O450" s="200"/>
      <c r="P450" s="200"/>
      <c r="Q450" s="130"/>
      <c r="R450" s="199"/>
      <c r="S450" s="200"/>
      <c r="T450" s="132"/>
      <c r="AB450" s="201" t="str">
        <f>IFERROR(__xludf.DUMMYFUNCTION("FILTER('설정시트'!$D$7:$K$20,'설정시트'!$C$7:$C$20=I450)"),"#N/A")</f>
        <v>#N/A</v>
      </c>
      <c r="AC450" s="201"/>
      <c r="AD450" s="201"/>
      <c r="AE450" s="201"/>
      <c r="AF450" s="201"/>
      <c r="AG450" s="201"/>
      <c r="AH450" s="201"/>
      <c r="AI450" s="201"/>
    </row>
    <row r="451">
      <c r="H451" s="205"/>
      <c r="I451" s="206"/>
      <c r="J451" s="203"/>
      <c r="K451" s="207"/>
      <c r="L451" s="199"/>
      <c r="M451" s="130"/>
      <c r="N451" s="199"/>
      <c r="O451" s="200"/>
      <c r="P451" s="200"/>
      <c r="Q451" s="130"/>
      <c r="R451" s="199"/>
      <c r="S451" s="200"/>
      <c r="T451" s="132"/>
      <c r="AB451" s="201" t="str">
        <f>IFERROR(__xludf.DUMMYFUNCTION("FILTER('설정시트'!$D$7:$K$20,'설정시트'!$C$7:$C$20=I451)"),"#N/A")</f>
        <v>#N/A</v>
      </c>
      <c r="AC451" s="201"/>
      <c r="AD451" s="201"/>
      <c r="AE451" s="201"/>
      <c r="AF451" s="201"/>
      <c r="AG451" s="201"/>
      <c r="AH451" s="201"/>
      <c r="AI451" s="201"/>
    </row>
    <row r="452">
      <c r="H452" s="205"/>
      <c r="I452" s="206"/>
      <c r="J452" s="203"/>
      <c r="K452" s="207"/>
      <c r="L452" s="199"/>
      <c r="M452" s="130"/>
      <c r="N452" s="199"/>
      <c r="O452" s="200"/>
      <c r="P452" s="200"/>
      <c r="Q452" s="130"/>
      <c r="R452" s="199"/>
      <c r="S452" s="200"/>
      <c r="T452" s="132"/>
      <c r="AB452" s="201" t="str">
        <f>IFERROR(__xludf.DUMMYFUNCTION("FILTER('설정시트'!$D$7:$K$20,'설정시트'!$C$7:$C$20=I452)"),"#N/A")</f>
        <v>#N/A</v>
      </c>
      <c r="AC452" s="201"/>
      <c r="AD452" s="201"/>
      <c r="AE452" s="201"/>
      <c r="AF452" s="201"/>
      <c r="AG452" s="201"/>
      <c r="AH452" s="201"/>
      <c r="AI452" s="201"/>
    </row>
    <row r="453">
      <c r="H453" s="205"/>
      <c r="I453" s="206"/>
      <c r="J453" s="203"/>
      <c r="K453" s="207"/>
      <c r="L453" s="199"/>
      <c r="M453" s="130"/>
      <c r="N453" s="199"/>
      <c r="O453" s="200"/>
      <c r="P453" s="200"/>
      <c r="Q453" s="130"/>
      <c r="R453" s="199"/>
      <c r="S453" s="200"/>
      <c r="T453" s="132"/>
      <c r="AB453" s="201" t="str">
        <f>IFERROR(__xludf.DUMMYFUNCTION("FILTER('설정시트'!$D$7:$K$20,'설정시트'!$C$7:$C$20=I453)"),"#N/A")</f>
        <v>#N/A</v>
      </c>
      <c r="AC453" s="201"/>
      <c r="AD453" s="201"/>
      <c r="AE453" s="201"/>
      <c r="AF453" s="201"/>
      <c r="AG453" s="201"/>
      <c r="AH453" s="201"/>
      <c r="AI453" s="201"/>
    </row>
    <row r="454">
      <c r="H454" s="205"/>
      <c r="I454" s="206"/>
      <c r="J454" s="203"/>
      <c r="K454" s="207"/>
      <c r="L454" s="199"/>
      <c r="M454" s="130"/>
      <c r="N454" s="199"/>
      <c r="O454" s="200"/>
      <c r="P454" s="200"/>
      <c r="Q454" s="130"/>
      <c r="R454" s="199"/>
      <c r="S454" s="200"/>
      <c r="T454" s="132"/>
      <c r="AB454" s="201" t="str">
        <f>IFERROR(__xludf.DUMMYFUNCTION("FILTER('설정시트'!$D$7:$K$20,'설정시트'!$C$7:$C$20=I454)"),"#N/A")</f>
        <v>#N/A</v>
      </c>
      <c r="AC454" s="201"/>
      <c r="AD454" s="201"/>
      <c r="AE454" s="201"/>
      <c r="AF454" s="201"/>
      <c r="AG454" s="201"/>
      <c r="AH454" s="201"/>
      <c r="AI454" s="201"/>
    </row>
    <row r="455">
      <c r="H455" s="205"/>
      <c r="I455" s="206"/>
      <c r="J455" s="203"/>
      <c r="K455" s="207"/>
      <c r="L455" s="199"/>
      <c r="M455" s="130"/>
      <c r="N455" s="199"/>
      <c r="O455" s="200"/>
      <c r="P455" s="200"/>
      <c r="Q455" s="130"/>
      <c r="R455" s="199"/>
      <c r="S455" s="200"/>
      <c r="T455" s="132"/>
      <c r="AB455" s="201" t="str">
        <f>IFERROR(__xludf.DUMMYFUNCTION("FILTER('설정시트'!$D$7:$K$20,'설정시트'!$C$7:$C$20=I455)"),"#N/A")</f>
        <v>#N/A</v>
      </c>
      <c r="AC455" s="201"/>
      <c r="AD455" s="201"/>
      <c r="AE455" s="201"/>
      <c r="AF455" s="201"/>
      <c r="AG455" s="201"/>
      <c r="AH455" s="201"/>
      <c r="AI455" s="201"/>
    </row>
    <row r="456">
      <c r="H456" s="205"/>
      <c r="I456" s="206"/>
      <c r="J456" s="203"/>
      <c r="K456" s="207"/>
      <c r="L456" s="199"/>
      <c r="M456" s="130"/>
      <c r="N456" s="199"/>
      <c r="O456" s="200"/>
      <c r="P456" s="200"/>
      <c r="Q456" s="130"/>
      <c r="R456" s="199"/>
      <c r="S456" s="200"/>
      <c r="T456" s="132"/>
      <c r="AB456" s="201" t="str">
        <f>IFERROR(__xludf.DUMMYFUNCTION("FILTER('설정시트'!$D$7:$K$20,'설정시트'!$C$7:$C$20=I456)"),"#N/A")</f>
        <v>#N/A</v>
      </c>
      <c r="AC456" s="201"/>
      <c r="AD456" s="201"/>
      <c r="AE456" s="201"/>
      <c r="AF456" s="201"/>
      <c r="AG456" s="201"/>
      <c r="AH456" s="201"/>
      <c r="AI456" s="201"/>
    </row>
    <row r="457">
      <c r="H457" s="205"/>
      <c r="I457" s="206"/>
      <c r="J457" s="203"/>
      <c r="K457" s="207"/>
      <c r="L457" s="199"/>
      <c r="M457" s="130"/>
      <c r="N457" s="199"/>
      <c r="O457" s="200"/>
      <c r="P457" s="200"/>
      <c r="Q457" s="130"/>
      <c r="R457" s="199"/>
      <c r="S457" s="200"/>
      <c r="T457" s="132"/>
      <c r="AB457" s="201" t="str">
        <f>IFERROR(__xludf.DUMMYFUNCTION("FILTER('설정시트'!$D$7:$K$20,'설정시트'!$C$7:$C$20=I457)"),"#N/A")</f>
        <v>#N/A</v>
      </c>
      <c r="AC457" s="201"/>
      <c r="AD457" s="201"/>
      <c r="AE457" s="201"/>
      <c r="AF457" s="201"/>
      <c r="AG457" s="201"/>
      <c r="AH457" s="201"/>
      <c r="AI457" s="201"/>
    </row>
    <row r="458">
      <c r="H458" s="205"/>
      <c r="I458" s="206"/>
      <c r="J458" s="203"/>
      <c r="K458" s="207"/>
      <c r="L458" s="199"/>
      <c r="M458" s="130"/>
      <c r="N458" s="199"/>
      <c r="O458" s="200"/>
      <c r="P458" s="200"/>
      <c r="Q458" s="130"/>
      <c r="R458" s="199"/>
      <c r="S458" s="200"/>
      <c r="T458" s="132"/>
      <c r="AB458" s="201" t="str">
        <f>IFERROR(__xludf.DUMMYFUNCTION("FILTER('설정시트'!$D$7:$K$20,'설정시트'!$C$7:$C$20=I458)"),"#N/A")</f>
        <v>#N/A</v>
      </c>
      <c r="AC458" s="201"/>
      <c r="AD458" s="201"/>
      <c r="AE458" s="201"/>
      <c r="AF458" s="201"/>
      <c r="AG458" s="201"/>
      <c r="AH458" s="201"/>
      <c r="AI458" s="201"/>
    </row>
    <row r="459">
      <c r="H459" s="205"/>
      <c r="I459" s="206"/>
      <c r="J459" s="203"/>
      <c r="K459" s="207"/>
      <c r="L459" s="199"/>
      <c r="M459" s="130"/>
      <c r="N459" s="199"/>
      <c r="O459" s="200"/>
      <c r="P459" s="200"/>
      <c r="Q459" s="130"/>
      <c r="R459" s="199"/>
      <c r="S459" s="200"/>
      <c r="T459" s="132"/>
      <c r="AB459" s="201" t="str">
        <f>IFERROR(__xludf.DUMMYFUNCTION("FILTER('설정시트'!$D$7:$K$20,'설정시트'!$C$7:$C$20=I459)"),"#N/A")</f>
        <v>#N/A</v>
      </c>
      <c r="AC459" s="201"/>
      <c r="AD459" s="201"/>
      <c r="AE459" s="201"/>
      <c r="AF459" s="201"/>
      <c r="AG459" s="201"/>
      <c r="AH459" s="201"/>
      <c r="AI459" s="201"/>
    </row>
    <row r="460">
      <c r="H460" s="205"/>
      <c r="I460" s="206"/>
      <c r="J460" s="203"/>
      <c r="K460" s="207"/>
      <c r="L460" s="199"/>
      <c r="M460" s="130"/>
      <c r="N460" s="199"/>
      <c r="O460" s="200"/>
      <c r="P460" s="200"/>
      <c r="Q460" s="130"/>
      <c r="R460" s="199"/>
      <c r="S460" s="200"/>
      <c r="T460" s="132"/>
      <c r="AB460" s="201" t="str">
        <f>IFERROR(__xludf.DUMMYFUNCTION("FILTER('설정시트'!$D$7:$K$20,'설정시트'!$C$7:$C$20=I460)"),"#N/A")</f>
        <v>#N/A</v>
      </c>
      <c r="AC460" s="201"/>
      <c r="AD460" s="201"/>
      <c r="AE460" s="201"/>
      <c r="AF460" s="201"/>
      <c r="AG460" s="201"/>
      <c r="AH460" s="201"/>
      <c r="AI460" s="201"/>
    </row>
    <row r="461">
      <c r="H461" s="205"/>
      <c r="I461" s="206"/>
      <c r="J461" s="203"/>
      <c r="K461" s="207"/>
      <c r="L461" s="199"/>
      <c r="M461" s="130"/>
      <c r="N461" s="199"/>
      <c r="O461" s="200"/>
      <c r="P461" s="200"/>
      <c r="Q461" s="130"/>
      <c r="R461" s="199"/>
      <c r="S461" s="200"/>
      <c r="T461" s="132"/>
      <c r="AB461" s="201" t="str">
        <f>IFERROR(__xludf.DUMMYFUNCTION("FILTER('설정시트'!$D$7:$K$20,'설정시트'!$C$7:$C$20=I461)"),"#N/A")</f>
        <v>#N/A</v>
      </c>
      <c r="AC461" s="201"/>
      <c r="AD461" s="201"/>
      <c r="AE461" s="201"/>
      <c r="AF461" s="201"/>
      <c r="AG461" s="201"/>
      <c r="AH461" s="201"/>
      <c r="AI461" s="201"/>
    </row>
    <row r="462">
      <c r="H462" s="205"/>
      <c r="I462" s="206"/>
      <c r="J462" s="203"/>
      <c r="K462" s="207"/>
      <c r="L462" s="199"/>
      <c r="M462" s="130"/>
      <c r="N462" s="199"/>
      <c r="O462" s="200"/>
      <c r="P462" s="200"/>
      <c r="Q462" s="130"/>
      <c r="R462" s="199"/>
      <c r="S462" s="200"/>
      <c r="T462" s="132"/>
      <c r="AB462" s="201" t="str">
        <f>IFERROR(__xludf.DUMMYFUNCTION("FILTER('설정시트'!$D$7:$K$20,'설정시트'!$C$7:$C$20=I462)"),"#N/A")</f>
        <v>#N/A</v>
      </c>
      <c r="AC462" s="201"/>
      <c r="AD462" s="201"/>
      <c r="AE462" s="201"/>
      <c r="AF462" s="201"/>
      <c r="AG462" s="201"/>
      <c r="AH462" s="201"/>
      <c r="AI462" s="201"/>
    </row>
    <row r="463">
      <c r="H463" s="205"/>
      <c r="I463" s="206"/>
      <c r="J463" s="203"/>
      <c r="K463" s="207"/>
      <c r="L463" s="199"/>
      <c r="M463" s="130"/>
      <c r="N463" s="199"/>
      <c r="O463" s="200"/>
      <c r="P463" s="200"/>
      <c r="Q463" s="130"/>
      <c r="R463" s="199"/>
      <c r="S463" s="200"/>
      <c r="T463" s="132"/>
      <c r="AB463" s="201" t="str">
        <f>IFERROR(__xludf.DUMMYFUNCTION("FILTER('설정시트'!$D$7:$K$20,'설정시트'!$C$7:$C$20=I463)"),"#N/A")</f>
        <v>#N/A</v>
      </c>
      <c r="AC463" s="201"/>
      <c r="AD463" s="201"/>
      <c r="AE463" s="201"/>
      <c r="AF463" s="201"/>
      <c r="AG463" s="201"/>
      <c r="AH463" s="201"/>
      <c r="AI463" s="201"/>
    </row>
    <row r="464">
      <c r="H464" s="205"/>
      <c r="I464" s="206"/>
      <c r="J464" s="203"/>
      <c r="K464" s="207"/>
      <c r="L464" s="199"/>
      <c r="M464" s="130"/>
      <c r="N464" s="199"/>
      <c r="O464" s="200"/>
      <c r="P464" s="200"/>
      <c r="Q464" s="130"/>
      <c r="R464" s="199"/>
      <c r="S464" s="200"/>
      <c r="T464" s="132"/>
      <c r="AB464" s="201" t="str">
        <f>IFERROR(__xludf.DUMMYFUNCTION("FILTER('설정시트'!$D$7:$K$20,'설정시트'!$C$7:$C$20=I464)"),"#N/A")</f>
        <v>#N/A</v>
      </c>
      <c r="AC464" s="201"/>
      <c r="AD464" s="201"/>
      <c r="AE464" s="201"/>
      <c r="AF464" s="201"/>
      <c r="AG464" s="201"/>
      <c r="AH464" s="201"/>
      <c r="AI464" s="201"/>
    </row>
    <row r="465">
      <c r="H465" s="205"/>
      <c r="I465" s="206"/>
      <c r="J465" s="203"/>
      <c r="K465" s="207"/>
      <c r="L465" s="199"/>
      <c r="M465" s="130"/>
      <c r="N465" s="199"/>
      <c r="O465" s="200"/>
      <c r="P465" s="200"/>
      <c r="Q465" s="130"/>
      <c r="R465" s="199"/>
      <c r="S465" s="200"/>
      <c r="T465" s="132"/>
      <c r="AB465" s="201" t="str">
        <f>IFERROR(__xludf.DUMMYFUNCTION("FILTER('설정시트'!$D$7:$K$20,'설정시트'!$C$7:$C$20=I465)"),"#N/A")</f>
        <v>#N/A</v>
      </c>
      <c r="AC465" s="201"/>
      <c r="AD465" s="201"/>
      <c r="AE465" s="201"/>
      <c r="AF465" s="201"/>
      <c r="AG465" s="201"/>
      <c r="AH465" s="201"/>
      <c r="AI465" s="201"/>
    </row>
    <row r="466">
      <c r="H466" s="205"/>
      <c r="I466" s="206"/>
      <c r="J466" s="203"/>
      <c r="K466" s="207"/>
      <c r="L466" s="199"/>
      <c r="M466" s="130"/>
      <c r="N466" s="199"/>
      <c r="O466" s="200"/>
      <c r="P466" s="200"/>
      <c r="Q466" s="130"/>
      <c r="R466" s="199"/>
      <c r="S466" s="200"/>
      <c r="T466" s="132"/>
      <c r="AB466" s="201" t="str">
        <f>IFERROR(__xludf.DUMMYFUNCTION("FILTER('설정시트'!$D$7:$K$20,'설정시트'!$C$7:$C$20=I466)"),"#N/A")</f>
        <v>#N/A</v>
      </c>
      <c r="AC466" s="201"/>
      <c r="AD466" s="201"/>
      <c r="AE466" s="201"/>
      <c r="AF466" s="201"/>
      <c r="AG466" s="201"/>
      <c r="AH466" s="201"/>
      <c r="AI466" s="201"/>
    </row>
    <row r="467">
      <c r="H467" s="205"/>
      <c r="I467" s="206"/>
      <c r="J467" s="203"/>
      <c r="K467" s="207"/>
      <c r="L467" s="199"/>
      <c r="M467" s="130"/>
      <c r="N467" s="199"/>
      <c r="O467" s="200"/>
      <c r="P467" s="200"/>
      <c r="Q467" s="130"/>
      <c r="R467" s="199"/>
      <c r="S467" s="200"/>
      <c r="T467" s="132"/>
      <c r="AB467" s="201" t="str">
        <f>IFERROR(__xludf.DUMMYFUNCTION("FILTER('설정시트'!$D$7:$K$20,'설정시트'!$C$7:$C$20=I467)"),"#N/A")</f>
        <v>#N/A</v>
      </c>
      <c r="AC467" s="201"/>
      <c r="AD467" s="201"/>
      <c r="AE467" s="201"/>
      <c r="AF467" s="201"/>
      <c r="AG467" s="201"/>
      <c r="AH467" s="201"/>
      <c r="AI467" s="201"/>
    </row>
    <row r="468">
      <c r="H468" s="205"/>
      <c r="I468" s="206"/>
      <c r="J468" s="203"/>
      <c r="K468" s="207"/>
      <c r="L468" s="199"/>
      <c r="M468" s="130"/>
      <c r="N468" s="199"/>
      <c r="O468" s="200"/>
      <c r="P468" s="200"/>
      <c r="Q468" s="130"/>
      <c r="R468" s="199"/>
      <c r="S468" s="200"/>
      <c r="T468" s="132"/>
      <c r="AB468" s="201" t="str">
        <f>IFERROR(__xludf.DUMMYFUNCTION("FILTER('설정시트'!$D$7:$K$20,'설정시트'!$C$7:$C$20=I468)"),"#N/A")</f>
        <v>#N/A</v>
      </c>
      <c r="AC468" s="201"/>
      <c r="AD468" s="201"/>
      <c r="AE468" s="201"/>
      <c r="AF468" s="201"/>
      <c r="AG468" s="201"/>
      <c r="AH468" s="201"/>
      <c r="AI468" s="201"/>
    </row>
    <row r="469">
      <c r="H469" s="205"/>
      <c r="I469" s="206"/>
      <c r="J469" s="203"/>
      <c r="K469" s="207"/>
      <c r="L469" s="199"/>
      <c r="M469" s="130"/>
      <c r="N469" s="199"/>
      <c r="O469" s="200"/>
      <c r="P469" s="200"/>
      <c r="Q469" s="130"/>
      <c r="R469" s="199"/>
      <c r="S469" s="200"/>
      <c r="T469" s="132"/>
      <c r="AB469" s="201" t="str">
        <f>IFERROR(__xludf.DUMMYFUNCTION("FILTER('설정시트'!$D$7:$K$20,'설정시트'!$C$7:$C$20=I469)"),"#N/A")</f>
        <v>#N/A</v>
      </c>
      <c r="AC469" s="201"/>
      <c r="AD469" s="201"/>
      <c r="AE469" s="201"/>
      <c r="AF469" s="201"/>
      <c r="AG469" s="201"/>
      <c r="AH469" s="201"/>
      <c r="AI469" s="201"/>
    </row>
    <row r="470">
      <c r="H470" s="205"/>
      <c r="I470" s="206"/>
      <c r="J470" s="203"/>
      <c r="K470" s="207"/>
      <c r="L470" s="199"/>
      <c r="M470" s="130"/>
      <c r="N470" s="199"/>
      <c r="O470" s="200"/>
      <c r="P470" s="200"/>
      <c r="Q470" s="130"/>
      <c r="R470" s="199"/>
      <c r="S470" s="200"/>
      <c r="T470" s="132"/>
      <c r="AB470" s="201" t="str">
        <f>IFERROR(__xludf.DUMMYFUNCTION("FILTER('설정시트'!$D$7:$K$20,'설정시트'!$C$7:$C$20=I470)"),"#N/A")</f>
        <v>#N/A</v>
      </c>
      <c r="AC470" s="201"/>
      <c r="AD470" s="201"/>
      <c r="AE470" s="201"/>
      <c r="AF470" s="201"/>
      <c r="AG470" s="201"/>
      <c r="AH470" s="201"/>
      <c r="AI470" s="201"/>
    </row>
    <row r="471">
      <c r="H471" s="205"/>
      <c r="I471" s="206"/>
      <c r="J471" s="203"/>
      <c r="K471" s="207"/>
      <c r="L471" s="199"/>
      <c r="M471" s="130"/>
      <c r="N471" s="199"/>
      <c r="O471" s="200"/>
      <c r="P471" s="200"/>
      <c r="Q471" s="130"/>
      <c r="R471" s="199"/>
      <c r="S471" s="200"/>
      <c r="T471" s="132"/>
      <c r="AB471" s="201" t="str">
        <f>IFERROR(__xludf.DUMMYFUNCTION("FILTER('설정시트'!$D$7:$K$20,'설정시트'!$C$7:$C$20=I471)"),"#N/A")</f>
        <v>#N/A</v>
      </c>
      <c r="AC471" s="201"/>
      <c r="AD471" s="201"/>
      <c r="AE471" s="201"/>
      <c r="AF471" s="201"/>
      <c r="AG471" s="201"/>
      <c r="AH471" s="201"/>
      <c r="AI471" s="201"/>
    </row>
    <row r="472">
      <c r="H472" s="205"/>
      <c r="I472" s="206"/>
      <c r="J472" s="203"/>
      <c r="K472" s="207"/>
      <c r="L472" s="199"/>
      <c r="M472" s="130"/>
      <c r="N472" s="199"/>
      <c r="O472" s="200"/>
      <c r="P472" s="200"/>
      <c r="Q472" s="130"/>
      <c r="R472" s="199"/>
      <c r="S472" s="200"/>
      <c r="T472" s="132"/>
      <c r="AB472" s="201" t="str">
        <f>IFERROR(__xludf.DUMMYFUNCTION("FILTER('설정시트'!$D$7:$K$20,'설정시트'!$C$7:$C$20=I472)"),"#N/A")</f>
        <v>#N/A</v>
      </c>
      <c r="AC472" s="201"/>
      <c r="AD472" s="201"/>
      <c r="AE472" s="201"/>
      <c r="AF472" s="201"/>
      <c r="AG472" s="201"/>
      <c r="AH472" s="201"/>
      <c r="AI472" s="201"/>
    </row>
    <row r="473">
      <c r="H473" s="205"/>
      <c r="I473" s="206"/>
      <c r="J473" s="203"/>
      <c r="K473" s="207"/>
      <c r="L473" s="199"/>
      <c r="M473" s="130"/>
      <c r="N473" s="199"/>
      <c r="O473" s="200"/>
      <c r="P473" s="200"/>
      <c r="Q473" s="130"/>
      <c r="R473" s="199"/>
      <c r="S473" s="200"/>
      <c r="T473" s="132"/>
      <c r="AB473" s="201" t="str">
        <f>IFERROR(__xludf.DUMMYFUNCTION("FILTER('설정시트'!$D$7:$K$20,'설정시트'!$C$7:$C$20=I473)"),"#N/A")</f>
        <v>#N/A</v>
      </c>
      <c r="AC473" s="201"/>
      <c r="AD473" s="201"/>
      <c r="AE473" s="201"/>
      <c r="AF473" s="201"/>
      <c r="AG473" s="201"/>
      <c r="AH473" s="201"/>
      <c r="AI473" s="201"/>
    </row>
    <row r="474">
      <c r="H474" s="205"/>
      <c r="I474" s="206"/>
      <c r="J474" s="203"/>
      <c r="K474" s="207"/>
      <c r="L474" s="199"/>
      <c r="M474" s="130"/>
      <c r="N474" s="199"/>
      <c r="O474" s="200"/>
      <c r="P474" s="200"/>
      <c r="Q474" s="130"/>
      <c r="R474" s="199"/>
      <c r="S474" s="200"/>
      <c r="T474" s="132"/>
      <c r="AB474" s="201" t="str">
        <f>IFERROR(__xludf.DUMMYFUNCTION("FILTER('설정시트'!$D$7:$K$20,'설정시트'!$C$7:$C$20=I474)"),"#N/A")</f>
        <v>#N/A</v>
      </c>
      <c r="AC474" s="201"/>
      <c r="AD474" s="201"/>
      <c r="AE474" s="201"/>
      <c r="AF474" s="201"/>
      <c r="AG474" s="201"/>
      <c r="AH474" s="201"/>
      <c r="AI474" s="201"/>
    </row>
    <row r="475">
      <c r="H475" s="205"/>
      <c r="I475" s="206"/>
      <c r="J475" s="203"/>
      <c r="K475" s="207"/>
      <c r="L475" s="199"/>
      <c r="M475" s="130"/>
      <c r="N475" s="199"/>
      <c r="O475" s="200"/>
      <c r="P475" s="200"/>
      <c r="Q475" s="130"/>
      <c r="R475" s="199"/>
      <c r="S475" s="200"/>
      <c r="T475" s="132"/>
      <c r="AB475" s="201" t="str">
        <f>IFERROR(__xludf.DUMMYFUNCTION("FILTER('설정시트'!$D$7:$K$20,'설정시트'!$C$7:$C$20=I475)"),"#N/A")</f>
        <v>#N/A</v>
      </c>
      <c r="AC475" s="201"/>
      <c r="AD475" s="201"/>
      <c r="AE475" s="201"/>
      <c r="AF475" s="201"/>
      <c r="AG475" s="201"/>
      <c r="AH475" s="201"/>
      <c r="AI475" s="201"/>
    </row>
    <row r="476">
      <c r="H476" s="205"/>
      <c r="I476" s="206"/>
      <c r="J476" s="203"/>
      <c r="K476" s="207"/>
      <c r="L476" s="199"/>
      <c r="M476" s="130"/>
      <c r="N476" s="199"/>
      <c r="O476" s="200"/>
      <c r="P476" s="200"/>
      <c r="Q476" s="130"/>
      <c r="R476" s="199"/>
      <c r="S476" s="200"/>
      <c r="T476" s="132"/>
      <c r="AB476" s="201" t="str">
        <f>IFERROR(__xludf.DUMMYFUNCTION("FILTER('설정시트'!$D$7:$K$20,'설정시트'!$C$7:$C$20=I476)"),"#N/A")</f>
        <v>#N/A</v>
      </c>
      <c r="AC476" s="201"/>
      <c r="AD476" s="201"/>
      <c r="AE476" s="201"/>
      <c r="AF476" s="201"/>
      <c r="AG476" s="201"/>
      <c r="AH476" s="201"/>
      <c r="AI476" s="201"/>
    </row>
    <row r="477">
      <c r="H477" s="205"/>
      <c r="I477" s="206"/>
      <c r="J477" s="203"/>
      <c r="K477" s="207"/>
      <c r="L477" s="199"/>
      <c r="M477" s="130"/>
      <c r="N477" s="199"/>
      <c r="O477" s="200"/>
      <c r="P477" s="200"/>
      <c r="Q477" s="130"/>
      <c r="R477" s="199"/>
      <c r="S477" s="200"/>
      <c r="T477" s="132"/>
      <c r="AB477" s="201" t="str">
        <f>IFERROR(__xludf.DUMMYFUNCTION("FILTER('설정시트'!$D$7:$K$20,'설정시트'!$C$7:$C$20=I477)"),"#N/A")</f>
        <v>#N/A</v>
      </c>
      <c r="AC477" s="201"/>
      <c r="AD477" s="201"/>
      <c r="AE477" s="201"/>
      <c r="AF477" s="201"/>
      <c r="AG477" s="201"/>
      <c r="AH477" s="201"/>
      <c r="AI477" s="201"/>
    </row>
    <row r="478">
      <c r="H478" s="205"/>
      <c r="I478" s="206"/>
      <c r="J478" s="203"/>
      <c r="K478" s="207"/>
      <c r="L478" s="199"/>
      <c r="M478" s="130"/>
      <c r="N478" s="199"/>
      <c r="O478" s="200"/>
      <c r="P478" s="200"/>
      <c r="Q478" s="130"/>
      <c r="R478" s="199"/>
      <c r="S478" s="200"/>
      <c r="T478" s="132"/>
      <c r="AB478" s="201" t="str">
        <f>IFERROR(__xludf.DUMMYFUNCTION("FILTER('설정시트'!$D$7:$K$20,'설정시트'!$C$7:$C$20=I478)"),"#N/A")</f>
        <v>#N/A</v>
      </c>
      <c r="AC478" s="201"/>
      <c r="AD478" s="201"/>
      <c r="AE478" s="201"/>
      <c r="AF478" s="201"/>
      <c r="AG478" s="201"/>
      <c r="AH478" s="201"/>
      <c r="AI478" s="201"/>
    </row>
    <row r="479">
      <c r="H479" s="205"/>
      <c r="I479" s="206"/>
      <c r="J479" s="203"/>
      <c r="K479" s="207"/>
      <c r="L479" s="199"/>
      <c r="M479" s="130"/>
      <c r="N479" s="199"/>
      <c r="O479" s="200"/>
      <c r="P479" s="200"/>
      <c r="Q479" s="130"/>
      <c r="R479" s="199"/>
      <c r="S479" s="200"/>
      <c r="T479" s="132"/>
      <c r="AB479" s="201" t="str">
        <f>IFERROR(__xludf.DUMMYFUNCTION("FILTER('설정시트'!$D$7:$K$20,'설정시트'!$C$7:$C$20=I479)"),"#N/A")</f>
        <v>#N/A</v>
      </c>
      <c r="AC479" s="201"/>
      <c r="AD479" s="201"/>
      <c r="AE479" s="201"/>
      <c r="AF479" s="201"/>
      <c r="AG479" s="201"/>
      <c r="AH479" s="201"/>
      <c r="AI479" s="201"/>
    </row>
    <row r="480">
      <c r="H480" s="205"/>
      <c r="I480" s="206"/>
      <c r="J480" s="203"/>
      <c r="K480" s="207"/>
      <c r="L480" s="199"/>
      <c r="M480" s="130"/>
      <c r="N480" s="199"/>
      <c r="O480" s="200"/>
      <c r="P480" s="200"/>
      <c r="Q480" s="130"/>
      <c r="R480" s="199"/>
      <c r="S480" s="200"/>
      <c r="T480" s="132"/>
      <c r="AB480" s="201" t="str">
        <f>IFERROR(__xludf.DUMMYFUNCTION("FILTER('설정시트'!$D$7:$K$20,'설정시트'!$C$7:$C$20=I480)"),"#N/A")</f>
        <v>#N/A</v>
      </c>
      <c r="AC480" s="201"/>
      <c r="AD480" s="201"/>
      <c r="AE480" s="201"/>
      <c r="AF480" s="201"/>
      <c r="AG480" s="201"/>
      <c r="AH480" s="201"/>
      <c r="AI480" s="201"/>
    </row>
    <row r="481">
      <c r="H481" s="205"/>
      <c r="I481" s="206"/>
      <c r="J481" s="203"/>
      <c r="K481" s="207"/>
      <c r="L481" s="199"/>
      <c r="M481" s="130"/>
      <c r="N481" s="199"/>
      <c r="O481" s="200"/>
      <c r="P481" s="200"/>
      <c r="Q481" s="130"/>
      <c r="R481" s="199"/>
      <c r="S481" s="200"/>
      <c r="T481" s="132"/>
      <c r="AB481" s="201" t="str">
        <f>IFERROR(__xludf.DUMMYFUNCTION("FILTER('설정시트'!$D$7:$K$20,'설정시트'!$C$7:$C$20=I481)"),"#N/A")</f>
        <v>#N/A</v>
      </c>
      <c r="AC481" s="201"/>
      <c r="AD481" s="201"/>
      <c r="AE481" s="201"/>
      <c r="AF481" s="201"/>
      <c r="AG481" s="201"/>
      <c r="AH481" s="201"/>
      <c r="AI481" s="201"/>
    </row>
    <row r="482">
      <c r="H482" s="205"/>
      <c r="I482" s="206"/>
      <c r="J482" s="203"/>
      <c r="K482" s="207"/>
      <c r="L482" s="199"/>
      <c r="M482" s="130"/>
      <c r="N482" s="199"/>
      <c r="O482" s="200"/>
      <c r="P482" s="200"/>
      <c r="Q482" s="130"/>
      <c r="R482" s="199"/>
      <c r="S482" s="200"/>
      <c r="T482" s="132"/>
      <c r="AB482" s="201" t="str">
        <f>IFERROR(__xludf.DUMMYFUNCTION("FILTER('설정시트'!$D$7:$K$20,'설정시트'!$C$7:$C$20=I482)"),"#N/A")</f>
        <v>#N/A</v>
      </c>
      <c r="AC482" s="201"/>
      <c r="AD482" s="201"/>
      <c r="AE482" s="201"/>
      <c r="AF482" s="201"/>
      <c r="AG482" s="201"/>
      <c r="AH482" s="201"/>
      <c r="AI482" s="201"/>
    </row>
    <row r="483">
      <c r="H483" s="205"/>
      <c r="I483" s="206"/>
      <c r="J483" s="203"/>
      <c r="K483" s="207"/>
      <c r="L483" s="199"/>
      <c r="M483" s="130"/>
      <c r="N483" s="199"/>
      <c r="O483" s="200"/>
      <c r="P483" s="200"/>
      <c r="Q483" s="130"/>
      <c r="R483" s="199"/>
      <c r="S483" s="200"/>
      <c r="T483" s="132"/>
      <c r="AB483" s="201" t="str">
        <f>IFERROR(__xludf.DUMMYFUNCTION("FILTER('설정시트'!$D$7:$K$20,'설정시트'!$C$7:$C$20=I483)"),"#N/A")</f>
        <v>#N/A</v>
      </c>
      <c r="AC483" s="201"/>
      <c r="AD483" s="201"/>
      <c r="AE483" s="201"/>
      <c r="AF483" s="201"/>
      <c r="AG483" s="201"/>
      <c r="AH483" s="201"/>
      <c r="AI483" s="201"/>
    </row>
    <row r="484">
      <c r="H484" s="205"/>
      <c r="I484" s="206"/>
      <c r="J484" s="203"/>
      <c r="K484" s="207"/>
      <c r="L484" s="199"/>
      <c r="M484" s="130"/>
      <c r="N484" s="199"/>
      <c r="O484" s="200"/>
      <c r="P484" s="200"/>
      <c r="Q484" s="130"/>
      <c r="R484" s="199"/>
      <c r="S484" s="200"/>
      <c r="T484" s="132"/>
      <c r="AB484" s="201" t="str">
        <f>IFERROR(__xludf.DUMMYFUNCTION("FILTER('설정시트'!$D$7:$K$20,'설정시트'!$C$7:$C$20=I484)"),"#N/A")</f>
        <v>#N/A</v>
      </c>
      <c r="AC484" s="201"/>
      <c r="AD484" s="201"/>
      <c r="AE484" s="201"/>
      <c r="AF484" s="201"/>
      <c r="AG484" s="201"/>
      <c r="AH484" s="201"/>
      <c r="AI484" s="201"/>
    </row>
    <row r="485">
      <c r="H485" s="205"/>
      <c r="I485" s="206"/>
      <c r="J485" s="203"/>
      <c r="K485" s="207"/>
      <c r="L485" s="199"/>
      <c r="M485" s="130"/>
      <c r="N485" s="199"/>
      <c r="O485" s="200"/>
      <c r="P485" s="200"/>
      <c r="Q485" s="130"/>
      <c r="R485" s="199"/>
      <c r="S485" s="200"/>
      <c r="T485" s="132"/>
      <c r="AB485" s="201" t="str">
        <f>IFERROR(__xludf.DUMMYFUNCTION("FILTER('설정시트'!$D$7:$K$20,'설정시트'!$C$7:$C$20=I485)"),"#N/A")</f>
        <v>#N/A</v>
      </c>
      <c r="AC485" s="201"/>
      <c r="AD485" s="201"/>
      <c r="AE485" s="201"/>
      <c r="AF485" s="201"/>
      <c r="AG485" s="201"/>
      <c r="AH485" s="201"/>
      <c r="AI485" s="201"/>
    </row>
    <row r="486">
      <c r="H486" s="205"/>
      <c r="I486" s="206"/>
      <c r="J486" s="203"/>
      <c r="K486" s="207"/>
      <c r="L486" s="199"/>
      <c r="M486" s="130"/>
      <c r="N486" s="199"/>
      <c r="O486" s="200"/>
      <c r="P486" s="200"/>
      <c r="Q486" s="130"/>
      <c r="R486" s="199"/>
      <c r="S486" s="200"/>
      <c r="T486" s="132"/>
      <c r="AB486" s="201" t="str">
        <f>IFERROR(__xludf.DUMMYFUNCTION("FILTER('설정시트'!$D$7:$K$20,'설정시트'!$C$7:$C$20=I486)"),"#N/A")</f>
        <v>#N/A</v>
      </c>
      <c r="AC486" s="201"/>
      <c r="AD486" s="201"/>
      <c r="AE486" s="201"/>
      <c r="AF486" s="201"/>
      <c r="AG486" s="201"/>
      <c r="AH486" s="201"/>
      <c r="AI486" s="201"/>
    </row>
    <row r="487">
      <c r="H487" s="205"/>
      <c r="I487" s="206"/>
      <c r="J487" s="203"/>
      <c r="K487" s="207"/>
      <c r="L487" s="199"/>
      <c r="M487" s="130"/>
      <c r="N487" s="199"/>
      <c r="O487" s="200"/>
      <c r="P487" s="200"/>
      <c r="Q487" s="130"/>
      <c r="R487" s="199"/>
      <c r="S487" s="200"/>
      <c r="T487" s="132"/>
      <c r="AB487" s="201" t="str">
        <f>IFERROR(__xludf.DUMMYFUNCTION("FILTER('설정시트'!$D$7:$K$20,'설정시트'!$C$7:$C$20=I487)"),"#N/A")</f>
        <v>#N/A</v>
      </c>
      <c r="AC487" s="201"/>
      <c r="AD487" s="201"/>
      <c r="AE487" s="201"/>
      <c r="AF487" s="201"/>
      <c r="AG487" s="201"/>
      <c r="AH487" s="201"/>
      <c r="AI487" s="201"/>
    </row>
    <row r="488">
      <c r="H488" s="205"/>
      <c r="I488" s="206"/>
      <c r="J488" s="203"/>
      <c r="K488" s="207"/>
      <c r="L488" s="199"/>
      <c r="M488" s="130"/>
      <c r="N488" s="199"/>
      <c r="O488" s="200"/>
      <c r="P488" s="200"/>
      <c r="Q488" s="130"/>
      <c r="R488" s="199"/>
      <c r="S488" s="200"/>
      <c r="T488" s="132"/>
      <c r="AB488" s="201" t="str">
        <f>IFERROR(__xludf.DUMMYFUNCTION("FILTER('설정시트'!$D$7:$K$20,'설정시트'!$C$7:$C$20=I488)"),"#N/A")</f>
        <v>#N/A</v>
      </c>
      <c r="AC488" s="201"/>
      <c r="AD488" s="201"/>
      <c r="AE488" s="201"/>
      <c r="AF488" s="201"/>
      <c r="AG488" s="201"/>
      <c r="AH488" s="201"/>
      <c r="AI488" s="201"/>
    </row>
    <row r="489">
      <c r="H489" s="205"/>
      <c r="I489" s="206"/>
      <c r="J489" s="203"/>
      <c r="K489" s="207"/>
      <c r="L489" s="199"/>
      <c r="M489" s="130"/>
      <c r="N489" s="199"/>
      <c r="O489" s="200"/>
      <c r="P489" s="200"/>
      <c r="Q489" s="130"/>
      <c r="R489" s="199"/>
      <c r="S489" s="200"/>
      <c r="T489" s="132"/>
      <c r="AB489" s="201" t="str">
        <f>IFERROR(__xludf.DUMMYFUNCTION("FILTER('설정시트'!$D$7:$K$20,'설정시트'!$C$7:$C$20=I489)"),"#N/A")</f>
        <v>#N/A</v>
      </c>
      <c r="AC489" s="201"/>
      <c r="AD489" s="201"/>
      <c r="AE489" s="201"/>
      <c r="AF489" s="201"/>
      <c r="AG489" s="201"/>
      <c r="AH489" s="201"/>
      <c r="AI489" s="201"/>
    </row>
    <row r="490">
      <c r="H490" s="205"/>
      <c r="I490" s="206"/>
      <c r="J490" s="203"/>
      <c r="K490" s="207"/>
      <c r="L490" s="199"/>
      <c r="M490" s="130"/>
      <c r="N490" s="199"/>
      <c r="O490" s="200"/>
      <c r="P490" s="200"/>
      <c r="Q490" s="130"/>
      <c r="R490" s="199"/>
      <c r="S490" s="200"/>
      <c r="T490" s="132"/>
      <c r="AB490" s="201" t="str">
        <f>IFERROR(__xludf.DUMMYFUNCTION("FILTER('설정시트'!$D$7:$K$20,'설정시트'!$C$7:$C$20=I490)"),"#N/A")</f>
        <v>#N/A</v>
      </c>
      <c r="AC490" s="201"/>
      <c r="AD490" s="201"/>
      <c r="AE490" s="201"/>
      <c r="AF490" s="201"/>
      <c r="AG490" s="201"/>
      <c r="AH490" s="201"/>
      <c r="AI490" s="201"/>
    </row>
    <row r="491">
      <c r="H491" s="205"/>
      <c r="I491" s="206"/>
      <c r="J491" s="203"/>
      <c r="K491" s="207"/>
      <c r="L491" s="199"/>
      <c r="M491" s="130"/>
      <c r="N491" s="199"/>
      <c r="O491" s="200"/>
      <c r="P491" s="200"/>
      <c r="Q491" s="130"/>
      <c r="R491" s="199"/>
      <c r="S491" s="200"/>
      <c r="T491" s="132"/>
      <c r="AB491" s="201" t="str">
        <f>IFERROR(__xludf.DUMMYFUNCTION("FILTER('설정시트'!$D$7:$K$20,'설정시트'!$C$7:$C$20=I491)"),"#N/A")</f>
        <v>#N/A</v>
      </c>
      <c r="AC491" s="201"/>
      <c r="AD491" s="201"/>
      <c r="AE491" s="201"/>
      <c r="AF491" s="201"/>
      <c r="AG491" s="201"/>
      <c r="AH491" s="201"/>
      <c r="AI491" s="201"/>
    </row>
    <row r="492">
      <c r="H492" s="205"/>
      <c r="I492" s="206"/>
      <c r="J492" s="203"/>
      <c r="K492" s="207"/>
      <c r="L492" s="199"/>
      <c r="M492" s="130"/>
      <c r="N492" s="199"/>
      <c r="O492" s="200"/>
      <c r="P492" s="200"/>
      <c r="Q492" s="130"/>
      <c r="R492" s="199"/>
      <c r="S492" s="200"/>
      <c r="T492" s="132"/>
      <c r="AB492" s="201" t="str">
        <f>IFERROR(__xludf.DUMMYFUNCTION("FILTER('설정시트'!$D$7:$K$20,'설정시트'!$C$7:$C$20=I492)"),"#N/A")</f>
        <v>#N/A</v>
      </c>
      <c r="AC492" s="201"/>
      <c r="AD492" s="201"/>
      <c r="AE492" s="201"/>
      <c r="AF492" s="201"/>
      <c r="AG492" s="201"/>
      <c r="AH492" s="201"/>
      <c r="AI492" s="201"/>
    </row>
    <row r="493">
      <c r="H493" s="205"/>
      <c r="I493" s="206"/>
      <c r="J493" s="203"/>
      <c r="K493" s="207"/>
      <c r="L493" s="199"/>
      <c r="M493" s="130"/>
      <c r="N493" s="199"/>
      <c r="O493" s="200"/>
      <c r="P493" s="200"/>
      <c r="Q493" s="130"/>
      <c r="R493" s="199"/>
      <c r="S493" s="200"/>
      <c r="T493" s="132"/>
      <c r="AB493" s="201" t="str">
        <f>IFERROR(__xludf.DUMMYFUNCTION("FILTER('설정시트'!$D$7:$K$20,'설정시트'!$C$7:$C$20=I493)"),"#N/A")</f>
        <v>#N/A</v>
      </c>
      <c r="AC493" s="201"/>
      <c r="AD493" s="201"/>
      <c r="AE493" s="201"/>
      <c r="AF493" s="201"/>
      <c r="AG493" s="201"/>
      <c r="AH493" s="201"/>
      <c r="AI493" s="201"/>
    </row>
    <row r="494">
      <c r="H494" s="205"/>
      <c r="I494" s="206"/>
      <c r="J494" s="203"/>
      <c r="K494" s="207"/>
      <c r="L494" s="199"/>
      <c r="M494" s="130"/>
      <c r="N494" s="199"/>
      <c r="O494" s="200"/>
      <c r="P494" s="200"/>
      <c r="Q494" s="130"/>
      <c r="R494" s="199"/>
      <c r="S494" s="200"/>
      <c r="T494" s="132"/>
      <c r="AB494" s="201" t="str">
        <f>IFERROR(__xludf.DUMMYFUNCTION("FILTER('설정시트'!$D$7:$K$20,'설정시트'!$C$7:$C$20=I494)"),"#N/A")</f>
        <v>#N/A</v>
      </c>
      <c r="AC494" s="201"/>
      <c r="AD494" s="201"/>
      <c r="AE494" s="201"/>
      <c r="AF494" s="201"/>
      <c r="AG494" s="201"/>
      <c r="AH494" s="201"/>
      <c r="AI494" s="201"/>
    </row>
    <row r="495">
      <c r="H495" s="205"/>
      <c r="I495" s="206"/>
      <c r="J495" s="203"/>
      <c r="K495" s="207"/>
      <c r="L495" s="199"/>
      <c r="M495" s="130"/>
      <c r="N495" s="199"/>
      <c r="O495" s="200"/>
      <c r="P495" s="200"/>
      <c r="Q495" s="130"/>
      <c r="R495" s="199"/>
      <c r="S495" s="200"/>
      <c r="T495" s="132"/>
      <c r="AB495" s="201" t="str">
        <f>IFERROR(__xludf.DUMMYFUNCTION("FILTER('설정시트'!$D$7:$K$20,'설정시트'!$C$7:$C$20=I495)"),"#N/A")</f>
        <v>#N/A</v>
      </c>
      <c r="AC495" s="201"/>
      <c r="AD495" s="201"/>
      <c r="AE495" s="201"/>
      <c r="AF495" s="201"/>
      <c r="AG495" s="201"/>
      <c r="AH495" s="201"/>
      <c r="AI495" s="201"/>
    </row>
    <row r="496">
      <c r="H496" s="205"/>
      <c r="I496" s="206"/>
      <c r="J496" s="203"/>
      <c r="K496" s="207"/>
      <c r="L496" s="199"/>
      <c r="M496" s="130"/>
      <c r="N496" s="199"/>
      <c r="O496" s="200"/>
      <c r="P496" s="200"/>
      <c r="Q496" s="130"/>
      <c r="R496" s="199"/>
      <c r="S496" s="200"/>
      <c r="T496" s="132"/>
      <c r="AB496" s="201" t="str">
        <f>IFERROR(__xludf.DUMMYFUNCTION("FILTER('설정시트'!$D$7:$K$20,'설정시트'!$C$7:$C$20=I496)"),"#N/A")</f>
        <v>#N/A</v>
      </c>
      <c r="AC496" s="201"/>
      <c r="AD496" s="201"/>
      <c r="AE496" s="201"/>
      <c r="AF496" s="201"/>
      <c r="AG496" s="201"/>
      <c r="AH496" s="201"/>
      <c r="AI496" s="201"/>
    </row>
    <row r="497">
      <c r="H497" s="205"/>
      <c r="I497" s="206"/>
      <c r="J497" s="203"/>
      <c r="K497" s="207"/>
      <c r="L497" s="199"/>
      <c r="M497" s="130"/>
      <c r="N497" s="199"/>
      <c r="O497" s="200"/>
      <c r="P497" s="200"/>
      <c r="Q497" s="130"/>
      <c r="R497" s="199"/>
      <c r="S497" s="200"/>
      <c r="T497" s="132"/>
      <c r="AB497" s="201" t="str">
        <f>IFERROR(__xludf.DUMMYFUNCTION("FILTER('설정시트'!$D$7:$K$20,'설정시트'!$C$7:$C$20=I497)"),"#N/A")</f>
        <v>#N/A</v>
      </c>
      <c r="AC497" s="201"/>
      <c r="AD497" s="201"/>
      <c r="AE497" s="201"/>
      <c r="AF497" s="201"/>
      <c r="AG497" s="201"/>
      <c r="AH497" s="201"/>
      <c r="AI497" s="201"/>
    </row>
    <row r="498">
      <c r="H498" s="205"/>
      <c r="I498" s="206"/>
      <c r="J498" s="203"/>
      <c r="K498" s="207"/>
      <c r="L498" s="199"/>
      <c r="M498" s="130"/>
      <c r="N498" s="199"/>
      <c r="O498" s="200"/>
      <c r="P498" s="200"/>
      <c r="Q498" s="130"/>
      <c r="R498" s="199"/>
      <c r="S498" s="200"/>
      <c r="T498" s="132"/>
      <c r="AB498" s="201" t="str">
        <f>IFERROR(__xludf.DUMMYFUNCTION("FILTER('설정시트'!$D$7:$K$20,'설정시트'!$C$7:$C$20=I498)"),"#N/A")</f>
        <v>#N/A</v>
      </c>
      <c r="AC498" s="201"/>
      <c r="AD498" s="201"/>
      <c r="AE498" s="201"/>
      <c r="AF498" s="201"/>
      <c r="AG498" s="201"/>
      <c r="AH498" s="201"/>
      <c r="AI498" s="201"/>
    </row>
    <row r="499">
      <c r="H499" s="205"/>
      <c r="I499" s="206"/>
      <c r="J499" s="203"/>
      <c r="K499" s="207"/>
      <c r="L499" s="199"/>
      <c r="M499" s="130"/>
      <c r="N499" s="199"/>
      <c r="O499" s="200"/>
      <c r="P499" s="200"/>
      <c r="Q499" s="130"/>
      <c r="R499" s="199"/>
      <c r="S499" s="200"/>
      <c r="T499" s="132"/>
      <c r="AB499" s="201" t="str">
        <f>IFERROR(__xludf.DUMMYFUNCTION("FILTER('설정시트'!$D$7:$K$20,'설정시트'!$C$7:$C$20=I499)"),"#N/A")</f>
        <v>#N/A</v>
      </c>
      <c r="AC499" s="201"/>
      <c r="AD499" s="201"/>
      <c r="AE499" s="201"/>
      <c r="AF499" s="201"/>
      <c r="AG499" s="201"/>
      <c r="AH499" s="201"/>
      <c r="AI499" s="201"/>
    </row>
    <row r="500">
      <c r="H500" s="208"/>
      <c r="I500" s="209"/>
      <c r="J500" s="210"/>
      <c r="K500" s="211"/>
      <c r="L500" s="212"/>
      <c r="M500" s="152"/>
      <c r="N500" s="212"/>
      <c r="O500" s="213"/>
      <c r="P500" s="213"/>
      <c r="Q500" s="152"/>
      <c r="R500" s="212"/>
      <c r="S500" s="213"/>
      <c r="T500" s="55"/>
      <c r="AB500" s="201" t="str">
        <f>IFERROR(__xludf.DUMMYFUNCTION("FILTER('설정시트'!$D$7:$K$20,'설정시트'!$C$7:$C$20=I500)"),"#N/A")</f>
        <v>#N/A</v>
      </c>
      <c r="AC500" s="201"/>
      <c r="AD500" s="201"/>
      <c r="AE500" s="201"/>
      <c r="AF500" s="201"/>
      <c r="AG500" s="201"/>
      <c r="AH500" s="201"/>
      <c r="AI500" s="201"/>
    </row>
  </sheetData>
  <customSheetViews>
    <customSheetView guid="{08E032E1-CBE8-4B83-9FAB-540FA7603A16}" filter="1" showAutoFilter="1">
      <autoFilter ref="$H$61:$J$180"/>
    </customSheetView>
    <customSheetView guid="{2938FD61-1C54-41F9-AD5C-522B0675D6B8}" filter="1" showAutoFilter="1">
      <autoFilter ref="$I$61:$L$50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0" priority="1" stopIfTrue="1">
      <formula>MONTH(R9)&lt;&gt;$D$3</formula>
    </cfRule>
  </conditionalFormatting>
  <conditionalFormatting sqref="R19:X19">
    <cfRule type="expression" dxfId="1" priority="2" stopIfTrue="1">
      <formula>MONTH(R19)&lt;&gt;$D$3</formula>
    </cfRule>
  </conditionalFormatting>
  <conditionalFormatting sqref="R17:X17">
    <cfRule type="expression" dxfId="1" priority="3" stopIfTrue="1">
      <formula>MONTH(R17)&lt;&gt;$D$3</formula>
    </cfRule>
  </conditionalFormatting>
  <conditionalFormatting sqref="R15:X15">
    <cfRule type="expression" dxfId="1" priority="4" stopIfTrue="1">
      <formula>MONTH(R15)&lt;&gt;$D$3</formula>
    </cfRule>
  </conditionalFormatting>
  <conditionalFormatting sqref="R13:X13">
    <cfRule type="expression" dxfId="1" priority="5" stopIfTrue="1">
      <formula>MONTH(R13)&lt;&gt;$D$3</formula>
    </cfRule>
  </conditionalFormatting>
  <conditionalFormatting sqref="R11:X11">
    <cfRule type="expression" dxfId="1" priority="6" stopIfTrue="1">
      <formula>MONTH(R11)&lt;&gt;$D$3</formula>
    </cfRule>
  </conditionalFormatting>
  <conditionalFormatting sqref="R20:X20">
    <cfRule type="expression" dxfId="1" priority="7" stopIfTrue="1">
      <formula>MONTH(R19)&lt;&gt;$D$3</formula>
    </cfRule>
  </conditionalFormatting>
  <conditionalFormatting sqref="R18:X18">
    <cfRule type="expression" dxfId="1" priority="8" stopIfTrue="1">
      <formula>MONTH(R17)&lt;&gt;$D$3</formula>
    </cfRule>
  </conditionalFormatting>
  <conditionalFormatting sqref="R16:X16">
    <cfRule type="expression" dxfId="1" priority="9" stopIfTrue="1">
      <formula>MONTH(R15)&lt;&gt;$D$3</formula>
    </cfRule>
  </conditionalFormatting>
  <conditionalFormatting sqref="R14:X14">
    <cfRule type="expression" dxfId="1" priority="10" stopIfTrue="1">
      <formula>MONTH(R13)&lt;&gt;$D$3</formula>
    </cfRule>
  </conditionalFormatting>
  <conditionalFormatting sqref="R12:X12">
    <cfRule type="expression" dxfId="1" priority="11" stopIfTrue="1">
      <formula>MONTH(R11)&lt;&gt;$D$3</formula>
    </cfRule>
  </conditionalFormatting>
  <conditionalFormatting sqref="R10:X10">
    <cfRule type="expression" dxfId="1" priority="12" stopIfTrue="1">
      <formula>MONTH(R9)&lt;&gt;$D$3</formula>
    </cfRule>
  </conditionalFormatting>
  <conditionalFormatting sqref="Y20">
    <cfRule type="expression" dxfId="1" priority="13" stopIfTrue="1">
      <formula>MONTH($R$19)&lt;&gt;$D$3</formula>
    </cfRule>
  </conditionalFormatting>
  <conditionalFormatting sqref="Y18">
    <cfRule type="expression" dxfId="1" priority="14" stopIfTrue="1">
      <formula>MONTH($R$17)&lt;&gt;$D$3</formula>
    </cfRule>
  </conditionalFormatting>
  <conditionalFormatting sqref="Y16">
    <cfRule type="expression" dxfId="1" priority="15" stopIfTrue="1">
      <formula>MONTH($R$15)&lt;&gt;$D$3</formula>
    </cfRule>
  </conditionalFormatting>
  <conditionalFormatting sqref="Y14">
    <cfRule type="expression" dxfId="1" priority="16" stopIfTrue="1">
      <formula>MONTH($R$13)&lt;&gt;$D$3</formula>
    </cfRule>
  </conditionalFormatting>
  <conditionalFormatting sqref="Y12">
    <cfRule type="expression" dxfId="1" priority="17" stopIfTrue="1">
      <formula>MONTH($R$11)&lt;&gt;$D$3</formula>
    </cfRule>
  </conditionalFormatting>
  <conditionalFormatting sqref="Y10">
    <cfRule type="expression" dxfId="1" priority="18" stopIfTrue="1">
      <formula>MONTH($X$9)&lt;&gt;$D$3</formula>
    </cfRule>
  </conditionalFormatting>
  <conditionalFormatting sqref="J18:K18">
    <cfRule type="notContainsBlanks" dxfId="4" priority="19" stopIfTrue="1">
      <formula>LEN(TRIM(J18))&gt;0</formula>
    </cfRule>
  </conditionalFormatting>
  <conditionalFormatting sqref="H62:H500">
    <cfRule type="expression" dxfId="2" priority="20" stopIfTrue="1">
      <formula>AND(H62="", I62&lt;&gt;"")</formula>
    </cfRule>
  </conditionalFormatting>
  <dataValidations>
    <dataValidation type="list" allowBlank="1" showErrorMessage="1" sqref="J147">
      <formula1>'7월'!$AB$147:$AI$147</formula1>
    </dataValidation>
    <dataValidation type="list" allowBlank="1" showErrorMessage="1" sqref="J256">
      <formula1>'7월'!$AB$256:$AI$256</formula1>
    </dataValidation>
    <dataValidation type="list" allowBlank="1" showErrorMessage="1" sqref="J162">
      <formula1>'7월'!$AB$162:$AI$162</formula1>
    </dataValidation>
    <dataValidation type="list" allowBlank="1" showErrorMessage="1" sqref="J459">
      <formula1>'7월'!$AB$459:$AI$459</formula1>
    </dataValidation>
    <dataValidation type="list" allowBlank="1" showErrorMessage="1" sqref="J82">
      <formula1>'7월'!$AB$82:$AI$82</formula1>
    </dataValidation>
    <dataValidation type="list" allowBlank="1" showErrorMessage="1" sqref="J454">
      <formula1>'7월'!$AB$454:$AI$454</formula1>
    </dataValidation>
    <dataValidation type="list" allowBlank="1" showErrorMessage="1" sqref="J474">
      <formula1>'7월'!$AB$474:$AI$474</formula1>
    </dataValidation>
    <dataValidation type="list" allowBlank="1" showErrorMessage="1" sqref="J251">
      <formula1>'7월'!$AB$251:$AI$251</formula1>
    </dataValidation>
    <dataValidation type="list" allowBlank="1" showErrorMessage="1" sqref="J142">
      <formula1>'7월'!$AB$142:$AI$142</formula1>
    </dataValidation>
    <dataValidation type="list" allowBlank="1" showErrorMessage="1" sqref="J439">
      <formula1>'7월'!$AB$439:$AI$439</formula1>
    </dataValidation>
    <dataValidation type="list" allowBlank="1" showErrorMessage="1" sqref="J360">
      <formula1>'7월'!$AB$360:$AI$360</formula1>
    </dataValidation>
    <dataValidation type="list" allowBlank="1" showErrorMessage="1" sqref="J365">
      <formula1>'7월'!$AB$365:$AI$365</formula1>
    </dataValidation>
    <dataValidation type="list" allowBlank="1" showErrorMessage="1" sqref="J403">
      <formula1>'7월'!$AB$403:$AI$403</formula1>
    </dataValidation>
    <dataValidation type="list" allowBlank="1" showErrorMessage="1" sqref="J276">
      <formula1>'7월'!$AB$276:$AI$276</formula1>
    </dataValidation>
    <dataValidation type="list" allowBlank="1" showErrorMessage="1" sqref="J479">
      <formula1>'7월'!$AB$479:$AI$479</formula1>
    </dataValidation>
    <dataValidation type="list" allowBlank="1" showErrorMessage="1" sqref="J385">
      <formula1>'7월'!$AB$385:$AI$385</formula1>
    </dataValidation>
    <dataValidation type="list" allowBlank="1" showErrorMessage="1" sqref="J96">
      <formula1>'7월'!$AB$96:$AI$96</formula1>
    </dataValidation>
    <dataValidation type="list" allowBlank="1" showErrorMessage="1" sqref="J182">
      <formula1>'7월'!$AB$182:$AI$182</formula1>
    </dataValidation>
    <dataValidation type="list" allowBlank="1" showErrorMessage="1" sqref="J205">
      <formula1>'7월'!$AB$205:$AI$205</formula1>
    </dataValidation>
    <dataValidation type="list" allowBlank="1" showErrorMessage="1" sqref="J167">
      <formula1>'7월'!$AB$167:$AI$167</formula1>
    </dataValidation>
    <dataValidation type="list" allowBlank="1" showErrorMessage="1" sqref="J200">
      <formula1>'7월'!$AB$200:$AI$200</formula1>
    </dataValidation>
    <dataValidation type="list" allowBlank="1" showErrorMessage="1" sqref="J220">
      <formula1>'7월'!$AB$220:$AI$220</formula1>
    </dataValidation>
    <dataValidation type="list" allowBlank="1" showErrorMessage="1" sqref="J494">
      <formula1>'7월'!$AB$494:$AI$494</formula1>
    </dataValidation>
    <dataValidation type="list" allowBlank="1" showErrorMessage="1" sqref="J423">
      <formula1>'7월'!$AB$423:$AI$423</formula1>
    </dataValidation>
    <dataValidation type="list" allowBlank="1" showErrorMessage="1" sqref="J314">
      <formula1>'7월'!$AB$314:$AI$314</formula1>
    </dataValidation>
    <dataValidation type="list" allowBlank="1" showErrorMessage="1" sqref="J419">
      <formula1>'7월'!$AB$419:$AI$419</formula1>
    </dataValidation>
    <dataValidation type="list" allowBlank="1" showErrorMessage="1" sqref="J380">
      <formula1>'7월'!$AB$380:$AI$380</formula1>
    </dataValidation>
    <dataValidation type="list" allowBlank="1" showErrorMessage="1" sqref="J67">
      <formula1>'7월'!$AB$67:$AI$67</formula1>
    </dataValidation>
    <dataValidation type="list" allowBlank="1" showErrorMessage="1" sqref="J111">
      <formula1>'7월'!$AB$111:$AI$111</formula1>
    </dataValidation>
    <dataValidation type="list" allowBlank="1" showErrorMessage="1" sqref="J79">
      <formula1>'7월'!$AB$79:$AI$79</formula1>
    </dataValidation>
    <dataValidation type="list" allowBlank="1" showErrorMessage="1" sqref="J271">
      <formula1>'7월'!$AB$271:$AI$271</formula1>
    </dataValidation>
    <dataValidation type="list" allowBlank="1" showErrorMessage="1" sqref="J225">
      <formula1>'7월'!$AB$225:$AI$225</formula1>
    </dataValidation>
    <dataValidation type="list" allowBlank="1" showErrorMessage="1" sqref="J414">
      <formula1>'7월'!$AB$414:$AI$414</formula1>
    </dataValidation>
    <dataValidation type="list" allowBlank="1" showErrorMessage="1" sqref="J319">
      <formula1>'7월'!$AB$319:$AI$319</formula1>
    </dataValidation>
    <dataValidation type="list" allowBlank="1" showErrorMessage="1" sqref="J116">
      <formula1>'7월'!$AB$116:$AI$116</formula1>
    </dataValidation>
    <dataValidation type="list" allowBlank="1" showErrorMessage="1" sqref="J334">
      <formula1>'7월'!$AB$334:$AI$334</formula1>
    </dataValidation>
    <dataValidation type="list" allowBlank="1" showErrorMessage="1" sqref="J70">
      <formula1>'7월'!$AB$70:$AI$70</formula1>
    </dataValidation>
    <dataValidation type="list" allowBlank="1" showErrorMessage="1" sqref="J391">
      <formula1>'7월'!$AB$391:$AI$391</formula1>
    </dataValidation>
    <dataValidation type="list" allowBlank="1" showErrorMessage="1" sqref="J499">
      <formula1>'7월'!$AB$499:$AI$499</formula1>
    </dataValidation>
    <dataValidation type="list" allowBlank="1" showErrorMessage="1" sqref="J107">
      <formula1>'7월'!$AB$107:$AI$107</formula1>
    </dataValidation>
    <dataValidation type="list" allowBlank="1" showErrorMessage="1" sqref="J94">
      <formula1>'7월'!$AB$94:$AI$94</formula1>
    </dataValidation>
    <dataValidation type="list" allowBlank="1" showErrorMessage="1" sqref="J216">
      <formula1>'7월'!$AB$216:$AI$216</formula1>
    </dataValidation>
    <dataValidation type="list" allowBlank="1" showErrorMessage="1" sqref="J282">
      <formula1>'7월'!$AB$282:$AI$282</formula1>
    </dataValidation>
    <dataValidation type="list" allowBlank="1" showErrorMessage="1" sqref="J136">
      <formula1>'7월'!$AB$136:$AI$136</formula1>
    </dataValidation>
    <dataValidation type="list" allowBlank="1" showErrorMessage="1" sqref="J480">
      <formula1>'7월'!$AB$480:$AI$480</formula1>
    </dataValidation>
    <dataValidation type="list" allowBlank="1" showErrorMessage="1" sqref="J408">
      <formula1>'7월'!$AB$408:$AI$408</formula1>
    </dataValidation>
    <dataValidation type="list" allowBlank="1" showErrorMessage="1" sqref="J65">
      <formula1>'7월'!$AB$65:$AI$65</formula1>
    </dataValidation>
    <dataValidation type="list" allowBlank="1" showErrorMessage="1" sqref="J291">
      <formula1>'7월'!$AB$291:$AI$291</formula1>
    </dataValidation>
    <dataValidation type="list" allowBlank="1" showErrorMessage="1" sqref="J443">
      <formula1>'7월'!$AB$443:$AI$443</formula1>
    </dataValidation>
    <dataValidation type="list" allowBlank="1" showErrorMessage="1" sqref="J173">
      <formula1>'7월'!$AB$173:$AI$173</formula1>
    </dataValidation>
    <dataValidation type="list" allowBlank="1" showErrorMessage="1" sqref="J325">
      <formula1>'7월'!$AB$325:$AI$325</formula1>
    </dataValidation>
    <dataValidation type="list" allowBlank="1" showErrorMessage="1" sqref="J354">
      <formula1>'7월'!$AB$354:$AI$354</formula1>
    </dataValidation>
    <dataValidation type="list" allowBlank="1" showErrorMessage="1" sqref="J434">
      <formula1>'7월'!$AB$434:$AI$434</formula1>
    </dataValidation>
    <dataValidation type="list" allowBlank="1" showErrorMessage="1" sqref="J245">
      <formula1>'7월'!$AB$245:$AI$245</formula1>
    </dataValidation>
    <dataValidation type="list" allowBlank="1" showErrorMessage="1" sqref="J127">
      <formula1>'7월'!$AB$127:$AI$127</formula1>
    </dataValidation>
    <dataValidation type="list" allowBlank="1" showErrorMessage="1" sqref="J345">
      <formula1>'7월'!$AB$345:$AI$345</formula1>
    </dataValidation>
    <dataValidation type="list" allowBlank="1" showErrorMessage="1" sqref="J156">
      <formula1>'7월'!$AB$156:$AI$156</formula1>
    </dataValidation>
    <dataValidation type="list" allowBlank="1" showErrorMessage="1" sqref="J236">
      <formula1>'7월'!$AB$236:$AI$236</formula1>
    </dataValidation>
    <dataValidation type="list" allowBlank="1" showErrorMessage="1" sqref="J463">
      <formula1>'7월'!$AB$463:$AI$463</formula1>
    </dataValidation>
    <dataValidation type="list" allowBlank="1" showErrorMessage="1" sqref="J193">
      <formula1>'7월'!$AB$193:$AI$193</formula1>
    </dataValidation>
    <dataValidation type="list" allowBlank="1" showErrorMessage="1" sqref="J98">
      <formula1>'7월'!$AB$98:$AI$98</formula1>
    </dataValidation>
    <dataValidation type="list" allowBlank="1" showErrorMessage="1" sqref="J242">
      <formula1>'7월'!$AB$242:$AI$242</formula1>
    </dataValidation>
    <dataValidation type="list" allowBlank="1" showErrorMessage="1" sqref="J133">
      <formula1>'7월'!$AB$133:$AI$133</formula1>
    </dataValidation>
    <dataValidation type="list" allowBlank="1" showErrorMessage="1" sqref="J280">
      <formula1>'7월'!$AB$280:$AI$280</formula1>
    </dataValidation>
    <dataValidation type="list" allowBlank="1" showErrorMessage="1" sqref="J351">
      <formula1>'7월'!$AB$351:$AI$351</formula1>
    </dataValidation>
    <dataValidation type="list" allowBlank="1" showErrorMessage="1" sqref="J171">
      <formula1>'7월'!$AB$171:$AI$171</formula1>
    </dataValidation>
    <dataValidation type="list" allowBlank="1" showErrorMessage="1" sqref="J298">
      <formula1>'7월'!$AB$298:$AI$298</formula1>
    </dataValidation>
    <dataValidation type="list" allowBlank="1" showErrorMessage="1" sqref="J440">
      <formula1>'7월'!$AB$440:$AI$440</formula1>
    </dataValidation>
    <dataValidation type="list" allowBlank="1" showErrorMessage="1" sqref="J207">
      <formula1>'7월'!$AB$207:$AI$207</formula1>
    </dataValidation>
    <dataValidation type="list" allowBlank="1" showErrorMessage="1" sqref="J262">
      <formula1>'7월'!$AB$262:$AI$262</formula1>
    </dataValidation>
    <dataValidation type="list" allowBlank="1" showErrorMessage="1" sqref="J191">
      <formula1>'7월'!$AB$191:$AI$191</formula1>
    </dataValidation>
    <dataValidation type="list" allowBlank="1" showErrorMessage="1" sqref="J371">
      <formula1>'7월'!$AB$371:$AI$371</formula1>
    </dataValidation>
    <dataValidation type="list" allowBlank="1" showErrorMessage="1" sqref="J405">
      <formula1>'7월'!$AB$405:$AI$405</formula1>
    </dataValidation>
    <dataValidation type="list" allowBlank="1" showErrorMessage="1" sqref="J437">
      <formula1>'7월'!$AB$437:$AI$437</formula1>
    </dataValidation>
    <dataValidation type="list" allowBlank="1" showErrorMessage="1" sqref="J460">
      <formula1>'7월'!$AB$460:$AI$460</formula1>
    </dataValidation>
    <dataValidation type="list" allowBlank="1" showErrorMessage="1" sqref="J153">
      <formula1>'7월'!$AB$153:$AI$153</formula1>
    </dataValidation>
    <dataValidation type="list" allowBlank="1" showErrorMessage="1" sqref="J258">
      <formula1>'7월'!$AB$258:$AI$258</formula1>
    </dataValidation>
    <dataValidation type="list" allowBlank="1" showErrorMessage="1" sqref="J239">
      <formula1>'7월'!$AB$239:$AI$239</formula1>
    </dataValidation>
    <dataValidation type="list" allowBlank="1" showErrorMessage="1" sqref="J367">
      <formula1>'7월'!$AB$367:$AI$367</formula1>
    </dataValidation>
    <dataValidation type="list" allowBlank="1" showErrorMessage="1" sqref="J131">
      <formula1>'7월'!$AB$131:$AI$131</formula1>
    </dataValidation>
    <dataValidation type="list" allowBlank="1" showErrorMessage="1" sqref="J348">
      <formula1>'7월'!$AB$348:$AI$348</formula1>
    </dataValidation>
    <dataValidation type="list" allowBlank="1" showErrorMessage="1" sqref="J240">
      <formula1>'7월'!$AB$240:$AI$240</formula1>
    </dataValidation>
    <dataValidation type="list" allowBlank="1" showErrorMessage="1" sqref="J400">
      <formula1>'7월'!$AB$400:$AI$400</formula1>
    </dataValidation>
    <dataValidation type="list" allowBlank="1" showErrorMessage="1" sqref="J169">
      <formula1>'7월'!$AB$169:$AI$169</formula1>
    </dataValidation>
    <dataValidation type="list" allowBlank="1" showErrorMessage="1" sqref="J187">
      <formula1>'7월'!$AB$187:$AI$187</formula1>
    </dataValidation>
    <dataValidation type="list" allowBlank="1" showErrorMessage="1" sqref="J311">
      <formula1>'7월'!$AB$311:$AI$311</formula1>
    </dataValidation>
    <dataValidation type="list" allowBlank="1" showErrorMessage="1" sqref="J457">
      <formula1>'7월'!$AB$457:$AI$457</formula1>
    </dataValidation>
    <dataValidation type="list" allowBlank="1" showErrorMessage="1" sqref="J202">
      <formula1>'7월'!$AB$202:$AI$202</formula1>
    </dataValidation>
    <dataValidation type="list" allowBlank="1" showErrorMessage="1" sqref="J476">
      <formula1>'7월'!$AB$476:$AI$476</formula1>
    </dataValidation>
    <dataValidation type="list" allowBlank="1" showErrorMessage="1" sqref="J296">
      <formula1>'7월'!$AB$296:$AI$296</formula1>
    </dataValidation>
    <dataValidation type="list" allowBlank="1" showErrorMessage="1" sqref="J260">
      <formula1>'7월'!$AB$260:$AI$260</formula1>
    </dataValidation>
    <dataValidation type="list" allowBlank="1" showErrorMessage="1" sqref="J151">
      <formula1>'7월'!$AB$151:$AI$151</formula1>
    </dataValidation>
    <dataValidation type="list" allowBlank="1" showErrorMessage="1" sqref="J259">
      <formula1>'7월'!$AB$259:$AI$259</formula1>
    </dataValidation>
    <dataValidation type="list" allowBlank="1" showErrorMessage="1" sqref="J113">
      <formula1>'7월'!$AB$113:$AI$113</formula1>
    </dataValidation>
    <dataValidation type="list" allowBlank="1" showErrorMessage="1" sqref="J401">
      <formula1>'7월'!$AB$401:$AI$401</formula1>
    </dataValidation>
    <dataValidation type="list" allowBlank="1" showErrorMessage="1" sqref="J387">
      <formula1>'7월'!$AB$387:$AI$387</formula1>
    </dataValidation>
    <dataValidation type="list" allowBlank="1" showErrorMessage="1" sqref="J420">
      <formula1>'7월'!$AB$420:$AI$420</formula1>
    </dataValidation>
    <dataValidation type="list" allowBlank="1" showErrorMessage="1" sqref="J368">
      <formula1>'7월'!$AB$368:$AI$368</formula1>
    </dataValidation>
    <dataValidation type="list" allowBlank="1" showErrorMessage="1" sqref="J278">
      <formula1>'7월'!$AB$278:$AI$278</formula1>
    </dataValidation>
    <dataValidation type="list" allowBlank="1" showErrorMessage="1" sqref="J312">
      <formula1>'7월'!$AB$312:$AI$312</formula1>
    </dataValidation>
    <dataValidation type="list" allowBlank="1" showErrorMessage="1" sqref="J331">
      <formula1>'7월'!$AB$331:$AI$331</formula1>
    </dataValidation>
    <dataValidation type="list" allowBlank="1" showErrorMessage="1" sqref="J203">
      <formula1>'7월'!$AB$203:$AI$203</formula1>
    </dataValidation>
    <dataValidation type="list" allowBlank="1" showErrorMessage="1" sqref="J189">
      <formula1>'7월'!$AB$189:$AI$189</formula1>
    </dataValidation>
    <dataValidation type="list" allowBlank="1" showErrorMessage="1" sqref="J222">
      <formula1>'7월'!$AB$222:$AI$222</formula1>
    </dataValidation>
    <dataValidation type="list" allowBlank="1" showErrorMessage="1" sqref="J477">
      <formula1>'7월'!$AB$477:$AI$477</formula1>
    </dataValidation>
    <dataValidation type="list" allowBlank="1" showErrorMessage="1" sqref="J496">
      <formula1>'7월'!$AB$496:$AI$496</formula1>
    </dataValidation>
    <dataValidation type="list" allowBlank="1" showErrorMessage="1" sqref="J114">
      <formula1>'7월'!$AB$114:$AI$114</formula1>
    </dataValidation>
    <dataValidation type="list" allowBlank="1" showErrorMessage="1" sqref="J322">
      <formula1>'7월'!$AB$322:$AI$322</formula1>
    </dataValidation>
    <dataValidation type="list" allowBlank="1" showErrorMessage="1" sqref="J289">
      <formula1>'7월'!$AB$289:$AI$289</formula1>
    </dataValidation>
    <dataValidation type="list" allowBlank="1" showErrorMessage="1" sqref="J416">
      <formula1>'7월'!$AB$416:$AI$416</formula1>
    </dataValidation>
    <dataValidation type="list" allowBlank="1" showErrorMessage="1" sqref="J208">
      <formula1>'7월'!$AB$208:$AI$208</formula1>
    </dataValidation>
    <dataValidation type="list" allowBlank="1" showErrorMessage="1" sqref="J426">
      <formula1>'7월'!$AB$426:$AI$426</formula1>
    </dataValidation>
    <dataValidation type="list" allowBlank="1" showErrorMessage="1" sqref="J195">
      <formula1>'7월'!$AB$195:$AI$195</formula1>
    </dataValidation>
    <dataValidation type="list" allowBlank="1" showErrorMessage="1" sqref="J421">
      <formula1>'7월'!$AB$421:$AI$421</formula1>
    </dataValidation>
    <dataValidation type="list" allowBlank="1" showErrorMessage="1" sqref="J388">
      <formula1>'7월'!$AB$388:$AI$388</formula1>
    </dataValidation>
    <dataValidation type="list" allowBlank="1" showErrorMessage="1" sqref="J327">
      <formula1>'7월'!$AB$327:$AI$327</formula1>
    </dataValidation>
    <dataValidation type="list" allowBlank="1" showErrorMessage="1" sqref="J233">
      <formula1>'7월'!$AB$233:$AI$233</formula1>
    </dataValidation>
    <dataValidation type="list" allowBlank="1" showErrorMessage="1" sqref="J492">
      <formula1>'7월'!$AB$492:$AI$492</formula1>
    </dataValidation>
    <dataValidation type="list" allowBlank="1" showErrorMessage="1" sqref="J284">
      <formula1>'7월'!$AB$284:$AI$284</formula1>
    </dataValidation>
    <dataValidation type="list" allowBlank="1" showErrorMessage="1" sqref="J299">
      <formula1>'7월'!$AB$299:$AI$299</formula1>
    </dataValidation>
    <dataValidation type="list" allowBlank="1" showErrorMessage="1" sqref="J180">
      <formula1>'7월'!$AB$180:$AI$180</formula1>
    </dataValidation>
    <dataValidation type="list" allowBlank="1" showErrorMessage="1" sqref="J332">
      <formula1>'7월'!$AB$332:$AI$332</formula1>
    </dataValidation>
    <dataValidation type="list" allowBlank="1" showErrorMessage="1" sqref="J74">
      <formula1>'7월'!$AB$74:$AI$74</formula1>
    </dataValidation>
    <dataValidation type="list" allowBlank="1" showErrorMessage="1" sqref="J185">
      <formula1>'7월'!$AB$185:$AI$185</formula1>
    </dataValidation>
    <dataValidation type="list" allowBlank="1" showErrorMessage="1" sqref="J243">
      <formula1>'7월'!$AB$243:$AI$243</formula1>
    </dataValidation>
    <dataValidation type="list" allowBlank="1" showErrorMessage="1" sqref="J337">
      <formula1>'7월'!$AB$337:$AI$337</formula1>
    </dataValidation>
    <dataValidation type="list" allowBlank="1" showErrorMessage="1" sqref="J238">
      <formula1>'7월'!$AB$238:$AI$238</formula1>
    </dataValidation>
    <dataValidation type="list" allowBlank="1" showErrorMessage="1" sqref="J461">
      <formula1>'7월'!$AB$461:$AI$461</formula1>
    </dataValidation>
    <dataValidation type="list" allowBlank="1" showErrorMessage="1" sqref="J456">
      <formula1>'7월'!$AB$456:$AI$456</formula1>
    </dataValidation>
    <dataValidation type="list" allowBlank="1" showErrorMessage="1" sqref="J248">
      <formula1>'7월'!$AB$248:$AI$248</formula1>
    </dataValidation>
    <dataValidation type="list" allowBlank="1" showErrorMessage="1" sqref="J190">
      <formula1>'7월'!$AB$190:$AI$190</formula1>
    </dataValidation>
    <dataValidation type="list" allowBlank="1" showErrorMessage="1" sqref="J144">
      <formula1>'7월'!$AB$144:$AI$144</formula1>
    </dataValidation>
    <dataValidation type="list" allowBlank="1" showErrorMessage="1" sqref="J149">
      <formula1>'7월'!$AB$149:$AI$149</formula1>
    </dataValidation>
    <dataValidation type="list" allowBlank="1" showErrorMessage="1" sqref="J90">
      <formula1>'7월'!$AB$90:$AI$90</formula1>
    </dataValidation>
    <dataValidation type="list" allowBlank="1" showErrorMessage="1" sqref="J451">
      <formula1>'7월'!$AB$451:$AI$451</formula1>
    </dataValidation>
    <dataValidation type="list" allowBlank="1" showErrorMessage="1" sqref="J372">
      <formula1>'7월'!$AB$372:$AI$372</formula1>
    </dataValidation>
    <dataValidation type="list" allowBlank="1" showErrorMessage="1" sqref="J452">
      <formula1>'7월'!$AB$452:$AI$452</formula1>
    </dataValidation>
    <dataValidation type="list" allowBlank="1" showErrorMessage="1" sqref="J244">
      <formula1>'7월'!$AB$244:$AI$244</formula1>
    </dataValidation>
    <dataValidation type="list" allowBlank="1" showErrorMessage="1" sqref="J91">
      <formula1>'7월'!$AB$91:$AI$91</formula1>
    </dataValidation>
    <dataValidation type="list" allowBlank="1" showErrorMessage="1" sqref="J273">
      <formula1>'7월'!$AB$273:$AI$273</formula1>
    </dataValidation>
    <dataValidation type="list" allowBlank="1" showErrorMessage="1" sqref="J462">
      <formula1>'7월'!$AB$462:$AI$462</formula1>
    </dataValidation>
    <dataValidation type="list" allowBlank="1" showErrorMessage="1" sqref="J328">
      <formula1>'7월'!$AB$328:$AI$328</formula1>
    </dataValidation>
    <dataValidation type="list" allowBlank="1" showErrorMessage="1" sqref="J154">
      <formula1>'7월'!$AB$154:$AI$154</formula1>
    </dataValidation>
    <dataValidation type="list" allowBlank="1" showErrorMessage="1" sqref="J362">
      <formula1>'7월'!$AB$362:$AI$362</formula1>
    </dataValidation>
    <dataValidation type="list" allowBlank="1" showErrorMessage="1" sqref="J427">
      <formula1>'7월'!$AB$427:$AI$427</formula1>
    </dataValidation>
    <dataValidation type="list" allowBlank="1" showErrorMessage="1" sqref="J415">
      <formula1>'7월'!$AB$415:$AI$415</formula1>
    </dataValidation>
    <dataValidation type="list" allowBlank="1" showErrorMessage="1" sqref="J145">
      <formula1>'7월'!$AB$145:$AI$145</formula1>
    </dataValidation>
    <dataValidation type="list" allowBlank="1" showErrorMessage="1" sqref="J184">
      <formula1>'7월'!$AB$184:$AI$184</formula1>
    </dataValidation>
    <dataValidation type="list" allowBlank="1" showErrorMessage="1" sqref="J274">
      <formula1>'7월'!$AB$274:$AI$274</formula1>
    </dataValidation>
    <dataValidation type="list" allowBlank="1" showErrorMessage="1" sqref="J417">
      <formula1>'7월'!$AB$417:$AI$417</formula1>
    </dataValidation>
    <dataValidation type="list" allowBlank="1" showErrorMessage="1" sqref="J119">
      <formula1>'7월'!$AB$119:$AI$119</formula1>
    </dataValidation>
    <dataValidation type="list" allowBlank="1" showErrorMessage="1" sqref="J209">
      <formula1>'7월'!$AB$209:$AI$209</formula1>
    </dataValidation>
    <dataValidation type="list" allowBlank="1" showErrorMessage="1" sqref="J425">
      <formula1>'7월'!$AB$425:$AI$425</formula1>
    </dataValidation>
    <dataValidation type="list" allowBlank="1" showErrorMessage="1" sqref="J155">
      <formula1>'7월'!$AB$155:$AI$155</formula1>
    </dataValidation>
    <dataValidation type="list" allowBlank="1" showErrorMessage="1" sqref="J363">
      <formula1>'7월'!$AB$363:$AI$363</formula1>
    </dataValidation>
    <dataValidation type="list" allowBlank="1" showErrorMessage="1" sqref="J491">
      <formula1>'7월'!$AB$491:$AI$491</formula1>
    </dataValidation>
    <dataValidation type="list" allowBlank="1" showErrorMessage="1" sqref="J326">
      <formula1>'7월'!$AB$326:$AI$326</formula1>
    </dataValidation>
    <dataValidation type="list" allowBlank="1" showErrorMessage="1" sqref="J118">
      <formula1>'7월'!$AB$118:$AI$118</formula1>
    </dataValidation>
    <dataValidation type="list" allowBlank="1" showErrorMessage="1" sqref="J283">
      <formula1>'7월'!$AB$283:$AI$283</formula1>
    </dataValidation>
    <dataValidation type="list" allowBlank="1" showErrorMessage="1" sqref="J373">
      <formula1>'7월'!$AB$373:$AI$373</formula1>
    </dataValidation>
    <dataValidation type="list" allowBlank="1" showErrorMessage="1" sqref="J109">
      <formula1>'7월'!$AB$109:$AI$109</formula1>
    </dataValidation>
    <dataValidation type="list" allowBlank="1" showErrorMessage="1" sqref="J336">
      <formula1>'7월'!$AB$336:$AI$336</formula1>
    </dataValidation>
    <dataValidation type="list" allowBlank="1" showErrorMessage="1" sqref="J77">
      <formula1>'7월'!$AB$77:$AI$77</formula1>
    </dataValidation>
    <dataValidation type="list" allowBlank="1" showErrorMessage="1" sqref="J450">
      <formula1>'7월'!$AB$450:$AI$450</formula1>
    </dataValidation>
    <dataValidation type="list" allowBlank="1" showErrorMessage="1" sqref="J100">
      <formula1>'7월'!$AB$100:$AI$100</formula1>
    </dataValidation>
    <dataValidation type="list" allowBlank="1" showErrorMessage="1" sqref="J199">
      <formula1>'7월'!$AB$199:$AI$199</formula1>
    </dataValidation>
    <dataValidation type="list" allowBlank="1" showErrorMessage="1" sqref="J143">
      <formula1>'7월'!$AB$143:$AI$143</formula1>
    </dataValidation>
    <dataValidation type="list" allowBlank="1" showErrorMessage="1" sqref="J412">
      <formula1>'7월'!$AB$412:$AI$412</formula1>
    </dataValidation>
    <dataValidation type="list" allowBlank="1" showErrorMessage="1" sqref="J232">
      <formula1>'7월'!$AB$232:$AI$232</formula1>
    </dataValidation>
    <dataValidation type="list" allowBlank="1" showErrorMessage="1" sqref="J105">
      <formula1>'7월'!$AB$105:$AI$105</formula1>
    </dataValidation>
    <dataValidation type="list" allowBlank="1" showErrorMessage="1" sqref="J270">
      <formula1>'7월'!$AB$270:$AI$270</formula1>
    </dataValidation>
    <dataValidation type="list" allowBlank="1" showErrorMessage="1" sqref="J92">
      <formula1>'7월'!$AB$92:$AI$92</formula1>
    </dataValidation>
    <dataValidation type="list" allowBlank="1" showErrorMessage="1" sqref="J379">
      <formula1>'7월'!$AB$379:$AI$379</formula1>
    </dataValidation>
    <dataValidation type="list" allowBlank="1" showErrorMessage="1" sqref="J71">
      <formula1>'7월'!$AB$71:$AI$71</formula1>
    </dataValidation>
    <dataValidation type="list" allowBlank="1" showErrorMessage="1" sqref="J108">
      <formula1>'7월'!$AB$108:$AI$108</formula1>
    </dataValidation>
    <dataValidation type="list" allowBlank="1" showErrorMessage="1" sqref="J194">
      <formula1>'7월'!$AB$194:$AI$194</formula1>
    </dataValidation>
    <dataValidation type="list" allowBlank="1" showErrorMessage="1" sqref="J247">
      <formula1>'7월'!$AB$247:$AI$247</formula1>
    </dataValidation>
    <dataValidation type="list" allowBlank="1" showErrorMessage="1" sqref="J374">
      <formula1>'7월'!$AB$374:$AI$374</formula1>
    </dataValidation>
    <dataValidation type="list" allowBlank="1" showErrorMessage="1" sqref="J465">
      <formula1>'7월'!$AB$465:$AI$465</formula1>
    </dataValidation>
    <dataValidation type="list" allowBlank="1" showErrorMessage="1" sqref="J72">
      <formula1>'7월'!$AB$72:$AI$72</formula1>
    </dataValidation>
    <dataValidation type="list" allowBlank="1" showErrorMessage="1" sqref="J339">
      <formula1>'7월'!$AB$339:$AI$339</formula1>
    </dataValidation>
    <dataValidation type="list" allowBlank="1" showErrorMessage="1" sqref="J196">
      <formula1>'7월'!$AB$196:$AI$196</formula1>
    </dataValidation>
    <dataValidation type="list" allowBlank="1" showErrorMessage="1" sqref="J323">
      <formula1>'7월'!$AB$323:$AI$323</formula1>
    </dataValidation>
    <dataValidation type="list" allowBlank="1" showErrorMessage="1" sqref="J78">
      <formula1>'7월'!$AB$78:$AI$78</formula1>
    </dataValidation>
    <dataValidation type="list" allowBlank="1" showErrorMessage="1" sqref="J234">
      <formula1>'7월'!$AB$234:$AI$234</formula1>
    </dataValidation>
    <dataValidation type="list" allowBlank="1" showErrorMessage="1" sqref="J285">
      <formula1>'7월'!$AB$285:$AI$285</formula1>
    </dataValidation>
    <dataValidation type="list" allowBlank="1" showErrorMessage="1" sqref="J158">
      <formula1>'7월'!$AB$158:$AI$158</formula1>
    </dataValidation>
    <dataValidation type="list" allowBlank="1" showErrorMessage="1" sqref="J338">
      <formula1>'7월'!$AB$338:$AI$338</formula1>
    </dataValidation>
    <dataValidation type="list" allowBlank="1" showErrorMessage="1" sqref="J181">
      <formula1>'7월'!$AB$181:$AI$181</formula1>
    </dataValidation>
    <dataValidation type="list" allowBlank="1" showErrorMessage="1" sqref="J361">
      <formula1>'7월'!$AB$361:$AI$361</formula1>
    </dataValidation>
    <dataValidation type="list" allowBlank="1" showErrorMessage="1" sqref="J428">
      <formula1>'7월'!$AB$428:$AI$428</formula1>
    </dataValidation>
    <dataValidation type="list" allowBlank="1" showErrorMessage="1" sqref="J197">
      <formula1>'7월'!$AB$197:$AI$197</formula1>
    </dataValidation>
    <dataValidation type="list" allowBlank="1" showErrorMessage="1" sqref="J102">
      <formula1>'7월'!$AB$102:$AI$102</formula1>
    </dataValidation>
    <dataValidation type="list" allowBlank="1" showErrorMessage="1" sqref="J159">
      <formula1>'7월'!$AB$159:$AI$159</formula1>
    </dataValidation>
    <dataValidation type="list" allowBlank="1" showErrorMessage="1" sqref="J376">
      <formula1>'7월'!$AB$376:$AI$376</formula1>
    </dataValidation>
    <dataValidation type="list" allowBlank="1" showErrorMessage="1" sqref="J466">
      <formula1>'7월'!$AB$466:$AI$466</formula1>
    </dataValidation>
    <dataValidation type="list" allowBlank="1" showErrorMessage="1" sqref="J73">
      <formula1>'7월'!$AB$73:$AI$73</formula1>
    </dataValidation>
    <dataValidation type="list" allowBlank="1" showErrorMessage="1" sqref="J249">
      <formula1>'7월'!$AB$249:$AI$249</formula1>
    </dataValidation>
    <dataValidation type="list" allowBlank="1" showErrorMessage="1" sqref="J103">
      <formula1>'7월'!$AB$103:$AI$103</formula1>
    </dataValidation>
    <dataValidation type="list" allowBlank="1" showErrorMessage="1" sqref="J287">
      <formula1>'7월'!$AB$287:$AI$287</formula1>
    </dataValidation>
    <dataValidation type="list" allowBlank="1" showErrorMessage="1" sqref="J377">
      <formula1>'7월'!$AB$377:$AI$377</formula1>
    </dataValidation>
    <dataValidation type="list" allowBlank="1" showErrorMessage="1" sqref="J500">
      <formula1>'7월'!$AB$500:$AI$500</formula1>
    </dataValidation>
    <dataValidation type="list" allowBlank="1" showErrorMessage="1" sqref="J320">
      <formula1>'7월'!$AB$320:$AI$320</formula1>
    </dataValidation>
    <dataValidation type="list" allowBlank="1" showErrorMessage="1" sqref="J410">
      <formula1>'7월'!$AB$410:$AI$410</formula1>
    </dataValidation>
    <dataValidation type="list" allowBlank="1" showErrorMessage="1" sqref="J140">
      <formula1>'7월'!$AB$140:$AI$140</formula1>
    </dataValidation>
    <dataValidation type="list" allowBlank="1" showErrorMessage="1" sqref="J230">
      <formula1>'7월'!$AB$230:$AI$230</formula1>
    </dataValidation>
    <dataValidation type="list" allowBlank="1" showErrorMessage="1" sqref="J321">
      <formula1>'7월'!$AB$321:$AI$321</formula1>
    </dataValidation>
    <dataValidation type="list" allowBlank="1" showErrorMessage="1" sqref="J467">
      <formula1>'7월'!$AB$467:$AI$467</formula1>
    </dataValidation>
    <dataValidation type="list" allowBlank="1" showErrorMessage="1" sqref="J75">
      <formula1>'7월'!$AB$75:$AI$75</formula1>
    </dataValidation>
    <dataValidation type="list" allowBlank="1" showErrorMessage="1" sqref="J141">
      <formula1>'7월'!$AB$141:$AI$141</formula1>
    </dataValidation>
    <dataValidation type="list" allowBlank="1" showErrorMessage="1" sqref="J378">
      <formula1>'7월'!$AB$378:$AI$378</formula1>
    </dataValidation>
    <dataValidation type="list" allowBlank="1" showErrorMessage="1" sqref="J76">
      <formula1>'7월'!$AB$76:$AI$76</formula1>
    </dataValidation>
    <dataValidation type="list" allowBlank="1" showErrorMessage="1" sqref="J231">
      <formula1>'7월'!$AB$231:$AI$231</formula1>
    </dataValidation>
    <dataValidation type="list" allowBlank="1" showErrorMessage="1" sqref="J411">
      <formula1>'7월'!$AB$411:$AI$411</formula1>
    </dataValidation>
    <dataValidation type="list" allowBlank="1" showErrorMessage="1" sqref="J468">
      <formula1>'7월'!$AB$468:$AI$468</formula1>
    </dataValidation>
    <dataValidation type="list" allowBlank="1" showErrorMessage="1" sqref="J104">
      <formula1>'7월'!$AB$104:$AI$104</formula1>
    </dataValidation>
    <dataValidation type="list" allowBlank="1" showErrorMessage="1" sqref="J198">
      <formula1>'7월'!$AB$198:$AI$198</formula1>
    </dataValidation>
    <dataValidation type="list" allowBlank="1" showErrorMessage="1" sqref="J288">
      <formula1>'7월'!$AB$288:$AI$288</formula1>
    </dataValidation>
    <dataValidation type="list" allowBlank="1" showErrorMessage="1" sqref="J261">
      <formula1>'7월'!$AB$261:$AI$261</formula1>
    </dataValidation>
    <dataValidation type="list" allowBlank="1" showErrorMessage="1" sqref="J464">
      <formula1>'7월'!$AB$464:$AI$464</formula1>
    </dataValidation>
    <dataValidation type="list" allowBlank="1" showErrorMessage="1" sqref="J355">
      <formula1>'7월'!$AB$355:$AI$355</formula1>
    </dataValidation>
    <dataValidation type="list" allowBlank="1" showErrorMessage="1" sqref="J370">
      <formula1>'7월'!$AB$370:$AI$370</formula1>
    </dataValidation>
    <dataValidation type="list" allowBlank="1" showErrorMessage="1" sqref="J449">
      <formula1>'7월'!$AB$449:$AI$449</formula1>
    </dataValidation>
    <dataValidation type="list" allowBlank="1" showErrorMessage="1" sqref="J246">
      <formula1>'7월'!$AB$246:$AI$246</formula1>
    </dataValidation>
    <dataValidation type="list" allowBlank="1" showErrorMessage="1" sqref="J266">
      <formula1>'7월'!$AB$266:$AI$266</formula1>
    </dataValidation>
    <dataValidation type="list" allowBlank="1" showErrorMessage="1" sqref="J469">
      <formula1>'7월'!$AB$469:$AI$469</formula1>
    </dataValidation>
    <dataValidation type="list" allowBlank="1" showErrorMessage="1" sqref="J95">
      <formula1>'7월'!$AB$95:$AI$95</formula1>
    </dataValidation>
    <dataValidation type="list" allowBlank="1" showErrorMessage="1" sqref="J152">
      <formula1>'7월'!$AB$152:$AI$152</formula1>
    </dataValidation>
    <dataValidation type="list" allowBlank="1" showErrorMessage="1" sqref="J157">
      <formula1>'7월'!$AB$157:$AI$157</formula1>
    </dataValidation>
    <dataValidation type="list" allowBlank="1" showErrorMessage="1" sqref="J210">
      <formula1>'7월'!$AB$210:$AI$210</formula1>
    </dataValidation>
    <dataValidation type="list" allowBlank="1" showErrorMessage="1" sqref="J429">
      <formula1>'7월'!$AB$429:$AI$429</formula1>
    </dataValidation>
    <dataValidation type="list" allowBlank="1" showErrorMessage="1" sqref="J304">
      <formula1>'7월'!$AB$304:$AI$304</formula1>
    </dataValidation>
    <dataValidation type="list" allowBlank="1" showErrorMessage="1" sqref="J101">
      <formula1>'7월'!$AB$101:$AI$101</formula1>
    </dataValidation>
    <dataValidation type="list" allowBlank="1" showErrorMessage="1" sqref="J390">
      <formula1>'7월'!$AB$390:$AI$390</formula1>
    </dataValidation>
    <dataValidation type="list" allowBlank="1" showErrorMessage="1" sqref="J375">
      <formula1>'7월'!$AB$375:$AI$375</formula1>
    </dataValidation>
    <dataValidation type="list" allowBlank="1" showErrorMessage="1" sqref="J66">
      <formula1>'7월'!$AB$66:$AI$66</formula1>
    </dataValidation>
    <dataValidation type="list" allowBlank="1" showErrorMessage="1" sqref="J286">
      <formula1>'7월'!$AB$286:$AI$286</formula1>
    </dataValidation>
    <dataValidation type="list" allowBlank="1" showErrorMessage="1" sqref="J413">
      <formula1>'7월'!$AB$413:$AI$413</formula1>
    </dataValidation>
    <dataValidation type="list" allowBlank="1" showErrorMessage="1" sqref="J281">
      <formula1>'7월'!$AB$281:$AI$281</formula1>
    </dataValidation>
    <dataValidation type="list" allowBlank="1" showErrorMessage="1" sqref="J489">
      <formula1>'7월'!$AB$489:$AI$489</formula1>
    </dataValidation>
    <dataValidation type="list" allowBlank="1" showErrorMessage="1" sqref="J106">
      <formula1>'7월'!$AB$106:$AI$106</formula1>
    </dataValidation>
    <dataValidation type="list" allowBlank="1" showErrorMessage="1" sqref="J172">
      <formula1>'7월'!$AB$172:$AI$172</formula1>
    </dataValidation>
    <dataValidation type="list" allowBlank="1" showErrorMessage="1" sqref="J324">
      <formula1>'7월'!$AB$324:$AI$324</formula1>
    </dataValidation>
    <dataValidation type="list" allowBlank="1" showErrorMessage="1" sqref="J177">
      <formula1>'7월'!$AB$177:$AI$177</formula1>
    </dataValidation>
    <dataValidation type="list" allowBlank="1" showErrorMessage="1" sqref="J484">
      <formula1>'7월'!$AB$484:$AI$484</formula1>
    </dataValidation>
    <dataValidation type="list" allowBlank="1" showErrorMessage="1" sqref="J215">
      <formula1>'7월'!$AB$215:$AI$215</formula1>
    </dataValidation>
    <dataValidation type="list" allowBlank="1" showErrorMessage="1" sqref="J206">
      <formula1>'7월'!$AB$206:$AI$206</formula1>
    </dataValidation>
    <dataValidation type="list" allowBlank="1" showErrorMessage="1" sqref="J292">
      <formula1>'7월'!$AB$292:$AI$292</formula1>
    </dataValidation>
    <dataValidation type="list" allowBlank="1" showErrorMessage="1" sqref="J126">
      <formula1>'7월'!$AB$126:$AI$126</formula1>
    </dataValidation>
    <dataValidation type="list" allowBlank="1" showErrorMessage="1" sqref="J315">
      <formula1>'7월'!$AB$315:$AI$315</formula1>
    </dataValidation>
    <dataValidation type="list" allowBlank="1" showErrorMessage="1" sqref="J409">
      <formula1>'7월'!$AB$409:$AI$409</formula1>
    </dataValidation>
    <dataValidation type="list" allowBlank="1" showErrorMessage="1" sqref="J418">
      <formula1>'7월'!$AB$418:$AI$418</formula1>
    </dataValidation>
    <dataValidation type="list" allowBlank="1" showErrorMessage="1" sqref="J183">
      <formula1>'7월'!$AB$183:$AI$183</formula1>
    </dataValidation>
    <dataValidation type="list" allowBlank="1" showErrorMessage="1" sqref="J433">
      <formula1>'7월'!$AB$433:$AI$433</formula1>
    </dataValidation>
    <dataValidation type="list" allowBlank="1" showErrorMessage="1" sqref="J381">
      <formula1>'7월'!$AB$381:$AI$381</formula1>
    </dataValidation>
    <dataValidation type="list" allowBlank="1" showErrorMessage="1" sqref="J309">
      <formula1>'7월'!$AB$309:$AI$309</formula1>
    </dataValidation>
    <dataValidation type="list" allowBlank="1" showErrorMessage="1" sqref="J490">
      <formula1>'7월'!$AB$490:$AI$490</formula1>
    </dataValidation>
    <dataValidation type="list" allowBlank="1" showErrorMessage="1" sqref="J192">
      <formula1>'7월'!$AB$192:$AI$192</formula1>
    </dataValidation>
    <dataValidation type="list" allowBlank="1" showErrorMessage="1" sqref="J344">
      <formula1>'7월'!$AB$344:$AI$344</formula1>
    </dataValidation>
    <dataValidation type="list" allowBlank="1" showErrorMessage="1" sqref="J424">
      <formula1>'7월'!$AB$424:$AI$424</formula1>
    </dataValidation>
    <dataValidation type="list" allowBlank="1" showErrorMessage="1" sqref="J272">
      <formula1>'7월'!$AB$272:$AI$272</formula1>
    </dataValidation>
    <dataValidation type="list" allowBlank="1" showErrorMessage="1" sqref="J117">
      <formula1>'7월'!$AB$117:$AI$117</formula1>
    </dataValidation>
    <dataValidation type="list" allowBlank="1" showErrorMessage="1" sqref="J235">
      <formula1>'7월'!$AB$235:$AI$235</formula1>
    </dataValidation>
    <dataValidation type="list" allowBlank="1" showErrorMessage="1" sqref="J93">
      <formula1>'7월'!$AB$93:$AI$93</formula1>
    </dataValidation>
    <dataValidation type="list" allowBlank="1" showErrorMessage="1" sqref="J146">
      <formula1>'7월'!$AB$146:$AI$146</formula1>
    </dataValidation>
    <dataValidation type="list" allowBlank="1" showErrorMessage="1" sqref="J226">
      <formula1>'7월'!$AB$226:$AI$226</formula1>
    </dataValidation>
    <dataValidation type="list" allowBlank="1" showErrorMessage="1" sqref="J453">
      <formula1>'7월'!$AB$453:$AI$453</formula1>
    </dataValidation>
    <dataValidation type="list" allowBlank="1" showErrorMessage="1" sqref="J335">
      <formula1>'7월'!$AB$335:$AI$335</formula1>
    </dataValidation>
    <dataValidation type="list" allowBlank="1" showErrorMessage="1" sqref="J64">
      <formula1>'7월'!$AB$64:$AI$64</formula1>
    </dataValidation>
    <dataValidation type="list" allowBlank="1" showErrorMessage="1" sqref="J364">
      <formula1>'7월'!$AB$364:$AI$364</formula1>
    </dataValidation>
    <dataValidation type="list" allowBlank="1" showErrorMessage="1" sqref="J444">
      <formula1>'7월'!$AB$444:$AI$444</formula1>
    </dataValidation>
    <dataValidation type="list" allowBlank="1" showErrorMessage="1" sqref="J255">
      <formula1>'7월'!$AB$255:$AI$255</formula1>
    </dataValidation>
    <dataValidation type="list" allowBlank="1" showErrorMessage="1" sqref="J137">
      <formula1>'7월'!$AB$137:$AI$137</formula1>
    </dataValidation>
    <dataValidation type="list" allowBlank="1" showErrorMessage="1" sqref="J369">
      <formula1>'7월'!$AB$369:$AI$369</formula1>
    </dataValidation>
    <dataValidation type="list" allowBlank="1" showErrorMessage="1" sqref="J275">
      <formula1>'7월'!$AB$275:$AI$275</formula1>
    </dataValidation>
    <dataValidation type="list" allowBlank="1" showErrorMessage="1" sqref="J166">
      <formula1>'7월'!$AB$166:$AI$166</formula1>
    </dataValidation>
    <dataValidation type="list" allowBlank="1" showErrorMessage="1" sqref="J128">
      <formula1>'7월'!$AB$128:$AI$128</formula1>
    </dataValidation>
    <dataValidation type="list" allowBlank="1" showErrorMessage="1" sqref="J204">
      <formula1>'7월'!$AB$204:$AI$204</formula1>
    </dataValidation>
    <dataValidation type="list" allowBlank="1" showErrorMessage="1" sqref="J237">
      <formula1>'7월'!$AB$237:$AI$237</formula1>
    </dataValidation>
    <dataValidation type="list" allowBlank="1" showErrorMessage="1" sqref="J384">
      <formula1>'7월'!$AB$384:$AI$384</formula1>
    </dataValidation>
    <dataValidation type="list" allowBlank="1" showErrorMessage="1" sqref="J478">
      <formula1>'7월'!$AB$478:$AI$478</formula1>
    </dataValidation>
    <dataValidation type="list" allowBlank="1" showErrorMessage="1" sqref="J110">
      <formula1>'7월'!$AB$110:$AI$110</formula1>
    </dataValidation>
    <dataValidation type="list" allowBlank="1" showErrorMessage="1" sqref="J313">
      <formula1>'7월'!$AB$313:$AI$313</formula1>
    </dataValidation>
    <dataValidation type="list" allowBlank="1" showErrorMessage="1" sqref="J455">
      <formula1>'7월'!$AB$455:$AI$455</formula1>
    </dataValidation>
    <dataValidation type="list" allowBlank="1" showErrorMessage="1" sqref="J473">
      <formula1>'7월'!$AB$473:$AI$473</formula1>
    </dataValidation>
    <dataValidation type="list" allowBlank="1" showErrorMessage="1" sqref="J346">
      <formula1>'7월'!$AB$346:$AI$346</formula1>
    </dataValidation>
    <dataValidation type="list" allowBlank="1" showErrorMessage="1" sqref="J422">
      <formula1>'7월'!$AB$422:$AI$422</formula1>
    </dataValidation>
    <dataValidation type="list" allowBlank="1" showErrorMessage="1" sqref="J257">
      <formula1>'7월'!$AB$257:$AI$257</formula1>
    </dataValidation>
    <dataValidation type="list" allowBlank="1" showErrorMessage="1" sqref="J498">
      <formula1>'7월'!$AB$498:$AI$498</formula1>
    </dataValidation>
    <dataValidation type="list" allowBlank="1" showErrorMessage="1" sqref="J115">
      <formula1>'7월'!$AB$115:$AI$115</formula1>
    </dataValidation>
    <dataValidation type="list" allowBlank="1" showErrorMessage="1" sqref="J148">
      <formula1>'7월'!$AB$148:$AI$148</formula1>
    </dataValidation>
    <dataValidation type="list" allowBlank="1" showErrorMessage="1" sqref="J224">
      <formula1>'7월'!$AB$224:$AI$224</formula1>
    </dataValidation>
    <dataValidation type="list" allowBlank="1" showErrorMessage="1" sqref="J295">
      <formula1>'7월'!$AB$295:$AI$295</formula1>
    </dataValidation>
    <dataValidation type="list" allowBlank="1" showErrorMessage="1" sqref="J389">
      <formula1>'7월'!$AB$389:$AI$389</formula1>
    </dataValidation>
    <dataValidation type="list" allowBlank="1" showErrorMessage="1" sqref="J130">
      <formula1>'7월'!$AB$130:$AI$130</formula1>
    </dataValidation>
    <dataValidation type="list" allowBlank="1" showErrorMessage="1" sqref="J201">
      <formula1>'7월'!$AB$201:$AI$201</formula1>
    </dataValidation>
    <dataValidation type="list" allowBlank="1" showErrorMessage="1" sqref="J438">
      <formula1>'7월'!$AB$438:$AI$438</formula1>
    </dataValidation>
    <dataValidation type="list" allowBlank="1" showErrorMessage="1" sqref="J97">
      <formula1>'7월'!$AB$97:$AI$97</formula1>
    </dataValidation>
    <dataValidation type="list" allowBlank="1" showErrorMessage="1" sqref="J475">
      <formula1>'7월'!$AB$475:$AI$475</formula1>
    </dataValidation>
    <dataValidation type="list" allowBlank="1" showErrorMessage="1" sqref="J493">
      <formula1>'7월'!$AB$493:$AI$493</formula1>
    </dataValidation>
    <dataValidation type="list" allowBlank="1" showErrorMessage="1" sqref="J329">
      <formula1>'7월'!$AB$329:$AI$329</formula1>
    </dataValidation>
    <dataValidation type="list" allowBlank="1" showErrorMessage="1" sqref="J404">
      <formula1>'7월'!$AB$404:$AI$404</formula1>
    </dataValidation>
    <dataValidation type="list" allowBlank="1" showErrorMessage="1" sqref="J442">
      <formula1>'7월'!$AB$442:$AI$442</formula1>
    </dataValidation>
    <dataValidation type="list" allowBlank="1" showErrorMessage="1" sqref="J333">
      <formula1>'7월'!$AB$333:$AI$333</formula1>
    </dataValidation>
    <dataValidation type="list" allowBlank="1" showErrorMessage="1" sqref="J366">
      <formula1>'7월'!$AB$366:$AI$366</formula1>
    </dataValidation>
    <dataValidation type="list" allowBlank="1" showErrorMessage="1" sqref="J186">
      <formula1>'7월'!$AB$186:$AI$186</formula1>
    </dataValidation>
    <dataValidation type="list" allowBlank="1" showErrorMessage="1" sqref="J150">
      <formula1>'7월'!$AB$150:$AI$150</formula1>
    </dataValidation>
    <dataValidation type="list" allowBlank="1" showErrorMessage="1" sqref="J277">
      <formula1>'7월'!$AB$277:$AI$277</formula1>
    </dataValidation>
    <dataValidation type="list" allowBlank="1" showErrorMessage="1" sqref="J495">
      <formula1>'7월'!$AB$495:$AI$495</formula1>
    </dataValidation>
    <dataValidation type="list" allowBlank="1" showErrorMessage="1" sqref="J168">
      <formula1>'7월'!$AB$168:$AI$168</formula1>
    </dataValidation>
    <dataValidation type="list" allowBlank="1" showErrorMessage="1" sqref="J310">
      <formula1>'7월'!$AB$310:$AI$310</formula1>
    </dataValidation>
    <dataValidation type="list" allowBlank="1" showErrorMessage="1" sqref="J221">
      <formula1>'7월'!$AB$221:$AI$221</formula1>
    </dataValidation>
    <dataValidation type="list" allowBlank="1" showErrorMessage="1" sqref="J112">
      <formula1>'7월'!$AB$112:$AI$112</formula1>
    </dataValidation>
    <dataValidation type="list" allowBlank="1" showErrorMessage="1" sqref="J386">
      <formula1>'7월'!$AB$386:$AI$386</formula1>
    </dataValidation>
    <dataValidation type="list" allowBlank="1" showErrorMessage="1" sqref="J132">
      <formula1>'7월'!$AB$132:$AI$132</formula1>
    </dataValidation>
    <dataValidation type="list" allowBlank="1" showErrorMessage="1" sqref="J349">
      <formula1>'7월'!$AB$349:$AI$349</formula1>
    </dataValidation>
    <dataValidation type="list" allowBlank="1" showErrorMessage="1" sqref="J350">
      <formula1>'7월'!$AB$350:$AI$350</formula1>
    </dataValidation>
    <dataValidation type="list" allowBlank="1" showErrorMessage="1" sqref="J170">
      <formula1>'7월'!$AB$170:$AI$170</formula1>
    </dataValidation>
    <dataValidation type="list" allowBlank="1" showErrorMessage="1" sqref="J241">
      <formula1>'7월'!$AB$241:$AI$241</formula1>
    </dataValidation>
    <dataValidation type="list" allowBlank="1" showErrorMessage="1" sqref="J99">
      <formula1>'7월'!$AB$99:$AI$99</formula1>
    </dataValidation>
    <dataValidation type="list" allowBlank="1" showErrorMessage="1" sqref="J458">
      <formula1>'7월'!$AB$458:$AI$458</formula1>
    </dataValidation>
    <dataValidation type="list" allowBlank="1" showErrorMessage="1" sqref="J188">
      <formula1>'7월'!$AB$188:$AI$188</formula1>
    </dataValidation>
    <dataValidation type="list" allowBlank="1" showErrorMessage="1" sqref="J330">
      <formula1>'7월'!$AB$330:$AI$330</formula1>
    </dataValidation>
    <dataValidation type="list" allowBlank="1" showErrorMessage="1" sqref="J297">
      <formula1>'7월'!$AB$297:$AI$297</formula1>
    </dataValidation>
    <dataValidation type="list" allowBlank="1" showErrorMessage="1" sqref="J402">
      <formula1>'7월'!$AB$402:$AI$402</formula1>
    </dataValidation>
    <dataValidation type="list" allowBlank="1" showErrorMessage="1" sqref="L62:L500">
      <formula1>'설정시트'!$D$23:$I$23</formula1>
    </dataValidation>
    <dataValidation type="list" allowBlank="1" showErrorMessage="1" sqref="J294">
      <formula1>'7월'!$AB$294:$AI$294</formula1>
    </dataValidation>
    <dataValidation type="list" allowBlank="1" showErrorMessage="1" sqref="J497">
      <formula1>'7월'!$AB$497:$AI$497</formula1>
    </dataValidation>
    <dataValidation type="list" allowBlank="1" showErrorMessage="1" sqref="J213">
      <formula1>'7월'!$AB$213:$AI$213</formula1>
    </dataValidation>
    <dataValidation type="list" allowBlank="1" showErrorMessage="1" sqref="J279">
      <formula1>'7월'!$AB$279:$AI$279</formula1>
    </dataValidation>
    <dataValidation type="list" allowBlank="1" showErrorMessage="1" sqref="J307">
      <formula1>'7월'!$AB$307:$AI$307</formula1>
    </dataValidation>
    <dataValidation type="list" allowBlank="1" showErrorMessage="1" sqref="J441">
      <formula1>'7월'!$AB$441:$AI$441</formula1>
    </dataValidation>
    <dataValidation type="list" allowBlank="1" showErrorMessage="1" sqref="J124">
      <formula1>'7월'!$AB$124:$AI$124</formula1>
    </dataValidation>
    <dataValidation type="list" allowBlank="1" showErrorMessage="1" sqref="J406">
      <formula1>'7월'!$AB$406:$AI$406</formula1>
    </dataValidation>
    <dataValidation type="list" allowBlank="1" showErrorMessage="1" sqref="J228">
      <formula1>'7월'!$AB$228:$AI$228</formula1>
    </dataValidation>
    <dataValidation type="list" allowBlank="1" showErrorMessage="1" sqref="J393">
      <formula1>'7월'!$AB$393:$AI$393</formula1>
    </dataValidation>
    <dataValidation type="list" allowBlank="1" showErrorMessage="1" sqref="J223">
      <formula1>'7월'!$AB$223:$AI$223</formula1>
    </dataValidation>
    <dataValidation type="list" allowBlank="1" showErrorMessage="1" sqref="J398">
      <formula1>'7월'!$AB$398:$AI$398</formula1>
    </dataValidation>
    <dataValidation type="list" allowBlank="1" showErrorMessage="1" sqref="J436">
      <formula1>'7월'!$AB$436:$AI$436</formula1>
    </dataValidation>
    <dataValidation type="list" allowBlank="1" showErrorMessage="1" sqref="J431">
      <formula1>'7월'!$AB$431:$AI$431</formula1>
    </dataValidation>
    <dataValidation type="list" allowBlank="1" showErrorMessage="1" sqref="J129">
      <formula1>'7월'!$AB$129:$AI$129</formula1>
    </dataValidation>
    <dataValidation type="list" allowBlank="1" showErrorMessage="1" sqref="J446">
      <formula1>'7월'!$AB$446:$AI$446</formula1>
    </dataValidation>
    <dataValidation type="list" allowBlank="1" showErrorMessage="1" sqref="J352">
      <formula1>'7월'!$AB$352:$AI$352</formula1>
    </dataValidation>
    <dataValidation type="list" allowBlank="1" showErrorMessage="1" sqref="J342">
      <formula1>'7월'!$AB$342:$AI$342</formula1>
    </dataValidation>
    <dataValidation type="list" allowBlank="1" showErrorMessage="1" sqref="J134">
      <formula1>'7월'!$AB$134:$AI$134</formula1>
    </dataValidation>
    <dataValidation type="list" allowBlank="1" showErrorMessage="1" sqref="J347">
      <formula1>'7월'!$AB$347:$AI$347</formula1>
    </dataValidation>
    <dataValidation type="list" allowBlank="1" showErrorMessage="1" sqref="J253">
      <formula1>'7월'!$AB$253:$AI$253</formula1>
    </dataValidation>
    <dataValidation type="list" allowBlank="1" showErrorMessage="1" sqref="J139">
      <formula1>'7월'!$AB$139:$AI$139</formula1>
    </dataValidation>
    <dataValidation type="list" allowBlank="1" showErrorMessage="1" sqref="J357">
      <formula1>'7월'!$AB$357:$AI$357</formula1>
    </dataValidation>
    <dataValidation type="list" allowBlank="1" showErrorMessage="1" sqref="J89">
      <formula1>'7월'!$AB$89:$AI$89</formula1>
    </dataValidation>
    <dataValidation type="list" allowBlank="1" showErrorMessage="1" sqref="J164">
      <formula1>'7월'!$AB$164:$AI$164</formula1>
    </dataValidation>
    <dataValidation type="list" allowBlank="1" showErrorMessage="1" sqref="J135">
      <formula1>'7월'!$AB$135:$AI$135</formula1>
    </dataValidation>
    <dataValidation type="list" allowBlank="1" showErrorMessage="1" sqref="J229">
      <formula1>'7월'!$AB$229:$AI$229</formula1>
    </dataValidation>
    <dataValidation type="list" allowBlank="1" showErrorMessage="1" sqref="J481">
      <formula1>'7월'!$AB$481:$AI$481</formula1>
    </dataValidation>
    <dataValidation type="list" allowBlank="1" showErrorMessage="1" sqref="J343">
      <formula1>'7월'!$AB$343:$AI$343</formula1>
    </dataValidation>
    <dataValidation type="list" allowBlank="1" showErrorMessage="1" sqref="J254">
      <formula1>'7월'!$AB$254:$AI$254</formula1>
    </dataValidation>
    <dataValidation type="list" allowBlank="1" showErrorMessage="1" sqref="J62">
      <formula1>'7월'!$AB$62:$AI$62</formula1>
    </dataValidation>
    <dataValidation type="list" allowBlank="1" showErrorMessage="1" sqref="J219">
      <formula1>'7월'!$AB$219:$AI$219</formula1>
    </dataValidation>
    <dataValidation type="list" allowBlank="1" showErrorMessage="1" sqref="J471">
      <formula1>'7월'!$AB$471:$AI$471</formula1>
    </dataValidation>
    <dataValidation type="list" allowBlank="1" showErrorMessage="1" sqref="J86">
      <formula1>'7월'!$AB$86:$AI$86</formula1>
    </dataValidation>
    <dataValidation type="list" allowBlank="1" showErrorMessage="1" sqref="J263">
      <formula1>'7월'!$AB$263:$AI$263</formula1>
    </dataValidation>
    <dataValidation type="list" allowBlank="1" showErrorMessage="1" sqref="J353">
      <formula1>'7월'!$AB$353:$AI$353</formula1>
    </dataValidation>
    <dataValidation type="list" allowBlank="1" showErrorMessage="1" sqref="J318">
      <formula1>'7월'!$AB$318:$AI$318</formula1>
    </dataValidation>
    <dataValidation type="list" allowBlank="1" showErrorMessage="1" sqref="J165">
      <formula1>'7월'!$AB$165:$AI$165</formula1>
    </dataValidation>
    <dataValidation type="list" allowBlank="1" showErrorMessage="1" sqref="J293">
      <formula1>'7월'!$AB$293:$AI$293</formula1>
    </dataValidation>
    <dataValidation type="list" allowBlank="1" showErrorMessage="1" sqref="J482">
      <formula1>'7월'!$AB$482:$AI$482</formula1>
    </dataValidation>
    <dataValidation type="list" allowBlank="1" showErrorMessage="1" sqref="J63">
      <formula1>'7월'!$AB$63:$AI$63</formula1>
    </dataValidation>
    <dataValidation type="list" allowBlank="1" showErrorMessage="1" sqref="J316">
      <formula1>'7월'!$AB$316:$AI$316</formula1>
    </dataValidation>
    <dataValidation type="list" allowBlank="1" showErrorMessage="1" sqref="J87">
      <formula1>'7월'!$AB$87:$AI$87</formula1>
    </dataValidation>
    <dataValidation type="list" allowBlank="1" showErrorMessage="1" sqref="J383">
      <formula1>'7월'!$AB$383:$AI$383</formula1>
    </dataValidation>
    <dataValidation type="list" allowBlank="1" showErrorMessage="1" sqref="J392">
      <formula1>'7월'!$AB$392:$AI$392</formula1>
    </dataValidation>
    <dataValidation type="list" allowBlank="1" showErrorMessage="1" sqref="J175">
      <formula1>'7월'!$AB$175:$AI$175</formula1>
    </dataValidation>
    <dataValidation type="list" allowBlank="1" showErrorMessage="1" sqref="J217">
      <formula1>'7월'!$AB$217:$AI$217</formula1>
    </dataValidation>
    <dataValidation type="list" allowBlank="1" showErrorMessage="1" sqref="J382">
      <formula1>'7월'!$AB$382:$AI$382</formula1>
    </dataValidation>
    <dataValidation type="list" allowBlank="1" showErrorMessage="1" sqref="J472">
      <formula1>'7월'!$AB$472:$AI$472</formula1>
    </dataValidation>
    <dataValidation type="list" allowBlank="1" showErrorMessage="1" sqref="J218">
      <formula1>'7월'!$AB$218:$AI$218</formula1>
    </dataValidation>
    <dataValidation type="list" allowBlank="1" showErrorMessage="1" sqref="J308">
      <formula1>'7월'!$AB$308:$AI$308</formula1>
    </dataValidation>
    <dataValidation type="list" allowBlank="1" showErrorMessage="1" sqref="J174">
      <formula1>'7월'!$AB$174:$AI$174</formula1>
    </dataValidation>
    <dataValidation type="list" allowBlank="1" showErrorMessage="1" sqref="J88">
      <formula1>'7월'!$AB$88:$AI$88</formula1>
    </dataValidation>
    <dataValidation type="list" allowBlank="1" showErrorMessage="1" sqref="J435">
      <formula1>'7월'!$AB$435:$AI$435</formula1>
    </dataValidation>
    <dataValidation type="list" allowBlank="1" showErrorMessage="1" sqref="J264">
      <formula1>'7월'!$AB$264:$AI$264</formula1>
    </dataValidation>
    <dataValidation type="list" allowBlank="1" showErrorMessage="1" sqref="J227">
      <formula1>'7월'!$AB$227:$AI$227</formula1>
    </dataValidation>
    <dataValidation type="list" allowBlank="1" showErrorMessage="1" sqref="J317">
      <formula1>'7월'!$AB$317:$AI$317</formula1>
    </dataValidation>
    <dataValidation type="list" allowBlank="1" showErrorMessage="1" sqref="J407">
      <formula1>'7월'!$AB$407:$AI$407</formula1>
    </dataValidation>
    <dataValidation type="list" allowBlank="1" showErrorMessage="1" sqref="J483">
      <formula1>'7월'!$AB$483:$AI$483</formula1>
    </dataValidation>
    <dataValidation type="list" allowBlank="1" showErrorMessage="1" sqref="J303">
      <formula1>'7월'!$AB$303:$AI$303</formula1>
    </dataValidation>
    <dataValidation type="list" allowBlank="1" showErrorMessage="1" sqref="J176">
      <formula1>'7월'!$AB$176:$AI$176</formula1>
    </dataValidation>
    <dataValidation type="list" allowBlank="1" showErrorMessage="1" sqref="J445">
      <formula1>'7월'!$AB$445:$AI$445</formula1>
    </dataValidation>
    <dataValidation type="list" allowBlank="1" showErrorMessage="1" sqref="J265">
      <formula1>'7월'!$AB$265:$AI$265</formula1>
    </dataValidation>
    <dataValidation type="list" allowBlank="1" showErrorMessage="1" sqref="J69">
      <formula1>'7월'!$AB$69:$AI$69</formula1>
    </dataValidation>
    <dataValidation type="list" allowBlank="1" showErrorMessage="1" sqref="J138">
      <formula1>'7월'!$AB$138:$AI$138</formula1>
    </dataValidation>
    <dataValidation type="list" allowBlank="1" showErrorMessage="1" sqref="J488">
      <formula1>'7월'!$AB$488:$AI$488</formula1>
    </dataValidation>
    <dataValidation type="list" allowBlank="1" showErrorMessage="1" sqref="J341">
      <formula1>'7월'!$AB$341:$AI$341</formula1>
    </dataValidation>
    <dataValidation type="list" allowBlank="1" showErrorMessage="1" sqref="J161">
      <formula1>'7월'!$AB$161:$AI$161</formula1>
    </dataValidation>
    <dataValidation type="list" allowBlank="1" showErrorMessage="1" sqref="J214">
      <formula1>'7월'!$AB$214:$AI$214</formula1>
    </dataValidation>
    <dataValidation type="list" allowBlank="1" showErrorMessage="1" sqref="J432">
      <formula1>'7월'!$AB$432:$AI$432</formula1>
    </dataValidation>
    <dataValidation type="list" allowBlank="1" showErrorMessage="1" sqref="J84">
      <formula1>'7월'!$AB$84:$AI$84</formula1>
    </dataValidation>
    <dataValidation type="list" allowBlank="1" showErrorMessage="1" sqref="J470">
      <formula1>'7월'!$AB$470:$AI$470</formula1>
    </dataValidation>
    <dataValidation type="list" allowBlank="1" showErrorMessage="1" sqref="J306">
      <formula1>'7월'!$AB$306:$AI$306</formula1>
    </dataValidation>
    <dataValidation type="list" allowBlank="1" showErrorMessage="1" sqref="J356">
      <formula1>'7월'!$AB$356:$AI$356</formula1>
    </dataValidation>
    <dataValidation type="list" allowBlank="1" showErrorMessage="1" sqref="J163">
      <formula1>'7월'!$AB$163:$AI$163</formula1>
    </dataValidation>
    <dataValidation type="list" allowBlank="1" showErrorMessage="1" sqref="J85">
      <formula1>'7월'!$AB$85:$AI$85</formula1>
    </dataValidation>
    <dataValidation type="list" allowBlank="1" showErrorMessage="1" sqref="J252">
      <formula1>'7월'!$AB$252:$AI$252</formula1>
    </dataValidation>
    <dataValidation type="list" allowBlank="1" showErrorMessage="1" sqref="J267">
      <formula1>'7월'!$AB$267:$AI$267</formula1>
    </dataValidation>
    <dataValidation type="list" allowBlank="1" showErrorMessage="1" sqref="J290">
      <formula1>'7월'!$AB$290:$AI$290</formula1>
    </dataValidation>
    <dataValidation type="list" allowBlank="1" showErrorMessage="1" sqref="J120">
      <formula1>'7월'!$AB$120:$AI$120</formula1>
    </dataValidation>
    <dataValidation type="list" allowBlank="1" showErrorMessage="1" sqref="J125">
      <formula1>'7월'!$AB$125:$AI$125</formula1>
    </dataValidation>
    <dataValidation type="list" allowBlank="1" showErrorMessage="1" sqref="J399">
      <formula1>'7월'!$AB$399:$AI$399</formula1>
    </dataValidation>
    <dataValidation type="list" allowBlank="1" showErrorMessage="1" sqref="J394">
      <formula1>'7월'!$AB$394:$AI$394</formula1>
    </dataValidation>
    <dataValidation type="list" allowBlank="1" showErrorMessage="1" sqref="J305">
      <formula1>'7월'!$AB$305:$AI$305</formula1>
    </dataValidation>
    <dataValidation type="list" allowBlank="1" showErrorMessage="1" sqref="J300">
      <formula1>'7월'!$AB$300:$AI$300</formula1>
    </dataValidation>
    <dataValidation type="list" allowBlank="1" showErrorMessage="1" sqref="J447">
      <formula1>'7월'!$AB$447:$AI$447</formula1>
    </dataValidation>
    <dataValidation type="list" allowBlank="1" showErrorMessage="1" sqref="J68">
      <formula1>'7월'!$AB$68:$AI$68</formula1>
    </dataValidation>
    <dataValidation type="list" allowBlank="1" showErrorMessage="1" sqref="J211">
      <formula1>'7월'!$AB$211:$AI$211</formula1>
    </dataValidation>
    <dataValidation type="list" allowBlank="1" showErrorMessage="1" sqref="J301">
      <formula1>'7월'!$AB$301:$AI$301</formula1>
    </dataValidation>
    <dataValidation type="list" allowBlank="1" showErrorMessage="1" sqref="J485">
      <formula1>'7월'!$AB$485:$AI$485</formula1>
    </dataValidation>
    <dataValidation type="list" allowBlank="1" showErrorMessage="1" sqref="J396">
      <formula1>'7월'!$AB$396:$AI$396</formula1>
    </dataValidation>
    <dataValidation type="list" allowBlank="1" showErrorMessage="1" sqref="J80">
      <formula1>'7월'!$AB$80:$AI$80</formula1>
    </dataValidation>
    <dataValidation type="list" allowBlank="1" showErrorMessage="1" sqref="J121">
      <formula1>'7월'!$AB$121:$AI$121</formula1>
    </dataValidation>
    <dataValidation type="list" allowBlank="1" showErrorMessage="1" sqref="J395">
      <formula1>'7월'!$AB$395:$AI$395</formula1>
    </dataValidation>
    <dataValidation type="list" allowBlank="1" showErrorMessage="1" sqref="J83">
      <formula1>'7월'!$AB$83:$AI$83</formula1>
    </dataValidation>
    <dataValidation type="list" allowBlank="1" showErrorMessage="1" sqref="J178">
      <formula1>'7월'!$AB$178:$AI$178</formula1>
    </dataValidation>
    <dataValidation type="list" allowBlank="1" showErrorMessage="1" sqref="J268">
      <formula1>'7월'!$AB$268:$AI$268</formula1>
    </dataValidation>
    <dataValidation type="list" allowBlank="1" showErrorMessage="1" sqref="J358">
      <formula1>'7월'!$AB$358:$AI$358</formula1>
    </dataValidation>
    <dataValidation type="list" allowBlank="1" showErrorMessage="1" sqref="J448">
      <formula1>'7월'!$AB$448:$AI$448</formula1>
    </dataValidation>
    <dataValidation type="list" allowBlank="1" showErrorMessage="1" sqref="J340">
      <formula1>'7월'!$AB$340:$AI$340</formula1>
    </dataValidation>
    <dataValidation type="list" allowBlank="1" showErrorMessage="1" sqref="J179">
      <formula1>'7월'!$AB$179:$AI$179</formula1>
    </dataValidation>
    <dataValidation type="list" allowBlank="1" showErrorMessage="1" sqref="J486">
      <formula1>'7월'!$AB$486:$AI$486</formula1>
    </dataValidation>
    <dataValidation type="list" allowBlank="1" showErrorMessage="1" sqref="J212">
      <formula1>'7월'!$AB$212:$AI$212</formula1>
    </dataValidation>
    <dataValidation type="list" allowBlank="1" showErrorMessage="1" sqref="J302">
      <formula1>'7월'!$AB$302:$AI$302</formula1>
    </dataValidation>
    <dataValidation type="list" allowBlank="1" showErrorMessage="1" sqref="J122">
      <formula1>'7월'!$AB$122:$AI$122</formula1>
    </dataValidation>
    <dataValidation type="list" allowBlank="1" showErrorMessage="1" sqref="J123">
      <formula1>'7월'!$AB$123:$AI$123</formula1>
    </dataValidation>
    <dataValidation type="list" allowBlank="1" showErrorMessage="1" sqref="J397">
      <formula1>'7월'!$AB$397:$AI$397</formula1>
    </dataValidation>
    <dataValidation type="list" allowBlank="1" showErrorMessage="1" sqref="J487">
      <formula1>'7월'!$AB$487:$AI$487</formula1>
    </dataValidation>
    <dataValidation type="list" allowBlank="1" showErrorMessage="1" sqref="J269">
      <formula1>'7월'!$AB$269:$AI$269</formula1>
    </dataValidation>
    <dataValidation type="list" allowBlank="1" showErrorMessage="1" sqref="J359">
      <formula1>'7월'!$AB$359:$AI$359</formula1>
    </dataValidation>
    <dataValidation type="list" allowBlank="1" showErrorMessage="1" sqref="J430">
      <formula1>'7월'!$AB$430:$AI$430</formula1>
    </dataValidation>
    <dataValidation type="list" allowBlank="1" showErrorMessage="1" sqref="I62:I500">
      <formula1>'설정시트'!$C$7:$C$20</formula1>
    </dataValidation>
    <dataValidation type="list" allowBlank="1" showErrorMessage="1" sqref="J160">
      <formula1>'7월'!$AB$160:$AI$160</formula1>
    </dataValidation>
    <dataValidation type="list" allowBlank="1" showErrorMessage="1" sqref="J250">
      <formula1>'7월'!$AB$250:$AI$250</formula1>
    </dataValidation>
    <dataValidation type="list" allowBlank="1" showErrorMessage="1" sqref="J81">
      <formula1>'7월'!$AB$81:$AI$81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1">
      <c r="H1" s="232"/>
      <c r="I1" s="232"/>
      <c r="J1" s="232"/>
      <c r="K1" s="232"/>
      <c r="L1" s="232"/>
      <c r="M1" s="232"/>
    </row>
    <row r="2">
      <c r="H2" s="232"/>
      <c r="I2" s="232"/>
      <c r="J2" s="232"/>
      <c r="K2" s="232"/>
      <c r="L2" s="232"/>
      <c r="M2" s="232"/>
    </row>
    <row r="3">
      <c r="C3" s="89">
        <v>2024.0</v>
      </c>
      <c r="D3" s="90">
        <v>8.0</v>
      </c>
      <c r="H3" s="232"/>
      <c r="I3" s="232"/>
      <c r="J3" s="232"/>
      <c r="K3" s="232"/>
      <c r="L3" s="232"/>
      <c r="M3" s="232"/>
    </row>
    <row r="4">
      <c r="H4" s="232"/>
      <c r="I4" s="232"/>
      <c r="J4" s="232"/>
      <c r="K4" s="232"/>
      <c r="L4" s="232"/>
      <c r="M4" s="232"/>
    </row>
    <row r="5">
      <c r="H5" s="232"/>
      <c r="I5" s="232"/>
      <c r="J5" s="232"/>
      <c r="K5" s="232"/>
      <c r="L5" s="232"/>
      <c r="M5" s="232"/>
    </row>
    <row r="6">
      <c r="H6" s="232"/>
      <c r="I6" s="232"/>
      <c r="J6" s="232"/>
      <c r="K6" s="232"/>
      <c r="L6" s="232"/>
      <c r="M6" s="232"/>
    </row>
    <row r="7">
      <c r="H7" s="232"/>
      <c r="I7" s="232"/>
      <c r="J7" s="232"/>
      <c r="K7" s="232"/>
      <c r="L7" s="232"/>
      <c r="M7" s="232"/>
    </row>
    <row r="8">
      <c r="H8" s="232"/>
      <c r="I8" s="232"/>
      <c r="J8" s="232"/>
      <c r="K8" s="232"/>
      <c r="L8" s="232"/>
      <c r="M8" s="232"/>
      <c r="R8" s="91" t="s">
        <v>107</v>
      </c>
      <c r="S8" s="92" t="s">
        <v>108</v>
      </c>
      <c r="T8" s="92" t="s">
        <v>109</v>
      </c>
      <c r="U8" s="92" t="s">
        <v>110</v>
      </c>
      <c r="V8" s="92" t="s">
        <v>109</v>
      </c>
      <c r="W8" s="92" t="s">
        <v>111</v>
      </c>
      <c r="X8" s="93" t="s">
        <v>107</v>
      </c>
      <c r="Y8" s="94" t="s">
        <v>112</v>
      </c>
      <c r="AB8" s="95" t="s">
        <v>1</v>
      </c>
      <c r="AC8" s="96" t="s">
        <v>61</v>
      </c>
      <c r="AD8" s="97"/>
      <c r="AE8" s="97"/>
      <c r="AF8" s="97"/>
      <c r="AG8" s="97"/>
    </row>
    <row r="9">
      <c r="H9" s="232"/>
      <c r="I9" s="232"/>
      <c r="J9" s="232"/>
      <c r="K9" s="232"/>
      <c r="L9" s="232"/>
      <c r="M9" s="232"/>
      <c r="R9" s="98">
        <f>DATE($C$3,$D$3,1)-WEEKDAY(DATE($C$3,$D$3,1))+1</f>
        <v>45501</v>
      </c>
      <c r="S9" s="99">
        <f t="shared" ref="S9:X9" si="1">R9 + 1</f>
        <v>45502</v>
      </c>
      <c r="T9" s="100">
        <f t="shared" si="1"/>
        <v>45503</v>
      </c>
      <c r="U9" s="100">
        <f t="shared" si="1"/>
        <v>45504</v>
      </c>
      <c r="V9" s="100">
        <f t="shared" si="1"/>
        <v>45505</v>
      </c>
      <c r="W9" s="100">
        <f t="shared" si="1"/>
        <v>45506</v>
      </c>
      <c r="X9" s="101">
        <f t="shared" si="1"/>
        <v>45507</v>
      </c>
      <c r="Y9" s="102"/>
      <c r="AB9" s="103" t="str">
        <f>$H$25</f>
        <v>🍪고정비</v>
      </c>
      <c r="AC9" s="104">
        <f>$K$31</f>
        <v>676678</v>
      </c>
      <c r="AD9" s="105">
        <f t="shared" ref="AD9:AD20" si="3">_xlfn.RANK.EQ(AC9,$AB$9:$AC$20,0) + ROW(AB1)/10000</f>
        <v>4.0001</v>
      </c>
      <c r="AE9" s="105">
        <f t="shared" ref="AE9:AE20" si="4">SMALL($AD$9:$AD$20, ROW(AB1))</f>
        <v>1.0012</v>
      </c>
      <c r="AF9" s="105" t="str">
        <f t="shared" ref="AF9:AF20" si="5">INDEX($AB$9:$AB$20,MATCH(AE9,$AD$9:$AD$20,0))</f>
        <v>🐻 이벤트성</v>
      </c>
      <c r="AG9" s="104">
        <f t="shared" ref="AG9:AG20" si="6">INDEX($AC$9:$AC$20,MATCH(AE9,$AD$9:$AD$20,0))</f>
        <v>1497772</v>
      </c>
    </row>
    <row r="10">
      <c r="H10" s="232"/>
      <c r="I10" s="232"/>
      <c r="J10" s="232"/>
      <c r="K10" s="232"/>
      <c r="L10" s="232"/>
      <c r="M10" s="232"/>
      <c r="R10" s="106">
        <f t="shared" ref="R10:X10" si="2">SUMIFS($K$62:$K$500,$H$62:$H$500,R9,$I$62:$I$500,"&lt;&gt;수입",$I$62:$I$500,"&lt;&gt;저축")</f>
        <v>0</v>
      </c>
      <c r="S10" s="107">
        <f t="shared" si="2"/>
        <v>0</v>
      </c>
      <c r="T10" s="108">
        <f t="shared" si="2"/>
        <v>0</v>
      </c>
      <c r="U10" s="108">
        <f t="shared" si="2"/>
        <v>0</v>
      </c>
      <c r="V10" s="108">
        <f t="shared" si="2"/>
        <v>115660</v>
      </c>
      <c r="W10" s="108">
        <f t="shared" si="2"/>
        <v>64800</v>
      </c>
      <c r="X10" s="108">
        <f t="shared" si="2"/>
        <v>208457</v>
      </c>
      <c r="Y10" s="108">
        <f>SUM(R10:X10)</f>
        <v>388917</v>
      </c>
      <c r="AB10" s="103" t="str">
        <f>$H$33</f>
        <v>🐻고정비</v>
      </c>
      <c r="AC10" s="104">
        <f>$K$39</f>
        <v>227210</v>
      </c>
      <c r="AD10" s="105">
        <f t="shared" si="3"/>
        <v>9.0002</v>
      </c>
      <c r="AE10" s="105">
        <f t="shared" si="4"/>
        <v>2.0007</v>
      </c>
      <c r="AF10" s="105" t="str">
        <f t="shared" si="5"/>
        <v>🍪여가비</v>
      </c>
      <c r="AG10" s="104">
        <f t="shared" si="6"/>
        <v>1363891</v>
      </c>
    </row>
    <row r="11">
      <c r="C11" s="109" t="s">
        <v>113</v>
      </c>
      <c r="D11" s="110" t="s">
        <v>114</v>
      </c>
      <c r="H11" s="232"/>
      <c r="I11" s="232"/>
      <c r="J11" s="232"/>
      <c r="K11" s="232"/>
      <c r="L11" s="232"/>
      <c r="M11" s="232"/>
      <c r="R11" s="111">
        <f t="shared" ref="R11:X11" si="7">R9 + 7</f>
        <v>45508</v>
      </c>
      <c r="S11" s="112">
        <f t="shared" si="7"/>
        <v>45509</v>
      </c>
      <c r="T11" s="99">
        <f t="shared" si="7"/>
        <v>45510</v>
      </c>
      <c r="U11" s="99">
        <f t="shared" si="7"/>
        <v>45511</v>
      </c>
      <c r="V11" s="100">
        <f t="shared" si="7"/>
        <v>45512</v>
      </c>
      <c r="W11" s="113">
        <f t="shared" si="7"/>
        <v>45513</v>
      </c>
      <c r="X11" s="114">
        <f t="shared" si="7"/>
        <v>45514</v>
      </c>
      <c r="Y11" s="115"/>
      <c r="AB11" s="103" t="str">
        <f>$H$41</f>
        <v>🍪생필품</v>
      </c>
      <c r="AC11" s="104">
        <f>$K$47</f>
        <v>7500</v>
      </c>
      <c r="AD11" s="105">
        <f t="shared" si="3"/>
        <v>11.0003</v>
      </c>
      <c r="AE11" s="105">
        <f t="shared" si="4"/>
        <v>3.0011</v>
      </c>
      <c r="AF11" s="105" t="str">
        <f t="shared" si="5"/>
        <v>🍪이벤트성</v>
      </c>
      <c r="AG11" s="104">
        <f t="shared" si="6"/>
        <v>1124083</v>
      </c>
    </row>
    <row r="12">
      <c r="C12" s="116" t="s">
        <v>115</v>
      </c>
      <c r="D12" s="117">
        <f>F33</f>
        <v>3332030</v>
      </c>
      <c r="H12" s="232"/>
      <c r="I12" s="232"/>
      <c r="J12" s="232"/>
      <c r="K12" s="232"/>
      <c r="L12" s="232"/>
      <c r="M12" s="232"/>
      <c r="R12" s="118">
        <f t="shared" ref="R12:X12" si="8">SUMIFS($K$62:$K$500,$H$62:$H$500,R11,$I$62:$I$500,"&lt;&gt;수입",$I$62:$I$500,"&lt;&gt;저축")</f>
        <v>382176</v>
      </c>
      <c r="S12" s="119">
        <f t="shared" si="8"/>
        <v>62220</v>
      </c>
      <c r="T12" s="120">
        <f t="shared" si="8"/>
        <v>234000</v>
      </c>
      <c r="U12" s="120">
        <f t="shared" si="8"/>
        <v>1125568</v>
      </c>
      <c r="V12" s="118">
        <f t="shared" si="8"/>
        <v>363514</v>
      </c>
      <c r="W12" s="121">
        <f t="shared" si="8"/>
        <v>80734</v>
      </c>
      <c r="X12" s="121">
        <f t="shared" si="8"/>
        <v>281901</v>
      </c>
      <c r="Y12" s="121">
        <f>SUM(R12:X12)</f>
        <v>2530113</v>
      </c>
      <c r="AB12" s="103" t="str">
        <f>$H$49</f>
        <v>🐻생필품</v>
      </c>
      <c r="AC12" s="104">
        <f>$K$55</f>
        <v>1600</v>
      </c>
      <c r="AD12" s="105">
        <f t="shared" si="3"/>
        <v>12.0004</v>
      </c>
      <c r="AE12" s="105">
        <f t="shared" si="4"/>
        <v>4.0001</v>
      </c>
      <c r="AF12" s="105" t="str">
        <f t="shared" si="5"/>
        <v>🍪고정비</v>
      </c>
      <c r="AG12" s="104">
        <f t="shared" si="6"/>
        <v>676678</v>
      </c>
    </row>
    <row r="13">
      <c r="C13" s="46"/>
      <c r="D13" s="122"/>
      <c r="E13" s="109" t="s">
        <v>52</v>
      </c>
      <c r="F13" s="110" t="s">
        <v>114</v>
      </c>
      <c r="H13" s="232"/>
      <c r="I13" s="233"/>
      <c r="J13" s="233"/>
      <c r="K13" s="232"/>
      <c r="L13" s="232"/>
      <c r="M13" s="232"/>
      <c r="R13" s="111">
        <f t="shared" ref="R13:X13" si="9">R11+7</f>
        <v>45515</v>
      </c>
      <c r="S13" s="112">
        <f t="shared" si="9"/>
        <v>45516</v>
      </c>
      <c r="T13" s="99">
        <f t="shared" si="9"/>
        <v>45517</v>
      </c>
      <c r="U13" s="99">
        <f t="shared" si="9"/>
        <v>45518</v>
      </c>
      <c r="V13" s="100">
        <f t="shared" si="9"/>
        <v>45519</v>
      </c>
      <c r="W13" s="113">
        <f t="shared" si="9"/>
        <v>45520</v>
      </c>
      <c r="X13" s="114">
        <f t="shared" si="9"/>
        <v>45521</v>
      </c>
      <c r="Y13" s="115"/>
      <c r="AB13" s="103" t="str">
        <f>$M$25</f>
        <v>🍪식비</v>
      </c>
      <c r="AC13" s="104">
        <f>$P$31</f>
        <v>534972</v>
      </c>
      <c r="AD13" s="105">
        <f t="shared" si="3"/>
        <v>5.0005</v>
      </c>
      <c r="AE13" s="105">
        <f t="shared" si="4"/>
        <v>5.0005</v>
      </c>
      <c r="AF13" s="105" t="str">
        <f t="shared" si="5"/>
        <v>🍪식비</v>
      </c>
      <c r="AG13" s="104">
        <f t="shared" si="6"/>
        <v>534972</v>
      </c>
    </row>
    <row r="14">
      <c r="C14" s="116" t="s">
        <v>116</v>
      </c>
      <c r="D14" s="117">
        <f>SUM($K$31+$K$39+$K$47+$K$55+$P$31+$P$39+$P$47+$P$55+X31+X39+X47+X55)</f>
        <v>6747335</v>
      </c>
      <c r="E14" s="124" t="s">
        <v>53</v>
      </c>
      <c r="F14" s="125">
        <f t="shared" ref="F14:F19" si="11">SUMIFS($K$62:$K$500,$L$62:$L$500,E14,$I$62:$I$500,"&lt;&gt;수입",$I$62:$I$500,"&lt;&gt;저축")</f>
        <v>554485</v>
      </c>
      <c r="H14" s="232"/>
      <c r="I14" s="234"/>
      <c r="J14" s="233"/>
      <c r="K14" s="232"/>
      <c r="L14" s="232"/>
      <c r="M14" s="232"/>
      <c r="R14" s="118">
        <f t="shared" ref="R14:X14" si="10">SUMIFS($K$62:$K$500,$H$62:$H$500,R13,$I$62:$I$500,"&lt;&gt;수입",$I$62:$I$500,"&lt;&gt;저축")</f>
        <v>48260</v>
      </c>
      <c r="S14" s="119">
        <f t="shared" si="10"/>
        <v>50000</v>
      </c>
      <c r="T14" s="120">
        <f t="shared" si="10"/>
        <v>214900</v>
      </c>
      <c r="U14" s="120">
        <f t="shared" si="10"/>
        <v>0</v>
      </c>
      <c r="V14" s="118">
        <f t="shared" si="10"/>
        <v>43750</v>
      </c>
      <c r="W14" s="121">
        <f t="shared" si="10"/>
        <v>0</v>
      </c>
      <c r="X14" s="121">
        <f t="shared" si="10"/>
        <v>1004220</v>
      </c>
      <c r="Y14" s="121">
        <f>SUM(R14:X14)</f>
        <v>1361130</v>
      </c>
      <c r="AB14" s="103" t="str">
        <f>$M$33</f>
        <v>🐻식비</v>
      </c>
      <c r="AC14" s="104">
        <f>$P$39</f>
        <v>332780</v>
      </c>
      <c r="AD14" s="105">
        <f t="shared" si="3"/>
        <v>8.0006</v>
      </c>
      <c r="AE14" s="105">
        <f t="shared" si="4"/>
        <v>6.0008</v>
      </c>
      <c r="AF14" s="105" t="str">
        <f t="shared" si="5"/>
        <v>🐻여가비</v>
      </c>
      <c r="AG14" s="104">
        <f t="shared" si="6"/>
        <v>434969</v>
      </c>
    </row>
    <row r="15">
      <c r="C15" s="46"/>
      <c r="D15" s="122"/>
      <c r="E15" s="124" t="s">
        <v>54</v>
      </c>
      <c r="F15" s="125">
        <f t="shared" si="11"/>
        <v>1924590</v>
      </c>
      <c r="H15" s="232"/>
      <c r="I15" s="234"/>
      <c r="J15" s="233"/>
      <c r="K15" s="232"/>
      <c r="L15" s="232"/>
      <c r="M15" s="232"/>
      <c r="R15" s="111">
        <f t="shared" ref="R15:X15" si="12">R13+7</f>
        <v>45522</v>
      </c>
      <c r="S15" s="112">
        <f t="shared" si="12"/>
        <v>45523</v>
      </c>
      <c r="T15" s="99">
        <f t="shared" si="12"/>
        <v>45524</v>
      </c>
      <c r="U15" s="99">
        <f t="shared" si="12"/>
        <v>45525</v>
      </c>
      <c r="V15" s="100">
        <f t="shared" si="12"/>
        <v>45526</v>
      </c>
      <c r="W15" s="113">
        <f t="shared" si="12"/>
        <v>45527</v>
      </c>
      <c r="X15" s="114">
        <f t="shared" si="12"/>
        <v>45528</v>
      </c>
      <c r="Y15" s="115"/>
      <c r="AB15" s="103" t="str">
        <f>$M$41</f>
        <v>🍪여가비</v>
      </c>
      <c r="AC15" s="104">
        <f>$P$47</f>
        <v>1363891</v>
      </c>
      <c r="AD15" s="105">
        <f t="shared" si="3"/>
        <v>2.0007</v>
      </c>
      <c r="AE15" s="105">
        <f t="shared" si="4"/>
        <v>7.001</v>
      </c>
      <c r="AF15" s="105" t="str">
        <f t="shared" si="5"/>
        <v>🐻기타</v>
      </c>
      <c r="AG15" s="104">
        <f t="shared" si="6"/>
        <v>348000</v>
      </c>
    </row>
    <row r="16">
      <c r="C16" s="116" t="s">
        <v>117</v>
      </c>
      <c r="D16" s="117">
        <f>F43</f>
        <v>1200000</v>
      </c>
      <c r="E16" s="124" t="s">
        <v>55</v>
      </c>
      <c r="F16" s="125">
        <f t="shared" si="11"/>
        <v>1457999</v>
      </c>
      <c r="H16" s="127" t="s">
        <v>118</v>
      </c>
      <c r="I16" s="128"/>
      <c r="J16" s="128"/>
      <c r="K16" s="53"/>
      <c r="L16" s="232"/>
      <c r="M16" s="232"/>
      <c r="R16" s="118">
        <f t="shared" ref="R16:X16" si="13">SUMIFS($K$62:$K$500,$H$62:$H$500,R15,$I$62:$I$500,"&lt;&gt;수입",$I$62:$I$500,"&lt;&gt;저축")</f>
        <v>71500</v>
      </c>
      <c r="S16" s="119">
        <f t="shared" si="13"/>
        <v>77130</v>
      </c>
      <c r="T16" s="120">
        <f t="shared" si="13"/>
        <v>143450</v>
      </c>
      <c r="U16" s="120">
        <f t="shared" si="13"/>
        <v>10000</v>
      </c>
      <c r="V16" s="118">
        <f t="shared" si="13"/>
        <v>49700</v>
      </c>
      <c r="W16" s="121">
        <f t="shared" si="13"/>
        <v>500500</v>
      </c>
      <c r="X16" s="121">
        <f t="shared" si="13"/>
        <v>104900</v>
      </c>
      <c r="Y16" s="121">
        <f>SUM(R16:X16)</f>
        <v>957180</v>
      </c>
      <c r="AB16" s="103" t="str">
        <f>$M$49</f>
        <v>🐻여가비</v>
      </c>
      <c r="AC16" s="104">
        <f>$P$55</f>
        <v>434969</v>
      </c>
      <c r="AD16" s="105">
        <f t="shared" si="3"/>
        <v>6.0008</v>
      </c>
      <c r="AE16" s="105">
        <f t="shared" si="4"/>
        <v>8.0006</v>
      </c>
      <c r="AF16" s="105" t="str">
        <f t="shared" si="5"/>
        <v>🐻식비</v>
      </c>
      <c r="AG16" s="104">
        <f t="shared" si="6"/>
        <v>332780</v>
      </c>
    </row>
    <row r="17">
      <c r="C17" s="46"/>
      <c r="D17" s="122"/>
      <c r="E17" s="124" t="s">
        <v>56</v>
      </c>
      <c r="F17" s="125">
        <f t="shared" si="11"/>
        <v>1537264</v>
      </c>
      <c r="H17" s="235" t="s">
        <v>493</v>
      </c>
      <c r="I17" s="130"/>
      <c r="J17" s="236"/>
      <c r="K17" s="132"/>
      <c r="L17" s="232"/>
      <c r="M17" s="232"/>
      <c r="R17" s="111">
        <f t="shared" ref="R17:X17" si="14">R15+7</f>
        <v>45529</v>
      </c>
      <c r="S17" s="112">
        <f t="shared" si="14"/>
        <v>45530</v>
      </c>
      <c r="T17" s="99">
        <f t="shared" si="14"/>
        <v>45531</v>
      </c>
      <c r="U17" s="99">
        <f t="shared" si="14"/>
        <v>45532</v>
      </c>
      <c r="V17" s="100">
        <f t="shared" si="14"/>
        <v>45533</v>
      </c>
      <c r="W17" s="113">
        <f t="shared" si="14"/>
        <v>45534</v>
      </c>
      <c r="X17" s="114">
        <f t="shared" si="14"/>
        <v>45535</v>
      </c>
      <c r="Y17" s="115"/>
      <c r="AB17" s="103" t="str">
        <f>$R$25</f>
        <v>🍪기타</v>
      </c>
      <c r="AC17" s="104">
        <f>$X$31</f>
        <v>197880</v>
      </c>
      <c r="AD17" s="105">
        <f t="shared" si="3"/>
        <v>10.0009</v>
      </c>
      <c r="AE17" s="105">
        <f t="shared" si="4"/>
        <v>9.0002</v>
      </c>
      <c r="AF17" s="105" t="str">
        <f t="shared" si="5"/>
        <v>🐻고정비</v>
      </c>
      <c r="AG17" s="104">
        <f t="shared" si="6"/>
        <v>227210</v>
      </c>
    </row>
    <row r="18">
      <c r="C18" s="133" t="s">
        <v>119</v>
      </c>
      <c r="D18" s="134">
        <f>D12-D14-D16</f>
        <v>-4615305</v>
      </c>
      <c r="E18" s="124" t="s">
        <v>57</v>
      </c>
      <c r="F18" s="125">
        <f t="shared" si="11"/>
        <v>0</v>
      </c>
      <c r="H18" s="237"/>
      <c r="I18" s="130"/>
      <c r="J18" s="236"/>
      <c r="K18" s="132"/>
      <c r="L18" s="232"/>
      <c r="M18" s="232"/>
      <c r="R18" s="108">
        <f t="shared" ref="R18:X18" si="15">SUMIFS($K$62:$K$500,$H$62:$H$500,R17,$I$62:$I$500,"&lt;&gt;수입",$I$62:$I$500,"&lt;&gt;저축")</f>
        <v>199000</v>
      </c>
      <c r="S18" s="135">
        <f t="shared" si="15"/>
        <v>458408</v>
      </c>
      <c r="T18" s="136">
        <f t="shared" si="15"/>
        <v>418040</v>
      </c>
      <c r="U18" s="136">
        <f t="shared" si="15"/>
        <v>44400</v>
      </c>
      <c r="V18" s="108">
        <f t="shared" si="15"/>
        <v>44973</v>
      </c>
      <c r="W18" s="137">
        <f t="shared" si="15"/>
        <v>227334</v>
      </c>
      <c r="X18" s="137">
        <f t="shared" si="15"/>
        <v>117840</v>
      </c>
      <c r="Y18" s="137">
        <f>SUM(R18:X18)</f>
        <v>1509995</v>
      </c>
      <c r="AB18" s="103" t="str">
        <f>$R$33</f>
        <v>🐻기타</v>
      </c>
      <c r="AC18" s="104">
        <f>$X$39</f>
        <v>348000</v>
      </c>
      <c r="AD18" s="105">
        <f t="shared" si="3"/>
        <v>7.001</v>
      </c>
      <c r="AE18" s="105">
        <f t="shared" si="4"/>
        <v>10.0009</v>
      </c>
      <c r="AF18" s="105" t="str">
        <f t="shared" si="5"/>
        <v>🍪기타</v>
      </c>
      <c r="AG18" s="104">
        <f t="shared" si="6"/>
        <v>197880</v>
      </c>
    </row>
    <row r="19">
      <c r="C19" s="138" t="s">
        <v>120</v>
      </c>
      <c r="D19" s="139">
        <f>(D16+D18)/D12</f>
        <v>-1.024992272</v>
      </c>
      <c r="E19" s="124" t="s">
        <v>58</v>
      </c>
      <c r="F19" s="125">
        <f t="shared" si="11"/>
        <v>1272997</v>
      </c>
      <c r="H19" s="237"/>
      <c r="I19" s="130"/>
      <c r="J19" s="236"/>
      <c r="K19" s="132"/>
      <c r="L19" s="232"/>
      <c r="M19" s="232"/>
      <c r="R19" s="140">
        <f t="shared" ref="R19:X19" si="16">R17+7</f>
        <v>45536</v>
      </c>
      <c r="S19" s="141">
        <f t="shared" si="16"/>
        <v>45537</v>
      </c>
      <c r="T19" s="142">
        <f t="shared" si="16"/>
        <v>45538</v>
      </c>
      <c r="U19" s="142">
        <f t="shared" si="16"/>
        <v>45539</v>
      </c>
      <c r="V19" s="143">
        <f t="shared" si="16"/>
        <v>45540</v>
      </c>
      <c r="W19" s="144">
        <f t="shared" si="16"/>
        <v>45541</v>
      </c>
      <c r="X19" s="145">
        <f t="shared" si="16"/>
        <v>45542</v>
      </c>
      <c r="Y19" s="146"/>
      <c r="AB19" s="103" t="str">
        <f>$R$41</f>
        <v>🍪이벤트성</v>
      </c>
      <c r="AC19" s="104">
        <f>$X$47</f>
        <v>1124083</v>
      </c>
      <c r="AD19" s="105">
        <f t="shared" si="3"/>
        <v>3.0011</v>
      </c>
      <c r="AE19" s="105">
        <f t="shared" si="4"/>
        <v>11.0003</v>
      </c>
      <c r="AF19" s="105" t="str">
        <f t="shared" si="5"/>
        <v>🍪생필품</v>
      </c>
      <c r="AG19" s="104">
        <f t="shared" si="6"/>
        <v>7500</v>
      </c>
    </row>
    <row r="20">
      <c r="C20" s="147" t="s">
        <v>121</v>
      </c>
      <c r="D20" s="148">
        <f>D18/D12</f>
        <v>-1.385133087</v>
      </c>
      <c r="E20" s="149" t="s">
        <v>116</v>
      </c>
      <c r="F20" s="150">
        <f>SUM($F$14:$F$19)</f>
        <v>6747335</v>
      </c>
      <c r="H20" s="238"/>
      <c r="I20" s="152"/>
      <c r="J20" s="239"/>
      <c r="K20" s="55"/>
      <c r="L20" s="232"/>
      <c r="M20" s="232"/>
      <c r="R20" s="108">
        <f t="shared" ref="R20:X20" si="17">SUMIFS($K$62:$K$500,$H$62:$H$500,R19,$I$62:$I$500,"&lt;&gt;수입",$I$62:$I$500,"&lt;&gt;저축")</f>
        <v>0</v>
      </c>
      <c r="S20" s="135">
        <f t="shared" si="17"/>
        <v>0</v>
      </c>
      <c r="T20" s="136">
        <f t="shared" si="17"/>
        <v>0</v>
      </c>
      <c r="U20" s="136">
        <f t="shared" si="17"/>
        <v>0</v>
      </c>
      <c r="V20" s="108">
        <f t="shared" si="17"/>
        <v>0</v>
      </c>
      <c r="W20" s="137">
        <f t="shared" si="17"/>
        <v>0</v>
      </c>
      <c r="X20" s="137">
        <f t="shared" si="17"/>
        <v>0</v>
      </c>
      <c r="Y20" s="137">
        <f>SUM(R20:X20)</f>
        <v>0</v>
      </c>
      <c r="AB20" s="103" t="str">
        <f>$R$49</f>
        <v>🐻 이벤트성</v>
      </c>
      <c r="AC20" s="104">
        <f>$X$55</f>
        <v>1497772</v>
      </c>
      <c r="AD20" s="105">
        <f t="shared" si="3"/>
        <v>1.0012</v>
      </c>
      <c r="AE20" s="105">
        <f t="shared" si="4"/>
        <v>12.0004</v>
      </c>
      <c r="AF20" s="105" t="str">
        <f t="shared" si="5"/>
        <v>🐻생필품</v>
      </c>
      <c r="AG20" s="104">
        <f t="shared" si="6"/>
        <v>1600</v>
      </c>
    </row>
    <row r="21">
      <c r="H21" s="232"/>
      <c r="I21" s="234"/>
      <c r="J21" s="233"/>
      <c r="K21" s="232"/>
      <c r="L21" s="232"/>
      <c r="M21" s="232"/>
    </row>
    <row r="22">
      <c r="H22" s="232"/>
      <c r="I22" s="232"/>
      <c r="J22" s="232"/>
      <c r="K22" s="232"/>
      <c r="L22" s="232"/>
      <c r="M22" s="232"/>
    </row>
    <row r="23">
      <c r="H23" s="232"/>
      <c r="I23" s="232"/>
      <c r="J23" s="232"/>
      <c r="K23" s="232"/>
      <c r="L23" s="232"/>
      <c r="M23" s="232"/>
    </row>
    <row r="24">
      <c r="C24" s="109" t="s">
        <v>1</v>
      </c>
      <c r="D24" s="154" t="s">
        <v>2</v>
      </c>
      <c r="E24" s="154" t="s">
        <v>122</v>
      </c>
      <c r="F24" s="110" t="s">
        <v>61</v>
      </c>
      <c r="H24" s="37" t="s">
        <v>1</v>
      </c>
      <c r="I24" s="38" t="s">
        <v>2</v>
      </c>
      <c r="J24" s="38" t="s">
        <v>123</v>
      </c>
      <c r="K24" s="240" t="s">
        <v>61</v>
      </c>
      <c r="L24" s="232"/>
      <c r="M24" s="37" t="s">
        <v>1</v>
      </c>
      <c r="N24" s="154" t="s">
        <v>2</v>
      </c>
      <c r="O24" s="154" t="s">
        <v>123</v>
      </c>
      <c r="P24" s="110" t="s">
        <v>61</v>
      </c>
      <c r="R24" s="155" t="s">
        <v>1</v>
      </c>
      <c r="S24" s="156"/>
      <c r="T24" s="157" t="s">
        <v>2</v>
      </c>
      <c r="U24" s="156"/>
      <c r="V24" s="157" t="s">
        <v>123</v>
      </c>
      <c r="W24" s="156"/>
      <c r="X24" s="157" t="s">
        <v>61</v>
      </c>
      <c r="Y24" s="53"/>
    </row>
    <row r="25">
      <c r="C25" s="158" t="s">
        <v>3</v>
      </c>
      <c r="D25" s="41" t="s">
        <v>4</v>
      </c>
      <c r="E25" s="159"/>
      <c r="F25" s="125">
        <f t="shared" ref="F25:F32" si="18">SUMIFS($K$62:$K$500,$I$62:$I$500,$C$25,$J$62:$J$500,D25)</f>
        <v>3257030</v>
      </c>
      <c r="H25" s="160" t="s">
        <v>14</v>
      </c>
      <c r="I25" s="241" t="s">
        <v>15</v>
      </c>
      <c r="J25" s="159"/>
      <c r="K25" s="242">
        <f t="shared" ref="K25:K30" si="19">SUMIFS($K$62:$K$500,$I$62:$I$500,$H$25,$J$62:$J$500,I25)</f>
        <v>310760</v>
      </c>
      <c r="L25" s="232"/>
      <c r="M25" s="160" t="s">
        <v>26</v>
      </c>
      <c r="N25" s="41" t="s">
        <v>27</v>
      </c>
      <c r="O25" s="159"/>
      <c r="P25" s="125">
        <f t="shared" ref="P25:P30" si="20">SUMIFS($K$62:$K$500,$I$62:$I$500,$M$25,$J$62:$J$500,N25)</f>
        <v>195972</v>
      </c>
      <c r="R25" s="161" t="s">
        <v>39</v>
      </c>
      <c r="S25" s="162"/>
      <c r="T25" s="163" t="s">
        <v>40</v>
      </c>
      <c r="U25" s="130"/>
      <c r="V25" s="164"/>
      <c r="W25" s="162"/>
      <c r="X25" s="165">
        <f t="shared" ref="X25:X30" si="21">SUMIFS($K$62:$K$500,$I$62:$I$500,$R$25,$J$62:$J$500,T25)</f>
        <v>0</v>
      </c>
      <c r="Y25" s="132"/>
    </row>
    <row r="26">
      <c r="C26" s="45"/>
      <c r="D26" s="41" t="s">
        <v>5</v>
      </c>
      <c r="E26" s="166"/>
      <c r="F26" s="125">
        <f t="shared" si="18"/>
        <v>0</v>
      </c>
      <c r="H26" s="45"/>
      <c r="I26" s="241" t="s">
        <v>16</v>
      </c>
      <c r="J26" s="166"/>
      <c r="K26" s="242">
        <f t="shared" si="19"/>
        <v>280918</v>
      </c>
      <c r="L26" s="232"/>
      <c r="M26" s="45"/>
      <c r="N26" s="41" t="s">
        <v>28</v>
      </c>
      <c r="O26" s="166"/>
      <c r="P26" s="125">
        <f t="shared" si="20"/>
        <v>55200</v>
      </c>
      <c r="R26" s="167"/>
      <c r="S26" s="168"/>
      <c r="T26" s="163" t="s">
        <v>41</v>
      </c>
      <c r="U26" s="130"/>
      <c r="V26" s="169"/>
      <c r="W26" s="168"/>
      <c r="X26" s="165">
        <f t="shared" si="21"/>
        <v>0</v>
      </c>
      <c r="Y26" s="132"/>
    </row>
    <row r="27">
      <c r="C27" s="45"/>
      <c r="D27" s="41" t="s">
        <v>6</v>
      </c>
      <c r="E27" s="166"/>
      <c r="F27" s="125">
        <f t="shared" si="18"/>
        <v>0</v>
      </c>
      <c r="H27" s="45"/>
      <c r="I27" s="241" t="s">
        <v>17</v>
      </c>
      <c r="J27" s="166"/>
      <c r="K27" s="242">
        <f t="shared" si="19"/>
        <v>0</v>
      </c>
      <c r="L27" s="232"/>
      <c r="M27" s="45"/>
      <c r="N27" s="41" t="s">
        <v>29</v>
      </c>
      <c r="O27" s="166"/>
      <c r="P27" s="125">
        <f t="shared" si="20"/>
        <v>76300</v>
      </c>
      <c r="R27" s="167"/>
      <c r="S27" s="168"/>
      <c r="T27" s="163" t="s">
        <v>42</v>
      </c>
      <c r="U27" s="130"/>
      <c r="V27" s="169"/>
      <c r="W27" s="168"/>
      <c r="X27" s="165">
        <f t="shared" si="21"/>
        <v>116280</v>
      </c>
      <c r="Y27" s="132"/>
    </row>
    <row r="28">
      <c r="C28" s="45"/>
      <c r="D28" s="41" t="s">
        <v>7</v>
      </c>
      <c r="E28" s="166"/>
      <c r="F28" s="125">
        <f t="shared" si="18"/>
        <v>0</v>
      </c>
      <c r="H28" s="45"/>
      <c r="I28" s="241" t="s">
        <v>18</v>
      </c>
      <c r="J28" s="166"/>
      <c r="K28" s="242">
        <f t="shared" si="19"/>
        <v>65000</v>
      </c>
      <c r="L28" s="232"/>
      <c r="M28" s="45"/>
      <c r="N28" s="41" t="s">
        <v>30</v>
      </c>
      <c r="O28" s="166"/>
      <c r="P28" s="125">
        <f t="shared" si="20"/>
        <v>207500</v>
      </c>
      <c r="R28" s="167"/>
      <c r="S28" s="168"/>
      <c r="T28" s="163" t="s">
        <v>43</v>
      </c>
      <c r="U28" s="130"/>
      <c r="V28" s="169"/>
      <c r="W28" s="168"/>
      <c r="X28" s="165">
        <f t="shared" si="21"/>
        <v>57100</v>
      </c>
      <c r="Y28" s="132"/>
    </row>
    <row r="29">
      <c r="C29" s="45"/>
      <c r="D29" s="41" t="s">
        <v>8</v>
      </c>
      <c r="E29" s="166"/>
      <c r="F29" s="125">
        <f t="shared" si="18"/>
        <v>75000</v>
      </c>
      <c r="H29" s="45"/>
      <c r="I29" s="241" t="s">
        <v>19</v>
      </c>
      <c r="J29" s="166"/>
      <c r="K29" s="242">
        <f t="shared" si="19"/>
        <v>0</v>
      </c>
      <c r="L29" s="232"/>
      <c r="M29" s="45"/>
      <c r="N29" s="41" t="s">
        <v>8</v>
      </c>
      <c r="O29" s="166"/>
      <c r="P29" s="125">
        <f t="shared" si="20"/>
        <v>0</v>
      </c>
      <c r="R29" s="167"/>
      <c r="S29" s="168"/>
      <c r="T29" s="163" t="s">
        <v>44</v>
      </c>
      <c r="U29" s="130"/>
      <c r="V29" s="169"/>
      <c r="W29" s="168"/>
      <c r="X29" s="165">
        <f t="shared" si="21"/>
        <v>0</v>
      </c>
      <c r="Y29" s="132"/>
    </row>
    <row r="30">
      <c r="C30" s="45"/>
      <c r="D30" s="41"/>
      <c r="E30" s="166"/>
      <c r="F30" s="125">
        <f t="shared" si="18"/>
        <v>0</v>
      </c>
      <c r="H30" s="46"/>
      <c r="I30" s="241" t="s">
        <v>20</v>
      </c>
      <c r="J30" s="170"/>
      <c r="K30" s="242">
        <f t="shared" si="19"/>
        <v>20000</v>
      </c>
      <c r="L30" s="232"/>
      <c r="M30" s="46"/>
      <c r="N30" s="41"/>
      <c r="O30" s="170"/>
      <c r="P30" s="125">
        <f t="shared" si="20"/>
        <v>0</v>
      </c>
      <c r="R30" s="171"/>
      <c r="S30" s="172"/>
      <c r="T30" s="163" t="s">
        <v>8</v>
      </c>
      <c r="U30" s="130"/>
      <c r="V30" s="173"/>
      <c r="W30" s="172"/>
      <c r="X30" s="165">
        <f t="shared" si="21"/>
        <v>24500</v>
      </c>
      <c r="Y30" s="132"/>
    </row>
    <row r="31">
      <c r="C31" s="45"/>
      <c r="D31" s="41"/>
      <c r="E31" s="166"/>
      <c r="F31" s="125">
        <f t="shared" si="18"/>
        <v>0</v>
      </c>
      <c r="H31" s="174" t="str">
        <f>IF(H25=0,"","총"&amp;H25)</f>
        <v>총🍪고정비</v>
      </c>
      <c r="I31" s="175"/>
      <c r="J31" s="162"/>
      <c r="K31" s="243">
        <f>SUM(K25:K30)</f>
        <v>676678</v>
      </c>
      <c r="L31" s="232"/>
      <c r="M31" s="174" t="str">
        <f>IF(M25=0,"","총"&amp;M25)</f>
        <v>총🍪식비</v>
      </c>
      <c r="N31" s="175"/>
      <c r="O31" s="162"/>
      <c r="P31" s="176">
        <f>SUM(P25:P30)</f>
        <v>534972</v>
      </c>
      <c r="R31" s="174" t="str">
        <f>IF(R25=0,"","총"&amp;R25)</f>
        <v>총🍪기타</v>
      </c>
      <c r="S31" s="175"/>
      <c r="T31" s="175"/>
      <c r="U31" s="175"/>
      <c r="V31" s="175"/>
      <c r="W31" s="162"/>
      <c r="X31" s="177">
        <f>SUM(X25:X30)</f>
        <v>197880</v>
      </c>
      <c r="Y31" s="132"/>
    </row>
    <row r="32">
      <c r="C32" s="46"/>
      <c r="D32" s="41"/>
      <c r="E32" s="170"/>
      <c r="F32" s="125">
        <f t="shared" si="18"/>
        <v>0</v>
      </c>
      <c r="H32" s="171"/>
      <c r="I32" s="178"/>
      <c r="J32" s="172"/>
      <c r="K32" s="244">
        <f>K31-J25</f>
        <v>676678</v>
      </c>
      <c r="L32" s="232"/>
      <c r="M32" s="171"/>
      <c r="N32" s="178"/>
      <c r="O32" s="172"/>
      <c r="P32" s="180">
        <f>P31-O25</f>
        <v>534972</v>
      </c>
      <c r="R32" s="171"/>
      <c r="S32" s="178"/>
      <c r="T32" s="178"/>
      <c r="U32" s="178"/>
      <c r="V32" s="178"/>
      <c r="W32" s="172"/>
      <c r="X32" s="181">
        <f>X31-V25</f>
        <v>197880</v>
      </c>
      <c r="Y32" s="132"/>
    </row>
    <row r="33">
      <c r="C33" s="174" t="str">
        <f>IF(C25=0,"","총"&amp;C25)</f>
        <v>총수입</v>
      </c>
      <c r="D33" s="175"/>
      <c r="E33" s="162"/>
      <c r="F33" s="176">
        <f>SUM(F25:F32)</f>
        <v>3332030</v>
      </c>
      <c r="H33" s="160" t="s">
        <v>21</v>
      </c>
      <c r="I33" s="241" t="s">
        <v>15</v>
      </c>
      <c r="J33" s="159"/>
      <c r="K33" s="242">
        <f t="shared" ref="K33:K38" si="22">SUMIFS($K$62:$K$500,$I$62:$I$500,$H$33,$J$62:$J$500,I33)</f>
        <v>12150</v>
      </c>
      <c r="L33" s="232"/>
      <c r="M33" s="160" t="s">
        <v>31</v>
      </c>
      <c r="N33" s="41" t="s">
        <v>27</v>
      </c>
      <c r="O33" s="159"/>
      <c r="P33" s="125">
        <f t="shared" ref="P33:P38" si="23">SUMIFS($K$62:$K$500,$I$62:$I$500,$M$33,$J$62:$J$500,N33)</f>
        <v>75380</v>
      </c>
      <c r="R33" s="161" t="s">
        <v>45</v>
      </c>
      <c r="S33" s="162"/>
      <c r="T33" s="163" t="s">
        <v>40</v>
      </c>
      <c r="U33" s="130"/>
      <c r="V33" s="164"/>
      <c r="W33" s="162"/>
      <c r="X33" s="165">
        <f t="shared" ref="X33:X38" si="24">SUMIFS($K$62:$K$500,$I$62:$I$500,$R$33,$J$62:$J$500,T33)</f>
        <v>0</v>
      </c>
      <c r="Y33" s="132"/>
    </row>
    <row r="34">
      <c r="C34" s="171"/>
      <c r="D34" s="178"/>
      <c r="E34" s="172"/>
      <c r="F34" s="182">
        <f>F33-E25</f>
        <v>3332030</v>
      </c>
      <c r="H34" s="45"/>
      <c r="I34" s="241" t="s">
        <v>17</v>
      </c>
      <c r="J34" s="166"/>
      <c r="K34" s="242">
        <f t="shared" si="22"/>
        <v>0</v>
      </c>
      <c r="L34" s="232"/>
      <c r="M34" s="45"/>
      <c r="N34" s="41" t="s">
        <v>28</v>
      </c>
      <c r="O34" s="166"/>
      <c r="P34" s="125">
        <f t="shared" si="23"/>
        <v>98400</v>
      </c>
      <c r="R34" s="167"/>
      <c r="S34" s="168"/>
      <c r="T34" s="163" t="s">
        <v>41</v>
      </c>
      <c r="U34" s="130"/>
      <c r="V34" s="169"/>
      <c r="W34" s="168"/>
      <c r="X34" s="165">
        <f t="shared" si="24"/>
        <v>0</v>
      </c>
      <c r="Y34" s="132"/>
    </row>
    <row r="35">
      <c r="C35" s="158" t="s">
        <v>9</v>
      </c>
      <c r="D35" s="41" t="s">
        <v>10</v>
      </c>
      <c r="E35" s="159"/>
      <c r="F35" s="125">
        <f t="shared" ref="F35:F42" si="25">SUMIFS($K$62:$K$500,$I$62:$I$500,$C$35,$J$62:$J$500,D35)</f>
        <v>0</v>
      </c>
      <c r="H35" s="45"/>
      <c r="I35" s="241" t="s">
        <v>18</v>
      </c>
      <c r="J35" s="166"/>
      <c r="K35" s="242">
        <f t="shared" si="22"/>
        <v>47050</v>
      </c>
      <c r="L35" s="232"/>
      <c r="M35" s="45"/>
      <c r="N35" s="41" t="s">
        <v>29</v>
      </c>
      <c r="O35" s="166"/>
      <c r="P35" s="125">
        <f t="shared" si="23"/>
        <v>54000</v>
      </c>
      <c r="R35" s="167"/>
      <c r="S35" s="168"/>
      <c r="T35" s="163" t="s">
        <v>42</v>
      </c>
      <c r="U35" s="130"/>
      <c r="V35" s="169"/>
      <c r="W35" s="168"/>
      <c r="X35" s="165">
        <f t="shared" si="24"/>
        <v>0</v>
      </c>
      <c r="Y35" s="132"/>
    </row>
    <row r="36">
      <c r="C36" s="45"/>
      <c r="D36" s="41" t="s">
        <v>11</v>
      </c>
      <c r="E36" s="166"/>
      <c r="F36" s="125">
        <f t="shared" si="25"/>
        <v>1000000</v>
      </c>
      <c r="H36" s="45"/>
      <c r="I36" s="241" t="s">
        <v>19</v>
      </c>
      <c r="J36" s="166"/>
      <c r="K36" s="242">
        <f t="shared" si="22"/>
        <v>88010</v>
      </c>
      <c r="L36" s="232"/>
      <c r="M36" s="45"/>
      <c r="N36" s="41" t="s">
        <v>30</v>
      </c>
      <c r="O36" s="166"/>
      <c r="P36" s="125">
        <f t="shared" si="23"/>
        <v>105000</v>
      </c>
      <c r="R36" s="167"/>
      <c r="S36" s="168"/>
      <c r="T36" s="163" t="s">
        <v>43</v>
      </c>
      <c r="U36" s="130"/>
      <c r="V36" s="169"/>
      <c r="W36" s="168"/>
      <c r="X36" s="165">
        <f t="shared" si="24"/>
        <v>218000</v>
      </c>
      <c r="Y36" s="132"/>
    </row>
    <row r="37">
      <c r="C37" s="45"/>
      <c r="D37" s="41" t="s">
        <v>12</v>
      </c>
      <c r="E37" s="166"/>
      <c r="F37" s="125">
        <f t="shared" si="25"/>
        <v>0</v>
      </c>
      <c r="H37" s="45"/>
      <c r="I37" s="241" t="s">
        <v>20</v>
      </c>
      <c r="J37" s="166"/>
      <c r="K37" s="242">
        <f t="shared" si="22"/>
        <v>80000</v>
      </c>
      <c r="L37" s="232"/>
      <c r="M37" s="45"/>
      <c r="N37" s="41" t="s">
        <v>8</v>
      </c>
      <c r="O37" s="166"/>
      <c r="P37" s="125">
        <f t="shared" si="23"/>
        <v>0</v>
      </c>
      <c r="R37" s="167"/>
      <c r="S37" s="168"/>
      <c r="T37" s="163" t="s">
        <v>44</v>
      </c>
      <c r="U37" s="130"/>
      <c r="V37" s="169"/>
      <c r="W37" s="168"/>
      <c r="X37" s="165">
        <f t="shared" si="24"/>
        <v>130000</v>
      </c>
      <c r="Y37" s="132"/>
    </row>
    <row r="38">
      <c r="C38" s="45"/>
      <c r="D38" s="41" t="s">
        <v>13</v>
      </c>
      <c r="E38" s="166"/>
      <c r="F38" s="125">
        <f t="shared" si="25"/>
        <v>200000</v>
      </c>
      <c r="H38" s="46"/>
      <c r="I38" s="241"/>
      <c r="J38" s="170"/>
      <c r="K38" s="242">
        <f t="shared" si="22"/>
        <v>0</v>
      </c>
      <c r="L38" s="232"/>
      <c r="M38" s="46"/>
      <c r="N38" s="41"/>
      <c r="O38" s="170"/>
      <c r="P38" s="125">
        <f t="shared" si="23"/>
        <v>0</v>
      </c>
      <c r="R38" s="171"/>
      <c r="S38" s="172"/>
      <c r="T38" s="163" t="s">
        <v>8</v>
      </c>
      <c r="U38" s="130"/>
      <c r="V38" s="173"/>
      <c r="W38" s="172"/>
      <c r="X38" s="165">
        <f t="shared" si="24"/>
        <v>0</v>
      </c>
      <c r="Y38" s="132"/>
    </row>
    <row r="39">
      <c r="C39" s="45"/>
      <c r="D39" s="41"/>
      <c r="E39" s="166"/>
      <c r="F39" s="125">
        <f t="shared" si="25"/>
        <v>0</v>
      </c>
      <c r="H39" s="174" t="str">
        <f>IF(H33=0,"","총"&amp;H33)</f>
        <v>총🐻고정비</v>
      </c>
      <c r="I39" s="175"/>
      <c r="J39" s="162"/>
      <c r="K39" s="243">
        <f>SUM(K33:K38)</f>
        <v>227210</v>
      </c>
      <c r="L39" s="232"/>
      <c r="M39" s="174" t="str">
        <f>IF(M33=0,"","총"&amp;M33)</f>
        <v>총🐻식비</v>
      </c>
      <c r="N39" s="175"/>
      <c r="O39" s="162"/>
      <c r="P39" s="176">
        <f>SUM(P33:P38)</f>
        <v>332780</v>
      </c>
      <c r="R39" s="174" t="str">
        <f>IF(R33=0,"","총"&amp;R33)</f>
        <v>총🐻기타</v>
      </c>
      <c r="S39" s="175"/>
      <c r="T39" s="175"/>
      <c r="U39" s="175"/>
      <c r="V39" s="175"/>
      <c r="W39" s="162"/>
      <c r="X39" s="177">
        <f>SUM(X33:X38)</f>
        <v>348000</v>
      </c>
      <c r="Y39" s="132"/>
    </row>
    <row r="40">
      <c r="C40" s="45"/>
      <c r="D40" s="41"/>
      <c r="E40" s="166"/>
      <c r="F40" s="125">
        <f t="shared" si="25"/>
        <v>0</v>
      </c>
      <c r="H40" s="171"/>
      <c r="I40" s="178"/>
      <c r="J40" s="172"/>
      <c r="K40" s="245">
        <f>K39-J33</f>
        <v>227210</v>
      </c>
      <c r="L40" s="232"/>
      <c r="M40" s="171"/>
      <c r="N40" s="178"/>
      <c r="O40" s="172"/>
      <c r="P40" s="180">
        <f>P39-O33</f>
        <v>332780</v>
      </c>
      <c r="R40" s="171"/>
      <c r="S40" s="178"/>
      <c r="T40" s="178"/>
      <c r="U40" s="178"/>
      <c r="V40" s="178"/>
      <c r="W40" s="172"/>
      <c r="X40" s="181">
        <f>X39-V33</f>
        <v>348000</v>
      </c>
      <c r="Y40" s="132"/>
    </row>
    <row r="41">
      <c r="C41" s="45"/>
      <c r="D41" s="41"/>
      <c r="E41" s="166"/>
      <c r="F41" s="125">
        <f t="shared" si="25"/>
        <v>0</v>
      </c>
      <c r="H41" s="160" t="s">
        <v>22</v>
      </c>
      <c r="I41" s="241" t="s">
        <v>23</v>
      </c>
      <c r="J41" s="159"/>
      <c r="K41" s="242">
        <f t="shared" ref="K41:K46" si="26">SUMIFS($K$62:$K$500,$I$62:$I$500,$H$41,$J$62:$J$500,I41)</f>
        <v>2000</v>
      </c>
      <c r="L41" s="232"/>
      <c r="M41" s="160" t="s">
        <v>32</v>
      </c>
      <c r="N41" s="41" t="s">
        <v>33</v>
      </c>
      <c r="O41" s="159"/>
      <c r="P41" s="125">
        <f t="shared" ref="P41:P46" si="27">SUMIFS($K$62:$K$500,$I$62:$I$500,$M$41,$J$62:$J$500,N41)</f>
        <v>691396</v>
      </c>
      <c r="R41" s="161" t="s">
        <v>46</v>
      </c>
      <c r="S41" s="162"/>
      <c r="T41" s="163" t="s">
        <v>47</v>
      </c>
      <c r="U41" s="130"/>
      <c r="V41" s="164"/>
      <c r="W41" s="162"/>
      <c r="X41" s="165">
        <f t="shared" ref="X41:X46" si="28">SUMIFS($K$62:$K$500,$I$62:$I$500,$R$41,$J$62:$J$500,T41)</f>
        <v>50000</v>
      </c>
      <c r="Y41" s="132"/>
    </row>
    <row r="42">
      <c r="C42" s="46"/>
      <c r="D42" s="41"/>
      <c r="E42" s="170"/>
      <c r="F42" s="125">
        <f t="shared" si="25"/>
        <v>0</v>
      </c>
      <c r="H42" s="45"/>
      <c r="I42" s="241" t="s">
        <v>24</v>
      </c>
      <c r="J42" s="166"/>
      <c r="K42" s="242">
        <f t="shared" si="26"/>
        <v>0</v>
      </c>
      <c r="L42" s="232"/>
      <c r="M42" s="45"/>
      <c r="N42" s="41" t="s">
        <v>34</v>
      </c>
      <c r="O42" s="166"/>
      <c r="P42" s="125">
        <f t="shared" si="27"/>
        <v>7890</v>
      </c>
      <c r="R42" s="167"/>
      <c r="S42" s="168"/>
      <c r="T42" s="163" t="s">
        <v>48</v>
      </c>
      <c r="U42" s="130"/>
      <c r="V42" s="169"/>
      <c r="W42" s="168"/>
      <c r="X42" s="165">
        <f t="shared" si="28"/>
        <v>71900</v>
      </c>
      <c r="Y42" s="132"/>
    </row>
    <row r="43">
      <c r="C43" s="174" t="str">
        <f>IF(C35=0,"","총"&amp;C25)</f>
        <v>총수입</v>
      </c>
      <c r="D43" s="175"/>
      <c r="E43" s="162"/>
      <c r="F43" s="176">
        <f>SUM(F35:F42)</f>
        <v>1200000</v>
      </c>
      <c r="H43" s="45"/>
      <c r="I43" s="241" t="s">
        <v>8</v>
      </c>
      <c r="J43" s="166"/>
      <c r="K43" s="242">
        <f t="shared" si="26"/>
        <v>5500</v>
      </c>
      <c r="L43" s="232"/>
      <c r="M43" s="45"/>
      <c r="N43" s="41" t="s">
        <v>35</v>
      </c>
      <c r="O43" s="166"/>
      <c r="P43" s="125">
        <f t="shared" si="27"/>
        <v>0</v>
      </c>
      <c r="R43" s="167"/>
      <c r="S43" s="168"/>
      <c r="T43" s="163" t="s">
        <v>49</v>
      </c>
      <c r="U43" s="130"/>
      <c r="V43" s="169"/>
      <c r="W43" s="168"/>
      <c r="X43" s="165">
        <f t="shared" si="28"/>
        <v>0</v>
      </c>
      <c r="Y43" s="132"/>
    </row>
    <row r="44">
      <c r="C44" s="183"/>
      <c r="D44" s="184"/>
      <c r="E44" s="185"/>
      <c r="F44" s="186">
        <f>F43-E35</f>
        <v>1200000</v>
      </c>
      <c r="H44" s="45"/>
      <c r="I44" s="241"/>
      <c r="J44" s="166"/>
      <c r="K44" s="242">
        <f t="shared" si="26"/>
        <v>0</v>
      </c>
      <c r="L44" s="232"/>
      <c r="M44" s="45"/>
      <c r="N44" s="41" t="s">
        <v>36</v>
      </c>
      <c r="O44" s="166"/>
      <c r="P44" s="125">
        <f t="shared" si="27"/>
        <v>0</v>
      </c>
      <c r="R44" s="167"/>
      <c r="S44" s="168"/>
      <c r="T44" s="163" t="s">
        <v>50</v>
      </c>
      <c r="U44" s="130"/>
      <c r="V44" s="169"/>
      <c r="W44" s="168"/>
      <c r="X44" s="165">
        <f t="shared" si="28"/>
        <v>1002183</v>
      </c>
      <c r="Y44" s="132"/>
    </row>
    <row r="45">
      <c r="H45" s="45"/>
      <c r="I45" s="241"/>
      <c r="J45" s="166"/>
      <c r="K45" s="242">
        <f t="shared" si="26"/>
        <v>0</v>
      </c>
      <c r="L45" s="232"/>
      <c r="M45" s="45"/>
      <c r="N45" s="41" t="s">
        <v>37</v>
      </c>
      <c r="O45" s="166"/>
      <c r="P45" s="125">
        <f t="shared" si="27"/>
        <v>664605</v>
      </c>
      <c r="R45" s="167"/>
      <c r="S45" s="168"/>
      <c r="T45" s="163" t="s">
        <v>8</v>
      </c>
      <c r="U45" s="130"/>
      <c r="V45" s="169"/>
      <c r="W45" s="168"/>
      <c r="X45" s="165">
        <f t="shared" si="28"/>
        <v>0</v>
      </c>
      <c r="Y45" s="132"/>
    </row>
    <row r="46">
      <c r="H46" s="46"/>
      <c r="I46" s="241"/>
      <c r="J46" s="170"/>
      <c r="K46" s="242">
        <f t="shared" si="26"/>
        <v>0</v>
      </c>
      <c r="L46" s="232"/>
      <c r="M46" s="46"/>
      <c r="N46" s="41" t="s">
        <v>8</v>
      </c>
      <c r="O46" s="170"/>
      <c r="P46" s="125">
        <f t="shared" si="27"/>
        <v>0</v>
      </c>
      <c r="R46" s="171"/>
      <c r="S46" s="172"/>
      <c r="T46" s="163"/>
      <c r="U46" s="130"/>
      <c r="V46" s="173"/>
      <c r="W46" s="172"/>
      <c r="X46" s="165">
        <f t="shared" si="28"/>
        <v>0</v>
      </c>
      <c r="Y46" s="132"/>
    </row>
    <row r="47">
      <c r="H47" s="174" t="str">
        <f>IF(H41=0,"","총"&amp;H41)</f>
        <v>총🍪생필품</v>
      </c>
      <c r="I47" s="175"/>
      <c r="J47" s="162"/>
      <c r="K47" s="243">
        <f>SUM(K41:K46)</f>
        <v>7500</v>
      </c>
      <c r="L47" s="232"/>
      <c r="M47" s="174" t="str">
        <f>IF(M41=0,"","총"&amp;M41)</f>
        <v>총🍪여가비</v>
      </c>
      <c r="N47" s="175"/>
      <c r="O47" s="162"/>
      <c r="P47" s="176">
        <f>SUM(P41:P46)</f>
        <v>1363891</v>
      </c>
      <c r="R47" s="174" t="str">
        <f>IF(R41=0,"","총"&amp;R41)</f>
        <v>총🍪이벤트성</v>
      </c>
      <c r="S47" s="175"/>
      <c r="T47" s="175"/>
      <c r="U47" s="175"/>
      <c r="V47" s="175"/>
      <c r="W47" s="162"/>
      <c r="X47" s="177">
        <f>SUM(X41:X46)</f>
        <v>1124083</v>
      </c>
      <c r="Y47" s="132"/>
    </row>
    <row r="48">
      <c r="H48" s="171"/>
      <c r="I48" s="178"/>
      <c r="J48" s="172"/>
      <c r="K48" s="245">
        <f>K47-J41</f>
        <v>7500</v>
      </c>
      <c r="L48" s="232"/>
      <c r="M48" s="171"/>
      <c r="N48" s="178"/>
      <c r="O48" s="172"/>
      <c r="P48" s="180">
        <f>P47-O41</f>
        <v>1363891</v>
      </c>
      <c r="R48" s="171"/>
      <c r="S48" s="178"/>
      <c r="T48" s="178"/>
      <c r="U48" s="178"/>
      <c r="V48" s="178"/>
      <c r="W48" s="172"/>
      <c r="X48" s="181">
        <f>X47-V41</f>
        <v>1124083</v>
      </c>
      <c r="Y48" s="132"/>
    </row>
    <row r="49">
      <c r="H49" s="160" t="s">
        <v>25</v>
      </c>
      <c r="I49" s="241" t="s">
        <v>23</v>
      </c>
      <c r="J49" s="159"/>
      <c r="K49" s="242">
        <f t="shared" ref="K49:K54" si="29">SUMIFS($K$62:$K$500,$I$62:$I$500,$H$49,$J$62:$J$500,I49)</f>
        <v>0</v>
      </c>
      <c r="L49" s="232"/>
      <c r="M49" s="160" t="s">
        <v>38</v>
      </c>
      <c r="N49" s="41" t="s">
        <v>33</v>
      </c>
      <c r="O49" s="159"/>
      <c r="P49" s="125">
        <f t="shared" ref="P49:P54" si="30">SUMIFS($K$62:$K$500,$I$62:$I$500,$M$49,$J$62:$J$500,N49)</f>
        <v>70500</v>
      </c>
      <c r="R49" s="161" t="s">
        <v>51</v>
      </c>
      <c r="S49" s="162"/>
      <c r="T49" s="163" t="s">
        <v>47</v>
      </c>
      <c r="U49" s="130"/>
      <c r="V49" s="164"/>
      <c r="W49" s="162"/>
      <c r="X49" s="165">
        <f t="shared" ref="X49:X54" si="31">SUMIFS($K$62:$K$500,$I$62:$I$500,$R$49,$J$62:$J$500,T49)</f>
        <v>200000</v>
      </c>
      <c r="Y49" s="132"/>
    </row>
    <row r="50">
      <c r="H50" s="45"/>
      <c r="I50" s="241" t="s">
        <v>24</v>
      </c>
      <c r="J50" s="166"/>
      <c r="K50" s="242">
        <f t="shared" si="29"/>
        <v>0</v>
      </c>
      <c r="L50" s="232"/>
      <c r="M50" s="45"/>
      <c r="N50" s="41" t="s">
        <v>34</v>
      </c>
      <c r="O50" s="166"/>
      <c r="P50" s="125">
        <f t="shared" si="30"/>
        <v>27593</v>
      </c>
      <c r="R50" s="167"/>
      <c r="S50" s="168"/>
      <c r="T50" s="163" t="s">
        <v>48</v>
      </c>
      <c r="U50" s="130"/>
      <c r="V50" s="169"/>
      <c r="W50" s="168"/>
      <c r="X50" s="165">
        <f t="shared" si="31"/>
        <v>25900</v>
      </c>
      <c r="Y50" s="132"/>
    </row>
    <row r="51">
      <c r="H51" s="45"/>
      <c r="I51" s="241" t="s">
        <v>8</v>
      </c>
      <c r="J51" s="166"/>
      <c r="K51" s="242">
        <f t="shared" si="29"/>
        <v>1600</v>
      </c>
      <c r="L51" s="232"/>
      <c r="M51" s="45"/>
      <c r="N51" s="41" t="s">
        <v>35</v>
      </c>
      <c r="O51" s="166"/>
      <c r="P51" s="125">
        <f t="shared" si="30"/>
        <v>0</v>
      </c>
      <c r="R51" s="167"/>
      <c r="S51" s="168"/>
      <c r="T51" s="163" t="s">
        <v>49</v>
      </c>
      <c r="U51" s="130"/>
      <c r="V51" s="169"/>
      <c r="W51" s="168"/>
      <c r="X51" s="165">
        <f t="shared" si="31"/>
        <v>0</v>
      </c>
      <c r="Y51" s="132"/>
    </row>
    <row r="52">
      <c r="H52" s="45"/>
      <c r="I52" s="241"/>
      <c r="J52" s="166"/>
      <c r="K52" s="242">
        <f t="shared" si="29"/>
        <v>0</v>
      </c>
      <c r="L52" s="232"/>
      <c r="M52" s="45"/>
      <c r="N52" s="41" t="s">
        <v>36</v>
      </c>
      <c r="O52" s="166"/>
      <c r="P52" s="125">
        <f t="shared" si="30"/>
        <v>0</v>
      </c>
      <c r="R52" s="167"/>
      <c r="S52" s="168"/>
      <c r="T52" s="163" t="s">
        <v>50</v>
      </c>
      <c r="U52" s="130"/>
      <c r="V52" s="169"/>
      <c r="W52" s="168"/>
      <c r="X52" s="165">
        <f t="shared" si="31"/>
        <v>1271872</v>
      </c>
      <c r="Y52" s="132"/>
    </row>
    <row r="53">
      <c r="H53" s="45"/>
      <c r="I53" s="241"/>
      <c r="J53" s="166"/>
      <c r="K53" s="242">
        <f t="shared" si="29"/>
        <v>0</v>
      </c>
      <c r="L53" s="232"/>
      <c r="M53" s="45"/>
      <c r="N53" s="41" t="s">
        <v>37</v>
      </c>
      <c r="O53" s="166"/>
      <c r="P53" s="125">
        <f t="shared" si="30"/>
        <v>336876</v>
      </c>
      <c r="R53" s="167"/>
      <c r="S53" s="168"/>
      <c r="T53" s="163" t="s">
        <v>8</v>
      </c>
      <c r="U53" s="130"/>
      <c r="V53" s="169"/>
      <c r="W53" s="168"/>
      <c r="X53" s="165">
        <f t="shared" si="31"/>
        <v>0</v>
      </c>
      <c r="Y53" s="132"/>
    </row>
    <row r="54">
      <c r="H54" s="46"/>
      <c r="I54" s="241"/>
      <c r="J54" s="170"/>
      <c r="K54" s="242">
        <f t="shared" si="29"/>
        <v>0</v>
      </c>
      <c r="L54" s="232"/>
      <c r="M54" s="46"/>
      <c r="N54" s="41" t="s">
        <v>8</v>
      </c>
      <c r="O54" s="170"/>
      <c r="P54" s="125">
        <f t="shared" si="30"/>
        <v>0</v>
      </c>
      <c r="R54" s="171"/>
      <c r="S54" s="172"/>
      <c r="T54" s="163"/>
      <c r="U54" s="130"/>
      <c r="V54" s="173"/>
      <c r="W54" s="172"/>
      <c r="X54" s="165">
        <f t="shared" si="31"/>
        <v>0</v>
      </c>
      <c r="Y54" s="132"/>
    </row>
    <row r="55">
      <c r="H55" s="174" t="str">
        <f>IF(H49=0,"","총"&amp;H49)</f>
        <v>총🐻생필품</v>
      </c>
      <c r="I55" s="175"/>
      <c r="J55" s="162"/>
      <c r="K55" s="243">
        <f>SUM(K49:K54)</f>
        <v>1600</v>
      </c>
      <c r="L55" s="232"/>
      <c r="M55" s="174" t="str">
        <f>IF(M49=0,"","총"&amp;M49)</f>
        <v>총🐻여가비</v>
      </c>
      <c r="N55" s="175"/>
      <c r="O55" s="162"/>
      <c r="P55" s="176">
        <f>SUM(P49:P54)</f>
        <v>434969</v>
      </c>
      <c r="R55" s="174" t="str">
        <f>IF(R49=0,"","총"&amp;R49)</f>
        <v>총🐻 이벤트성</v>
      </c>
      <c r="S55" s="175"/>
      <c r="T55" s="175"/>
      <c r="U55" s="175"/>
      <c r="V55" s="175"/>
      <c r="W55" s="162"/>
      <c r="X55" s="177">
        <f>SUM(X49:X54)</f>
        <v>1497772</v>
      </c>
      <c r="Y55" s="132"/>
    </row>
    <row r="56">
      <c r="H56" s="183"/>
      <c r="I56" s="184"/>
      <c r="J56" s="185"/>
      <c r="K56" s="246">
        <f>K55-J49</f>
        <v>1600</v>
      </c>
      <c r="L56" s="232"/>
      <c r="M56" s="183"/>
      <c r="N56" s="184"/>
      <c r="O56" s="185"/>
      <c r="P56" s="187">
        <f>P55-O49</f>
        <v>434969</v>
      </c>
      <c r="R56" s="183"/>
      <c r="S56" s="184"/>
      <c r="T56" s="184"/>
      <c r="U56" s="184"/>
      <c r="V56" s="184"/>
      <c r="W56" s="185"/>
      <c r="X56" s="188">
        <f>X55-V49</f>
        <v>1497772</v>
      </c>
      <c r="Y56" s="55"/>
    </row>
    <row r="57">
      <c r="H57" s="232"/>
      <c r="I57" s="232"/>
      <c r="J57" s="232"/>
      <c r="K57" s="232"/>
      <c r="L57" s="232"/>
      <c r="M57" s="232"/>
    </row>
    <row r="58">
      <c r="H58" s="232"/>
      <c r="I58" s="232"/>
      <c r="J58" s="232"/>
      <c r="K58" s="232"/>
      <c r="L58" s="232"/>
      <c r="M58" s="232"/>
    </row>
    <row r="59">
      <c r="H59" s="232"/>
      <c r="I59" s="232"/>
      <c r="J59" s="232"/>
      <c r="K59" s="232"/>
      <c r="L59" s="232"/>
      <c r="M59" s="232"/>
    </row>
    <row r="60">
      <c r="H60" s="232"/>
      <c r="I60" s="232"/>
      <c r="J60" s="232"/>
      <c r="K60" s="232"/>
      <c r="L60" s="232"/>
      <c r="M60" s="232"/>
      <c r="V60" s="189" t="s">
        <v>124</v>
      </c>
      <c r="W60" s="8"/>
      <c r="X60" s="190">
        <f>SUM(J49,J41,J33,J25,O25,O33,O41,O49,V49,V41,V33,V25)</f>
        <v>0</v>
      </c>
      <c r="Y60" s="8"/>
    </row>
    <row r="61">
      <c r="H61" s="191" t="s">
        <v>125</v>
      </c>
      <c r="I61" s="192" t="s">
        <v>1</v>
      </c>
      <c r="J61" s="192" t="s">
        <v>2</v>
      </c>
      <c r="K61" s="192" t="s">
        <v>114</v>
      </c>
      <c r="L61" s="193" t="s">
        <v>52</v>
      </c>
      <c r="M61" s="156"/>
      <c r="N61" s="193" t="s">
        <v>126</v>
      </c>
      <c r="O61" s="128"/>
      <c r="P61" s="128"/>
      <c r="Q61" s="156"/>
      <c r="R61" s="193" t="s">
        <v>127</v>
      </c>
      <c r="S61" s="128"/>
      <c r="T61" s="53"/>
      <c r="V61" s="189" t="s">
        <v>128</v>
      </c>
      <c r="W61" s="8"/>
      <c r="X61" s="194">
        <f>X60-SUM($K$31+$K$39+$K$47+$K$55+$P$31+$P$39+$P$47+$P$55+$X$31+$X$39+$X$47+$X$55)</f>
        <v>-6747335</v>
      </c>
      <c r="Y61" s="8"/>
    </row>
    <row r="62">
      <c r="H62" s="195">
        <v>45505.0</v>
      </c>
      <c r="I62" s="247" t="s">
        <v>9</v>
      </c>
      <c r="J62" s="247" t="s">
        <v>11</v>
      </c>
      <c r="K62" s="248">
        <v>500000.0</v>
      </c>
      <c r="L62" s="198"/>
      <c r="M62" s="130"/>
      <c r="N62" s="198" t="s">
        <v>494</v>
      </c>
      <c r="O62" s="200"/>
      <c r="P62" s="200"/>
      <c r="Q62" s="130"/>
      <c r="R62" s="198"/>
      <c r="S62" s="200"/>
      <c r="T62" s="132"/>
      <c r="AB62" s="201" t="str">
        <f>IFERROR(__xludf.DUMMYFUNCTION("FILTER('설정시트'!$D$7:$K$20,'설정시트'!$C$7:$C$20=I62)"),"주택청약")</f>
        <v>주택청약</v>
      </c>
      <c r="AC62" s="201" t="str">
        <f>IFERROR(__xludf.DUMMYFUNCTION("""COMPUTED_VALUE"""),"우리은행")</f>
        <v>우리은행</v>
      </c>
      <c r="AD62" s="201" t="str">
        <f>IFERROR(__xludf.DUMMYFUNCTION("""COMPUTED_VALUE"""),"케이뱅크")</f>
        <v>케이뱅크</v>
      </c>
      <c r="AE62" s="201" t="str">
        <f>IFERROR(__xludf.DUMMYFUNCTION("""COMPUTED_VALUE"""),"연금저축")</f>
        <v>연금저축</v>
      </c>
      <c r="AF62" s="201"/>
      <c r="AG62" s="201"/>
      <c r="AH62" s="201"/>
      <c r="AI62" s="201"/>
    </row>
    <row r="63">
      <c r="H63" s="195">
        <v>45505.0</v>
      </c>
      <c r="I63" s="247" t="s">
        <v>9</v>
      </c>
      <c r="J63" s="247" t="s">
        <v>11</v>
      </c>
      <c r="K63" s="248">
        <v>500000.0</v>
      </c>
      <c r="L63" s="198"/>
      <c r="M63" s="130"/>
      <c r="N63" s="198" t="s">
        <v>495</v>
      </c>
      <c r="O63" s="200"/>
      <c r="P63" s="200"/>
      <c r="Q63" s="130"/>
      <c r="R63" s="199"/>
      <c r="S63" s="200"/>
      <c r="T63" s="132"/>
      <c r="AB63" s="201" t="str">
        <f>IFERROR(__xludf.DUMMYFUNCTION("FILTER('설정시트'!$D$7:$K$20,'설정시트'!$C$7:$C$20=I63)"),"주택청약")</f>
        <v>주택청약</v>
      </c>
      <c r="AC63" s="201" t="str">
        <f>IFERROR(__xludf.DUMMYFUNCTION("""COMPUTED_VALUE"""),"우리은행")</f>
        <v>우리은행</v>
      </c>
      <c r="AD63" s="201" t="str">
        <f>IFERROR(__xludf.DUMMYFUNCTION("""COMPUTED_VALUE"""),"케이뱅크")</f>
        <v>케이뱅크</v>
      </c>
      <c r="AE63" s="201" t="str">
        <f>IFERROR(__xludf.DUMMYFUNCTION("""COMPUTED_VALUE"""),"연금저축")</f>
        <v>연금저축</v>
      </c>
      <c r="AF63" s="201"/>
      <c r="AG63" s="201"/>
      <c r="AH63" s="201"/>
      <c r="AI63" s="201"/>
    </row>
    <row r="64">
      <c r="H64" s="195">
        <v>45505.0</v>
      </c>
      <c r="I64" s="247" t="s">
        <v>46</v>
      </c>
      <c r="J64" s="247" t="s">
        <v>50</v>
      </c>
      <c r="K64" s="248">
        <v>24660.0</v>
      </c>
      <c r="L64" s="198" t="s">
        <v>56</v>
      </c>
      <c r="M64" s="130"/>
      <c r="N64" s="198" t="s">
        <v>496</v>
      </c>
      <c r="O64" s="200"/>
      <c r="P64" s="200"/>
      <c r="Q64" s="130"/>
      <c r="R64" s="199"/>
      <c r="S64" s="200"/>
      <c r="T64" s="132"/>
      <c r="AB64" s="201" t="str">
        <f>IFERROR(__xludf.DUMMYFUNCTION("FILTER('설정시트'!$D$7:$K$20,'설정시트'!$C$7:$C$20=I64)"),"축의/부의금")</f>
        <v>축의/부의금</v>
      </c>
      <c r="AC64" s="201" t="str">
        <f>IFERROR(__xludf.DUMMYFUNCTION("""COMPUTED_VALUE"""),"생신/생일선물")</f>
        <v>생신/생일선물</v>
      </c>
      <c r="AD64" s="201" t="str">
        <f>IFERROR(__xludf.DUMMYFUNCTION("""COMPUTED_VALUE"""),"명절/어버이날")</f>
        <v>명절/어버이날</v>
      </c>
      <c r="AE64" s="201" t="str">
        <f>IFERROR(__xludf.DUMMYFUNCTION("""COMPUTED_VALUE"""),"여행")</f>
        <v>여행</v>
      </c>
      <c r="AF64" s="201" t="str">
        <f>IFERROR(__xludf.DUMMYFUNCTION("""COMPUTED_VALUE"""),"기타")</f>
        <v>기타</v>
      </c>
      <c r="AG64" s="201"/>
      <c r="AH64" s="201"/>
      <c r="AI64" s="201"/>
    </row>
    <row r="65">
      <c r="H65" s="195">
        <v>45505.0</v>
      </c>
      <c r="I65" s="247" t="s">
        <v>26</v>
      </c>
      <c r="J65" s="247" t="s">
        <v>30</v>
      </c>
      <c r="K65" s="248">
        <v>41000.0</v>
      </c>
      <c r="L65" s="198" t="s">
        <v>55</v>
      </c>
      <c r="M65" s="130"/>
      <c r="N65" s="198" t="s">
        <v>497</v>
      </c>
      <c r="O65" s="200"/>
      <c r="P65" s="200"/>
      <c r="Q65" s="130"/>
      <c r="R65" s="199"/>
      <c r="S65" s="200"/>
      <c r="T65" s="132"/>
      <c r="AB65" s="201" t="str">
        <f>IFERROR(__xludf.DUMMYFUNCTION("FILTER('설정시트'!$D$7:$K$20,'설정시트'!$C$7:$C$20=I65)"),"식재료비")</f>
        <v>식재료비</v>
      </c>
      <c r="AC65" s="201" t="str">
        <f>IFERROR(__xludf.DUMMYFUNCTION("""COMPUTED_VALUE"""),"회사점심")</f>
        <v>회사점심</v>
      </c>
      <c r="AD65" s="201" t="str">
        <f>IFERROR(__xludf.DUMMYFUNCTION("""COMPUTED_VALUE"""),"간식/카페")</f>
        <v>간식/카페</v>
      </c>
      <c r="AE65" s="201" t="str">
        <f>IFERROR(__xludf.DUMMYFUNCTION("""COMPUTED_VALUE"""),"외식/배달")</f>
        <v>외식/배달</v>
      </c>
      <c r="AF65" s="201" t="str">
        <f>IFERROR(__xludf.DUMMYFUNCTION("""COMPUTED_VALUE"""),"기타")</f>
        <v>기타</v>
      </c>
      <c r="AG65" s="201"/>
      <c r="AH65" s="201"/>
      <c r="AI65" s="201"/>
    </row>
    <row r="66">
      <c r="H66" s="195">
        <v>45505.0</v>
      </c>
      <c r="I66" s="203" t="s">
        <v>45</v>
      </c>
      <c r="J66" s="203" t="s">
        <v>44</v>
      </c>
      <c r="K66" s="249">
        <v>50000.0</v>
      </c>
      <c r="L66" s="198" t="s">
        <v>58</v>
      </c>
      <c r="M66" s="130"/>
      <c r="N66" s="199"/>
      <c r="O66" s="200"/>
      <c r="P66" s="200"/>
      <c r="Q66" s="130"/>
      <c r="R66" s="199"/>
      <c r="S66" s="200"/>
      <c r="T66" s="132"/>
      <c r="AB66" s="201" t="str">
        <f>IFERROR(__xludf.DUMMYFUNCTION("FILTER('설정시트'!$D$7:$K$20,'설정시트'!$C$7:$C$20=I66)"),"약국")</f>
        <v>약국</v>
      </c>
      <c r="AC66" s="201" t="str">
        <f>IFERROR(__xludf.DUMMYFUNCTION("""COMPUTED_VALUE"""),"병원비")</f>
        <v>병원비</v>
      </c>
      <c r="AD66" s="201" t="str">
        <f>IFERROR(__xludf.DUMMYFUNCTION("""COMPUTED_VALUE"""),"영양제")</f>
        <v>영양제</v>
      </c>
      <c r="AE66" s="201" t="str">
        <f>IFERROR(__xludf.DUMMYFUNCTION("""COMPUTED_VALUE"""),"교통비")</f>
        <v>교통비</v>
      </c>
      <c r="AF66" s="201" t="str">
        <f>IFERROR(__xludf.DUMMYFUNCTION("""COMPUTED_VALUE"""),"주유비")</f>
        <v>주유비</v>
      </c>
      <c r="AG66" s="201" t="str">
        <f>IFERROR(__xludf.DUMMYFUNCTION("""COMPUTED_VALUE"""),"기타")</f>
        <v>기타</v>
      </c>
      <c r="AH66" s="201"/>
      <c r="AI66" s="201"/>
    </row>
    <row r="67">
      <c r="H67" s="195">
        <v>45506.0</v>
      </c>
      <c r="I67" s="247" t="s">
        <v>31</v>
      </c>
      <c r="J67" s="247" t="s">
        <v>28</v>
      </c>
      <c r="K67" s="248">
        <v>14500.0</v>
      </c>
      <c r="L67" s="198" t="s">
        <v>58</v>
      </c>
      <c r="M67" s="130"/>
      <c r="N67" s="198" t="s">
        <v>498</v>
      </c>
      <c r="O67" s="200"/>
      <c r="P67" s="200"/>
      <c r="Q67" s="130"/>
      <c r="R67" s="199"/>
      <c r="S67" s="200"/>
      <c r="T67" s="132"/>
      <c r="AB67" s="201" t="str">
        <f>IFERROR(__xludf.DUMMYFUNCTION("FILTER('설정시트'!$D$7:$K$20,'설정시트'!$C$7:$C$20=I67)"),"식재료비")</f>
        <v>식재료비</v>
      </c>
      <c r="AC67" s="201" t="str">
        <f>IFERROR(__xludf.DUMMYFUNCTION("""COMPUTED_VALUE"""),"회사점심")</f>
        <v>회사점심</v>
      </c>
      <c r="AD67" s="201" t="str">
        <f>IFERROR(__xludf.DUMMYFUNCTION("""COMPUTED_VALUE"""),"간식/카페")</f>
        <v>간식/카페</v>
      </c>
      <c r="AE67" s="201" t="str">
        <f>IFERROR(__xludf.DUMMYFUNCTION("""COMPUTED_VALUE"""),"외식/배달")</f>
        <v>외식/배달</v>
      </c>
      <c r="AF67" s="201" t="str">
        <f>IFERROR(__xludf.DUMMYFUNCTION("""COMPUTED_VALUE"""),"기타")</f>
        <v>기타</v>
      </c>
      <c r="AG67" s="201"/>
      <c r="AH67" s="201"/>
      <c r="AI67" s="201"/>
    </row>
    <row r="68">
      <c r="H68" s="195">
        <v>45506.0</v>
      </c>
      <c r="I68" s="247" t="s">
        <v>51</v>
      </c>
      <c r="J68" s="247" t="s">
        <v>48</v>
      </c>
      <c r="K68" s="248">
        <v>25900.0</v>
      </c>
      <c r="L68" s="198" t="s">
        <v>58</v>
      </c>
      <c r="M68" s="130"/>
      <c r="N68" s="198" t="s">
        <v>499</v>
      </c>
      <c r="O68" s="200"/>
      <c r="P68" s="200"/>
      <c r="Q68" s="130"/>
      <c r="R68" s="199"/>
      <c r="S68" s="200"/>
      <c r="T68" s="132"/>
      <c r="AB68" s="201" t="str">
        <f>IFERROR(__xludf.DUMMYFUNCTION("FILTER('설정시트'!$D$7:$K$20,'설정시트'!$C$7:$C$20=I68)"),"축의/부의금")</f>
        <v>축의/부의금</v>
      </c>
      <c r="AC68" s="201" t="str">
        <f>IFERROR(__xludf.DUMMYFUNCTION("""COMPUTED_VALUE"""),"생신/생일선물")</f>
        <v>생신/생일선물</v>
      </c>
      <c r="AD68" s="201" t="str">
        <f>IFERROR(__xludf.DUMMYFUNCTION("""COMPUTED_VALUE"""),"명절/어버이날")</f>
        <v>명절/어버이날</v>
      </c>
      <c r="AE68" s="201" t="str">
        <f>IFERROR(__xludf.DUMMYFUNCTION("""COMPUTED_VALUE"""),"여행")</f>
        <v>여행</v>
      </c>
      <c r="AF68" s="201" t="str">
        <f>IFERROR(__xludf.DUMMYFUNCTION("""COMPUTED_VALUE"""),"기타")</f>
        <v>기타</v>
      </c>
      <c r="AG68" s="201"/>
      <c r="AH68" s="201"/>
      <c r="AI68" s="201"/>
    </row>
    <row r="69">
      <c r="H69" s="195">
        <v>45506.0</v>
      </c>
      <c r="I69" s="247" t="s">
        <v>31</v>
      </c>
      <c r="J69" s="247" t="s">
        <v>29</v>
      </c>
      <c r="K69" s="248">
        <v>2900.0</v>
      </c>
      <c r="L69" s="198" t="s">
        <v>58</v>
      </c>
      <c r="M69" s="130"/>
      <c r="N69" s="198" t="s">
        <v>287</v>
      </c>
      <c r="O69" s="200"/>
      <c r="P69" s="200"/>
      <c r="Q69" s="130"/>
      <c r="R69" s="199"/>
      <c r="S69" s="200"/>
      <c r="T69" s="132"/>
      <c r="AB69" s="201" t="str">
        <f>IFERROR(__xludf.DUMMYFUNCTION("FILTER('설정시트'!$D$7:$K$20,'설정시트'!$C$7:$C$20=I69)"),"식재료비")</f>
        <v>식재료비</v>
      </c>
      <c r="AC69" s="201" t="str">
        <f>IFERROR(__xludf.DUMMYFUNCTION("""COMPUTED_VALUE"""),"회사점심")</f>
        <v>회사점심</v>
      </c>
      <c r="AD69" s="201" t="str">
        <f>IFERROR(__xludf.DUMMYFUNCTION("""COMPUTED_VALUE"""),"간식/카페")</f>
        <v>간식/카페</v>
      </c>
      <c r="AE69" s="201" t="str">
        <f>IFERROR(__xludf.DUMMYFUNCTION("""COMPUTED_VALUE"""),"외식/배달")</f>
        <v>외식/배달</v>
      </c>
      <c r="AF69" s="201" t="str">
        <f>IFERROR(__xludf.DUMMYFUNCTION("""COMPUTED_VALUE"""),"기타")</f>
        <v>기타</v>
      </c>
      <c r="AG69" s="201"/>
      <c r="AH69" s="201"/>
      <c r="AI69" s="201"/>
    </row>
    <row r="70">
      <c r="H70" s="195">
        <v>45506.0</v>
      </c>
      <c r="I70" s="247" t="s">
        <v>21</v>
      </c>
      <c r="J70" s="247" t="s">
        <v>20</v>
      </c>
      <c r="K70" s="248">
        <v>10000.0</v>
      </c>
      <c r="L70" s="198" t="s">
        <v>54</v>
      </c>
      <c r="M70" s="130"/>
      <c r="N70" s="198" t="s">
        <v>356</v>
      </c>
      <c r="O70" s="200"/>
      <c r="P70" s="200"/>
      <c r="Q70" s="130"/>
      <c r="R70" s="199"/>
      <c r="S70" s="200"/>
      <c r="T70" s="132"/>
      <c r="AB70" s="201" t="str">
        <f>IFERROR(__xludf.DUMMYFUNCTION("FILTER('설정시트'!$D$7:$K$20,'설정시트'!$C$7:$C$20=I70)"),"관리비")</f>
        <v>관리비</v>
      </c>
      <c r="AC70" s="201" t="str">
        <f>IFERROR(__xludf.DUMMYFUNCTION("""COMPUTED_VALUE"""),"대출이자")</f>
        <v>대출이자</v>
      </c>
      <c r="AD70" s="201" t="str">
        <f>IFERROR(__xludf.DUMMYFUNCTION("""COMPUTED_VALUE"""),"통신비")</f>
        <v>통신비</v>
      </c>
      <c r="AE70" s="201" t="str">
        <f>IFERROR(__xludf.DUMMYFUNCTION("""COMPUTED_VALUE"""),"보험료")</f>
        <v>보험료</v>
      </c>
      <c r="AF70" s="201" t="str">
        <f>IFERROR(__xludf.DUMMYFUNCTION("""COMPUTED_VALUE"""),"곗돈")</f>
        <v>곗돈</v>
      </c>
      <c r="AG70" s="201"/>
      <c r="AH70" s="201"/>
      <c r="AI70" s="201"/>
    </row>
    <row r="71">
      <c r="H71" s="195">
        <v>45506.0</v>
      </c>
      <c r="I71" s="247" t="s">
        <v>26</v>
      </c>
      <c r="J71" s="247" t="s">
        <v>29</v>
      </c>
      <c r="K71" s="248">
        <v>1800.0</v>
      </c>
      <c r="L71" s="198" t="s">
        <v>56</v>
      </c>
      <c r="M71" s="130"/>
      <c r="N71" s="198" t="s">
        <v>500</v>
      </c>
      <c r="O71" s="200"/>
      <c r="P71" s="200"/>
      <c r="Q71" s="130"/>
      <c r="R71" s="199"/>
      <c r="S71" s="200"/>
      <c r="T71" s="132"/>
      <c r="AB71" s="201" t="str">
        <f>IFERROR(__xludf.DUMMYFUNCTION("FILTER('설정시트'!$D$7:$K$20,'설정시트'!$C$7:$C$20=I71)"),"식재료비")</f>
        <v>식재료비</v>
      </c>
      <c r="AC71" s="201" t="str">
        <f>IFERROR(__xludf.DUMMYFUNCTION("""COMPUTED_VALUE"""),"회사점심")</f>
        <v>회사점심</v>
      </c>
      <c r="AD71" s="201" t="str">
        <f>IFERROR(__xludf.DUMMYFUNCTION("""COMPUTED_VALUE"""),"간식/카페")</f>
        <v>간식/카페</v>
      </c>
      <c r="AE71" s="201" t="str">
        <f>IFERROR(__xludf.DUMMYFUNCTION("""COMPUTED_VALUE"""),"외식/배달")</f>
        <v>외식/배달</v>
      </c>
      <c r="AF71" s="201" t="str">
        <f>IFERROR(__xludf.DUMMYFUNCTION("""COMPUTED_VALUE"""),"기타")</f>
        <v>기타</v>
      </c>
      <c r="AG71" s="201"/>
      <c r="AH71" s="201"/>
      <c r="AI71" s="201"/>
    </row>
    <row r="72">
      <c r="H72" s="195">
        <v>45506.0</v>
      </c>
      <c r="I72" s="247" t="s">
        <v>26</v>
      </c>
      <c r="J72" s="247" t="s">
        <v>29</v>
      </c>
      <c r="K72" s="248">
        <v>9700.0</v>
      </c>
      <c r="L72" s="198" t="s">
        <v>55</v>
      </c>
      <c r="M72" s="130"/>
      <c r="N72" s="198" t="s">
        <v>501</v>
      </c>
      <c r="O72" s="200"/>
      <c r="P72" s="200"/>
      <c r="Q72" s="130"/>
      <c r="R72" s="199"/>
      <c r="S72" s="200"/>
      <c r="T72" s="132"/>
      <c r="AB72" s="250" t="str">
        <f>IFERROR(__xludf.DUMMYFUNCTION("FILTER('설정시트'!$D$7:$K$20,'설정시트'!$C$7:$C$20=I72)"),"식재료비")</f>
        <v>식재료비</v>
      </c>
      <c r="AC72" s="250" t="str">
        <f>IFERROR(__xludf.DUMMYFUNCTION("""COMPUTED_VALUE"""),"회사점심")</f>
        <v>회사점심</v>
      </c>
      <c r="AD72" s="250" t="str">
        <f>IFERROR(__xludf.DUMMYFUNCTION("""COMPUTED_VALUE"""),"간식/카페")</f>
        <v>간식/카페</v>
      </c>
      <c r="AE72" s="250" t="str">
        <f>IFERROR(__xludf.DUMMYFUNCTION("""COMPUTED_VALUE"""),"외식/배달")</f>
        <v>외식/배달</v>
      </c>
      <c r="AF72" s="250" t="str">
        <f>IFERROR(__xludf.DUMMYFUNCTION("""COMPUTED_VALUE"""),"기타")</f>
        <v>기타</v>
      </c>
      <c r="AG72" s="250"/>
      <c r="AH72" s="250"/>
      <c r="AI72" s="250"/>
    </row>
    <row r="73">
      <c r="H73" s="195">
        <v>45507.0</v>
      </c>
      <c r="I73" s="247" t="s">
        <v>31</v>
      </c>
      <c r="J73" s="247" t="s">
        <v>29</v>
      </c>
      <c r="K73" s="248">
        <v>2500.0</v>
      </c>
      <c r="L73" s="198" t="s">
        <v>53</v>
      </c>
      <c r="M73" s="130"/>
      <c r="N73" s="198" t="s">
        <v>502</v>
      </c>
      <c r="O73" s="200"/>
      <c r="P73" s="200"/>
      <c r="Q73" s="130"/>
      <c r="R73" s="199"/>
      <c r="S73" s="200"/>
      <c r="T73" s="132"/>
      <c r="AB73" s="201" t="str">
        <f>IFERROR(__xludf.DUMMYFUNCTION("FILTER('설정시트'!$D$7:$K$20,'설정시트'!$C$7:$C$20=I73)"),"식재료비")</f>
        <v>식재료비</v>
      </c>
      <c r="AC73" s="201" t="str">
        <f>IFERROR(__xludf.DUMMYFUNCTION("""COMPUTED_VALUE"""),"회사점심")</f>
        <v>회사점심</v>
      </c>
      <c r="AD73" s="201" t="str">
        <f>IFERROR(__xludf.DUMMYFUNCTION("""COMPUTED_VALUE"""),"간식/카페")</f>
        <v>간식/카페</v>
      </c>
      <c r="AE73" s="201" t="str">
        <f>IFERROR(__xludf.DUMMYFUNCTION("""COMPUTED_VALUE"""),"외식/배달")</f>
        <v>외식/배달</v>
      </c>
      <c r="AF73" s="201" t="str">
        <f>IFERROR(__xludf.DUMMYFUNCTION("""COMPUTED_VALUE"""),"기타")</f>
        <v>기타</v>
      </c>
      <c r="AG73" s="201"/>
      <c r="AH73" s="201"/>
      <c r="AI73" s="201"/>
    </row>
    <row r="74">
      <c r="H74" s="195">
        <v>45507.0</v>
      </c>
      <c r="I74" s="247" t="s">
        <v>31</v>
      </c>
      <c r="J74" s="247" t="s">
        <v>29</v>
      </c>
      <c r="K74" s="248">
        <v>4500.0</v>
      </c>
      <c r="L74" s="198" t="s">
        <v>53</v>
      </c>
      <c r="M74" s="130"/>
      <c r="N74" s="198" t="s">
        <v>503</v>
      </c>
      <c r="O74" s="200"/>
      <c r="P74" s="200"/>
      <c r="Q74" s="130"/>
      <c r="R74" s="199"/>
      <c r="S74" s="200"/>
      <c r="T74" s="132"/>
      <c r="AB74" s="201" t="str">
        <f>IFERROR(__xludf.DUMMYFUNCTION("FILTER('설정시트'!$D$7:$K$20,'설정시트'!$C$7:$C$20=I74)"),"식재료비")</f>
        <v>식재료비</v>
      </c>
      <c r="AC74" s="201" t="str">
        <f>IFERROR(__xludf.DUMMYFUNCTION("""COMPUTED_VALUE"""),"회사점심")</f>
        <v>회사점심</v>
      </c>
      <c r="AD74" s="201" t="str">
        <f>IFERROR(__xludf.DUMMYFUNCTION("""COMPUTED_VALUE"""),"간식/카페")</f>
        <v>간식/카페</v>
      </c>
      <c r="AE74" s="201" t="str">
        <f>IFERROR(__xludf.DUMMYFUNCTION("""COMPUTED_VALUE"""),"외식/배달")</f>
        <v>외식/배달</v>
      </c>
      <c r="AF74" s="201" t="str">
        <f>IFERROR(__xludf.DUMMYFUNCTION("""COMPUTED_VALUE"""),"기타")</f>
        <v>기타</v>
      </c>
      <c r="AG74" s="201"/>
      <c r="AH74" s="201"/>
      <c r="AI74" s="201"/>
    </row>
    <row r="75">
      <c r="H75" s="195">
        <v>45507.0</v>
      </c>
      <c r="I75" s="247" t="s">
        <v>51</v>
      </c>
      <c r="J75" s="247" t="s">
        <v>50</v>
      </c>
      <c r="K75" s="248">
        <f> 44106 * 2</f>
        <v>88212</v>
      </c>
      <c r="L75" s="198" t="s">
        <v>53</v>
      </c>
      <c r="M75" s="130"/>
      <c r="N75" s="198" t="s">
        <v>504</v>
      </c>
      <c r="O75" s="200"/>
      <c r="P75" s="200"/>
      <c r="Q75" s="130"/>
      <c r="R75" s="198" t="s">
        <v>505</v>
      </c>
      <c r="S75" s="200"/>
      <c r="T75" s="132"/>
      <c r="AB75" s="201" t="str">
        <f>IFERROR(__xludf.DUMMYFUNCTION("FILTER('설정시트'!$D$7:$K$20,'설정시트'!$C$7:$C$20=I75)"),"축의/부의금")</f>
        <v>축의/부의금</v>
      </c>
      <c r="AC75" s="201" t="str">
        <f>IFERROR(__xludf.DUMMYFUNCTION("""COMPUTED_VALUE"""),"생신/생일선물")</f>
        <v>생신/생일선물</v>
      </c>
      <c r="AD75" s="201" t="str">
        <f>IFERROR(__xludf.DUMMYFUNCTION("""COMPUTED_VALUE"""),"명절/어버이날")</f>
        <v>명절/어버이날</v>
      </c>
      <c r="AE75" s="201" t="str">
        <f>IFERROR(__xludf.DUMMYFUNCTION("""COMPUTED_VALUE"""),"여행")</f>
        <v>여행</v>
      </c>
      <c r="AF75" s="201" t="str">
        <f>IFERROR(__xludf.DUMMYFUNCTION("""COMPUTED_VALUE"""),"기타")</f>
        <v>기타</v>
      </c>
      <c r="AG75" s="201"/>
      <c r="AH75" s="201"/>
      <c r="AI75" s="201"/>
    </row>
    <row r="76">
      <c r="H76" s="195">
        <v>45507.0</v>
      </c>
      <c r="I76" s="247" t="s">
        <v>26</v>
      </c>
      <c r="J76" s="247" t="s">
        <v>27</v>
      </c>
      <c r="K76" s="248">
        <v>20810.0</v>
      </c>
      <c r="L76" s="198" t="s">
        <v>56</v>
      </c>
      <c r="M76" s="130"/>
      <c r="N76" s="198" t="s">
        <v>506</v>
      </c>
      <c r="O76" s="200"/>
      <c r="P76" s="200"/>
      <c r="Q76" s="130"/>
      <c r="R76" s="199"/>
      <c r="S76" s="200"/>
      <c r="T76" s="132"/>
      <c r="AB76" s="201" t="str">
        <f>IFERROR(__xludf.DUMMYFUNCTION("FILTER('설정시트'!$D$7:$K$20,'설정시트'!$C$7:$C$20=I76)"),"식재료비")</f>
        <v>식재료비</v>
      </c>
      <c r="AC76" s="201" t="str">
        <f>IFERROR(__xludf.DUMMYFUNCTION("""COMPUTED_VALUE"""),"회사점심")</f>
        <v>회사점심</v>
      </c>
      <c r="AD76" s="201" t="str">
        <f>IFERROR(__xludf.DUMMYFUNCTION("""COMPUTED_VALUE"""),"간식/카페")</f>
        <v>간식/카페</v>
      </c>
      <c r="AE76" s="201" t="str">
        <f>IFERROR(__xludf.DUMMYFUNCTION("""COMPUTED_VALUE"""),"외식/배달")</f>
        <v>외식/배달</v>
      </c>
      <c r="AF76" s="201" t="str">
        <f>IFERROR(__xludf.DUMMYFUNCTION("""COMPUTED_VALUE"""),"기타")</f>
        <v>기타</v>
      </c>
      <c r="AG76" s="201"/>
      <c r="AH76" s="201"/>
      <c r="AI76" s="201"/>
    </row>
    <row r="77">
      <c r="H77" s="195">
        <v>45507.0</v>
      </c>
      <c r="I77" s="247" t="s">
        <v>26</v>
      </c>
      <c r="J77" s="247" t="s">
        <v>27</v>
      </c>
      <c r="K77" s="248">
        <v>38830.0</v>
      </c>
      <c r="L77" s="198" t="s">
        <v>56</v>
      </c>
      <c r="M77" s="130"/>
      <c r="N77" s="198" t="s">
        <v>507</v>
      </c>
      <c r="O77" s="200"/>
      <c r="P77" s="200"/>
      <c r="Q77" s="130"/>
      <c r="R77" s="199"/>
      <c r="S77" s="200"/>
      <c r="T77" s="132"/>
      <c r="AB77" s="201" t="str">
        <f>IFERROR(__xludf.DUMMYFUNCTION("FILTER('설정시트'!$D$7:$K$20,'설정시트'!$C$7:$C$20=I77)"),"식재료비")</f>
        <v>식재료비</v>
      </c>
      <c r="AC77" s="201" t="str">
        <f>IFERROR(__xludf.DUMMYFUNCTION("""COMPUTED_VALUE"""),"회사점심")</f>
        <v>회사점심</v>
      </c>
      <c r="AD77" s="201" t="str">
        <f>IFERROR(__xludf.DUMMYFUNCTION("""COMPUTED_VALUE"""),"간식/카페")</f>
        <v>간식/카페</v>
      </c>
      <c r="AE77" s="201" t="str">
        <f>IFERROR(__xludf.DUMMYFUNCTION("""COMPUTED_VALUE"""),"외식/배달")</f>
        <v>외식/배달</v>
      </c>
      <c r="AF77" s="201" t="str">
        <f>IFERROR(__xludf.DUMMYFUNCTION("""COMPUTED_VALUE"""),"기타")</f>
        <v>기타</v>
      </c>
      <c r="AG77" s="201"/>
      <c r="AH77" s="201"/>
      <c r="AI77" s="201"/>
    </row>
    <row r="78">
      <c r="H78" s="195">
        <v>45507.0</v>
      </c>
      <c r="I78" s="247" t="s">
        <v>32</v>
      </c>
      <c r="J78" s="247" t="s">
        <v>37</v>
      </c>
      <c r="K78" s="248">
        <v>53605.0</v>
      </c>
      <c r="L78" s="198" t="s">
        <v>55</v>
      </c>
      <c r="M78" s="130"/>
      <c r="N78" s="198" t="s">
        <v>508</v>
      </c>
      <c r="O78" s="200"/>
      <c r="P78" s="200"/>
      <c r="Q78" s="130"/>
      <c r="R78" s="199"/>
      <c r="S78" s="200"/>
      <c r="T78" s="132"/>
      <c r="AB78" s="201" t="str">
        <f>IFERROR(__xludf.DUMMYFUNCTION("FILTER('설정시트'!$D$7:$K$20,'설정시트'!$C$7:$C$20=I78)"),"의류/잡화")</f>
        <v>의류/잡화</v>
      </c>
      <c r="AC78" s="201" t="str">
        <f>IFERROR(__xludf.DUMMYFUNCTION("""COMPUTED_VALUE"""),"OTT")</f>
        <v>OTT</v>
      </c>
      <c r="AD78" s="201" t="str">
        <f>IFERROR(__xludf.DUMMYFUNCTION("""COMPUTED_VALUE"""),"문화생활")</f>
        <v>문화생활</v>
      </c>
      <c r="AE78" s="201" t="str">
        <f>IFERROR(__xludf.DUMMYFUNCTION("""COMPUTED_VALUE"""),"자기계발")</f>
        <v>자기계발</v>
      </c>
      <c r="AF78" s="201" t="str">
        <f>IFERROR(__xludf.DUMMYFUNCTION("""COMPUTED_VALUE"""),"미용")</f>
        <v>미용</v>
      </c>
      <c r="AG78" s="201" t="str">
        <f>IFERROR(__xludf.DUMMYFUNCTION("""COMPUTED_VALUE"""),"기타")</f>
        <v>기타</v>
      </c>
      <c r="AH78" s="201"/>
      <c r="AI78" s="201"/>
    </row>
    <row r="79">
      <c r="H79" s="195">
        <v>45508.0</v>
      </c>
      <c r="I79" s="247" t="s">
        <v>31</v>
      </c>
      <c r="J79" s="247" t="s">
        <v>29</v>
      </c>
      <c r="K79" s="248">
        <v>2500.0</v>
      </c>
      <c r="L79" s="198" t="s">
        <v>53</v>
      </c>
      <c r="M79" s="130"/>
      <c r="N79" s="198" t="s">
        <v>509</v>
      </c>
      <c r="O79" s="200"/>
      <c r="P79" s="200"/>
      <c r="Q79" s="130"/>
      <c r="R79" s="199"/>
      <c r="S79" s="200"/>
      <c r="T79" s="132"/>
      <c r="AB79" s="201" t="str">
        <f>IFERROR(__xludf.DUMMYFUNCTION("FILTER('설정시트'!$D$7:$K$20,'설정시트'!$C$7:$C$20=I79)"),"식재료비")</f>
        <v>식재료비</v>
      </c>
      <c r="AC79" s="201" t="str">
        <f>IFERROR(__xludf.DUMMYFUNCTION("""COMPUTED_VALUE"""),"회사점심")</f>
        <v>회사점심</v>
      </c>
      <c r="AD79" s="201" t="str">
        <f>IFERROR(__xludf.DUMMYFUNCTION("""COMPUTED_VALUE"""),"간식/카페")</f>
        <v>간식/카페</v>
      </c>
      <c r="AE79" s="201" t="str">
        <f>IFERROR(__xludf.DUMMYFUNCTION("""COMPUTED_VALUE"""),"외식/배달")</f>
        <v>외식/배달</v>
      </c>
      <c r="AF79" s="201" t="str">
        <f>IFERROR(__xludf.DUMMYFUNCTION("""COMPUTED_VALUE"""),"기타")</f>
        <v>기타</v>
      </c>
      <c r="AG79" s="201"/>
      <c r="AH79" s="201"/>
      <c r="AI79" s="201"/>
    </row>
    <row r="80">
      <c r="H80" s="195">
        <v>45508.0</v>
      </c>
      <c r="I80" s="247" t="s">
        <v>31</v>
      </c>
      <c r="J80" s="247" t="s">
        <v>29</v>
      </c>
      <c r="K80" s="248">
        <v>4700.0</v>
      </c>
      <c r="L80" s="198" t="s">
        <v>53</v>
      </c>
      <c r="M80" s="130"/>
      <c r="N80" s="198" t="s">
        <v>510</v>
      </c>
      <c r="O80" s="200"/>
      <c r="P80" s="200"/>
      <c r="Q80" s="130"/>
      <c r="R80" s="199"/>
      <c r="S80" s="200"/>
      <c r="T80" s="132"/>
      <c r="AB80" s="201" t="str">
        <f>IFERROR(__xludf.DUMMYFUNCTION("FILTER('설정시트'!$D$7:$K$20,'설정시트'!$C$7:$C$20=I80)"),"식재료비")</f>
        <v>식재료비</v>
      </c>
      <c r="AC80" s="201" t="str">
        <f>IFERROR(__xludf.DUMMYFUNCTION("""COMPUTED_VALUE"""),"회사점심")</f>
        <v>회사점심</v>
      </c>
      <c r="AD80" s="201" t="str">
        <f>IFERROR(__xludf.DUMMYFUNCTION("""COMPUTED_VALUE"""),"간식/카페")</f>
        <v>간식/카페</v>
      </c>
      <c r="AE80" s="201" t="str">
        <f>IFERROR(__xludf.DUMMYFUNCTION("""COMPUTED_VALUE"""),"외식/배달")</f>
        <v>외식/배달</v>
      </c>
      <c r="AF80" s="201" t="str">
        <f>IFERROR(__xludf.DUMMYFUNCTION("""COMPUTED_VALUE"""),"기타")</f>
        <v>기타</v>
      </c>
      <c r="AG80" s="201"/>
      <c r="AH80" s="201"/>
      <c r="AI80" s="201"/>
    </row>
    <row r="81">
      <c r="H81" s="195">
        <v>45508.0</v>
      </c>
      <c r="I81" s="247" t="s">
        <v>46</v>
      </c>
      <c r="J81" s="247" t="s">
        <v>50</v>
      </c>
      <c r="K81" s="248">
        <v>120270.0</v>
      </c>
      <c r="L81" s="198" t="s">
        <v>55</v>
      </c>
      <c r="M81" s="130"/>
      <c r="N81" s="198" t="s">
        <v>511</v>
      </c>
      <c r="O81" s="200"/>
      <c r="P81" s="200"/>
      <c r="Q81" s="130"/>
      <c r="R81" s="198" t="s">
        <v>512</v>
      </c>
      <c r="S81" s="200"/>
      <c r="T81" s="132"/>
      <c r="AB81" s="201" t="str">
        <f>IFERROR(__xludf.DUMMYFUNCTION("FILTER('설정시트'!$D$7:$K$20,'설정시트'!$C$7:$C$20=I81)"),"축의/부의금")</f>
        <v>축의/부의금</v>
      </c>
      <c r="AC81" s="201" t="str">
        <f>IFERROR(__xludf.DUMMYFUNCTION("""COMPUTED_VALUE"""),"생신/생일선물")</f>
        <v>생신/생일선물</v>
      </c>
      <c r="AD81" s="201" t="str">
        <f>IFERROR(__xludf.DUMMYFUNCTION("""COMPUTED_VALUE"""),"명절/어버이날")</f>
        <v>명절/어버이날</v>
      </c>
      <c r="AE81" s="201" t="str">
        <f>IFERROR(__xludf.DUMMYFUNCTION("""COMPUTED_VALUE"""),"여행")</f>
        <v>여행</v>
      </c>
      <c r="AF81" s="201" t="str">
        <f>IFERROR(__xludf.DUMMYFUNCTION("""COMPUTED_VALUE"""),"기타")</f>
        <v>기타</v>
      </c>
      <c r="AG81" s="201"/>
      <c r="AH81" s="201"/>
      <c r="AI81" s="201"/>
    </row>
    <row r="82">
      <c r="H82" s="195">
        <v>45508.0</v>
      </c>
      <c r="I82" s="247" t="s">
        <v>51</v>
      </c>
      <c r="J82" s="247" t="s">
        <v>50</v>
      </c>
      <c r="K82" s="248">
        <v>80000.0</v>
      </c>
      <c r="L82" s="198" t="s">
        <v>53</v>
      </c>
      <c r="M82" s="130"/>
      <c r="N82" s="198" t="s">
        <v>513</v>
      </c>
      <c r="O82" s="200"/>
      <c r="P82" s="200"/>
      <c r="Q82" s="130"/>
      <c r="R82" s="198" t="s">
        <v>514</v>
      </c>
      <c r="S82" s="200"/>
      <c r="T82" s="132"/>
      <c r="AB82" s="201" t="str">
        <f>IFERROR(__xludf.DUMMYFUNCTION("FILTER('설정시트'!$D$7:$K$20,'설정시트'!$C$7:$C$20=I82)"),"축의/부의금")</f>
        <v>축의/부의금</v>
      </c>
      <c r="AC82" s="201" t="str">
        <f>IFERROR(__xludf.DUMMYFUNCTION("""COMPUTED_VALUE"""),"생신/생일선물")</f>
        <v>생신/생일선물</v>
      </c>
      <c r="AD82" s="201" t="str">
        <f>IFERROR(__xludf.DUMMYFUNCTION("""COMPUTED_VALUE"""),"명절/어버이날")</f>
        <v>명절/어버이날</v>
      </c>
      <c r="AE82" s="201" t="str">
        <f>IFERROR(__xludf.DUMMYFUNCTION("""COMPUTED_VALUE"""),"여행")</f>
        <v>여행</v>
      </c>
      <c r="AF82" s="201" t="str">
        <f>IFERROR(__xludf.DUMMYFUNCTION("""COMPUTED_VALUE"""),"기타")</f>
        <v>기타</v>
      </c>
      <c r="AG82" s="201"/>
      <c r="AH82" s="201"/>
      <c r="AI82" s="201"/>
    </row>
    <row r="83">
      <c r="H83" s="195">
        <v>45508.0</v>
      </c>
      <c r="I83" s="247" t="s">
        <v>32</v>
      </c>
      <c r="J83" s="247" t="s">
        <v>37</v>
      </c>
      <c r="K83" s="248">
        <v>20000.0</v>
      </c>
      <c r="L83" s="198" t="s">
        <v>54</v>
      </c>
      <c r="M83" s="130"/>
      <c r="N83" s="198" t="s">
        <v>515</v>
      </c>
      <c r="O83" s="200"/>
      <c r="P83" s="200"/>
      <c r="Q83" s="130"/>
      <c r="R83" s="199"/>
      <c r="S83" s="200"/>
      <c r="T83" s="132"/>
      <c r="AB83" s="201" t="str">
        <f>IFERROR(__xludf.DUMMYFUNCTION("FILTER('설정시트'!$D$7:$K$20,'설정시트'!$C$7:$C$20=I83)"),"의류/잡화")</f>
        <v>의류/잡화</v>
      </c>
      <c r="AC83" s="201" t="str">
        <f>IFERROR(__xludf.DUMMYFUNCTION("""COMPUTED_VALUE"""),"OTT")</f>
        <v>OTT</v>
      </c>
      <c r="AD83" s="201" t="str">
        <f>IFERROR(__xludf.DUMMYFUNCTION("""COMPUTED_VALUE"""),"문화생활")</f>
        <v>문화생활</v>
      </c>
      <c r="AE83" s="201" t="str">
        <f>IFERROR(__xludf.DUMMYFUNCTION("""COMPUTED_VALUE"""),"자기계발")</f>
        <v>자기계발</v>
      </c>
      <c r="AF83" s="201" t="str">
        <f>IFERROR(__xludf.DUMMYFUNCTION("""COMPUTED_VALUE"""),"미용")</f>
        <v>미용</v>
      </c>
      <c r="AG83" s="201" t="str">
        <f>IFERROR(__xludf.DUMMYFUNCTION("""COMPUTED_VALUE"""),"기타")</f>
        <v>기타</v>
      </c>
      <c r="AH83" s="201"/>
      <c r="AI83" s="201"/>
    </row>
    <row r="84">
      <c r="H84" s="195">
        <v>45508.0</v>
      </c>
      <c r="I84" s="247" t="s">
        <v>32</v>
      </c>
      <c r="J84" s="247" t="s">
        <v>33</v>
      </c>
      <c r="K84" s="248">
        <v>122827.0</v>
      </c>
      <c r="L84" s="198" t="s">
        <v>55</v>
      </c>
      <c r="M84" s="130"/>
      <c r="N84" s="198" t="s">
        <v>516</v>
      </c>
      <c r="O84" s="200"/>
      <c r="P84" s="200"/>
      <c r="Q84" s="130"/>
      <c r="R84" s="199"/>
      <c r="S84" s="200"/>
      <c r="T84" s="132"/>
      <c r="AB84" s="201" t="str">
        <f>IFERROR(__xludf.DUMMYFUNCTION("FILTER('설정시트'!$D$7:$K$20,'설정시트'!$C$7:$C$20=I84)"),"의류/잡화")</f>
        <v>의류/잡화</v>
      </c>
      <c r="AC84" s="201" t="str">
        <f>IFERROR(__xludf.DUMMYFUNCTION("""COMPUTED_VALUE"""),"OTT")</f>
        <v>OTT</v>
      </c>
      <c r="AD84" s="201" t="str">
        <f>IFERROR(__xludf.DUMMYFUNCTION("""COMPUTED_VALUE"""),"문화생활")</f>
        <v>문화생활</v>
      </c>
      <c r="AE84" s="201" t="str">
        <f>IFERROR(__xludf.DUMMYFUNCTION("""COMPUTED_VALUE"""),"자기계발")</f>
        <v>자기계발</v>
      </c>
      <c r="AF84" s="201" t="str">
        <f>IFERROR(__xludf.DUMMYFUNCTION("""COMPUTED_VALUE"""),"미용")</f>
        <v>미용</v>
      </c>
      <c r="AG84" s="201" t="str">
        <f>IFERROR(__xludf.DUMMYFUNCTION("""COMPUTED_VALUE"""),"기타")</f>
        <v>기타</v>
      </c>
      <c r="AH84" s="201"/>
      <c r="AI84" s="201"/>
    </row>
    <row r="85">
      <c r="H85" s="195">
        <v>45508.0</v>
      </c>
      <c r="I85" s="247" t="s">
        <v>32</v>
      </c>
      <c r="J85" s="247" t="s">
        <v>33</v>
      </c>
      <c r="K85" s="248">
        <v>31879.0</v>
      </c>
      <c r="L85" s="198" t="s">
        <v>55</v>
      </c>
      <c r="M85" s="130"/>
      <c r="N85" s="198" t="s">
        <v>517</v>
      </c>
      <c r="O85" s="200"/>
      <c r="P85" s="200"/>
      <c r="Q85" s="130"/>
      <c r="R85" s="199"/>
      <c r="S85" s="200"/>
      <c r="T85" s="132"/>
      <c r="AB85" s="201" t="str">
        <f>IFERROR(__xludf.DUMMYFUNCTION("FILTER('설정시트'!$D$7:$K$20,'설정시트'!$C$7:$C$20=I85)"),"의류/잡화")</f>
        <v>의류/잡화</v>
      </c>
      <c r="AC85" s="201" t="str">
        <f>IFERROR(__xludf.DUMMYFUNCTION("""COMPUTED_VALUE"""),"OTT")</f>
        <v>OTT</v>
      </c>
      <c r="AD85" s="201" t="str">
        <f>IFERROR(__xludf.DUMMYFUNCTION("""COMPUTED_VALUE"""),"문화생활")</f>
        <v>문화생활</v>
      </c>
      <c r="AE85" s="201" t="str">
        <f>IFERROR(__xludf.DUMMYFUNCTION("""COMPUTED_VALUE"""),"자기계발")</f>
        <v>자기계발</v>
      </c>
      <c r="AF85" s="201" t="str">
        <f>IFERROR(__xludf.DUMMYFUNCTION("""COMPUTED_VALUE"""),"미용")</f>
        <v>미용</v>
      </c>
      <c r="AG85" s="201" t="str">
        <f>IFERROR(__xludf.DUMMYFUNCTION("""COMPUTED_VALUE"""),"기타")</f>
        <v>기타</v>
      </c>
      <c r="AH85" s="201"/>
      <c r="AI85" s="201"/>
    </row>
    <row r="86">
      <c r="H86" s="195">
        <v>45509.0</v>
      </c>
      <c r="I86" s="247" t="s">
        <v>32</v>
      </c>
      <c r="J86" s="247" t="s">
        <v>33</v>
      </c>
      <c r="K86" s="248">
        <v>38320.0</v>
      </c>
      <c r="L86" s="198" t="s">
        <v>55</v>
      </c>
      <c r="M86" s="130"/>
      <c r="N86" s="198" t="s">
        <v>518</v>
      </c>
      <c r="O86" s="200"/>
      <c r="P86" s="200"/>
      <c r="Q86" s="130"/>
      <c r="R86" s="199"/>
      <c r="S86" s="200"/>
      <c r="T86" s="132"/>
      <c r="AB86" s="201" t="str">
        <f>IFERROR(__xludf.DUMMYFUNCTION("FILTER('설정시트'!$D$7:$K$20,'설정시트'!$C$7:$C$20=I86)"),"의류/잡화")</f>
        <v>의류/잡화</v>
      </c>
      <c r="AC86" s="201" t="str">
        <f>IFERROR(__xludf.DUMMYFUNCTION("""COMPUTED_VALUE"""),"OTT")</f>
        <v>OTT</v>
      </c>
      <c r="AD86" s="201" t="str">
        <f>IFERROR(__xludf.DUMMYFUNCTION("""COMPUTED_VALUE"""),"문화생활")</f>
        <v>문화생활</v>
      </c>
      <c r="AE86" s="201" t="str">
        <f>IFERROR(__xludf.DUMMYFUNCTION("""COMPUTED_VALUE"""),"자기계발")</f>
        <v>자기계발</v>
      </c>
      <c r="AF86" s="201" t="str">
        <f>IFERROR(__xludf.DUMMYFUNCTION("""COMPUTED_VALUE"""),"미용")</f>
        <v>미용</v>
      </c>
      <c r="AG86" s="201" t="str">
        <f>IFERROR(__xludf.DUMMYFUNCTION("""COMPUTED_VALUE"""),"기타")</f>
        <v>기타</v>
      </c>
      <c r="AH86" s="201"/>
      <c r="AI86" s="201"/>
    </row>
    <row r="87">
      <c r="H87" s="195">
        <v>45509.0</v>
      </c>
      <c r="I87" s="247" t="s">
        <v>31</v>
      </c>
      <c r="J87" s="247" t="s">
        <v>28</v>
      </c>
      <c r="K87" s="248">
        <v>11000.0</v>
      </c>
      <c r="L87" s="198" t="s">
        <v>53</v>
      </c>
      <c r="M87" s="130"/>
      <c r="N87" s="198" t="s">
        <v>194</v>
      </c>
      <c r="O87" s="200"/>
      <c r="P87" s="200"/>
      <c r="Q87" s="130"/>
      <c r="R87" s="199"/>
      <c r="S87" s="200"/>
      <c r="T87" s="132"/>
      <c r="AB87" s="201" t="str">
        <f>IFERROR(__xludf.DUMMYFUNCTION("FILTER('설정시트'!$D$7:$K$20,'설정시트'!$C$7:$C$20=I87)"),"식재료비")</f>
        <v>식재료비</v>
      </c>
      <c r="AC87" s="201" t="str">
        <f>IFERROR(__xludf.DUMMYFUNCTION("""COMPUTED_VALUE"""),"회사점심")</f>
        <v>회사점심</v>
      </c>
      <c r="AD87" s="201" t="str">
        <f>IFERROR(__xludf.DUMMYFUNCTION("""COMPUTED_VALUE"""),"간식/카페")</f>
        <v>간식/카페</v>
      </c>
      <c r="AE87" s="201" t="str">
        <f>IFERROR(__xludf.DUMMYFUNCTION("""COMPUTED_VALUE"""),"외식/배달")</f>
        <v>외식/배달</v>
      </c>
      <c r="AF87" s="201" t="str">
        <f>IFERROR(__xludf.DUMMYFUNCTION("""COMPUTED_VALUE"""),"기타")</f>
        <v>기타</v>
      </c>
      <c r="AG87" s="201"/>
      <c r="AH87" s="201"/>
      <c r="AI87" s="201"/>
    </row>
    <row r="88">
      <c r="H88" s="195">
        <v>45509.0</v>
      </c>
      <c r="I88" s="247" t="s">
        <v>26</v>
      </c>
      <c r="J88" s="247" t="s">
        <v>28</v>
      </c>
      <c r="K88" s="248">
        <v>12900.0</v>
      </c>
      <c r="L88" s="198" t="s">
        <v>55</v>
      </c>
      <c r="M88" s="130"/>
      <c r="N88" s="198" t="s">
        <v>316</v>
      </c>
      <c r="O88" s="200"/>
      <c r="P88" s="200"/>
      <c r="Q88" s="130"/>
      <c r="R88" s="199"/>
      <c r="S88" s="200"/>
      <c r="T88" s="132"/>
      <c r="AB88" s="201" t="str">
        <f>IFERROR(__xludf.DUMMYFUNCTION("FILTER('설정시트'!$D$7:$K$20,'설정시트'!$C$7:$C$20=I88)"),"식재료비")</f>
        <v>식재료비</v>
      </c>
      <c r="AC88" s="201" t="str">
        <f>IFERROR(__xludf.DUMMYFUNCTION("""COMPUTED_VALUE"""),"회사점심")</f>
        <v>회사점심</v>
      </c>
      <c r="AD88" s="201" t="str">
        <f>IFERROR(__xludf.DUMMYFUNCTION("""COMPUTED_VALUE"""),"간식/카페")</f>
        <v>간식/카페</v>
      </c>
      <c r="AE88" s="201" t="str">
        <f>IFERROR(__xludf.DUMMYFUNCTION("""COMPUTED_VALUE"""),"외식/배달")</f>
        <v>외식/배달</v>
      </c>
      <c r="AF88" s="201" t="str">
        <f>IFERROR(__xludf.DUMMYFUNCTION("""COMPUTED_VALUE"""),"기타")</f>
        <v>기타</v>
      </c>
      <c r="AG88" s="201"/>
      <c r="AH88" s="201"/>
      <c r="AI88" s="201"/>
    </row>
    <row r="89">
      <c r="H89" s="195">
        <v>45510.0</v>
      </c>
      <c r="I89" s="247" t="s">
        <v>31</v>
      </c>
      <c r="J89" s="247" t="s">
        <v>29</v>
      </c>
      <c r="K89" s="248">
        <v>2900.0</v>
      </c>
      <c r="L89" s="198" t="s">
        <v>53</v>
      </c>
      <c r="M89" s="130"/>
      <c r="N89" s="198" t="s">
        <v>287</v>
      </c>
      <c r="O89" s="200"/>
      <c r="P89" s="200"/>
      <c r="Q89" s="130"/>
      <c r="R89" s="199"/>
      <c r="S89" s="200"/>
      <c r="T89" s="132"/>
      <c r="AB89" s="201" t="str">
        <f>IFERROR(__xludf.DUMMYFUNCTION("FILTER('설정시트'!$D$7:$K$20,'설정시트'!$C$7:$C$20=I89)"),"식재료비")</f>
        <v>식재료비</v>
      </c>
      <c r="AC89" s="201" t="str">
        <f>IFERROR(__xludf.DUMMYFUNCTION("""COMPUTED_VALUE"""),"회사점심")</f>
        <v>회사점심</v>
      </c>
      <c r="AD89" s="201" t="str">
        <f>IFERROR(__xludf.DUMMYFUNCTION("""COMPUTED_VALUE"""),"간식/카페")</f>
        <v>간식/카페</v>
      </c>
      <c r="AE89" s="201" t="str">
        <f>IFERROR(__xludf.DUMMYFUNCTION("""COMPUTED_VALUE"""),"외식/배달")</f>
        <v>외식/배달</v>
      </c>
      <c r="AF89" s="201" t="str">
        <f>IFERROR(__xludf.DUMMYFUNCTION("""COMPUTED_VALUE"""),"기타")</f>
        <v>기타</v>
      </c>
      <c r="AG89" s="201"/>
      <c r="AH89" s="201"/>
      <c r="AI89" s="201"/>
    </row>
    <row r="90">
      <c r="H90" s="195">
        <v>45510.0</v>
      </c>
      <c r="I90" s="247" t="s">
        <v>31</v>
      </c>
      <c r="J90" s="247" t="s">
        <v>28</v>
      </c>
      <c r="K90" s="248">
        <v>9500.0</v>
      </c>
      <c r="L90" s="198" t="s">
        <v>53</v>
      </c>
      <c r="M90" s="130"/>
      <c r="N90" s="198" t="s">
        <v>447</v>
      </c>
      <c r="O90" s="200"/>
      <c r="P90" s="200"/>
      <c r="Q90" s="130"/>
      <c r="R90" s="199"/>
      <c r="S90" s="200"/>
      <c r="T90" s="132"/>
      <c r="AB90" s="201" t="str">
        <f>IFERROR(__xludf.DUMMYFUNCTION("FILTER('설정시트'!$D$7:$K$20,'설정시트'!$C$7:$C$20=I90)"),"식재료비")</f>
        <v>식재료비</v>
      </c>
      <c r="AC90" s="201" t="str">
        <f>IFERROR(__xludf.DUMMYFUNCTION("""COMPUTED_VALUE"""),"회사점심")</f>
        <v>회사점심</v>
      </c>
      <c r="AD90" s="201" t="str">
        <f>IFERROR(__xludf.DUMMYFUNCTION("""COMPUTED_VALUE"""),"간식/카페")</f>
        <v>간식/카페</v>
      </c>
      <c r="AE90" s="201" t="str">
        <f>IFERROR(__xludf.DUMMYFUNCTION("""COMPUTED_VALUE"""),"외식/배달")</f>
        <v>외식/배달</v>
      </c>
      <c r="AF90" s="201" t="str">
        <f>IFERROR(__xludf.DUMMYFUNCTION("""COMPUTED_VALUE"""),"기타")</f>
        <v>기타</v>
      </c>
      <c r="AG90" s="201"/>
      <c r="AH90" s="201"/>
      <c r="AI90" s="201"/>
    </row>
    <row r="91">
      <c r="H91" s="195">
        <v>45510.0</v>
      </c>
      <c r="I91" s="247" t="s">
        <v>32</v>
      </c>
      <c r="J91" s="247" t="s">
        <v>33</v>
      </c>
      <c r="K91" s="248">
        <v>216000.0</v>
      </c>
      <c r="L91" s="198" t="s">
        <v>55</v>
      </c>
      <c r="M91" s="130"/>
      <c r="N91" s="198" t="s">
        <v>519</v>
      </c>
      <c r="O91" s="200"/>
      <c r="P91" s="200"/>
      <c r="Q91" s="130"/>
      <c r="R91" s="199"/>
      <c r="S91" s="200"/>
      <c r="T91" s="132"/>
      <c r="AB91" s="201" t="str">
        <f>IFERROR(__xludf.DUMMYFUNCTION("FILTER('설정시트'!$D$7:$K$20,'설정시트'!$C$7:$C$20=I91)"),"의류/잡화")</f>
        <v>의류/잡화</v>
      </c>
      <c r="AC91" s="201" t="str">
        <f>IFERROR(__xludf.DUMMYFUNCTION("""COMPUTED_VALUE"""),"OTT")</f>
        <v>OTT</v>
      </c>
      <c r="AD91" s="201" t="str">
        <f>IFERROR(__xludf.DUMMYFUNCTION("""COMPUTED_VALUE"""),"문화생활")</f>
        <v>문화생활</v>
      </c>
      <c r="AE91" s="201" t="str">
        <f>IFERROR(__xludf.DUMMYFUNCTION("""COMPUTED_VALUE"""),"자기계발")</f>
        <v>자기계발</v>
      </c>
      <c r="AF91" s="201" t="str">
        <f>IFERROR(__xludf.DUMMYFUNCTION("""COMPUTED_VALUE"""),"미용")</f>
        <v>미용</v>
      </c>
      <c r="AG91" s="201" t="str">
        <f>IFERROR(__xludf.DUMMYFUNCTION("""COMPUTED_VALUE"""),"기타")</f>
        <v>기타</v>
      </c>
      <c r="AH91" s="201"/>
      <c r="AI91" s="201"/>
    </row>
    <row r="92">
      <c r="H92" s="195">
        <v>45510.0</v>
      </c>
      <c r="I92" s="247" t="s">
        <v>26</v>
      </c>
      <c r="J92" s="247" t="s">
        <v>28</v>
      </c>
      <c r="K92" s="248">
        <f>22600-17000</f>
        <v>5600</v>
      </c>
      <c r="L92" s="198" t="s">
        <v>56</v>
      </c>
      <c r="M92" s="130"/>
      <c r="N92" s="198" t="s">
        <v>520</v>
      </c>
      <c r="O92" s="200"/>
      <c r="P92" s="200"/>
      <c r="Q92" s="130"/>
      <c r="R92" s="199"/>
      <c r="S92" s="200"/>
      <c r="T92" s="132"/>
      <c r="AB92" s="201" t="str">
        <f>IFERROR(__xludf.DUMMYFUNCTION("FILTER('설정시트'!$D$7:$K$20,'설정시트'!$C$7:$C$20=I92)"),"식재료비")</f>
        <v>식재료비</v>
      </c>
      <c r="AC92" s="201" t="str">
        <f>IFERROR(__xludf.DUMMYFUNCTION("""COMPUTED_VALUE"""),"회사점심")</f>
        <v>회사점심</v>
      </c>
      <c r="AD92" s="201" t="str">
        <f>IFERROR(__xludf.DUMMYFUNCTION("""COMPUTED_VALUE"""),"간식/카페")</f>
        <v>간식/카페</v>
      </c>
      <c r="AE92" s="201" t="str">
        <f>IFERROR(__xludf.DUMMYFUNCTION("""COMPUTED_VALUE"""),"외식/배달")</f>
        <v>외식/배달</v>
      </c>
      <c r="AF92" s="201" t="str">
        <f>IFERROR(__xludf.DUMMYFUNCTION("""COMPUTED_VALUE"""),"기타")</f>
        <v>기타</v>
      </c>
      <c r="AG92" s="201"/>
      <c r="AH92" s="201"/>
      <c r="AI92" s="201"/>
    </row>
    <row r="93">
      <c r="H93" s="195">
        <v>45511.0</v>
      </c>
      <c r="I93" s="247" t="s">
        <v>31</v>
      </c>
      <c r="J93" s="247" t="s">
        <v>28</v>
      </c>
      <c r="K93" s="248">
        <v>9500.0</v>
      </c>
      <c r="L93" s="198" t="s">
        <v>53</v>
      </c>
      <c r="M93" s="130"/>
      <c r="N93" s="198" t="s">
        <v>266</v>
      </c>
      <c r="O93" s="200"/>
      <c r="P93" s="200"/>
      <c r="Q93" s="130"/>
      <c r="R93" s="199"/>
      <c r="S93" s="200"/>
      <c r="T93" s="132"/>
      <c r="AB93" s="201" t="str">
        <f>IFERROR(__xludf.DUMMYFUNCTION("FILTER('설정시트'!$D$7:$K$20,'설정시트'!$C$7:$C$20=I93)"),"식재료비")</f>
        <v>식재료비</v>
      </c>
      <c r="AC93" s="201" t="str">
        <f>IFERROR(__xludf.DUMMYFUNCTION("""COMPUTED_VALUE"""),"회사점심")</f>
        <v>회사점심</v>
      </c>
      <c r="AD93" s="201" t="str">
        <f>IFERROR(__xludf.DUMMYFUNCTION("""COMPUTED_VALUE"""),"간식/카페")</f>
        <v>간식/카페</v>
      </c>
      <c r="AE93" s="201" t="str">
        <f>IFERROR(__xludf.DUMMYFUNCTION("""COMPUTED_VALUE"""),"외식/배달")</f>
        <v>외식/배달</v>
      </c>
      <c r="AF93" s="201" t="str">
        <f>IFERROR(__xludf.DUMMYFUNCTION("""COMPUTED_VALUE"""),"기타")</f>
        <v>기타</v>
      </c>
      <c r="AG93" s="201"/>
      <c r="AH93" s="201"/>
      <c r="AI93" s="201"/>
    </row>
    <row r="94">
      <c r="H94" s="195">
        <v>45511.0</v>
      </c>
      <c r="I94" s="247" t="s">
        <v>31</v>
      </c>
      <c r="J94" s="247" t="s">
        <v>29</v>
      </c>
      <c r="K94" s="248">
        <v>5900.0</v>
      </c>
      <c r="L94" s="198" t="s">
        <v>53</v>
      </c>
      <c r="M94" s="130"/>
      <c r="N94" s="198" t="s">
        <v>286</v>
      </c>
      <c r="O94" s="200"/>
      <c r="P94" s="200"/>
      <c r="Q94" s="130"/>
      <c r="R94" s="199"/>
      <c r="S94" s="200"/>
      <c r="T94" s="132"/>
      <c r="AB94" s="201" t="str">
        <f>IFERROR(__xludf.DUMMYFUNCTION("FILTER('설정시트'!$D$7:$K$20,'설정시트'!$C$7:$C$20=I94)"),"식재료비")</f>
        <v>식재료비</v>
      </c>
      <c r="AC94" s="201" t="str">
        <f>IFERROR(__xludf.DUMMYFUNCTION("""COMPUTED_VALUE"""),"회사점심")</f>
        <v>회사점심</v>
      </c>
      <c r="AD94" s="201" t="str">
        <f>IFERROR(__xludf.DUMMYFUNCTION("""COMPUTED_VALUE"""),"간식/카페")</f>
        <v>간식/카페</v>
      </c>
      <c r="AE94" s="201" t="str">
        <f>IFERROR(__xludf.DUMMYFUNCTION("""COMPUTED_VALUE"""),"외식/배달")</f>
        <v>외식/배달</v>
      </c>
      <c r="AF94" s="201" t="str">
        <f>IFERROR(__xludf.DUMMYFUNCTION("""COMPUTED_VALUE"""),"기타")</f>
        <v>기타</v>
      </c>
      <c r="AG94" s="201"/>
      <c r="AH94" s="201"/>
      <c r="AI94" s="201"/>
    </row>
    <row r="95">
      <c r="H95" s="195">
        <v>45511.0</v>
      </c>
      <c r="I95" s="247" t="s">
        <v>21</v>
      </c>
      <c r="J95" s="247" t="s">
        <v>18</v>
      </c>
      <c r="K95" s="248">
        <v>3300.0</v>
      </c>
      <c r="L95" s="198" t="s">
        <v>53</v>
      </c>
      <c r="M95" s="130"/>
      <c r="N95" s="198" t="s">
        <v>238</v>
      </c>
      <c r="O95" s="200"/>
      <c r="P95" s="200"/>
      <c r="Q95" s="200"/>
      <c r="R95" s="199"/>
      <c r="S95" s="200"/>
      <c r="T95" s="132"/>
      <c r="AB95" s="201" t="str">
        <f>IFERROR(__xludf.DUMMYFUNCTION("FILTER('설정시트'!$D$7:$K$20,'설정시트'!$C$7:$C$20=I95)"),"관리비")</f>
        <v>관리비</v>
      </c>
      <c r="AC95" s="201" t="str">
        <f>IFERROR(__xludf.DUMMYFUNCTION("""COMPUTED_VALUE"""),"대출이자")</f>
        <v>대출이자</v>
      </c>
      <c r="AD95" s="201" t="str">
        <f>IFERROR(__xludf.DUMMYFUNCTION("""COMPUTED_VALUE"""),"통신비")</f>
        <v>통신비</v>
      </c>
      <c r="AE95" s="201" t="str">
        <f>IFERROR(__xludf.DUMMYFUNCTION("""COMPUTED_VALUE"""),"보험료")</f>
        <v>보험료</v>
      </c>
      <c r="AF95" s="201" t="str">
        <f>IFERROR(__xludf.DUMMYFUNCTION("""COMPUTED_VALUE"""),"곗돈")</f>
        <v>곗돈</v>
      </c>
      <c r="AG95" s="201"/>
      <c r="AH95" s="201"/>
      <c r="AI95" s="201"/>
    </row>
    <row r="96">
      <c r="H96" s="195">
        <v>45511.0</v>
      </c>
      <c r="I96" s="247" t="s">
        <v>46</v>
      </c>
      <c r="J96" s="247" t="s">
        <v>50</v>
      </c>
      <c r="K96" s="248">
        <v>451448.0</v>
      </c>
      <c r="L96" s="198" t="s">
        <v>55</v>
      </c>
      <c r="M96" s="130"/>
      <c r="N96" s="198" t="s">
        <v>521</v>
      </c>
      <c r="O96" s="200"/>
      <c r="P96" s="200"/>
      <c r="Q96" s="130"/>
      <c r="R96" s="199"/>
      <c r="S96" s="200"/>
      <c r="T96" s="132"/>
      <c r="AB96" s="201" t="str">
        <f>IFERROR(__xludf.DUMMYFUNCTION("FILTER('설정시트'!$D$7:$K$20,'설정시트'!$C$7:$C$20=I96)"),"축의/부의금")</f>
        <v>축의/부의금</v>
      </c>
      <c r="AC96" s="201" t="str">
        <f>IFERROR(__xludf.DUMMYFUNCTION("""COMPUTED_VALUE"""),"생신/생일선물")</f>
        <v>생신/생일선물</v>
      </c>
      <c r="AD96" s="201" t="str">
        <f>IFERROR(__xludf.DUMMYFUNCTION("""COMPUTED_VALUE"""),"명절/어버이날")</f>
        <v>명절/어버이날</v>
      </c>
      <c r="AE96" s="201" t="str">
        <f>IFERROR(__xludf.DUMMYFUNCTION("""COMPUTED_VALUE"""),"여행")</f>
        <v>여행</v>
      </c>
      <c r="AF96" s="201" t="str">
        <f>IFERROR(__xludf.DUMMYFUNCTION("""COMPUTED_VALUE"""),"기타")</f>
        <v>기타</v>
      </c>
      <c r="AG96" s="201"/>
      <c r="AH96" s="201"/>
      <c r="AI96" s="201"/>
    </row>
    <row r="97">
      <c r="H97" s="195">
        <v>45511.0</v>
      </c>
      <c r="I97" s="247" t="s">
        <v>46</v>
      </c>
      <c r="J97" s="247" t="s">
        <v>50</v>
      </c>
      <c r="K97" s="248">
        <v>240313.0</v>
      </c>
      <c r="L97" s="198" t="s">
        <v>55</v>
      </c>
      <c r="M97" s="130"/>
      <c r="N97" s="198" t="s">
        <v>522</v>
      </c>
      <c r="O97" s="200"/>
      <c r="P97" s="200"/>
      <c r="Q97" s="130"/>
      <c r="R97" s="199"/>
      <c r="S97" s="200"/>
      <c r="T97" s="132"/>
      <c r="AB97" s="201" t="str">
        <f>IFERROR(__xludf.DUMMYFUNCTION("FILTER('설정시트'!$D$7:$K$20,'설정시트'!$C$7:$C$20=I97)"),"축의/부의금")</f>
        <v>축의/부의금</v>
      </c>
      <c r="AC97" s="201" t="str">
        <f>IFERROR(__xludf.DUMMYFUNCTION("""COMPUTED_VALUE"""),"생신/생일선물")</f>
        <v>생신/생일선물</v>
      </c>
      <c r="AD97" s="201" t="str">
        <f>IFERROR(__xludf.DUMMYFUNCTION("""COMPUTED_VALUE"""),"명절/어버이날")</f>
        <v>명절/어버이날</v>
      </c>
      <c r="AE97" s="201" t="str">
        <f>IFERROR(__xludf.DUMMYFUNCTION("""COMPUTED_VALUE"""),"여행")</f>
        <v>여행</v>
      </c>
      <c r="AF97" s="201" t="str">
        <f>IFERROR(__xludf.DUMMYFUNCTION("""COMPUTED_VALUE"""),"기타")</f>
        <v>기타</v>
      </c>
      <c r="AG97" s="201"/>
      <c r="AH97" s="201"/>
      <c r="AI97" s="201"/>
    </row>
    <row r="98">
      <c r="H98" s="195">
        <v>45511.0</v>
      </c>
      <c r="I98" s="247" t="s">
        <v>46</v>
      </c>
      <c r="J98" s="247" t="s">
        <v>50</v>
      </c>
      <c r="K98" s="248">
        <v>49737.0</v>
      </c>
      <c r="L98" s="198" t="s">
        <v>55</v>
      </c>
      <c r="M98" s="130"/>
      <c r="N98" s="198" t="s">
        <v>523</v>
      </c>
      <c r="O98" s="200"/>
      <c r="P98" s="200"/>
      <c r="Q98" s="130"/>
      <c r="R98" s="199"/>
      <c r="S98" s="200"/>
      <c r="T98" s="132"/>
      <c r="AB98" s="201" t="str">
        <f>IFERROR(__xludf.DUMMYFUNCTION("FILTER('설정시트'!$D$7:$K$20,'설정시트'!$C$7:$C$20=I98)"),"축의/부의금")</f>
        <v>축의/부의금</v>
      </c>
      <c r="AC98" s="201" t="str">
        <f>IFERROR(__xludf.DUMMYFUNCTION("""COMPUTED_VALUE"""),"생신/생일선물")</f>
        <v>생신/생일선물</v>
      </c>
      <c r="AD98" s="201" t="str">
        <f>IFERROR(__xludf.DUMMYFUNCTION("""COMPUTED_VALUE"""),"명절/어버이날")</f>
        <v>명절/어버이날</v>
      </c>
      <c r="AE98" s="201" t="str">
        <f>IFERROR(__xludf.DUMMYFUNCTION("""COMPUTED_VALUE"""),"여행")</f>
        <v>여행</v>
      </c>
      <c r="AF98" s="201" t="str">
        <f>IFERROR(__xludf.DUMMYFUNCTION("""COMPUTED_VALUE"""),"기타")</f>
        <v>기타</v>
      </c>
      <c r="AG98" s="201"/>
      <c r="AH98" s="201"/>
      <c r="AI98" s="201"/>
    </row>
    <row r="99">
      <c r="H99" s="195">
        <v>45511.0</v>
      </c>
      <c r="I99" s="247" t="s">
        <v>3</v>
      </c>
      <c r="J99" s="247" t="s">
        <v>8</v>
      </c>
      <c r="K99" s="248">
        <v>75000.0</v>
      </c>
      <c r="L99" s="198"/>
      <c r="M99" s="130"/>
      <c r="N99" s="198" t="s">
        <v>523</v>
      </c>
      <c r="O99" s="200"/>
      <c r="P99" s="200"/>
      <c r="Q99" s="130"/>
      <c r="R99" s="199"/>
      <c r="S99" s="200"/>
      <c r="T99" s="132"/>
      <c r="AB99" s="201" t="str">
        <f>IFERROR(__xludf.DUMMYFUNCTION("FILTER('설정시트'!$D$7:$K$20,'설정시트'!$C$7:$C$20=I99)"),"🍪 월급")</f>
        <v>🍪 월급</v>
      </c>
      <c r="AC99" s="201" t="str">
        <f>IFERROR(__xludf.DUMMYFUNCTION("""COMPUTED_VALUE"""),"🍪 부수입")</f>
        <v>🍪 부수입</v>
      </c>
      <c r="AD99" s="201" t="str">
        <f>IFERROR(__xludf.DUMMYFUNCTION("""COMPUTED_VALUE"""),"🐻 월급")</f>
        <v>🐻 월급</v>
      </c>
      <c r="AE99" s="201" t="str">
        <f>IFERROR(__xludf.DUMMYFUNCTION("""COMPUTED_VALUE"""),"🐻 부수입")</f>
        <v>🐻 부수입</v>
      </c>
      <c r="AF99" s="201" t="str">
        <f>IFERROR(__xludf.DUMMYFUNCTION("""COMPUTED_VALUE"""),"기타")</f>
        <v>기타</v>
      </c>
      <c r="AG99" s="201"/>
      <c r="AH99" s="201"/>
      <c r="AI99" s="201"/>
    </row>
    <row r="100">
      <c r="H100" s="195">
        <v>45511.0</v>
      </c>
      <c r="I100" s="247" t="s">
        <v>26</v>
      </c>
      <c r="J100" s="247" t="s">
        <v>28</v>
      </c>
      <c r="K100" s="248">
        <v>12000.0</v>
      </c>
      <c r="L100" s="198" t="s">
        <v>55</v>
      </c>
      <c r="M100" s="130"/>
      <c r="N100" s="198" t="s">
        <v>524</v>
      </c>
      <c r="O100" s="200"/>
      <c r="P100" s="200"/>
      <c r="Q100" s="130"/>
      <c r="R100" s="199"/>
      <c r="S100" s="200"/>
      <c r="T100" s="132"/>
      <c r="AB100" s="201" t="str">
        <f>IFERROR(__xludf.DUMMYFUNCTION("FILTER('설정시트'!$D$7:$K$20,'설정시트'!$C$7:$C$20=I100)"),"식재료비")</f>
        <v>식재료비</v>
      </c>
      <c r="AC100" s="201" t="str">
        <f>IFERROR(__xludf.DUMMYFUNCTION("""COMPUTED_VALUE"""),"회사점심")</f>
        <v>회사점심</v>
      </c>
      <c r="AD100" s="201" t="str">
        <f>IFERROR(__xludf.DUMMYFUNCTION("""COMPUTED_VALUE"""),"간식/카페")</f>
        <v>간식/카페</v>
      </c>
      <c r="AE100" s="201" t="str">
        <f>IFERROR(__xludf.DUMMYFUNCTION("""COMPUTED_VALUE"""),"외식/배달")</f>
        <v>외식/배달</v>
      </c>
      <c r="AF100" s="201" t="str">
        <f>IFERROR(__xludf.DUMMYFUNCTION("""COMPUTED_VALUE"""),"기타")</f>
        <v>기타</v>
      </c>
      <c r="AG100" s="201"/>
      <c r="AH100" s="201"/>
      <c r="AI100" s="201"/>
    </row>
    <row r="101">
      <c r="H101" s="195">
        <v>45511.0</v>
      </c>
      <c r="I101" s="247" t="s">
        <v>32</v>
      </c>
      <c r="J101" s="247" t="s">
        <v>33</v>
      </c>
      <c r="K101" s="248">
        <v>282370.0</v>
      </c>
      <c r="L101" s="198" t="s">
        <v>56</v>
      </c>
      <c r="M101" s="130"/>
      <c r="N101" s="198" t="s">
        <v>525</v>
      </c>
      <c r="O101" s="200"/>
      <c r="P101" s="200"/>
      <c r="Q101" s="130"/>
      <c r="R101" s="199"/>
      <c r="S101" s="200"/>
      <c r="T101" s="132"/>
      <c r="AB101" s="201" t="str">
        <f>IFERROR(__xludf.DUMMYFUNCTION("FILTER('설정시트'!$D$7:$K$20,'설정시트'!$C$7:$C$20=I101)"),"의류/잡화")</f>
        <v>의류/잡화</v>
      </c>
      <c r="AC101" s="201" t="str">
        <f>IFERROR(__xludf.DUMMYFUNCTION("""COMPUTED_VALUE"""),"OTT")</f>
        <v>OTT</v>
      </c>
      <c r="AD101" s="201" t="str">
        <f>IFERROR(__xludf.DUMMYFUNCTION("""COMPUTED_VALUE"""),"문화생활")</f>
        <v>문화생활</v>
      </c>
      <c r="AE101" s="201" t="str">
        <f>IFERROR(__xludf.DUMMYFUNCTION("""COMPUTED_VALUE"""),"자기계발")</f>
        <v>자기계발</v>
      </c>
      <c r="AF101" s="201" t="str">
        <f>IFERROR(__xludf.DUMMYFUNCTION("""COMPUTED_VALUE"""),"미용")</f>
        <v>미용</v>
      </c>
      <c r="AG101" s="201" t="str">
        <f>IFERROR(__xludf.DUMMYFUNCTION("""COMPUTED_VALUE"""),"기타")</f>
        <v>기타</v>
      </c>
      <c r="AH101" s="201"/>
      <c r="AI101" s="201"/>
    </row>
    <row r="102">
      <c r="H102" s="195">
        <v>45511.0</v>
      </c>
      <c r="I102" s="247" t="s">
        <v>26</v>
      </c>
      <c r="J102" s="247" t="s">
        <v>29</v>
      </c>
      <c r="K102" s="248">
        <v>5000.0</v>
      </c>
      <c r="L102" s="198" t="s">
        <v>56</v>
      </c>
      <c r="M102" s="130"/>
      <c r="N102" s="198" t="s">
        <v>526</v>
      </c>
      <c r="O102" s="200"/>
      <c r="P102" s="200"/>
      <c r="Q102" s="130"/>
      <c r="R102" s="199"/>
      <c r="S102" s="200"/>
      <c r="T102" s="132"/>
      <c r="AB102" s="201" t="str">
        <f>IFERROR(__xludf.DUMMYFUNCTION("FILTER('설정시트'!$D$7:$K$20,'설정시트'!$C$7:$C$20=I102)"),"식재료비")</f>
        <v>식재료비</v>
      </c>
      <c r="AC102" s="201" t="str">
        <f>IFERROR(__xludf.DUMMYFUNCTION("""COMPUTED_VALUE"""),"회사점심")</f>
        <v>회사점심</v>
      </c>
      <c r="AD102" s="201" t="str">
        <f>IFERROR(__xludf.DUMMYFUNCTION("""COMPUTED_VALUE"""),"간식/카페")</f>
        <v>간식/카페</v>
      </c>
      <c r="AE102" s="201" t="str">
        <f>IFERROR(__xludf.DUMMYFUNCTION("""COMPUTED_VALUE"""),"외식/배달")</f>
        <v>외식/배달</v>
      </c>
      <c r="AF102" s="201" t="str">
        <f>IFERROR(__xludf.DUMMYFUNCTION("""COMPUTED_VALUE"""),"기타")</f>
        <v>기타</v>
      </c>
      <c r="AG102" s="201"/>
      <c r="AH102" s="201"/>
      <c r="AI102" s="201"/>
    </row>
    <row r="103">
      <c r="H103" s="195">
        <v>45511.0</v>
      </c>
      <c r="I103" s="247" t="s">
        <v>38</v>
      </c>
      <c r="J103" s="247" t="s">
        <v>37</v>
      </c>
      <c r="K103" s="251">
        <v>66000.0</v>
      </c>
      <c r="L103" s="198" t="s">
        <v>53</v>
      </c>
      <c r="M103" s="130"/>
      <c r="N103" s="198" t="s">
        <v>527</v>
      </c>
      <c r="O103" s="200"/>
      <c r="P103" s="200"/>
      <c r="Q103" s="130"/>
      <c r="R103" s="199"/>
      <c r="S103" s="200"/>
      <c r="T103" s="132"/>
      <c r="Z103" s="252"/>
      <c r="AA103" s="75"/>
      <c r="AB103" s="30" t="str">
        <f>IFERROR(__xludf.DUMMYFUNCTION("FILTER('설정시트'!$D$7:$K$20,'설정시트'!$C$7:$C$20=I103)"),"의류/잡화")</f>
        <v>의류/잡화</v>
      </c>
      <c r="AC103" s="30" t="str">
        <f>IFERROR(__xludf.DUMMYFUNCTION("""COMPUTED_VALUE"""),"OTT")</f>
        <v>OTT</v>
      </c>
      <c r="AD103" s="30" t="str">
        <f>IFERROR(__xludf.DUMMYFUNCTION("""COMPUTED_VALUE"""),"문화생활")</f>
        <v>문화생활</v>
      </c>
      <c r="AE103" s="30" t="str">
        <f>IFERROR(__xludf.DUMMYFUNCTION("""COMPUTED_VALUE"""),"자기계발")</f>
        <v>자기계발</v>
      </c>
      <c r="AF103" s="30" t="str">
        <f>IFERROR(__xludf.DUMMYFUNCTION("""COMPUTED_VALUE"""),"미용")</f>
        <v>미용</v>
      </c>
      <c r="AG103" s="30" t="str">
        <f>IFERROR(__xludf.DUMMYFUNCTION("""COMPUTED_VALUE"""),"기타")</f>
        <v>기타</v>
      </c>
      <c r="AH103" s="30"/>
      <c r="AI103" s="30"/>
      <c r="AJ103" s="253"/>
    </row>
    <row r="104">
      <c r="H104" s="195">
        <v>45512.0</v>
      </c>
      <c r="I104" s="247" t="s">
        <v>31</v>
      </c>
      <c r="J104" s="247" t="s">
        <v>28</v>
      </c>
      <c r="K104" s="248">
        <v>11000.0</v>
      </c>
      <c r="L104" s="198" t="s">
        <v>53</v>
      </c>
      <c r="M104" s="130"/>
      <c r="N104" s="198" t="s">
        <v>296</v>
      </c>
      <c r="O104" s="200"/>
      <c r="P104" s="200"/>
      <c r="Q104" s="130"/>
      <c r="R104" s="199"/>
      <c r="S104" s="200"/>
      <c r="T104" s="132"/>
      <c r="AB104" s="201" t="str">
        <f>IFERROR(__xludf.DUMMYFUNCTION("FILTER('설정시트'!$D$7:$K$20,'설정시트'!$C$7:$C$20=I104)"),"식재료비")</f>
        <v>식재료비</v>
      </c>
      <c r="AC104" s="201" t="str">
        <f>IFERROR(__xludf.DUMMYFUNCTION("""COMPUTED_VALUE"""),"회사점심")</f>
        <v>회사점심</v>
      </c>
      <c r="AD104" s="201" t="str">
        <f>IFERROR(__xludf.DUMMYFUNCTION("""COMPUTED_VALUE"""),"간식/카페")</f>
        <v>간식/카페</v>
      </c>
      <c r="AE104" s="201" t="str">
        <f>IFERROR(__xludf.DUMMYFUNCTION("""COMPUTED_VALUE"""),"외식/배달")</f>
        <v>외식/배달</v>
      </c>
      <c r="AF104" s="201" t="str">
        <f>IFERROR(__xludf.DUMMYFUNCTION("""COMPUTED_VALUE"""),"기타")</f>
        <v>기타</v>
      </c>
      <c r="AG104" s="201"/>
      <c r="AH104" s="201"/>
      <c r="AI104" s="201"/>
    </row>
    <row r="105">
      <c r="H105" s="195">
        <v>45512.0</v>
      </c>
      <c r="I105" s="247" t="s">
        <v>26</v>
      </c>
      <c r="J105" s="247" t="s">
        <v>28</v>
      </c>
      <c r="K105" s="248">
        <v>14900.0</v>
      </c>
      <c r="L105" s="198" t="s">
        <v>56</v>
      </c>
      <c r="M105" s="130"/>
      <c r="N105" s="198" t="s">
        <v>528</v>
      </c>
      <c r="O105" s="200"/>
      <c r="P105" s="200"/>
      <c r="Q105" s="130"/>
      <c r="R105" s="199"/>
      <c r="S105" s="200"/>
      <c r="T105" s="132"/>
      <c r="AB105" s="201" t="str">
        <f>IFERROR(__xludf.DUMMYFUNCTION("FILTER('설정시트'!$D$7:$K$20,'설정시트'!$C$7:$C$20=I105)"),"식재료비")</f>
        <v>식재료비</v>
      </c>
      <c r="AC105" s="201" t="str">
        <f>IFERROR(__xludf.DUMMYFUNCTION("""COMPUTED_VALUE"""),"회사점심")</f>
        <v>회사점심</v>
      </c>
      <c r="AD105" s="201" t="str">
        <f>IFERROR(__xludf.DUMMYFUNCTION("""COMPUTED_VALUE"""),"간식/카페")</f>
        <v>간식/카페</v>
      </c>
      <c r="AE105" s="201" t="str">
        <f>IFERROR(__xludf.DUMMYFUNCTION("""COMPUTED_VALUE"""),"외식/배달")</f>
        <v>외식/배달</v>
      </c>
      <c r="AF105" s="201" t="str">
        <f>IFERROR(__xludf.DUMMYFUNCTION("""COMPUTED_VALUE"""),"기타")</f>
        <v>기타</v>
      </c>
      <c r="AG105" s="201"/>
      <c r="AH105" s="201"/>
      <c r="AI105" s="201"/>
    </row>
    <row r="106">
      <c r="H106" s="195">
        <v>45512.0</v>
      </c>
      <c r="I106" s="247" t="s">
        <v>38</v>
      </c>
      <c r="J106" s="247" t="s">
        <v>37</v>
      </c>
      <c r="K106" s="251">
        <v>242434.0</v>
      </c>
      <c r="L106" s="198" t="s">
        <v>58</v>
      </c>
      <c r="M106" s="130"/>
      <c r="N106" s="198" t="s">
        <v>529</v>
      </c>
      <c r="O106" s="200"/>
      <c r="P106" s="200"/>
      <c r="Q106" s="130"/>
      <c r="R106" s="198" t="s">
        <v>530</v>
      </c>
      <c r="S106" s="200"/>
      <c r="T106" s="132"/>
      <c r="AB106" s="201" t="str">
        <f>IFERROR(__xludf.DUMMYFUNCTION("FILTER('설정시트'!$D$7:$K$20,'설정시트'!$C$7:$C$20=I106)"),"의류/잡화")</f>
        <v>의류/잡화</v>
      </c>
      <c r="AC106" s="201" t="str">
        <f>IFERROR(__xludf.DUMMYFUNCTION("""COMPUTED_VALUE"""),"OTT")</f>
        <v>OTT</v>
      </c>
      <c r="AD106" s="201" t="str">
        <f>IFERROR(__xludf.DUMMYFUNCTION("""COMPUTED_VALUE"""),"문화생활")</f>
        <v>문화생활</v>
      </c>
      <c r="AE106" s="201" t="str">
        <f>IFERROR(__xludf.DUMMYFUNCTION("""COMPUTED_VALUE"""),"자기계발")</f>
        <v>자기계발</v>
      </c>
      <c r="AF106" s="201" t="str">
        <f>IFERROR(__xludf.DUMMYFUNCTION("""COMPUTED_VALUE"""),"미용")</f>
        <v>미용</v>
      </c>
      <c r="AG106" s="201" t="str">
        <f>IFERROR(__xludf.DUMMYFUNCTION("""COMPUTED_VALUE"""),"기타")</f>
        <v>기타</v>
      </c>
      <c r="AH106" s="201"/>
      <c r="AI106" s="201"/>
    </row>
    <row r="107">
      <c r="H107" s="195">
        <v>45512.0</v>
      </c>
      <c r="I107" s="247" t="s">
        <v>51</v>
      </c>
      <c r="J107" s="247" t="s">
        <v>50</v>
      </c>
      <c r="K107" s="251">
        <v>51180.0</v>
      </c>
      <c r="L107" s="198" t="s">
        <v>58</v>
      </c>
      <c r="M107" s="130"/>
      <c r="N107" s="198" t="s">
        <v>531</v>
      </c>
      <c r="O107" s="200"/>
      <c r="P107" s="200"/>
      <c r="Q107" s="130"/>
      <c r="R107" s="199"/>
      <c r="S107" s="200"/>
      <c r="T107" s="132"/>
      <c r="AB107" s="201" t="str">
        <f>IFERROR(__xludf.DUMMYFUNCTION("FILTER('설정시트'!$D$7:$K$20,'설정시트'!$C$7:$C$20=I107)"),"축의/부의금")</f>
        <v>축의/부의금</v>
      </c>
      <c r="AC107" s="201" t="str">
        <f>IFERROR(__xludf.DUMMYFUNCTION("""COMPUTED_VALUE"""),"생신/생일선물")</f>
        <v>생신/생일선물</v>
      </c>
      <c r="AD107" s="201" t="str">
        <f>IFERROR(__xludf.DUMMYFUNCTION("""COMPUTED_VALUE"""),"명절/어버이날")</f>
        <v>명절/어버이날</v>
      </c>
      <c r="AE107" s="201" t="str">
        <f>IFERROR(__xludf.DUMMYFUNCTION("""COMPUTED_VALUE"""),"여행")</f>
        <v>여행</v>
      </c>
      <c r="AF107" s="201" t="str">
        <f>IFERROR(__xludf.DUMMYFUNCTION("""COMPUTED_VALUE"""),"기타")</f>
        <v>기타</v>
      </c>
      <c r="AG107" s="201"/>
      <c r="AH107" s="201"/>
      <c r="AI107" s="201"/>
    </row>
    <row r="108">
      <c r="H108" s="195">
        <v>45512.0</v>
      </c>
      <c r="I108" s="203" t="s">
        <v>32</v>
      </c>
      <c r="J108" s="203" t="s">
        <v>37</v>
      </c>
      <c r="K108" s="249">
        <v>44000.0</v>
      </c>
      <c r="L108" s="198" t="s">
        <v>58</v>
      </c>
      <c r="M108" s="130"/>
      <c r="N108" s="198" t="s">
        <v>527</v>
      </c>
      <c r="O108" s="200"/>
      <c r="P108" s="200"/>
      <c r="Q108" s="130"/>
      <c r="R108" s="199"/>
      <c r="S108" s="200"/>
      <c r="T108" s="132"/>
      <c r="AB108" s="201" t="str">
        <f>IFERROR(__xludf.DUMMYFUNCTION("FILTER('설정시트'!$D$7:$K$20,'설정시트'!$C$7:$C$20=I108)"),"의류/잡화")</f>
        <v>의류/잡화</v>
      </c>
      <c r="AC108" s="201" t="str">
        <f>IFERROR(__xludf.DUMMYFUNCTION("""COMPUTED_VALUE"""),"OTT")</f>
        <v>OTT</v>
      </c>
      <c r="AD108" s="201" t="str">
        <f>IFERROR(__xludf.DUMMYFUNCTION("""COMPUTED_VALUE"""),"문화생활")</f>
        <v>문화생활</v>
      </c>
      <c r="AE108" s="201" t="str">
        <f>IFERROR(__xludf.DUMMYFUNCTION("""COMPUTED_VALUE"""),"자기계발")</f>
        <v>자기계발</v>
      </c>
      <c r="AF108" s="201" t="str">
        <f>IFERROR(__xludf.DUMMYFUNCTION("""COMPUTED_VALUE"""),"미용")</f>
        <v>미용</v>
      </c>
      <c r="AG108" s="201" t="str">
        <f>IFERROR(__xludf.DUMMYFUNCTION("""COMPUTED_VALUE"""),"기타")</f>
        <v>기타</v>
      </c>
      <c r="AH108" s="201"/>
      <c r="AI108" s="201"/>
    </row>
    <row r="109">
      <c r="H109" s="195">
        <v>45513.0</v>
      </c>
      <c r="I109" s="247" t="s">
        <v>31</v>
      </c>
      <c r="J109" s="247" t="s">
        <v>29</v>
      </c>
      <c r="K109" s="251">
        <v>2900.0</v>
      </c>
      <c r="L109" s="198" t="s">
        <v>53</v>
      </c>
      <c r="M109" s="130"/>
      <c r="N109" s="198" t="s">
        <v>532</v>
      </c>
      <c r="O109" s="200"/>
      <c r="P109" s="200"/>
      <c r="Q109" s="130"/>
      <c r="R109" s="199"/>
      <c r="S109" s="200"/>
      <c r="T109" s="132"/>
      <c r="AB109" s="201" t="str">
        <f>IFERROR(__xludf.DUMMYFUNCTION("FILTER('설정시트'!$D$7:$K$20,'설정시트'!$C$7:$C$20=I109)"),"식재료비")</f>
        <v>식재료비</v>
      </c>
      <c r="AC109" s="201" t="str">
        <f>IFERROR(__xludf.DUMMYFUNCTION("""COMPUTED_VALUE"""),"회사점심")</f>
        <v>회사점심</v>
      </c>
      <c r="AD109" s="201" t="str">
        <f>IFERROR(__xludf.DUMMYFUNCTION("""COMPUTED_VALUE"""),"간식/카페")</f>
        <v>간식/카페</v>
      </c>
      <c r="AE109" s="201" t="str">
        <f>IFERROR(__xludf.DUMMYFUNCTION("""COMPUTED_VALUE"""),"외식/배달")</f>
        <v>외식/배달</v>
      </c>
      <c r="AF109" s="201" t="str">
        <f>IFERROR(__xludf.DUMMYFUNCTION("""COMPUTED_VALUE"""),"기타")</f>
        <v>기타</v>
      </c>
      <c r="AG109" s="201"/>
      <c r="AH109" s="201"/>
      <c r="AI109" s="201"/>
    </row>
    <row r="110">
      <c r="H110" s="195">
        <v>45513.0</v>
      </c>
      <c r="I110" s="247" t="s">
        <v>31</v>
      </c>
      <c r="J110" s="247" t="s">
        <v>27</v>
      </c>
      <c r="K110" s="251">
        <v>6080.0</v>
      </c>
      <c r="L110" s="198" t="s">
        <v>53</v>
      </c>
      <c r="M110" s="130"/>
      <c r="N110" s="199"/>
      <c r="O110" s="200"/>
      <c r="P110" s="200"/>
      <c r="Q110" s="130"/>
      <c r="R110" s="199"/>
      <c r="S110" s="200"/>
      <c r="T110" s="132"/>
      <c r="AB110" s="201" t="str">
        <f>IFERROR(__xludf.DUMMYFUNCTION("FILTER('설정시트'!$D$7:$K$20,'설정시트'!$C$7:$C$20=I110)"),"식재료비")</f>
        <v>식재료비</v>
      </c>
      <c r="AC110" s="201" t="str">
        <f>IFERROR(__xludf.DUMMYFUNCTION("""COMPUTED_VALUE"""),"회사점심")</f>
        <v>회사점심</v>
      </c>
      <c r="AD110" s="201" t="str">
        <f>IFERROR(__xludf.DUMMYFUNCTION("""COMPUTED_VALUE"""),"간식/카페")</f>
        <v>간식/카페</v>
      </c>
      <c r="AE110" s="201" t="str">
        <f>IFERROR(__xludf.DUMMYFUNCTION("""COMPUTED_VALUE"""),"외식/배달")</f>
        <v>외식/배달</v>
      </c>
      <c r="AF110" s="201" t="str">
        <f>IFERROR(__xludf.DUMMYFUNCTION("""COMPUTED_VALUE"""),"기타")</f>
        <v>기타</v>
      </c>
      <c r="AG110" s="201"/>
      <c r="AH110" s="201"/>
      <c r="AI110" s="201"/>
    </row>
    <row r="111">
      <c r="H111" s="195">
        <v>45513.0</v>
      </c>
      <c r="I111" s="247" t="s">
        <v>46</v>
      </c>
      <c r="J111" s="247" t="s">
        <v>50</v>
      </c>
      <c r="K111" s="251">
        <v>5200.0</v>
      </c>
      <c r="L111" s="198" t="s">
        <v>56</v>
      </c>
      <c r="M111" s="130"/>
      <c r="N111" s="198" t="s">
        <v>533</v>
      </c>
      <c r="O111" s="200"/>
      <c r="P111" s="200"/>
      <c r="Q111" s="130"/>
      <c r="R111" s="199"/>
      <c r="S111" s="200"/>
      <c r="T111" s="132"/>
      <c r="AB111" s="201" t="str">
        <f>IFERROR(__xludf.DUMMYFUNCTION("FILTER('설정시트'!$D$7:$K$20,'설정시트'!$C$7:$C$20=I111)"),"축의/부의금")</f>
        <v>축의/부의금</v>
      </c>
      <c r="AC111" s="201" t="str">
        <f>IFERROR(__xludf.DUMMYFUNCTION("""COMPUTED_VALUE"""),"생신/생일선물")</f>
        <v>생신/생일선물</v>
      </c>
      <c r="AD111" s="201" t="str">
        <f>IFERROR(__xludf.DUMMYFUNCTION("""COMPUTED_VALUE"""),"명절/어버이날")</f>
        <v>명절/어버이날</v>
      </c>
      <c r="AE111" s="201" t="str">
        <f>IFERROR(__xludf.DUMMYFUNCTION("""COMPUTED_VALUE"""),"여행")</f>
        <v>여행</v>
      </c>
      <c r="AF111" s="201" t="str">
        <f>IFERROR(__xludf.DUMMYFUNCTION("""COMPUTED_VALUE"""),"기타")</f>
        <v>기타</v>
      </c>
      <c r="AG111" s="201"/>
      <c r="AH111" s="201"/>
      <c r="AI111" s="201"/>
    </row>
    <row r="112">
      <c r="H112" s="195">
        <v>45513.0</v>
      </c>
      <c r="I112" s="247" t="s">
        <v>26</v>
      </c>
      <c r="J112" s="247" t="s">
        <v>29</v>
      </c>
      <c r="K112" s="251">
        <v>1800.0</v>
      </c>
      <c r="L112" s="198" t="s">
        <v>56</v>
      </c>
      <c r="M112" s="130"/>
      <c r="N112" s="198" t="s">
        <v>534</v>
      </c>
      <c r="O112" s="200"/>
      <c r="P112" s="200"/>
      <c r="Q112" s="130"/>
      <c r="R112" s="199"/>
      <c r="S112" s="200"/>
      <c r="T112" s="132"/>
      <c r="AB112" s="201" t="str">
        <f>IFERROR(__xludf.DUMMYFUNCTION("FILTER('설정시트'!$D$7:$K$20,'설정시트'!$C$7:$C$20=I112)"),"식재료비")</f>
        <v>식재료비</v>
      </c>
      <c r="AC112" s="201" t="str">
        <f>IFERROR(__xludf.DUMMYFUNCTION("""COMPUTED_VALUE"""),"회사점심")</f>
        <v>회사점심</v>
      </c>
      <c r="AD112" s="201" t="str">
        <f>IFERROR(__xludf.DUMMYFUNCTION("""COMPUTED_VALUE"""),"간식/카페")</f>
        <v>간식/카페</v>
      </c>
      <c r="AE112" s="201" t="str">
        <f>IFERROR(__xludf.DUMMYFUNCTION("""COMPUTED_VALUE"""),"외식/배달")</f>
        <v>외식/배달</v>
      </c>
      <c r="AF112" s="201" t="str">
        <f>IFERROR(__xludf.DUMMYFUNCTION("""COMPUTED_VALUE"""),"기타")</f>
        <v>기타</v>
      </c>
      <c r="AG112" s="201"/>
      <c r="AH112" s="201"/>
      <c r="AI112" s="201"/>
    </row>
    <row r="113">
      <c r="H113" s="195">
        <v>45513.0</v>
      </c>
      <c r="I113" s="247" t="s">
        <v>26</v>
      </c>
      <c r="J113" s="247" t="s">
        <v>27</v>
      </c>
      <c r="K113" s="251">
        <v>2800.0</v>
      </c>
      <c r="L113" s="198" t="s">
        <v>56</v>
      </c>
      <c r="M113" s="130"/>
      <c r="N113" s="198" t="s">
        <v>535</v>
      </c>
      <c r="O113" s="200"/>
      <c r="P113" s="200"/>
      <c r="Q113" s="130"/>
      <c r="R113" s="199"/>
      <c r="S113" s="200"/>
      <c r="T113" s="132"/>
      <c r="AB113" s="201" t="str">
        <f>IFERROR(__xludf.DUMMYFUNCTION("FILTER('설정시트'!$D$7:$K$20,'설정시트'!$C$7:$C$20=I113)"),"식재료비")</f>
        <v>식재료비</v>
      </c>
      <c r="AC113" s="201" t="str">
        <f>IFERROR(__xludf.DUMMYFUNCTION("""COMPUTED_VALUE"""),"회사점심")</f>
        <v>회사점심</v>
      </c>
      <c r="AD113" s="201" t="str">
        <f>IFERROR(__xludf.DUMMYFUNCTION("""COMPUTED_VALUE"""),"간식/카페")</f>
        <v>간식/카페</v>
      </c>
      <c r="AE113" s="201" t="str">
        <f>IFERROR(__xludf.DUMMYFUNCTION("""COMPUTED_VALUE"""),"외식/배달")</f>
        <v>외식/배달</v>
      </c>
      <c r="AF113" s="201" t="str">
        <f>IFERROR(__xludf.DUMMYFUNCTION("""COMPUTED_VALUE"""),"기타")</f>
        <v>기타</v>
      </c>
      <c r="AG113" s="201"/>
      <c r="AH113" s="201"/>
      <c r="AI113" s="201"/>
    </row>
    <row r="114">
      <c r="H114" s="195">
        <v>45513.0</v>
      </c>
      <c r="I114" s="247" t="s">
        <v>46</v>
      </c>
      <c r="J114" s="247" t="s">
        <v>50</v>
      </c>
      <c r="K114" s="251">
        <v>4954.0</v>
      </c>
      <c r="L114" s="198" t="s">
        <v>56</v>
      </c>
      <c r="M114" s="130"/>
      <c r="N114" s="198" t="s">
        <v>536</v>
      </c>
      <c r="O114" s="200"/>
      <c r="P114" s="200"/>
      <c r="Q114" s="130"/>
      <c r="R114" s="199"/>
      <c r="S114" s="200"/>
      <c r="T114" s="132"/>
      <c r="AB114" s="201" t="str">
        <f>IFERROR(__xludf.DUMMYFUNCTION("FILTER('설정시트'!$D$7:$K$20,'설정시트'!$C$7:$C$20=I114)"),"축의/부의금")</f>
        <v>축의/부의금</v>
      </c>
      <c r="AC114" s="201" t="str">
        <f>IFERROR(__xludf.DUMMYFUNCTION("""COMPUTED_VALUE"""),"생신/생일선물")</f>
        <v>생신/생일선물</v>
      </c>
      <c r="AD114" s="201" t="str">
        <f>IFERROR(__xludf.DUMMYFUNCTION("""COMPUTED_VALUE"""),"명절/어버이날")</f>
        <v>명절/어버이날</v>
      </c>
      <c r="AE114" s="201" t="str">
        <f>IFERROR(__xludf.DUMMYFUNCTION("""COMPUTED_VALUE"""),"여행")</f>
        <v>여행</v>
      </c>
      <c r="AF114" s="201" t="str">
        <f>IFERROR(__xludf.DUMMYFUNCTION("""COMPUTED_VALUE"""),"기타")</f>
        <v>기타</v>
      </c>
      <c r="AG114" s="201"/>
      <c r="AH114" s="201"/>
      <c r="AI114" s="201"/>
    </row>
    <row r="115">
      <c r="H115" s="195">
        <v>45513.0</v>
      </c>
      <c r="I115" s="203" t="s">
        <v>32</v>
      </c>
      <c r="J115" s="203" t="s">
        <v>37</v>
      </c>
      <c r="K115" s="249">
        <v>57000.0</v>
      </c>
      <c r="L115" s="198" t="s">
        <v>54</v>
      </c>
      <c r="M115" s="130"/>
      <c r="N115" s="198" t="s">
        <v>537</v>
      </c>
      <c r="O115" s="200"/>
      <c r="P115" s="200"/>
      <c r="Q115" s="130"/>
      <c r="R115" s="199"/>
      <c r="S115" s="200"/>
      <c r="T115" s="132"/>
      <c r="AB115" s="201" t="str">
        <f>IFERROR(__xludf.DUMMYFUNCTION("FILTER('설정시트'!$D$7:$K$20,'설정시트'!$C$7:$C$20=I115)"),"의류/잡화")</f>
        <v>의류/잡화</v>
      </c>
      <c r="AC115" s="201" t="str">
        <f>IFERROR(__xludf.DUMMYFUNCTION("""COMPUTED_VALUE"""),"OTT")</f>
        <v>OTT</v>
      </c>
      <c r="AD115" s="201" t="str">
        <f>IFERROR(__xludf.DUMMYFUNCTION("""COMPUTED_VALUE"""),"문화생활")</f>
        <v>문화생활</v>
      </c>
      <c r="AE115" s="201" t="str">
        <f>IFERROR(__xludf.DUMMYFUNCTION("""COMPUTED_VALUE"""),"자기계발")</f>
        <v>자기계발</v>
      </c>
      <c r="AF115" s="201" t="str">
        <f>IFERROR(__xludf.DUMMYFUNCTION("""COMPUTED_VALUE"""),"미용")</f>
        <v>미용</v>
      </c>
      <c r="AG115" s="201" t="str">
        <f>IFERROR(__xludf.DUMMYFUNCTION("""COMPUTED_VALUE"""),"기타")</f>
        <v>기타</v>
      </c>
      <c r="AH115" s="201"/>
      <c r="AI115" s="201"/>
    </row>
    <row r="116">
      <c r="H116" s="195">
        <v>45514.0</v>
      </c>
      <c r="I116" s="247" t="s">
        <v>26</v>
      </c>
      <c r="J116" s="247" t="s">
        <v>29</v>
      </c>
      <c r="K116" s="251">
        <v>6500.0</v>
      </c>
      <c r="L116" s="198" t="s">
        <v>56</v>
      </c>
      <c r="M116" s="130"/>
      <c r="N116" s="198" t="s">
        <v>538</v>
      </c>
      <c r="O116" s="200"/>
      <c r="P116" s="200"/>
      <c r="Q116" s="130"/>
      <c r="R116" s="199"/>
      <c r="S116" s="200"/>
      <c r="T116" s="132"/>
      <c r="AB116" s="201" t="str">
        <f>IFERROR(__xludf.DUMMYFUNCTION("FILTER('설정시트'!$D$7:$K$20,'설정시트'!$C$7:$C$20=I116)"),"식재료비")</f>
        <v>식재료비</v>
      </c>
      <c r="AC116" s="201" t="str">
        <f>IFERROR(__xludf.DUMMYFUNCTION("""COMPUTED_VALUE"""),"회사점심")</f>
        <v>회사점심</v>
      </c>
      <c r="AD116" s="201" t="str">
        <f>IFERROR(__xludf.DUMMYFUNCTION("""COMPUTED_VALUE"""),"간식/카페")</f>
        <v>간식/카페</v>
      </c>
      <c r="AE116" s="201" t="str">
        <f>IFERROR(__xludf.DUMMYFUNCTION("""COMPUTED_VALUE"""),"외식/배달")</f>
        <v>외식/배달</v>
      </c>
      <c r="AF116" s="201" t="str">
        <f>IFERROR(__xludf.DUMMYFUNCTION("""COMPUTED_VALUE"""),"기타")</f>
        <v>기타</v>
      </c>
      <c r="AG116" s="201"/>
      <c r="AH116" s="201"/>
      <c r="AI116" s="201"/>
    </row>
    <row r="117">
      <c r="H117" s="195">
        <v>45514.0</v>
      </c>
      <c r="I117" s="247" t="s">
        <v>26</v>
      </c>
      <c r="J117" s="247" t="s">
        <v>29</v>
      </c>
      <c r="K117" s="251">
        <v>4800.0</v>
      </c>
      <c r="L117" s="198" t="s">
        <v>56</v>
      </c>
      <c r="M117" s="130"/>
      <c r="N117" s="198" t="s">
        <v>539</v>
      </c>
      <c r="O117" s="200"/>
      <c r="P117" s="200"/>
      <c r="Q117" s="130"/>
      <c r="R117" s="198" t="s">
        <v>540</v>
      </c>
      <c r="S117" s="200"/>
      <c r="T117" s="132"/>
      <c r="AB117" s="201" t="str">
        <f>IFERROR(__xludf.DUMMYFUNCTION("FILTER('설정시트'!$D$7:$K$20,'설정시트'!$C$7:$C$20=I117)"),"식재료비")</f>
        <v>식재료비</v>
      </c>
      <c r="AC117" s="201" t="str">
        <f>IFERROR(__xludf.DUMMYFUNCTION("""COMPUTED_VALUE"""),"회사점심")</f>
        <v>회사점심</v>
      </c>
      <c r="AD117" s="201" t="str">
        <f>IFERROR(__xludf.DUMMYFUNCTION("""COMPUTED_VALUE"""),"간식/카페")</f>
        <v>간식/카페</v>
      </c>
      <c r="AE117" s="201" t="str">
        <f>IFERROR(__xludf.DUMMYFUNCTION("""COMPUTED_VALUE"""),"외식/배달")</f>
        <v>외식/배달</v>
      </c>
      <c r="AF117" s="201" t="str">
        <f>IFERROR(__xludf.DUMMYFUNCTION("""COMPUTED_VALUE"""),"기타")</f>
        <v>기타</v>
      </c>
      <c r="AG117" s="201"/>
      <c r="AH117" s="201"/>
      <c r="AI117" s="201"/>
    </row>
    <row r="118">
      <c r="H118" s="195">
        <v>45514.0</v>
      </c>
      <c r="I118" s="203" t="s">
        <v>14</v>
      </c>
      <c r="J118" s="203" t="s">
        <v>18</v>
      </c>
      <c r="K118" s="249">
        <v>65000.0</v>
      </c>
      <c r="L118" s="198" t="s">
        <v>56</v>
      </c>
      <c r="M118" s="130"/>
      <c r="N118" s="198" t="s">
        <v>391</v>
      </c>
      <c r="O118" s="200"/>
      <c r="P118" s="200"/>
      <c r="Q118" s="130"/>
      <c r="R118" s="199"/>
      <c r="S118" s="200"/>
      <c r="T118" s="132"/>
      <c r="AB118" s="201" t="str">
        <f>IFERROR(__xludf.DUMMYFUNCTION("FILTER('설정시트'!$D$7:$K$20,'설정시트'!$C$7:$C$20=I118)"),"관리비")</f>
        <v>관리비</v>
      </c>
      <c r="AC118" s="201" t="str">
        <f>IFERROR(__xludf.DUMMYFUNCTION("""COMPUTED_VALUE"""),"월세")</f>
        <v>월세</v>
      </c>
      <c r="AD118" s="201" t="str">
        <f>IFERROR(__xludf.DUMMYFUNCTION("""COMPUTED_VALUE"""),"대출이자")</f>
        <v>대출이자</v>
      </c>
      <c r="AE118" s="201" t="str">
        <f>IFERROR(__xludf.DUMMYFUNCTION("""COMPUTED_VALUE"""),"통신비")</f>
        <v>통신비</v>
      </c>
      <c r="AF118" s="201" t="str">
        <f>IFERROR(__xludf.DUMMYFUNCTION("""COMPUTED_VALUE"""),"보험료")</f>
        <v>보험료</v>
      </c>
      <c r="AG118" s="201" t="str">
        <f>IFERROR(__xludf.DUMMYFUNCTION("""COMPUTED_VALUE"""),"곗돈")</f>
        <v>곗돈</v>
      </c>
      <c r="AH118" s="201"/>
      <c r="AI118" s="201"/>
    </row>
    <row r="119">
      <c r="H119" s="195">
        <v>45514.0</v>
      </c>
      <c r="I119" s="203" t="s">
        <v>46</v>
      </c>
      <c r="J119" s="203" t="s">
        <v>50</v>
      </c>
      <c r="K119" s="249">
        <v>105601.0</v>
      </c>
      <c r="L119" s="198" t="s">
        <v>58</v>
      </c>
      <c r="M119" s="130"/>
      <c r="N119" s="198" t="s">
        <v>541</v>
      </c>
      <c r="O119" s="200"/>
      <c r="P119" s="200"/>
      <c r="Q119" s="130"/>
      <c r="R119" s="199"/>
      <c r="S119" s="200"/>
      <c r="T119" s="132"/>
      <c r="AB119" s="201" t="str">
        <f>IFERROR(__xludf.DUMMYFUNCTION("FILTER('설정시트'!$D$7:$K$20,'설정시트'!$C$7:$C$20=I119)"),"축의/부의금")</f>
        <v>축의/부의금</v>
      </c>
      <c r="AC119" s="201" t="str">
        <f>IFERROR(__xludf.DUMMYFUNCTION("""COMPUTED_VALUE"""),"생신/생일선물")</f>
        <v>생신/생일선물</v>
      </c>
      <c r="AD119" s="201" t="str">
        <f>IFERROR(__xludf.DUMMYFUNCTION("""COMPUTED_VALUE"""),"명절/어버이날")</f>
        <v>명절/어버이날</v>
      </c>
      <c r="AE119" s="201" t="str">
        <f>IFERROR(__xludf.DUMMYFUNCTION("""COMPUTED_VALUE"""),"여행")</f>
        <v>여행</v>
      </c>
      <c r="AF119" s="201" t="str">
        <f>IFERROR(__xludf.DUMMYFUNCTION("""COMPUTED_VALUE"""),"기타")</f>
        <v>기타</v>
      </c>
      <c r="AG119" s="201"/>
      <c r="AH119" s="201"/>
      <c r="AI119" s="201"/>
    </row>
    <row r="120">
      <c r="H120" s="195">
        <v>45514.0</v>
      </c>
      <c r="I120" s="203" t="s">
        <v>14</v>
      </c>
      <c r="J120" s="203" t="s">
        <v>16</v>
      </c>
      <c r="K120" s="249">
        <v>100000.0</v>
      </c>
      <c r="L120" s="198" t="s">
        <v>54</v>
      </c>
      <c r="M120" s="130"/>
      <c r="N120" s="198" t="s">
        <v>16</v>
      </c>
      <c r="O120" s="200"/>
      <c r="P120" s="200"/>
      <c r="Q120" s="130"/>
      <c r="R120" s="199"/>
      <c r="S120" s="200"/>
      <c r="T120" s="132"/>
      <c r="AB120" s="201" t="str">
        <f>IFERROR(__xludf.DUMMYFUNCTION("FILTER('설정시트'!$D$7:$K$20,'설정시트'!$C$7:$C$20=I120)"),"관리비")</f>
        <v>관리비</v>
      </c>
      <c r="AC120" s="201" t="str">
        <f>IFERROR(__xludf.DUMMYFUNCTION("""COMPUTED_VALUE"""),"월세")</f>
        <v>월세</v>
      </c>
      <c r="AD120" s="201" t="str">
        <f>IFERROR(__xludf.DUMMYFUNCTION("""COMPUTED_VALUE"""),"대출이자")</f>
        <v>대출이자</v>
      </c>
      <c r="AE120" s="201" t="str">
        <f>IFERROR(__xludf.DUMMYFUNCTION("""COMPUTED_VALUE"""),"통신비")</f>
        <v>통신비</v>
      </c>
      <c r="AF120" s="201" t="str">
        <f>IFERROR(__xludf.DUMMYFUNCTION("""COMPUTED_VALUE"""),"보험료")</f>
        <v>보험료</v>
      </c>
      <c r="AG120" s="201" t="str">
        <f>IFERROR(__xludf.DUMMYFUNCTION("""COMPUTED_VALUE"""),"곗돈")</f>
        <v>곗돈</v>
      </c>
      <c r="AH120" s="201"/>
      <c r="AI120" s="201"/>
    </row>
    <row r="121">
      <c r="H121" s="195">
        <v>45515.0</v>
      </c>
      <c r="I121" s="203" t="s">
        <v>51</v>
      </c>
      <c r="J121" s="203" t="s">
        <v>50</v>
      </c>
      <c r="K121" s="249">
        <v>48260.0</v>
      </c>
      <c r="L121" s="198" t="s">
        <v>58</v>
      </c>
      <c r="M121" s="130"/>
      <c r="N121" s="199"/>
      <c r="O121" s="200"/>
      <c r="P121" s="200"/>
      <c r="Q121" s="130"/>
      <c r="R121" s="199"/>
      <c r="S121" s="200"/>
      <c r="T121" s="132"/>
      <c r="AB121" s="201" t="str">
        <f>IFERROR(__xludf.DUMMYFUNCTION("FILTER('설정시트'!$D$7:$K$20,'설정시트'!$C$7:$C$20=I121)"),"축의/부의금")</f>
        <v>축의/부의금</v>
      </c>
      <c r="AC121" s="201" t="str">
        <f>IFERROR(__xludf.DUMMYFUNCTION("""COMPUTED_VALUE"""),"생신/생일선물")</f>
        <v>생신/생일선물</v>
      </c>
      <c r="AD121" s="201" t="str">
        <f>IFERROR(__xludf.DUMMYFUNCTION("""COMPUTED_VALUE"""),"명절/어버이날")</f>
        <v>명절/어버이날</v>
      </c>
      <c r="AE121" s="201" t="str">
        <f>IFERROR(__xludf.DUMMYFUNCTION("""COMPUTED_VALUE"""),"여행")</f>
        <v>여행</v>
      </c>
      <c r="AF121" s="201" t="str">
        <f>IFERROR(__xludf.DUMMYFUNCTION("""COMPUTED_VALUE"""),"기타")</f>
        <v>기타</v>
      </c>
      <c r="AG121" s="201"/>
      <c r="AH121" s="201"/>
      <c r="AI121" s="201"/>
    </row>
    <row r="122">
      <c r="H122" s="195">
        <v>45516.0</v>
      </c>
      <c r="I122" s="247" t="s">
        <v>21</v>
      </c>
      <c r="J122" s="247" t="s">
        <v>20</v>
      </c>
      <c r="K122" s="251">
        <v>50000.0</v>
      </c>
      <c r="L122" s="198" t="s">
        <v>54</v>
      </c>
      <c r="M122" s="130"/>
      <c r="N122" s="198" t="s">
        <v>247</v>
      </c>
      <c r="O122" s="200"/>
      <c r="P122" s="200"/>
      <c r="Q122" s="130"/>
      <c r="R122" s="199"/>
      <c r="S122" s="200"/>
      <c r="T122" s="132"/>
      <c r="AB122" s="201" t="str">
        <f>IFERROR(__xludf.DUMMYFUNCTION("FILTER('설정시트'!$D$7:$K$20,'설정시트'!$C$7:$C$20=I122)"),"관리비")</f>
        <v>관리비</v>
      </c>
      <c r="AC122" s="201" t="str">
        <f>IFERROR(__xludf.DUMMYFUNCTION("""COMPUTED_VALUE"""),"대출이자")</f>
        <v>대출이자</v>
      </c>
      <c r="AD122" s="201" t="str">
        <f>IFERROR(__xludf.DUMMYFUNCTION("""COMPUTED_VALUE"""),"통신비")</f>
        <v>통신비</v>
      </c>
      <c r="AE122" s="201" t="str">
        <f>IFERROR(__xludf.DUMMYFUNCTION("""COMPUTED_VALUE"""),"보험료")</f>
        <v>보험료</v>
      </c>
      <c r="AF122" s="201" t="str">
        <f>IFERROR(__xludf.DUMMYFUNCTION("""COMPUTED_VALUE"""),"곗돈")</f>
        <v>곗돈</v>
      </c>
      <c r="AG122" s="201"/>
      <c r="AH122" s="201"/>
      <c r="AI122" s="201"/>
    </row>
    <row r="123">
      <c r="H123" s="195">
        <v>45517.0</v>
      </c>
      <c r="I123" s="203" t="s">
        <v>51</v>
      </c>
      <c r="J123" s="203" t="s">
        <v>47</v>
      </c>
      <c r="K123" s="249">
        <v>200000.0</v>
      </c>
      <c r="L123" s="198" t="s">
        <v>54</v>
      </c>
      <c r="M123" s="130"/>
      <c r="N123" s="198" t="s">
        <v>542</v>
      </c>
      <c r="O123" s="200"/>
      <c r="P123" s="200"/>
      <c r="Q123" s="130"/>
      <c r="R123" s="199"/>
      <c r="S123" s="200"/>
      <c r="T123" s="132"/>
      <c r="AB123" s="201" t="str">
        <f>IFERROR(__xludf.DUMMYFUNCTION("FILTER('설정시트'!$D$7:$K$20,'설정시트'!$C$7:$C$20=I123)"),"축의/부의금")</f>
        <v>축의/부의금</v>
      </c>
      <c r="AC123" s="201" t="str">
        <f>IFERROR(__xludf.DUMMYFUNCTION("""COMPUTED_VALUE"""),"생신/생일선물")</f>
        <v>생신/생일선물</v>
      </c>
      <c r="AD123" s="201" t="str">
        <f>IFERROR(__xludf.DUMMYFUNCTION("""COMPUTED_VALUE"""),"명절/어버이날")</f>
        <v>명절/어버이날</v>
      </c>
      <c r="AE123" s="201" t="str">
        <f>IFERROR(__xludf.DUMMYFUNCTION("""COMPUTED_VALUE"""),"여행")</f>
        <v>여행</v>
      </c>
      <c r="AF123" s="201" t="str">
        <f>IFERROR(__xludf.DUMMYFUNCTION("""COMPUTED_VALUE"""),"기타")</f>
        <v>기타</v>
      </c>
      <c r="AG123" s="201"/>
      <c r="AH123" s="201"/>
      <c r="AI123" s="201"/>
    </row>
    <row r="124">
      <c r="H124" s="195">
        <v>45517.0</v>
      </c>
      <c r="I124" s="203" t="s">
        <v>45</v>
      </c>
      <c r="J124" s="203" t="s">
        <v>43</v>
      </c>
      <c r="K124" s="249">
        <v>14900.0</v>
      </c>
      <c r="L124" s="198" t="s">
        <v>53</v>
      </c>
      <c r="M124" s="130"/>
      <c r="N124" s="198" t="s">
        <v>543</v>
      </c>
      <c r="O124" s="200"/>
      <c r="P124" s="200"/>
      <c r="Q124" s="130"/>
      <c r="R124" s="199"/>
      <c r="S124" s="200"/>
      <c r="T124" s="132"/>
      <c r="AB124" s="201" t="str">
        <f>IFERROR(__xludf.DUMMYFUNCTION("FILTER('설정시트'!$D$7:$K$20,'설정시트'!$C$7:$C$20=I124)"),"약국")</f>
        <v>약국</v>
      </c>
      <c r="AC124" s="201" t="str">
        <f>IFERROR(__xludf.DUMMYFUNCTION("""COMPUTED_VALUE"""),"병원비")</f>
        <v>병원비</v>
      </c>
      <c r="AD124" s="201" t="str">
        <f>IFERROR(__xludf.DUMMYFUNCTION("""COMPUTED_VALUE"""),"영양제")</f>
        <v>영양제</v>
      </c>
      <c r="AE124" s="201" t="str">
        <f>IFERROR(__xludf.DUMMYFUNCTION("""COMPUTED_VALUE"""),"교통비")</f>
        <v>교통비</v>
      </c>
      <c r="AF124" s="201" t="str">
        <f>IFERROR(__xludf.DUMMYFUNCTION("""COMPUTED_VALUE"""),"주유비")</f>
        <v>주유비</v>
      </c>
      <c r="AG124" s="201" t="str">
        <f>IFERROR(__xludf.DUMMYFUNCTION("""COMPUTED_VALUE"""),"기타")</f>
        <v>기타</v>
      </c>
      <c r="AH124" s="201"/>
      <c r="AI124" s="201"/>
    </row>
    <row r="125">
      <c r="H125" s="195">
        <v>45519.0</v>
      </c>
      <c r="I125" s="203" t="s">
        <v>21</v>
      </c>
      <c r="J125" s="203" t="s">
        <v>18</v>
      </c>
      <c r="K125" s="249">
        <v>43750.0</v>
      </c>
      <c r="L125" s="198" t="s">
        <v>58</v>
      </c>
      <c r="M125" s="130"/>
      <c r="N125" s="199"/>
      <c r="O125" s="200"/>
      <c r="P125" s="200"/>
      <c r="Q125" s="130"/>
      <c r="R125" s="199"/>
      <c r="S125" s="200"/>
      <c r="T125" s="132"/>
      <c r="AB125" s="201" t="str">
        <f>IFERROR(__xludf.DUMMYFUNCTION("FILTER('설정시트'!$D$7:$K$20,'설정시트'!$C$7:$C$20=I125)"),"관리비")</f>
        <v>관리비</v>
      </c>
      <c r="AC125" s="201" t="str">
        <f>IFERROR(__xludf.DUMMYFUNCTION("""COMPUTED_VALUE"""),"대출이자")</f>
        <v>대출이자</v>
      </c>
      <c r="AD125" s="201" t="str">
        <f>IFERROR(__xludf.DUMMYFUNCTION("""COMPUTED_VALUE"""),"통신비")</f>
        <v>통신비</v>
      </c>
      <c r="AE125" s="201" t="str">
        <f>IFERROR(__xludf.DUMMYFUNCTION("""COMPUTED_VALUE"""),"보험료")</f>
        <v>보험료</v>
      </c>
      <c r="AF125" s="201" t="str">
        <f>IFERROR(__xludf.DUMMYFUNCTION("""COMPUTED_VALUE"""),"곗돈")</f>
        <v>곗돈</v>
      </c>
      <c r="AG125" s="201"/>
      <c r="AH125" s="201"/>
      <c r="AI125" s="201"/>
    </row>
    <row r="126">
      <c r="H126" s="195">
        <v>45521.0</v>
      </c>
      <c r="I126" s="247" t="s">
        <v>51</v>
      </c>
      <c r="J126" s="247" t="s">
        <v>50</v>
      </c>
      <c r="K126" s="248">
        <f>434500+8670+86800+87100+87500+87500+87700+104880+3314+105+436+349+105+11249+2268+1744</f>
        <v>1004220</v>
      </c>
      <c r="L126" s="198" t="s">
        <v>54</v>
      </c>
      <c r="M126" s="130"/>
      <c r="N126" s="198" t="s">
        <v>544</v>
      </c>
      <c r="O126" s="200"/>
      <c r="P126" s="200"/>
      <c r="Q126" s="130"/>
      <c r="R126" s="198"/>
      <c r="S126" s="200"/>
      <c r="T126" s="132"/>
      <c r="AB126" s="201" t="str">
        <f>IFERROR(__xludf.DUMMYFUNCTION("FILTER('설정시트'!$D$7:$K$20,'설정시트'!$C$7:$C$20=I126)"),"축의/부의금")</f>
        <v>축의/부의금</v>
      </c>
      <c r="AC126" s="201" t="str">
        <f>IFERROR(__xludf.DUMMYFUNCTION("""COMPUTED_VALUE"""),"생신/생일선물")</f>
        <v>생신/생일선물</v>
      </c>
      <c r="AD126" s="201" t="str">
        <f>IFERROR(__xludf.DUMMYFUNCTION("""COMPUTED_VALUE"""),"명절/어버이날")</f>
        <v>명절/어버이날</v>
      </c>
      <c r="AE126" s="201" t="str">
        <f>IFERROR(__xludf.DUMMYFUNCTION("""COMPUTED_VALUE"""),"여행")</f>
        <v>여행</v>
      </c>
      <c r="AF126" s="201" t="str">
        <f>IFERROR(__xludf.DUMMYFUNCTION("""COMPUTED_VALUE"""),"기타")</f>
        <v>기타</v>
      </c>
      <c r="AG126" s="201"/>
      <c r="AH126" s="201"/>
      <c r="AI126" s="201"/>
    </row>
    <row r="127">
      <c r="H127" s="195">
        <v>45522.0</v>
      </c>
      <c r="I127" s="203" t="s">
        <v>39</v>
      </c>
      <c r="J127" s="203" t="s">
        <v>43</v>
      </c>
      <c r="K127" s="249">
        <v>6500.0</v>
      </c>
      <c r="L127" s="198" t="s">
        <v>56</v>
      </c>
      <c r="M127" s="130"/>
      <c r="N127" s="198" t="s">
        <v>545</v>
      </c>
      <c r="O127" s="200"/>
      <c r="P127" s="200"/>
      <c r="Q127" s="130"/>
      <c r="R127" s="199"/>
      <c r="S127" s="200"/>
      <c r="T127" s="132"/>
      <c r="AB127" s="201" t="str">
        <f>IFERROR(__xludf.DUMMYFUNCTION("FILTER('설정시트'!$D$7:$K$20,'설정시트'!$C$7:$C$20=I127)"),"약국")</f>
        <v>약국</v>
      </c>
      <c r="AC127" s="201" t="str">
        <f>IFERROR(__xludf.DUMMYFUNCTION("""COMPUTED_VALUE"""),"병원비")</f>
        <v>병원비</v>
      </c>
      <c r="AD127" s="201" t="str">
        <f>IFERROR(__xludf.DUMMYFUNCTION("""COMPUTED_VALUE"""),"영양제")</f>
        <v>영양제</v>
      </c>
      <c r="AE127" s="201" t="str">
        <f>IFERROR(__xludf.DUMMYFUNCTION("""COMPUTED_VALUE"""),"교통비")</f>
        <v>교통비</v>
      </c>
      <c r="AF127" s="201" t="str">
        <f>IFERROR(__xludf.DUMMYFUNCTION("""COMPUTED_VALUE"""),"주유비")</f>
        <v>주유비</v>
      </c>
      <c r="AG127" s="201" t="str">
        <f>IFERROR(__xludf.DUMMYFUNCTION("""COMPUTED_VALUE"""),"기타")</f>
        <v>기타</v>
      </c>
      <c r="AH127" s="201"/>
      <c r="AI127" s="201"/>
    </row>
    <row r="128">
      <c r="H128" s="195">
        <v>45522.0</v>
      </c>
      <c r="I128" s="203" t="s">
        <v>26</v>
      </c>
      <c r="J128" s="203" t="s">
        <v>30</v>
      </c>
      <c r="K128" s="249">
        <v>51000.0</v>
      </c>
      <c r="L128" s="198" t="s">
        <v>58</v>
      </c>
      <c r="M128" s="130"/>
      <c r="N128" s="198" t="s">
        <v>457</v>
      </c>
      <c r="O128" s="200"/>
      <c r="P128" s="200"/>
      <c r="Q128" s="130"/>
      <c r="R128" s="199"/>
      <c r="S128" s="200"/>
      <c r="T128" s="132"/>
      <c r="AB128" s="201" t="str">
        <f>IFERROR(__xludf.DUMMYFUNCTION("FILTER('설정시트'!$D$7:$K$20,'설정시트'!$C$7:$C$20=I128)"),"식재료비")</f>
        <v>식재료비</v>
      </c>
      <c r="AC128" s="201" t="str">
        <f>IFERROR(__xludf.DUMMYFUNCTION("""COMPUTED_VALUE"""),"회사점심")</f>
        <v>회사점심</v>
      </c>
      <c r="AD128" s="201" t="str">
        <f>IFERROR(__xludf.DUMMYFUNCTION("""COMPUTED_VALUE"""),"간식/카페")</f>
        <v>간식/카페</v>
      </c>
      <c r="AE128" s="201" t="str">
        <f>IFERROR(__xludf.DUMMYFUNCTION("""COMPUTED_VALUE"""),"외식/배달")</f>
        <v>외식/배달</v>
      </c>
      <c r="AF128" s="201" t="str">
        <f>IFERROR(__xludf.DUMMYFUNCTION("""COMPUTED_VALUE"""),"기타")</f>
        <v>기타</v>
      </c>
      <c r="AG128" s="201"/>
      <c r="AH128" s="201"/>
      <c r="AI128" s="201"/>
    </row>
    <row r="129">
      <c r="H129" s="195">
        <v>45522.0</v>
      </c>
      <c r="I129" s="203" t="s">
        <v>26</v>
      </c>
      <c r="J129" s="203" t="s">
        <v>29</v>
      </c>
      <c r="K129" s="249">
        <v>14000.0</v>
      </c>
      <c r="L129" s="198" t="s">
        <v>58</v>
      </c>
      <c r="M129" s="130"/>
      <c r="N129" s="198" t="s">
        <v>546</v>
      </c>
      <c r="O129" s="200"/>
      <c r="P129" s="200"/>
      <c r="Q129" s="130"/>
      <c r="R129" s="199"/>
      <c r="S129" s="200"/>
      <c r="T129" s="132"/>
      <c r="AB129" s="201" t="str">
        <f>IFERROR(__xludf.DUMMYFUNCTION("FILTER('설정시트'!$D$7:$K$20,'설정시트'!$C$7:$C$20=I129)"),"식재료비")</f>
        <v>식재료비</v>
      </c>
      <c r="AC129" s="201" t="str">
        <f>IFERROR(__xludf.DUMMYFUNCTION("""COMPUTED_VALUE"""),"회사점심")</f>
        <v>회사점심</v>
      </c>
      <c r="AD129" s="201" t="str">
        <f>IFERROR(__xludf.DUMMYFUNCTION("""COMPUTED_VALUE"""),"간식/카페")</f>
        <v>간식/카페</v>
      </c>
      <c r="AE129" s="201" t="str">
        <f>IFERROR(__xludf.DUMMYFUNCTION("""COMPUTED_VALUE"""),"외식/배달")</f>
        <v>외식/배달</v>
      </c>
      <c r="AF129" s="201" t="str">
        <f>IFERROR(__xludf.DUMMYFUNCTION("""COMPUTED_VALUE"""),"기타")</f>
        <v>기타</v>
      </c>
      <c r="AG129" s="201"/>
      <c r="AH129" s="201"/>
      <c r="AI129" s="201"/>
    </row>
    <row r="130">
      <c r="H130" s="195">
        <v>45523.0</v>
      </c>
      <c r="I130" s="203" t="s">
        <v>46</v>
      </c>
      <c r="J130" s="203" t="s">
        <v>47</v>
      </c>
      <c r="K130" s="249">
        <v>50000.0</v>
      </c>
      <c r="L130" s="198" t="s">
        <v>54</v>
      </c>
      <c r="M130" s="130"/>
      <c r="N130" s="198" t="s">
        <v>547</v>
      </c>
      <c r="O130" s="200"/>
      <c r="P130" s="200"/>
      <c r="Q130" s="130"/>
      <c r="R130" s="199"/>
      <c r="S130" s="200"/>
      <c r="T130" s="132"/>
      <c r="AB130" s="201" t="str">
        <f>IFERROR(__xludf.DUMMYFUNCTION("FILTER('설정시트'!$D$7:$K$20,'설정시트'!$C$7:$C$20=I130)"),"축의/부의금")</f>
        <v>축의/부의금</v>
      </c>
      <c r="AC130" s="201" t="str">
        <f>IFERROR(__xludf.DUMMYFUNCTION("""COMPUTED_VALUE"""),"생신/생일선물")</f>
        <v>생신/생일선물</v>
      </c>
      <c r="AD130" s="201" t="str">
        <f>IFERROR(__xludf.DUMMYFUNCTION("""COMPUTED_VALUE"""),"명절/어버이날")</f>
        <v>명절/어버이날</v>
      </c>
      <c r="AE130" s="201" t="str">
        <f>IFERROR(__xludf.DUMMYFUNCTION("""COMPUTED_VALUE"""),"여행")</f>
        <v>여행</v>
      </c>
      <c r="AF130" s="201" t="str">
        <f>IFERROR(__xludf.DUMMYFUNCTION("""COMPUTED_VALUE"""),"기타")</f>
        <v>기타</v>
      </c>
      <c r="AG130" s="201"/>
      <c r="AH130" s="201"/>
      <c r="AI130" s="201"/>
    </row>
    <row r="131">
      <c r="H131" s="195">
        <v>45523.0</v>
      </c>
      <c r="I131" s="203" t="s">
        <v>26</v>
      </c>
      <c r="J131" s="203" t="s">
        <v>28</v>
      </c>
      <c r="K131" s="249">
        <v>5500.0</v>
      </c>
      <c r="L131" s="198" t="s">
        <v>58</v>
      </c>
      <c r="M131" s="130"/>
      <c r="N131" s="198" t="s">
        <v>548</v>
      </c>
      <c r="O131" s="200"/>
      <c r="P131" s="200"/>
      <c r="Q131" s="130"/>
      <c r="R131" s="198"/>
      <c r="S131" s="200"/>
      <c r="T131" s="132"/>
      <c r="AB131" s="201" t="str">
        <f>IFERROR(__xludf.DUMMYFUNCTION("FILTER('설정시트'!$D$7:$K$20,'설정시트'!$C$7:$C$20=I131)"),"식재료비")</f>
        <v>식재료비</v>
      </c>
      <c r="AC131" s="201" t="str">
        <f>IFERROR(__xludf.DUMMYFUNCTION("""COMPUTED_VALUE"""),"회사점심")</f>
        <v>회사점심</v>
      </c>
      <c r="AD131" s="201" t="str">
        <f>IFERROR(__xludf.DUMMYFUNCTION("""COMPUTED_VALUE"""),"간식/카페")</f>
        <v>간식/카페</v>
      </c>
      <c r="AE131" s="201" t="str">
        <f>IFERROR(__xludf.DUMMYFUNCTION("""COMPUTED_VALUE"""),"외식/배달")</f>
        <v>외식/배달</v>
      </c>
      <c r="AF131" s="201" t="str">
        <f>IFERROR(__xludf.DUMMYFUNCTION("""COMPUTED_VALUE"""),"기타")</f>
        <v>기타</v>
      </c>
      <c r="AG131" s="201"/>
      <c r="AH131" s="201"/>
      <c r="AI131" s="201"/>
    </row>
    <row r="132">
      <c r="H132" s="195">
        <v>45523.0</v>
      </c>
      <c r="I132" s="203" t="s">
        <v>31</v>
      </c>
      <c r="J132" s="203" t="s">
        <v>28</v>
      </c>
      <c r="K132" s="249">
        <v>11900.0</v>
      </c>
      <c r="L132" s="198" t="s">
        <v>53</v>
      </c>
      <c r="M132" s="130"/>
      <c r="N132" s="198" t="s">
        <v>549</v>
      </c>
      <c r="O132" s="200"/>
      <c r="P132" s="200"/>
      <c r="Q132" s="130"/>
      <c r="R132" s="199"/>
      <c r="S132" s="200"/>
      <c r="T132" s="132"/>
      <c r="AB132" s="201" t="str">
        <f>IFERROR(__xludf.DUMMYFUNCTION("FILTER('설정시트'!$D$7:$K$20,'설정시트'!$C$7:$C$20=I132)"),"식재료비")</f>
        <v>식재료비</v>
      </c>
      <c r="AC132" s="201" t="str">
        <f>IFERROR(__xludf.DUMMYFUNCTION("""COMPUTED_VALUE"""),"회사점심")</f>
        <v>회사점심</v>
      </c>
      <c r="AD132" s="201" t="str">
        <f>IFERROR(__xludf.DUMMYFUNCTION("""COMPUTED_VALUE"""),"간식/카페")</f>
        <v>간식/카페</v>
      </c>
      <c r="AE132" s="201" t="str">
        <f>IFERROR(__xludf.DUMMYFUNCTION("""COMPUTED_VALUE"""),"외식/배달")</f>
        <v>외식/배달</v>
      </c>
      <c r="AF132" s="201" t="str">
        <f>IFERROR(__xludf.DUMMYFUNCTION("""COMPUTED_VALUE"""),"기타")</f>
        <v>기타</v>
      </c>
      <c r="AG132" s="201"/>
      <c r="AH132" s="201"/>
      <c r="AI132" s="201"/>
    </row>
    <row r="133">
      <c r="H133" s="195">
        <v>45523.0</v>
      </c>
      <c r="I133" s="203" t="s">
        <v>26</v>
      </c>
      <c r="J133" s="203" t="s">
        <v>27</v>
      </c>
      <c r="K133" s="249">
        <v>5480.0</v>
      </c>
      <c r="L133" s="198" t="s">
        <v>58</v>
      </c>
      <c r="M133" s="130"/>
      <c r="N133" s="198" t="s">
        <v>550</v>
      </c>
      <c r="O133" s="200"/>
      <c r="P133" s="200"/>
      <c r="Q133" s="130"/>
      <c r="R133" s="199"/>
      <c r="S133" s="200"/>
      <c r="T133" s="132"/>
      <c r="AB133" s="201" t="str">
        <f>IFERROR(__xludf.DUMMYFUNCTION("FILTER('설정시트'!$D$7:$K$20,'설정시트'!$C$7:$C$20=I133)"),"식재료비")</f>
        <v>식재료비</v>
      </c>
      <c r="AC133" s="201" t="str">
        <f>IFERROR(__xludf.DUMMYFUNCTION("""COMPUTED_VALUE"""),"회사점심")</f>
        <v>회사점심</v>
      </c>
      <c r="AD133" s="201" t="str">
        <f>IFERROR(__xludf.DUMMYFUNCTION("""COMPUTED_VALUE"""),"간식/카페")</f>
        <v>간식/카페</v>
      </c>
      <c r="AE133" s="201" t="str">
        <f>IFERROR(__xludf.DUMMYFUNCTION("""COMPUTED_VALUE"""),"외식/배달")</f>
        <v>외식/배달</v>
      </c>
      <c r="AF133" s="201" t="str">
        <f>IFERROR(__xludf.DUMMYFUNCTION("""COMPUTED_VALUE"""),"기타")</f>
        <v>기타</v>
      </c>
      <c r="AG133" s="201"/>
      <c r="AH133" s="201"/>
      <c r="AI133" s="201"/>
    </row>
    <row r="134">
      <c r="H134" s="195">
        <v>45523.0</v>
      </c>
      <c r="I134" s="203" t="s">
        <v>39</v>
      </c>
      <c r="J134" s="203" t="s">
        <v>43</v>
      </c>
      <c r="K134" s="249">
        <v>4250.0</v>
      </c>
      <c r="L134" s="198" t="s">
        <v>58</v>
      </c>
      <c r="M134" s="130"/>
      <c r="N134" s="198" t="s">
        <v>351</v>
      </c>
      <c r="O134" s="200"/>
      <c r="P134" s="200"/>
      <c r="Q134" s="130"/>
      <c r="R134" s="199"/>
      <c r="S134" s="200"/>
      <c r="T134" s="132"/>
      <c r="AB134" s="201" t="str">
        <f>IFERROR(__xludf.DUMMYFUNCTION("FILTER('설정시트'!$D$7:$K$20,'설정시트'!$C$7:$C$20=I134)"),"약국")</f>
        <v>약국</v>
      </c>
      <c r="AC134" s="201" t="str">
        <f>IFERROR(__xludf.DUMMYFUNCTION("""COMPUTED_VALUE"""),"병원비")</f>
        <v>병원비</v>
      </c>
      <c r="AD134" s="201" t="str">
        <f>IFERROR(__xludf.DUMMYFUNCTION("""COMPUTED_VALUE"""),"영양제")</f>
        <v>영양제</v>
      </c>
      <c r="AE134" s="201" t="str">
        <f>IFERROR(__xludf.DUMMYFUNCTION("""COMPUTED_VALUE"""),"교통비")</f>
        <v>교통비</v>
      </c>
      <c r="AF134" s="201" t="str">
        <f>IFERROR(__xludf.DUMMYFUNCTION("""COMPUTED_VALUE"""),"주유비")</f>
        <v>주유비</v>
      </c>
      <c r="AG134" s="201" t="str">
        <f>IFERROR(__xludf.DUMMYFUNCTION("""COMPUTED_VALUE"""),"기타")</f>
        <v>기타</v>
      </c>
      <c r="AH134" s="201"/>
      <c r="AI134" s="201"/>
    </row>
    <row r="135">
      <c r="H135" s="195">
        <v>45524.0</v>
      </c>
      <c r="I135" s="203" t="s">
        <v>39</v>
      </c>
      <c r="J135" s="203" t="s">
        <v>42</v>
      </c>
      <c r="K135" s="249">
        <v>93000.0</v>
      </c>
      <c r="L135" s="198" t="s">
        <v>58</v>
      </c>
      <c r="M135" s="130"/>
      <c r="N135" s="198" t="s">
        <v>551</v>
      </c>
      <c r="O135" s="200"/>
      <c r="P135" s="200"/>
      <c r="Q135" s="130"/>
      <c r="R135" s="199"/>
      <c r="S135" s="200"/>
      <c r="T135" s="132"/>
      <c r="AB135" s="201" t="str">
        <f>IFERROR(__xludf.DUMMYFUNCTION("FILTER('설정시트'!$D$7:$K$20,'설정시트'!$C$7:$C$20=I135)"),"약국")</f>
        <v>약국</v>
      </c>
      <c r="AC135" s="201" t="str">
        <f>IFERROR(__xludf.DUMMYFUNCTION("""COMPUTED_VALUE"""),"병원비")</f>
        <v>병원비</v>
      </c>
      <c r="AD135" s="201" t="str">
        <f>IFERROR(__xludf.DUMMYFUNCTION("""COMPUTED_VALUE"""),"영양제")</f>
        <v>영양제</v>
      </c>
      <c r="AE135" s="201" t="str">
        <f>IFERROR(__xludf.DUMMYFUNCTION("""COMPUTED_VALUE"""),"교통비")</f>
        <v>교통비</v>
      </c>
      <c r="AF135" s="201" t="str">
        <f>IFERROR(__xludf.DUMMYFUNCTION("""COMPUTED_VALUE"""),"주유비")</f>
        <v>주유비</v>
      </c>
      <c r="AG135" s="201" t="str">
        <f>IFERROR(__xludf.DUMMYFUNCTION("""COMPUTED_VALUE"""),"기타")</f>
        <v>기타</v>
      </c>
      <c r="AH135" s="201"/>
      <c r="AI135" s="201"/>
    </row>
    <row r="136">
      <c r="H136" s="195">
        <v>45524.0</v>
      </c>
      <c r="I136" s="203" t="s">
        <v>26</v>
      </c>
      <c r="J136" s="203" t="s">
        <v>29</v>
      </c>
      <c r="K136" s="249">
        <v>2300.0</v>
      </c>
      <c r="L136" s="198" t="s">
        <v>58</v>
      </c>
      <c r="M136" s="130"/>
      <c r="N136" s="198" t="s">
        <v>171</v>
      </c>
      <c r="O136" s="200"/>
      <c r="P136" s="200"/>
      <c r="Q136" s="130"/>
      <c r="R136" s="199"/>
      <c r="S136" s="200"/>
      <c r="T136" s="132"/>
      <c r="AB136" s="201" t="str">
        <f>IFERROR(__xludf.DUMMYFUNCTION("FILTER('설정시트'!$D$7:$K$20,'설정시트'!$C$7:$C$20=I136)"),"식재료비")</f>
        <v>식재료비</v>
      </c>
      <c r="AC136" s="201" t="str">
        <f>IFERROR(__xludf.DUMMYFUNCTION("""COMPUTED_VALUE"""),"회사점심")</f>
        <v>회사점심</v>
      </c>
      <c r="AD136" s="201" t="str">
        <f>IFERROR(__xludf.DUMMYFUNCTION("""COMPUTED_VALUE"""),"간식/카페")</f>
        <v>간식/카페</v>
      </c>
      <c r="AE136" s="201" t="str">
        <f>IFERROR(__xludf.DUMMYFUNCTION("""COMPUTED_VALUE"""),"외식/배달")</f>
        <v>외식/배달</v>
      </c>
      <c r="AF136" s="201" t="str">
        <f>IFERROR(__xludf.DUMMYFUNCTION("""COMPUTED_VALUE"""),"기타")</f>
        <v>기타</v>
      </c>
      <c r="AG136" s="201"/>
      <c r="AH136" s="201"/>
      <c r="AI136" s="201"/>
    </row>
    <row r="137">
      <c r="H137" s="195">
        <v>45524.0</v>
      </c>
      <c r="I137" s="203" t="s">
        <v>26</v>
      </c>
      <c r="J137" s="203" t="s">
        <v>30</v>
      </c>
      <c r="K137" s="249">
        <v>36000.0</v>
      </c>
      <c r="L137" s="198" t="s">
        <v>55</v>
      </c>
      <c r="M137" s="130"/>
      <c r="N137" s="198" t="s">
        <v>552</v>
      </c>
      <c r="O137" s="200"/>
      <c r="P137" s="200"/>
      <c r="Q137" s="130"/>
      <c r="R137" s="199"/>
      <c r="S137" s="200"/>
      <c r="T137" s="132"/>
      <c r="AB137" s="201" t="str">
        <f>IFERROR(__xludf.DUMMYFUNCTION("FILTER('설정시트'!$D$7:$K$20,'설정시트'!$C$7:$C$20=I137)"),"식재료비")</f>
        <v>식재료비</v>
      </c>
      <c r="AC137" s="201" t="str">
        <f>IFERROR(__xludf.DUMMYFUNCTION("""COMPUTED_VALUE"""),"회사점심")</f>
        <v>회사점심</v>
      </c>
      <c r="AD137" s="201" t="str">
        <f>IFERROR(__xludf.DUMMYFUNCTION("""COMPUTED_VALUE"""),"간식/카페")</f>
        <v>간식/카페</v>
      </c>
      <c r="AE137" s="201" t="str">
        <f>IFERROR(__xludf.DUMMYFUNCTION("""COMPUTED_VALUE"""),"외식/배달")</f>
        <v>외식/배달</v>
      </c>
      <c r="AF137" s="201" t="str">
        <f>IFERROR(__xludf.DUMMYFUNCTION("""COMPUTED_VALUE"""),"기타")</f>
        <v>기타</v>
      </c>
      <c r="AG137" s="201"/>
      <c r="AH137" s="201"/>
      <c r="AI137" s="201"/>
    </row>
    <row r="138">
      <c r="H138" s="195">
        <v>45524.0</v>
      </c>
      <c r="I138" s="203" t="s">
        <v>21</v>
      </c>
      <c r="J138" s="203" t="s">
        <v>15</v>
      </c>
      <c r="K138" s="249">
        <v>12150.0</v>
      </c>
      <c r="L138" s="198" t="s">
        <v>54</v>
      </c>
      <c r="M138" s="130"/>
      <c r="N138" s="198" t="s">
        <v>295</v>
      </c>
      <c r="O138" s="200"/>
      <c r="P138" s="200"/>
      <c r="Q138" s="130"/>
      <c r="R138" s="199"/>
      <c r="S138" s="200"/>
      <c r="T138" s="132"/>
      <c r="AB138" s="201" t="str">
        <f>IFERROR(__xludf.DUMMYFUNCTION("FILTER('설정시트'!$D$7:$K$20,'설정시트'!$C$7:$C$20=I138)"),"관리비")</f>
        <v>관리비</v>
      </c>
      <c r="AC138" s="201" t="str">
        <f>IFERROR(__xludf.DUMMYFUNCTION("""COMPUTED_VALUE"""),"대출이자")</f>
        <v>대출이자</v>
      </c>
      <c r="AD138" s="201" t="str">
        <f>IFERROR(__xludf.DUMMYFUNCTION("""COMPUTED_VALUE"""),"통신비")</f>
        <v>통신비</v>
      </c>
      <c r="AE138" s="201" t="str">
        <f>IFERROR(__xludf.DUMMYFUNCTION("""COMPUTED_VALUE"""),"보험료")</f>
        <v>보험료</v>
      </c>
      <c r="AF138" s="201" t="str">
        <f>IFERROR(__xludf.DUMMYFUNCTION("""COMPUTED_VALUE"""),"곗돈")</f>
        <v>곗돈</v>
      </c>
      <c r="AG138" s="201"/>
      <c r="AH138" s="201"/>
      <c r="AI138" s="201"/>
    </row>
    <row r="139">
      <c r="H139" s="195">
        <v>45525.0</v>
      </c>
      <c r="I139" s="203" t="s">
        <v>31</v>
      </c>
      <c r="J139" s="203" t="s">
        <v>28</v>
      </c>
      <c r="K139" s="249">
        <v>10000.0</v>
      </c>
      <c r="L139" s="198" t="s">
        <v>54</v>
      </c>
      <c r="M139" s="130"/>
      <c r="N139" s="198" t="s">
        <v>553</v>
      </c>
      <c r="O139" s="200"/>
      <c r="P139" s="200"/>
      <c r="Q139" s="130"/>
      <c r="R139" s="199"/>
      <c r="S139" s="200"/>
      <c r="T139" s="132"/>
      <c r="AB139" s="201" t="str">
        <f>IFERROR(__xludf.DUMMYFUNCTION("FILTER('설정시트'!$D$7:$K$20,'설정시트'!$C$7:$C$20=I139)"),"식재료비")</f>
        <v>식재료비</v>
      </c>
      <c r="AC139" s="201" t="str">
        <f>IFERROR(__xludf.DUMMYFUNCTION("""COMPUTED_VALUE"""),"회사점심")</f>
        <v>회사점심</v>
      </c>
      <c r="AD139" s="201" t="str">
        <f>IFERROR(__xludf.DUMMYFUNCTION("""COMPUTED_VALUE"""),"간식/카페")</f>
        <v>간식/카페</v>
      </c>
      <c r="AE139" s="201" t="str">
        <f>IFERROR(__xludf.DUMMYFUNCTION("""COMPUTED_VALUE"""),"외식/배달")</f>
        <v>외식/배달</v>
      </c>
      <c r="AF139" s="201" t="str">
        <f>IFERROR(__xludf.DUMMYFUNCTION("""COMPUTED_VALUE"""),"기타")</f>
        <v>기타</v>
      </c>
      <c r="AG139" s="201"/>
      <c r="AH139" s="201"/>
      <c r="AI139" s="201"/>
    </row>
    <row r="140">
      <c r="H140" s="195">
        <v>45526.0</v>
      </c>
      <c r="I140" s="203" t="s">
        <v>31</v>
      </c>
      <c r="J140" s="203" t="s">
        <v>28</v>
      </c>
      <c r="K140" s="249">
        <v>10000.0</v>
      </c>
      <c r="L140" s="198" t="s">
        <v>53</v>
      </c>
      <c r="M140" s="130"/>
      <c r="N140" s="198" t="s">
        <v>554</v>
      </c>
      <c r="O140" s="200"/>
      <c r="P140" s="200"/>
      <c r="Q140" s="130"/>
      <c r="R140" s="199"/>
      <c r="S140" s="200"/>
      <c r="T140" s="132"/>
      <c r="AB140" s="201" t="str">
        <f>IFERROR(__xludf.DUMMYFUNCTION("FILTER('설정시트'!$D$7:$K$20,'설정시트'!$C$7:$C$20=I140)"),"식재료비")</f>
        <v>식재료비</v>
      </c>
      <c r="AC140" s="201" t="str">
        <f>IFERROR(__xludf.DUMMYFUNCTION("""COMPUTED_VALUE"""),"회사점심")</f>
        <v>회사점심</v>
      </c>
      <c r="AD140" s="201" t="str">
        <f>IFERROR(__xludf.DUMMYFUNCTION("""COMPUTED_VALUE"""),"간식/카페")</f>
        <v>간식/카페</v>
      </c>
      <c r="AE140" s="201" t="str">
        <f>IFERROR(__xludf.DUMMYFUNCTION("""COMPUTED_VALUE"""),"외식/배달")</f>
        <v>외식/배달</v>
      </c>
      <c r="AF140" s="201" t="str">
        <f>IFERROR(__xludf.DUMMYFUNCTION("""COMPUTED_VALUE"""),"기타")</f>
        <v>기타</v>
      </c>
      <c r="AG140" s="201"/>
      <c r="AH140" s="201"/>
      <c r="AI140" s="201"/>
    </row>
    <row r="141">
      <c r="H141" s="195">
        <v>45526.0</v>
      </c>
      <c r="I141" s="203" t="s">
        <v>31</v>
      </c>
      <c r="J141" s="203" t="s">
        <v>29</v>
      </c>
      <c r="K141" s="249">
        <v>9700.0</v>
      </c>
      <c r="L141" s="198" t="s">
        <v>53</v>
      </c>
      <c r="M141" s="130"/>
      <c r="N141" s="198" t="s">
        <v>555</v>
      </c>
      <c r="O141" s="200"/>
      <c r="P141" s="200"/>
      <c r="Q141" s="130"/>
      <c r="R141" s="199"/>
      <c r="S141" s="200"/>
      <c r="T141" s="132"/>
      <c r="AB141" s="201" t="str">
        <f>IFERROR(__xludf.DUMMYFUNCTION("FILTER('설정시트'!$D$7:$K$20,'설정시트'!$C$7:$C$20=I141)"),"식재료비")</f>
        <v>식재료비</v>
      </c>
      <c r="AC141" s="201" t="str">
        <f>IFERROR(__xludf.DUMMYFUNCTION("""COMPUTED_VALUE"""),"회사점심")</f>
        <v>회사점심</v>
      </c>
      <c r="AD141" s="201" t="str">
        <f>IFERROR(__xludf.DUMMYFUNCTION("""COMPUTED_VALUE"""),"간식/카페")</f>
        <v>간식/카페</v>
      </c>
      <c r="AE141" s="201" t="str">
        <f>IFERROR(__xludf.DUMMYFUNCTION("""COMPUTED_VALUE"""),"외식/배달")</f>
        <v>외식/배달</v>
      </c>
      <c r="AF141" s="201" t="str">
        <f>IFERROR(__xludf.DUMMYFUNCTION("""COMPUTED_VALUE"""),"기타")</f>
        <v>기타</v>
      </c>
      <c r="AG141" s="201"/>
      <c r="AH141" s="201"/>
      <c r="AI141" s="201"/>
    </row>
    <row r="142">
      <c r="H142" s="195">
        <v>45526.0</v>
      </c>
      <c r="I142" s="203" t="s">
        <v>45</v>
      </c>
      <c r="J142" s="203" t="s">
        <v>44</v>
      </c>
      <c r="K142" s="249">
        <v>30000.0</v>
      </c>
      <c r="L142" s="198" t="s">
        <v>58</v>
      </c>
      <c r="M142" s="130"/>
      <c r="N142" s="198" t="s">
        <v>556</v>
      </c>
      <c r="O142" s="200"/>
      <c r="P142" s="200"/>
      <c r="Q142" s="130"/>
      <c r="R142" s="199"/>
      <c r="S142" s="200"/>
      <c r="T142" s="132"/>
      <c r="AB142" s="201" t="str">
        <f>IFERROR(__xludf.DUMMYFUNCTION("FILTER('설정시트'!$D$7:$K$20,'설정시트'!$C$7:$C$20=I142)"),"약국")</f>
        <v>약국</v>
      </c>
      <c r="AC142" s="201" t="str">
        <f>IFERROR(__xludf.DUMMYFUNCTION("""COMPUTED_VALUE"""),"병원비")</f>
        <v>병원비</v>
      </c>
      <c r="AD142" s="201" t="str">
        <f>IFERROR(__xludf.DUMMYFUNCTION("""COMPUTED_VALUE"""),"영양제")</f>
        <v>영양제</v>
      </c>
      <c r="AE142" s="201" t="str">
        <f>IFERROR(__xludf.DUMMYFUNCTION("""COMPUTED_VALUE"""),"교통비")</f>
        <v>교통비</v>
      </c>
      <c r="AF142" s="201" t="str">
        <f>IFERROR(__xludf.DUMMYFUNCTION("""COMPUTED_VALUE"""),"주유비")</f>
        <v>주유비</v>
      </c>
      <c r="AG142" s="201" t="str">
        <f>IFERROR(__xludf.DUMMYFUNCTION("""COMPUTED_VALUE"""),"기타")</f>
        <v>기타</v>
      </c>
      <c r="AH142" s="201"/>
      <c r="AI142" s="201"/>
    </row>
    <row r="143">
      <c r="H143" s="195">
        <v>45527.0</v>
      </c>
      <c r="I143" s="203" t="s">
        <v>3</v>
      </c>
      <c r="J143" s="203" t="s">
        <v>4</v>
      </c>
      <c r="K143" s="249">
        <v>3257030.0</v>
      </c>
      <c r="L143" s="198"/>
      <c r="M143" s="130"/>
      <c r="N143" s="198" t="s">
        <v>557</v>
      </c>
      <c r="O143" s="200"/>
      <c r="P143" s="200"/>
      <c r="Q143" s="130"/>
      <c r="R143" s="199"/>
      <c r="S143" s="200"/>
      <c r="T143" s="132"/>
      <c r="AB143" s="201" t="str">
        <f>IFERROR(__xludf.DUMMYFUNCTION("FILTER('설정시트'!$D$7:$K$20,'설정시트'!$C$7:$C$20=I143)"),"🍪 월급")</f>
        <v>🍪 월급</v>
      </c>
      <c r="AC143" s="201" t="str">
        <f>IFERROR(__xludf.DUMMYFUNCTION("""COMPUTED_VALUE"""),"🍪 부수입")</f>
        <v>🍪 부수입</v>
      </c>
      <c r="AD143" s="201" t="str">
        <f>IFERROR(__xludf.DUMMYFUNCTION("""COMPUTED_VALUE"""),"🐻 월급")</f>
        <v>🐻 월급</v>
      </c>
      <c r="AE143" s="201" t="str">
        <f>IFERROR(__xludf.DUMMYFUNCTION("""COMPUTED_VALUE"""),"🐻 부수입")</f>
        <v>🐻 부수입</v>
      </c>
      <c r="AF143" s="201" t="str">
        <f>IFERROR(__xludf.DUMMYFUNCTION("""COMPUTED_VALUE"""),"기타")</f>
        <v>기타</v>
      </c>
      <c r="AG143" s="201"/>
      <c r="AH143" s="201"/>
      <c r="AI143" s="201"/>
    </row>
    <row r="144">
      <c r="H144" s="195">
        <v>45527.0</v>
      </c>
      <c r="I144" s="203" t="s">
        <v>32</v>
      </c>
      <c r="J144" s="203" t="s">
        <v>37</v>
      </c>
      <c r="K144" s="249">
        <v>490000.0</v>
      </c>
      <c r="L144" s="198" t="s">
        <v>56</v>
      </c>
      <c r="M144" s="130"/>
      <c r="N144" s="198" t="s">
        <v>558</v>
      </c>
      <c r="O144" s="200"/>
      <c r="P144" s="200"/>
      <c r="Q144" s="130"/>
      <c r="R144" s="198" t="s">
        <v>559</v>
      </c>
      <c r="S144" s="200"/>
      <c r="T144" s="132"/>
      <c r="AB144" s="201" t="str">
        <f>IFERROR(__xludf.DUMMYFUNCTION("FILTER('설정시트'!$D$7:$K$20,'설정시트'!$C$7:$C$20=I144)"),"의류/잡화")</f>
        <v>의류/잡화</v>
      </c>
      <c r="AC144" s="201" t="str">
        <f>IFERROR(__xludf.DUMMYFUNCTION("""COMPUTED_VALUE"""),"OTT")</f>
        <v>OTT</v>
      </c>
      <c r="AD144" s="201" t="str">
        <f>IFERROR(__xludf.DUMMYFUNCTION("""COMPUTED_VALUE"""),"문화생활")</f>
        <v>문화생활</v>
      </c>
      <c r="AE144" s="201" t="str">
        <f>IFERROR(__xludf.DUMMYFUNCTION("""COMPUTED_VALUE"""),"자기계발")</f>
        <v>자기계발</v>
      </c>
      <c r="AF144" s="201" t="str">
        <f>IFERROR(__xludf.DUMMYFUNCTION("""COMPUTED_VALUE"""),"미용")</f>
        <v>미용</v>
      </c>
      <c r="AG144" s="201" t="str">
        <f>IFERROR(__xludf.DUMMYFUNCTION("""COMPUTED_VALUE"""),"기타")</f>
        <v>기타</v>
      </c>
      <c r="AH144" s="201"/>
      <c r="AI144" s="201"/>
    </row>
    <row r="145">
      <c r="H145" s="195">
        <v>45527.0</v>
      </c>
      <c r="I145" s="203" t="s">
        <v>22</v>
      </c>
      <c r="J145" s="203" t="s">
        <v>8</v>
      </c>
      <c r="K145" s="249">
        <v>5500.0</v>
      </c>
      <c r="L145" s="198" t="s">
        <v>58</v>
      </c>
      <c r="M145" s="130"/>
      <c r="N145" s="198" t="s">
        <v>560</v>
      </c>
      <c r="O145" s="200"/>
      <c r="P145" s="200"/>
      <c r="Q145" s="130"/>
      <c r="R145" s="199"/>
      <c r="S145" s="200"/>
      <c r="T145" s="132"/>
      <c r="AB145" s="201" t="str">
        <f>IFERROR(__xludf.DUMMYFUNCTION("FILTER('설정시트'!$D$7:$K$20,'설정시트'!$C$7:$C$20=I145)"),"주방/욕실")</f>
        <v>주방/욕실</v>
      </c>
      <c r="AC145" s="201" t="str">
        <f>IFERROR(__xludf.DUMMYFUNCTION("""COMPUTED_VALUE"""),"소모품")</f>
        <v>소모품</v>
      </c>
      <c r="AD145" s="201" t="str">
        <f>IFERROR(__xludf.DUMMYFUNCTION("""COMPUTED_VALUE"""),"기타")</f>
        <v>기타</v>
      </c>
      <c r="AE145" s="201"/>
      <c r="AF145" s="201"/>
      <c r="AG145" s="201"/>
      <c r="AH145" s="201"/>
      <c r="AI145" s="201"/>
    </row>
    <row r="146">
      <c r="H146" s="195">
        <v>45527.0</v>
      </c>
      <c r="I146" s="203" t="s">
        <v>26</v>
      </c>
      <c r="J146" s="203" t="s">
        <v>29</v>
      </c>
      <c r="K146" s="249">
        <v>5000.0</v>
      </c>
      <c r="L146" s="198" t="s">
        <v>58</v>
      </c>
      <c r="M146" s="130"/>
      <c r="N146" s="198" t="s">
        <v>561</v>
      </c>
      <c r="O146" s="200"/>
      <c r="P146" s="200"/>
      <c r="Q146" s="130"/>
      <c r="R146" s="199"/>
      <c r="S146" s="200"/>
      <c r="T146" s="132"/>
      <c r="AB146" s="201" t="str">
        <f>IFERROR(__xludf.DUMMYFUNCTION("FILTER('설정시트'!$D$7:$K$20,'설정시트'!$C$7:$C$20=I146)"),"식재료비")</f>
        <v>식재료비</v>
      </c>
      <c r="AC146" s="201" t="str">
        <f>IFERROR(__xludf.DUMMYFUNCTION("""COMPUTED_VALUE"""),"회사점심")</f>
        <v>회사점심</v>
      </c>
      <c r="AD146" s="201" t="str">
        <f>IFERROR(__xludf.DUMMYFUNCTION("""COMPUTED_VALUE"""),"간식/카페")</f>
        <v>간식/카페</v>
      </c>
      <c r="AE146" s="201" t="str">
        <f>IFERROR(__xludf.DUMMYFUNCTION("""COMPUTED_VALUE"""),"외식/배달")</f>
        <v>외식/배달</v>
      </c>
      <c r="AF146" s="201" t="str">
        <f>IFERROR(__xludf.DUMMYFUNCTION("""COMPUTED_VALUE"""),"기타")</f>
        <v>기타</v>
      </c>
      <c r="AG146" s="201"/>
      <c r="AH146" s="201"/>
      <c r="AI146" s="201"/>
    </row>
    <row r="147">
      <c r="H147" s="195">
        <v>45528.0</v>
      </c>
      <c r="I147" s="203" t="s">
        <v>46</v>
      </c>
      <c r="J147" s="203" t="s">
        <v>48</v>
      </c>
      <c r="K147" s="249">
        <v>54900.0</v>
      </c>
      <c r="L147" s="198" t="s">
        <v>58</v>
      </c>
      <c r="M147" s="130"/>
      <c r="N147" s="198" t="s">
        <v>562</v>
      </c>
      <c r="O147" s="200"/>
      <c r="P147" s="200"/>
      <c r="Q147" s="130"/>
      <c r="R147" s="199"/>
      <c r="S147" s="200"/>
      <c r="T147" s="132"/>
      <c r="AB147" s="201" t="str">
        <f>IFERROR(__xludf.DUMMYFUNCTION("FILTER('설정시트'!$D$7:$K$20,'설정시트'!$C$7:$C$20=I147)"),"축의/부의금")</f>
        <v>축의/부의금</v>
      </c>
      <c r="AC147" s="201" t="str">
        <f>IFERROR(__xludf.DUMMYFUNCTION("""COMPUTED_VALUE"""),"생신/생일선물")</f>
        <v>생신/생일선물</v>
      </c>
      <c r="AD147" s="201" t="str">
        <f>IFERROR(__xludf.DUMMYFUNCTION("""COMPUTED_VALUE"""),"명절/어버이날")</f>
        <v>명절/어버이날</v>
      </c>
      <c r="AE147" s="201" t="str">
        <f>IFERROR(__xludf.DUMMYFUNCTION("""COMPUTED_VALUE"""),"여행")</f>
        <v>여행</v>
      </c>
      <c r="AF147" s="201" t="str">
        <f>IFERROR(__xludf.DUMMYFUNCTION("""COMPUTED_VALUE"""),"기타")</f>
        <v>기타</v>
      </c>
      <c r="AG147" s="201"/>
      <c r="AH147" s="201"/>
      <c r="AI147" s="201"/>
    </row>
    <row r="148">
      <c r="H148" s="195">
        <v>45528.0</v>
      </c>
      <c r="I148" s="203" t="s">
        <v>26</v>
      </c>
      <c r="J148" s="203" t="s">
        <v>30</v>
      </c>
      <c r="K148" s="249">
        <v>50000.0</v>
      </c>
      <c r="L148" s="198" t="s">
        <v>54</v>
      </c>
      <c r="M148" s="130"/>
      <c r="N148" s="198" t="s">
        <v>563</v>
      </c>
      <c r="O148" s="200"/>
      <c r="P148" s="200"/>
      <c r="Q148" s="130"/>
      <c r="R148" s="199"/>
      <c r="S148" s="200"/>
      <c r="T148" s="132"/>
      <c r="AB148" s="201" t="str">
        <f>IFERROR(__xludf.DUMMYFUNCTION("FILTER('설정시트'!$D$7:$K$20,'설정시트'!$C$7:$C$20=I148)"),"식재료비")</f>
        <v>식재료비</v>
      </c>
      <c r="AC148" s="201" t="str">
        <f>IFERROR(__xludf.DUMMYFUNCTION("""COMPUTED_VALUE"""),"회사점심")</f>
        <v>회사점심</v>
      </c>
      <c r="AD148" s="201" t="str">
        <f>IFERROR(__xludf.DUMMYFUNCTION("""COMPUTED_VALUE"""),"간식/카페")</f>
        <v>간식/카페</v>
      </c>
      <c r="AE148" s="201" t="str">
        <f>IFERROR(__xludf.DUMMYFUNCTION("""COMPUTED_VALUE"""),"외식/배달")</f>
        <v>외식/배달</v>
      </c>
      <c r="AF148" s="201" t="str">
        <f>IFERROR(__xludf.DUMMYFUNCTION("""COMPUTED_VALUE"""),"기타")</f>
        <v>기타</v>
      </c>
      <c r="AG148" s="201"/>
      <c r="AH148" s="201"/>
      <c r="AI148" s="201"/>
    </row>
    <row r="149">
      <c r="H149" s="195">
        <v>45529.0</v>
      </c>
      <c r="I149" s="203" t="s">
        <v>26</v>
      </c>
      <c r="J149" s="203" t="s">
        <v>29</v>
      </c>
      <c r="K149" s="249">
        <v>3000.0</v>
      </c>
      <c r="L149" s="198" t="s">
        <v>56</v>
      </c>
      <c r="M149" s="130"/>
      <c r="N149" s="198" t="s">
        <v>564</v>
      </c>
      <c r="O149" s="200"/>
      <c r="P149" s="200"/>
      <c r="Q149" s="130"/>
      <c r="R149" s="199"/>
      <c r="S149" s="200"/>
      <c r="T149" s="132"/>
      <c r="AB149" s="201" t="str">
        <f>IFERROR(__xludf.DUMMYFUNCTION("FILTER('설정시트'!$D$7:$K$20,'설정시트'!$C$7:$C$20=I149)"),"식재료비")</f>
        <v>식재료비</v>
      </c>
      <c r="AC149" s="201" t="str">
        <f>IFERROR(__xludf.DUMMYFUNCTION("""COMPUTED_VALUE"""),"회사점심")</f>
        <v>회사점심</v>
      </c>
      <c r="AD149" s="201" t="str">
        <f>IFERROR(__xludf.DUMMYFUNCTION("""COMPUTED_VALUE"""),"간식/카페")</f>
        <v>간식/카페</v>
      </c>
      <c r="AE149" s="201" t="str">
        <f>IFERROR(__xludf.DUMMYFUNCTION("""COMPUTED_VALUE"""),"외식/배달")</f>
        <v>외식/배달</v>
      </c>
      <c r="AF149" s="201" t="str">
        <f>IFERROR(__xludf.DUMMYFUNCTION("""COMPUTED_VALUE"""),"기타")</f>
        <v>기타</v>
      </c>
      <c r="AG149" s="201"/>
      <c r="AH149" s="201"/>
      <c r="AI149" s="201"/>
    </row>
    <row r="150">
      <c r="H150" s="195">
        <v>45529.0</v>
      </c>
      <c r="I150" s="203" t="s">
        <v>26</v>
      </c>
      <c r="J150" s="203" t="s">
        <v>29</v>
      </c>
      <c r="K150" s="249">
        <v>4100.0</v>
      </c>
      <c r="L150" s="198" t="s">
        <v>56</v>
      </c>
      <c r="M150" s="130"/>
      <c r="N150" s="198" t="s">
        <v>565</v>
      </c>
      <c r="O150" s="200"/>
      <c r="P150" s="200"/>
      <c r="Q150" s="130"/>
      <c r="R150" s="199"/>
      <c r="S150" s="200"/>
      <c r="T150" s="132"/>
      <c r="AB150" s="201" t="str">
        <f>IFERROR(__xludf.DUMMYFUNCTION("FILTER('설정시트'!$D$7:$K$20,'설정시트'!$C$7:$C$20=I150)"),"식재료비")</f>
        <v>식재료비</v>
      </c>
      <c r="AC150" s="201" t="str">
        <f>IFERROR(__xludf.DUMMYFUNCTION("""COMPUTED_VALUE"""),"회사점심")</f>
        <v>회사점심</v>
      </c>
      <c r="AD150" s="201" t="str">
        <f>IFERROR(__xludf.DUMMYFUNCTION("""COMPUTED_VALUE"""),"간식/카페")</f>
        <v>간식/카페</v>
      </c>
      <c r="AE150" s="201" t="str">
        <f>IFERROR(__xludf.DUMMYFUNCTION("""COMPUTED_VALUE"""),"외식/배달")</f>
        <v>외식/배달</v>
      </c>
      <c r="AF150" s="201" t="str">
        <f>IFERROR(__xludf.DUMMYFUNCTION("""COMPUTED_VALUE"""),"기타")</f>
        <v>기타</v>
      </c>
      <c r="AG150" s="201"/>
      <c r="AH150" s="201"/>
      <c r="AI150" s="201"/>
    </row>
    <row r="151">
      <c r="H151" s="195">
        <v>45529.0</v>
      </c>
      <c r="I151" s="203" t="s">
        <v>31</v>
      </c>
      <c r="J151" s="203" t="s">
        <v>27</v>
      </c>
      <c r="K151" s="249">
        <v>7500.0</v>
      </c>
      <c r="L151" s="198" t="s">
        <v>53</v>
      </c>
      <c r="M151" s="130"/>
      <c r="N151" s="198" t="s">
        <v>566</v>
      </c>
      <c r="O151" s="200"/>
      <c r="P151" s="200"/>
      <c r="Q151" s="130"/>
      <c r="R151" s="199"/>
      <c r="S151" s="200"/>
      <c r="T151" s="132"/>
      <c r="AB151" s="201" t="str">
        <f>IFERROR(__xludf.DUMMYFUNCTION("FILTER('설정시트'!$D$7:$K$20,'설정시트'!$C$7:$C$20=I151)"),"식재료비")</f>
        <v>식재료비</v>
      </c>
      <c r="AC151" s="201" t="str">
        <f>IFERROR(__xludf.DUMMYFUNCTION("""COMPUTED_VALUE"""),"회사점심")</f>
        <v>회사점심</v>
      </c>
      <c r="AD151" s="201" t="str">
        <f>IFERROR(__xludf.DUMMYFUNCTION("""COMPUTED_VALUE"""),"간식/카페")</f>
        <v>간식/카페</v>
      </c>
      <c r="AE151" s="201" t="str">
        <f>IFERROR(__xludf.DUMMYFUNCTION("""COMPUTED_VALUE"""),"외식/배달")</f>
        <v>외식/배달</v>
      </c>
      <c r="AF151" s="201" t="str">
        <f>IFERROR(__xludf.DUMMYFUNCTION("""COMPUTED_VALUE"""),"기타")</f>
        <v>기타</v>
      </c>
      <c r="AG151" s="201"/>
      <c r="AH151" s="201"/>
      <c r="AI151" s="201"/>
    </row>
    <row r="152">
      <c r="H152" s="195">
        <v>45529.0</v>
      </c>
      <c r="I152" s="203" t="s">
        <v>45</v>
      </c>
      <c r="J152" s="203" t="s">
        <v>43</v>
      </c>
      <c r="K152" s="249">
        <f>94400+90000</f>
        <v>184400</v>
      </c>
      <c r="L152" s="198" t="s">
        <v>53</v>
      </c>
      <c r="M152" s="130"/>
      <c r="N152" s="198" t="s">
        <v>567</v>
      </c>
      <c r="O152" s="200"/>
      <c r="P152" s="200"/>
      <c r="Q152" s="130"/>
      <c r="R152" s="199"/>
      <c r="S152" s="200"/>
      <c r="T152" s="132"/>
      <c r="AB152" s="201" t="str">
        <f>IFERROR(__xludf.DUMMYFUNCTION("FILTER('설정시트'!$D$7:$K$20,'설정시트'!$C$7:$C$20=I152)"),"약국")</f>
        <v>약국</v>
      </c>
      <c r="AC152" s="201" t="str">
        <f>IFERROR(__xludf.DUMMYFUNCTION("""COMPUTED_VALUE"""),"병원비")</f>
        <v>병원비</v>
      </c>
      <c r="AD152" s="201" t="str">
        <f>IFERROR(__xludf.DUMMYFUNCTION("""COMPUTED_VALUE"""),"영양제")</f>
        <v>영양제</v>
      </c>
      <c r="AE152" s="201" t="str">
        <f>IFERROR(__xludf.DUMMYFUNCTION("""COMPUTED_VALUE"""),"교통비")</f>
        <v>교통비</v>
      </c>
      <c r="AF152" s="201" t="str">
        <f>IFERROR(__xludf.DUMMYFUNCTION("""COMPUTED_VALUE"""),"주유비")</f>
        <v>주유비</v>
      </c>
      <c r="AG152" s="201" t="str">
        <f>IFERROR(__xludf.DUMMYFUNCTION("""COMPUTED_VALUE"""),"기타")</f>
        <v>기타</v>
      </c>
      <c r="AH152" s="201"/>
      <c r="AI152" s="201"/>
    </row>
    <row r="153">
      <c r="H153" s="195">
        <v>45530.0</v>
      </c>
      <c r="I153" s="203" t="s">
        <v>26</v>
      </c>
      <c r="J153" s="203" t="s">
        <v>27</v>
      </c>
      <c r="K153" s="249">
        <v>19900.0</v>
      </c>
      <c r="L153" s="198" t="s">
        <v>56</v>
      </c>
      <c r="M153" s="130"/>
      <c r="N153" s="198" t="s">
        <v>568</v>
      </c>
      <c r="O153" s="200"/>
      <c r="P153" s="200"/>
      <c r="Q153" s="130"/>
      <c r="R153" s="199"/>
      <c r="S153" s="200"/>
      <c r="T153" s="132"/>
      <c r="AB153" s="201" t="str">
        <f>IFERROR(__xludf.DUMMYFUNCTION("FILTER('설정시트'!$D$7:$K$20,'설정시트'!$C$7:$C$20=I153)"),"식재료비")</f>
        <v>식재료비</v>
      </c>
      <c r="AC153" s="201" t="str">
        <f>IFERROR(__xludf.DUMMYFUNCTION("""COMPUTED_VALUE"""),"회사점심")</f>
        <v>회사점심</v>
      </c>
      <c r="AD153" s="201" t="str">
        <f>IFERROR(__xludf.DUMMYFUNCTION("""COMPUTED_VALUE"""),"간식/카페")</f>
        <v>간식/카페</v>
      </c>
      <c r="AE153" s="201" t="str">
        <f>IFERROR(__xludf.DUMMYFUNCTION("""COMPUTED_VALUE"""),"외식/배달")</f>
        <v>외식/배달</v>
      </c>
      <c r="AF153" s="201" t="str">
        <f>IFERROR(__xludf.DUMMYFUNCTION("""COMPUTED_VALUE"""),"기타")</f>
        <v>기타</v>
      </c>
      <c r="AG153" s="201"/>
      <c r="AH153" s="201"/>
      <c r="AI153" s="201"/>
    </row>
    <row r="154">
      <c r="H154" s="195">
        <v>45530.0</v>
      </c>
      <c r="I154" s="203" t="s">
        <v>26</v>
      </c>
      <c r="J154" s="203" t="s">
        <v>27</v>
      </c>
      <c r="K154" s="249">
        <v>33480.0</v>
      </c>
      <c r="L154" s="198" t="s">
        <v>56</v>
      </c>
      <c r="M154" s="130"/>
      <c r="N154" s="198" t="s">
        <v>569</v>
      </c>
      <c r="O154" s="200"/>
      <c r="P154" s="200"/>
      <c r="Q154" s="130"/>
      <c r="R154" s="199"/>
      <c r="S154" s="200"/>
      <c r="T154" s="132"/>
      <c r="AB154" s="201" t="str">
        <f>IFERROR(__xludf.DUMMYFUNCTION("FILTER('설정시트'!$D$7:$K$20,'설정시트'!$C$7:$C$20=I154)"),"식재료비")</f>
        <v>식재료비</v>
      </c>
      <c r="AC154" s="201" t="str">
        <f>IFERROR(__xludf.DUMMYFUNCTION("""COMPUTED_VALUE"""),"회사점심")</f>
        <v>회사점심</v>
      </c>
      <c r="AD154" s="201" t="str">
        <f>IFERROR(__xludf.DUMMYFUNCTION("""COMPUTED_VALUE"""),"간식/카페")</f>
        <v>간식/카페</v>
      </c>
      <c r="AE154" s="201" t="str">
        <f>IFERROR(__xludf.DUMMYFUNCTION("""COMPUTED_VALUE"""),"외식/배달")</f>
        <v>외식/배달</v>
      </c>
      <c r="AF154" s="201" t="str">
        <f>IFERROR(__xludf.DUMMYFUNCTION("""COMPUTED_VALUE"""),"기타")</f>
        <v>기타</v>
      </c>
      <c r="AG154" s="201"/>
      <c r="AH154" s="201"/>
      <c r="AI154" s="201"/>
    </row>
    <row r="155">
      <c r="H155" s="195">
        <v>45530.0</v>
      </c>
      <c r="I155" s="203" t="s">
        <v>26</v>
      </c>
      <c r="J155" s="203" t="s">
        <v>28</v>
      </c>
      <c r="K155" s="249">
        <v>4300.0</v>
      </c>
      <c r="L155" s="198" t="s">
        <v>56</v>
      </c>
      <c r="M155" s="130"/>
      <c r="N155" s="198" t="s">
        <v>570</v>
      </c>
      <c r="O155" s="200"/>
      <c r="P155" s="200"/>
      <c r="Q155" s="130"/>
      <c r="R155" s="199"/>
      <c r="S155" s="200"/>
      <c r="T155" s="132"/>
      <c r="AB155" s="201" t="str">
        <f>IFERROR(__xludf.DUMMYFUNCTION("FILTER('설정시트'!$D$7:$K$20,'설정시트'!$C$7:$C$20=I155)"),"식재료비")</f>
        <v>식재료비</v>
      </c>
      <c r="AC155" s="201" t="str">
        <f>IFERROR(__xludf.DUMMYFUNCTION("""COMPUTED_VALUE"""),"회사점심")</f>
        <v>회사점심</v>
      </c>
      <c r="AD155" s="201" t="str">
        <f>IFERROR(__xludf.DUMMYFUNCTION("""COMPUTED_VALUE"""),"간식/카페")</f>
        <v>간식/카페</v>
      </c>
      <c r="AE155" s="201" t="str">
        <f>IFERROR(__xludf.DUMMYFUNCTION("""COMPUTED_VALUE"""),"외식/배달")</f>
        <v>외식/배달</v>
      </c>
      <c r="AF155" s="201" t="str">
        <f>IFERROR(__xludf.DUMMYFUNCTION("""COMPUTED_VALUE"""),"기타")</f>
        <v>기타</v>
      </c>
      <c r="AG155" s="201"/>
      <c r="AH155" s="201"/>
      <c r="AI155" s="201"/>
    </row>
    <row r="156">
      <c r="H156" s="195">
        <v>45530.0</v>
      </c>
      <c r="I156" s="203" t="s">
        <v>38</v>
      </c>
      <c r="J156" s="203" t="s">
        <v>34</v>
      </c>
      <c r="K156" s="249">
        <v>22000.0</v>
      </c>
      <c r="L156" s="198" t="s">
        <v>58</v>
      </c>
      <c r="M156" s="130"/>
      <c r="N156" s="198" t="s">
        <v>320</v>
      </c>
      <c r="O156" s="200"/>
      <c r="P156" s="200"/>
      <c r="Q156" s="130"/>
      <c r="R156" s="199"/>
      <c r="S156" s="200"/>
      <c r="T156" s="132"/>
      <c r="AB156" s="201" t="str">
        <f>IFERROR(__xludf.DUMMYFUNCTION("FILTER('설정시트'!$D$7:$K$20,'설정시트'!$C$7:$C$20=I156)"),"의류/잡화")</f>
        <v>의류/잡화</v>
      </c>
      <c r="AC156" s="201" t="str">
        <f>IFERROR(__xludf.DUMMYFUNCTION("""COMPUTED_VALUE"""),"OTT")</f>
        <v>OTT</v>
      </c>
      <c r="AD156" s="201" t="str">
        <f>IFERROR(__xludf.DUMMYFUNCTION("""COMPUTED_VALUE"""),"문화생활")</f>
        <v>문화생활</v>
      </c>
      <c r="AE156" s="201" t="str">
        <f>IFERROR(__xludf.DUMMYFUNCTION("""COMPUTED_VALUE"""),"자기계발")</f>
        <v>자기계발</v>
      </c>
      <c r="AF156" s="201" t="str">
        <f>IFERROR(__xludf.DUMMYFUNCTION("""COMPUTED_VALUE"""),"미용")</f>
        <v>미용</v>
      </c>
      <c r="AG156" s="201" t="str">
        <f>IFERROR(__xludf.DUMMYFUNCTION("""COMPUTED_VALUE"""),"기타")</f>
        <v>기타</v>
      </c>
      <c r="AH156" s="201"/>
      <c r="AI156" s="201"/>
    </row>
    <row r="157">
      <c r="H157" s="195">
        <v>45530.0</v>
      </c>
      <c r="I157" s="203" t="s">
        <v>31</v>
      </c>
      <c r="J157" s="203" t="s">
        <v>27</v>
      </c>
      <c r="K157" s="249">
        <v>61800.0</v>
      </c>
      <c r="L157" s="198" t="s">
        <v>58</v>
      </c>
      <c r="M157" s="130"/>
      <c r="N157" s="198" t="s">
        <v>571</v>
      </c>
      <c r="O157" s="200"/>
      <c r="P157" s="200"/>
      <c r="Q157" s="130"/>
      <c r="R157" s="199"/>
      <c r="S157" s="200"/>
      <c r="T157" s="132"/>
      <c r="AB157" s="201" t="str">
        <f>IFERROR(__xludf.DUMMYFUNCTION("FILTER('설정시트'!$D$7:$K$20,'설정시트'!$C$7:$C$20=I157)"),"식재료비")</f>
        <v>식재료비</v>
      </c>
      <c r="AC157" s="201" t="str">
        <f>IFERROR(__xludf.DUMMYFUNCTION("""COMPUTED_VALUE"""),"회사점심")</f>
        <v>회사점심</v>
      </c>
      <c r="AD157" s="201" t="str">
        <f>IFERROR(__xludf.DUMMYFUNCTION("""COMPUTED_VALUE"""),"간식/카페")</f>
        <v>간식/카페</v>
      </c>
      <c r="AE157" s="201" t="str">
        <f>IFERROR(__xludf.DUMMYFUNCTION("""COMPUTED_VALUE"""),"외식/배달")</f>
        <v>외식/배달</v>
      </c>
      <c r="AF157" s="201" t="str">
        <f>IFERROR(__xludf.DUMMYFUNCTION("""COMPUTED_VALUE"""),"기타")</f>
        <v>기타</v>
      </c>
      <c r="AG157" s="201"/>
      <c r="AH157" s="201"/>
      <c r="AI157" s="201"/>
    </row>
    <row r="158">
      <c r="H158" s="195">
        <v>45530.0</v>
      </c>
      <c r="I158" s="203" t="s">
        <v>21</v>
      </c>
      <c r="J158" s="203" t="s">
        <v>19</v>
      </c>
      <c r="K158" s="249">
        <v>88010.0</v>
      </c>
      <c r="L158" s="198" t="s">
        <v>54</v>
      </c>
      <c r="M158" s="130"/>
      <c r="N158" s="198" t="s">
        <v>572</v>
      </c>
      <c r="O158" s="200"/>
      <c r="P158" s="200"/>
      <c r="Q158" s="130"/>
      <c r="R158" s="199"/>
      <c r="S158" s="200"/>
      <c r="T158" s="132"/>
      <c r="AB158" s="201" t="str">
        <f>IFERROR(__xludf.DUMMYFUNCTION("FILTER('설정시트'!$D$7:$K$20,'설정시트'!$C$7:$C$20=I158)"),"관리비")</f>
        <v>관리비</v>
      </c>
      <c r="AC158" s="201" t="str">
        <f>IFERROR(__xludf.DUMMYFUNCTION("""COMPUTED_VALUE"""),"대출이자")</f>
        <v>대출이자</v>
      </c>
      <c r="AD158" s="201" t="str">
        <f>IFERROR(__xludf.DUMMYFUNCTION("""COMPUTED_VALUE"""),"통신비")</f>
        <v>통신비</v>
      </c>
      <c r="AE158" s="201" t="str">
        <f>IFERROR(__xludf.DUMMYFUNCTION("""COMPUTED_VALUE"""),"보험료")</f>
        <v>보험료</v>
      </c>
      <c r="AF158" s="201" t="str">
        <f>IFERROR(__xludf.DUMMYFUNCTION("""COMPUTED_VALUE"""),"곗돈")</f>
        <v>곗돈</v>
      </c>
      <c r="AG158" s="201"/>
      <c r="AH158" s="201"/>
      <c r="AI158" s="201"/>
    </row>
    <row r="159">
      <c r="H159" s="195">
        <v>45530.0</v>
      </c>
      <c r="I159" s="203" t="s">
        <v>31</v>
      </c>
      <c r="J159" s="203" t="s">
        <v>28</v>
      </c>
      <c r="K159" s="249">
        <v>11000.0</v>
      </c>
      <c r="L159" s="198" t="s">
        <v>54</v>
      </c>
      <c r="M159" s="130"/>
      <c r="N159" s="198" t="s">
        <v>573</v>
      </c>
      <c r="O159" s="200"/>
      <c r="P159" s="200"/>
      <c r="Q159" s="130"/>
      <c r="R159" s="199"/>
      <c r="S159" s="200"/>
      <c r="T159" s="132"/>
      <c r="AB159" s="201" t="str">
        <f>IFERROR(__xludf.DUMMYFUNCTION("FILTER('설정시트'!$D$7:$K$20,'설정시트'!$C$7:$C$20=I159)"),"식재료비")</f>
        <v>식재료비</v>
      </c>
      <c r="AC159" s="201" t="str">
        <f>IFERROR(__xludf.DUMMYFUNCTION("""COMPUTED_VALUE"""),"회사점심")</f>
        <v>회사점심</v>
      </c>
      <c r="AD159" s="201" t="str">
        <f>IFERROR(__xludf.DUMMYFUNCTION("""COMPUTED_VALUE"""),"간식/카페")</f>
        <v>간식/카페</v>
      </c>
      <c r="AE159" s="201" t="str">
        <f>IFERROR(__xludf.DUMMYFUNCTION("""COMPUTED_VALUE"""),"외식/배달")</f>
        <v>외식/배달</v>
      </c>
      <c r="AF159" s="201" t="str">
        <f>IFERROR(__xludf.DUMMYFUNCTION("""COMPUTED_VALUE"""),"기타")</f>
        <v>기타</v>
      </c>
      <c r="AG159" s="201"/>
      <c r="AH159" s="201"/>
      <c r="AI159" s="201"/>
    </row>
    <row r="160">
      <c r="H160" s="195">
        <v>45530.0</v>
      </c>
      <c r="I160" s="203" t="s">
        <v>21</v>
      </c>
      <c r="J160" s="203" t="s">
        <v>20</v>
      </c>
      <c r="K160" s="249">
        <v>20000.0</v>
      </c>
      <c r="L160" s="198" t="s">
        <v>54</v>
      </c>
      <c r="M160" s="130"/>
      <c r="N160" s="198" t="s">
        <v>574</v>
      </c>
      <c r="O160" s="200"/>
      <c r="P160" s="200"/>
      <c r="Q160" s="130"/>
      <c r="R160" s="199"/>
      <c r="S160" s="200"/>
      <c r="T160" s="132"/>
      <c r="AB160" s="201" t="str">
        <f>IFERROR(__xludf.DUMMYFUNCTION("FILTER('설정시트'!$D$7:$K$20,'설정시트'!$C$7:$C$20=I160)"),"관리비")</f>
        <v>관리비</v>
      </c>
      <c r="AC160" s="201" t="str">
        <f>IFERROR(__xludf.DUMMYFUNCTION("""COMPUTED_VALUE"""),"대출이자")</f>
        <v>대출이자</v>
      </c>
      <c r="AD160" s="201" t="str">
        <f>IFERROR(__xludf.DUMMYFUNCTION("""COMPUTED_VALUE"""),"통신비")</f>
        <v>통신비</v>
      </c>
      <c r="AE160" s="201" t="str">
        <f>IFERROR(__xludf.DUMMYFUNCTION("""COMPUTED_VALUE"""),"보험료")</f>
        <v>보험료</v>
      </c>
      <c r="AF160" s="201" t="str">
        <f>IFERROR(__xludf.DUMMYFUNCTION("""COMPUTED_VALUE"""),"곗돈")</f>
        <v>곗돈</v>
      </c>
      <c r="AG160" s="201"/>
      <c r="AH160" s="201"/>
      <c r="AI160" s="201"/>
    </row>
    <row r="161">
      <c r="H161" s="195">
        <v>45530.0</v>
      </c>
      <c r="I161" s="203" t="s">
        <v>9</v>
      </c>
      <c r="J161" s="203" t="s">
        <v>13</v>
      </c>
      <c r="K161" s="249">
        <v>100000.0</v>
      </c>
      <c r="L161" s="198" t="s">
        <v>54</v>
      </c>
      <c r="M161" s="130"/>
      <c r="N161" s="198" t="s">
        <v>13</v>
      </c>
      <c r="O161" s="200"/>
      <c r="P161" s="200"/>
      <c r="Q161" s="130"/>
      <c r="R161" s="199"/>
      <c r="S161" s="200"/>
      <c r="T161" s="132"/>
      <c r="AB161" s="201" t="str">
        <f>IFERROR(__xludf.DUMMYFUNCTION("FILTER('설정시트'!$D$7:$K$20,'설정시트'!$C$7:$C$20=I161)"),"주택청약")</f>
        <v>주택청약</v>
      </c>
      <c r="AC161" s="201" t="str">
        <f>IFERROR(__xludf.DUMMYFUNCTION("""COMPUTED_VALUE"""),"우리은행")</f>
        <v>우리은행</v>
      </c>
      <c r="AD161" s="201" t="str">
        <f>IFERROR(__xludf.DUMMYFUNCTION("""COMPUTED_VALUE"""),"케이뱅크")</f>
        <v>케이뱅크</v>
      </c>
      <c r="AE161" s="201" t="str">
        <f>IFERROR(__xludf.DUMMYFUNCTION("""COMPUTED_VALUE"""),"연금저축")</f>
        <v>연금저축</v>
      </c>
      <c r="AF161" s="201"/>
      <c r="AG161" s="201"/>
      <c r="AH161" s="201"/>
      <c r="AI161" s="201"/>
    </row>
    <row r="162">
      <c r="H162" s="195">
        <v>45530.0</v>
      </c>
      <c r="I162" s="203" t="s">
        <v>46</v>
      </c>
      <c r="J162" s="203" t="s">
        <v>48</v>
      </c>
      <c r="K162" s="249">
        <v>17000.0</v>
      </c>
      <c r="L162" s="198" t="s">
        <v>54</v>
      </c>
      <c r="M162" s="130"/>
      <c r="N162" s="198" t="s">
        <v>575</v>
      </c>
      <c r="O162" s="200"/>
      <c r="P162" s="200"/>
      <c r="Q162" s="130"/>
      <c r="R162" s="199"/>
      <c r="S162" s="200"/>
      <c r="T162" s="132"/>
      <c r="AB162" s="201" t="str">
        <f>IFERROR(__xludf.DUMMYFUNCTION("FILTER('설정시트'!$D$7:$K$20,'설정시트'!$C$7:$C$20=I162)"),"축의/부의금")</f>
        <v>축의/부의금</v>
      </c>
      <c r="AC162" s="201" t="str">
        <f>IFERROR(__xludf.DUMMYFUNCTION("""COMPUTED_VALUE"""),"생신/생일선물")</f>
        <v>생신/생일선물</v>
      </c>
      <c r="AD162" s="201" t="str">
        <f>IFERROR(__xludf.DUMMYFUNCTION("""COMPUTED_VALUE"""),"명절/어버이날")</f>
        <v>명절/어버이날</v>
      </c>
      <c r="AE162" s="201" t="str">
        <f>IFERROR(__xludf.DUMMYFUNCTION("""COMPUTED_VALUE"""),"여행")</f>
        <v>여행</v>
      </c>
      <c r="AF162" s="201" t="str">
        <f>IFERROR(__xludf.DUMMYFUNCTION("""COMPUTED_VALUE"""),"기타")</f>
        <v>기타</v>
      </c>
      <c r="AG162" s="201"/>
      <c r="AH162" s="201"/>
      <c r="AI162" s="201"/>
    </row>
    <row r="163">
      <c r="H163" s="195">
        <v>45530.0</v>
      </c>
      <c r="I163" s="203" t="s">
        <v>14</v>
      </c>
      <c r="J163" s="203" t="s">
        <v>16</v>
      </c>
      <c r="K163" s="249">
        <v>180918.0</v>
      </c>
      <c r="L163" s="198" t="s">
        <v>54</v>
      </c>
      <c r="M163" s="130"/>
      <c r="N163" s="198" t="s">
        <v>576</v>
      </c>
      <c r="O163" s="200"/>
      <c r="P163" s="200"/>
      <c r="Q163" s="130"/>
      <c r="R163" s="199"/>
      <c r="S163" s="200"/>
      <c r="T163" s="132"/>
      <c r="AB163" s="201" t="str">
        <f>IFERROR(__xludf.DUMMYFUNCTION("FILTER('설정시트'!$D$7:$K$20,'설정시트'!$C$7:$C$20=I163)"),"관리비")</f>
        <v>관리비</v>
      </c>
      <c r="AC163" s="201" t="str">
        <f>IFERROR(__xludf.DUMMYFUNCTION("""COMPUTED_VALUE"""),"월세")</f>
        <v>월세</v>
      </c>
      <c r="AD163" s="201" t="str">
        <f>IFERROR(__xludf.DUMMYFUNCTION("""COMPUTED_VALUE"""),"대출이자")</f>
        <v>대출이자</v>
      </c>
      <c r="AE163" s="201" t="str">
        <f>IFERROR(__xludf.DUMMYFUNCTION("""COMPUTED_VALUE"""),"통신비")</f>
        <v>통신비</v>
      </c>
      <c r="AF163" s="201" t="str">
        <f>IFERROR(__xludf.DUMMYFUNCTION("""COMPUTED_VALUE"""),"보험료")</f>
        <v>보험료</v>
      </c>
      <c r="AG163" s="201" t="str">
        <f>IFERROR(__xludf.DUMMYFUNCTION("""COMPUTED_VALUE"""),"곗돈")</f>
        <v>곗돈</v>
      </c>
      <c r="AH163" s="201"/>
      <c r="AI163" s="201"/>
    </row>
    <row r="164">
      <c r="H164" s="195">
        <v>45531.0</v>
      </c>
      <c r="I164" s="203" t="s">
        <v>39</v>
      </c>
      <c r="J164" s="203" t="s">
        <v>42</v>
      </c>
      <c r="K164" s="249">
        <v>23280.0</v>
      </c>
      <c r="L164" s="198" t="s">
        <v>56</v>
      </c>
      <c r="M164" s="130"/>
      <c r="N164" s="198" t="s">
        <v>577</v>
      </c>
      <c r="O164" s="200"/>
      <c r="P164" s="200"/>
      <c r="Q164" s="130"/>
      <c r="R164" s="199"/>
      <c r="S164" s="200"/>
      <c r="T164" s="132"/>
      <c r="AB164" s="201" t="str">
        <f>IFERROR(__xludf.DUMMYFUNCTION("FILTER('설정시트'!$D$7:$K$20,'설정시트'!$C$7:$C$20=I164)"),"약국")</f>
        <v>약국</v>
      </c>
      <c r="AC164" s="201" t="str">
        <f>IFERROR(__xludf.DUMMYFUNCTION("""COMPUTED_VALUE"""),"병원비")</f>
        <v>병원비</v>
      </c>
      <c r="AD164" s="201" t="str">
        <f>IFERROR(__xludf.DUMMYFUNCTION("""COMPUTED_VALUE"""),"영양제")</f>
        <v>영양제</v>
      </c>
      <c r="AE164" s="201" t="str">
        <f>IFERROR(__xludf.DUMMYFUNCTION("""COMPUTED_VALUE"""),"교통비")</f>
        <v>교통비</v>
      </c>
      <c r="AF164" s="201" t="str">
        <f>IFERROR(__xludf.DUMMYFUNCTION("""COMPUTED_VALUE"""),"주유비")</f>
        <v>주유비</v>
      </c>
      <c r="AG164" s="201" t="str">
        <f>IFERROR(__xludf.DUMMYFUNCTION("""COMPUTED_VALUE"""),"기타")</f>
        <v>기타</v>
      </c>
      <c r="AH164" s="201"/>
      <c r="AI164" s="201"/>
    </row>
    <row r="165">
      <c r="H165" s="195">
        <v>45531.0</v>
      </c>
      <c r="I165" s="203" t="s">
        <v>26</v>
      </c>
      <c r="J165" s="203" t="s">
        <v>30</v>
      </c>
      <c r="K165" s="249">
        <v>29500.0</v>
      </c>
      <c r="L165" s="198" t="s">
        <v>56</v>
      </c>
      <c r="M165" s="130"/>
      <c r="N165" s="198" t="s">
        <v>578</v>
      </c>
      <c r="O165" s="200"/>
      <c r="P165" s="200"/>
      <c r="Q165" s="130"/>
      <c r="R165" s="198" t="s">
        <v>579</v>
      </c>
      <c r="S165" s="200"/>
      <c r="T165" s="132"/>
      <c r="AB165" s="201" t="str">
        <f>IFERROR(__xludf.DUMMYFUNCTION("FILTER('설정시트'!$D$7:$K$20,'설정시트'!$C$7:$C$20=I165)"),"식재료비")</f>
        <v>식재료비</v>
      </c>
      <c r="AC165" s="201" t="str">
        <f>IFERROR(__xludf.DUMMYFUNCTION("""COMPUTED_VALUE"""),"회사점심")</f>
        <v>회사점심</v>
      </c>
      <c r="AD165" s="201" t="str">
        <f>IFERROR(__xludf.DUMMYFUNCTION("""COMPUTED_VALUE"""),"간식/카페")</f>
        <v>간식/카페</v>
      </c>
      <c r="AE165" s="201" t="str">
        <f>IFERROR(__xludf.DUMMYFUNCTION("""COMPUTED_VALUE"""),"외식/배달")</f>
        <v>외식/배달</v>
      </c>
      <c r="AF165" s="201" t="str">
        <f>IFERROR(__xludf.DUMMYFUNCTION("""COMPUTED_VALUE"""),"기타")</f>
        <v>기타</v>
      </c>
      <c r="AG165" s="201"/>
      <c r="AH165" s="201"/>
      <c r="AI165" s="201"/>
    </row>
    <row r="166">
      <c r="H166" s="195">
        <v>45531.0</v>
      </c>
      <c r="I166" s="203" t="s">
        <v>14</v>
      </c>
      <c r="J166" s="203" t="s">
        <v>15</v>
      </c>
      <c r="K166" s="222">
        <v>310760.0</v>
      </c>
      <c r="L166" s="198" t="s">
        <v>56</v>
      </c>
      <c r="M166" s="130"/>
      <c r="N166" s="198" t="s">
        <v>188</v>
      </c>
      <c r="O166" s="200"/>
      <c r="P166" s="200"/>
      <c r="Q166" s="130"/>
      <c r="R166" s="199"/>
      <c r="S166" s="200"/>
      <c r="T166" s="132"/>
      <c r="AB166" s="201" t="str">
        <f>IFERROR(__xludf.DUMMYFUNCTION("FILTER('설정시트'!$D$7:$K$20,'설정시트'!$C$7:$C$20=I166)"),"관리비")</f>
        <v>관리비</v>
      </c>
      <c r="AC166" s="201" t="str">
        <f>IFERROR(__xludf.DUMMYFUNCTION("""COMPUTED_VALUE"""),"월세")</f>
        <v>월세</v>
      </c>
      <c r="AD166" s="201" t="str">
        <f>IFERROR(__xludf.DUMMYFUNCTION("""COMPUTED_VALUE"""),"대출이자")</f>
        <v>대출이자</v>
      </c>
      <c r="AE166" s="201" t="str">
        <f>IFERROR(__xludf.DUMMYFUNCTION("""COMPUTED_VALUE"""),"통신비")</f>
        <v>통신비</v>
      </c>
      <c r="AF166" s="201" t="str">
        <f>IFERROR(__xludf.DUMMYFUNCTION("""COMPUTED_VALUE"""),"보험료")</f>
        <v>보험료</v>
      </c>
      <c r="AG166" s="201" t="str">
        <f>IFERROR(__xludf.DUMMYFUNCTION("""COMPUTED_VALUE"""),"곗돈")</f>
        <v>곗돈</v>
      </c>
      <c r="AH166" s="201"/>
      <c r="AI166" s="201"/>
    </row>
    <row r="167">
      <c r="H167" s="195">
        <v>45531.0</v>
      </c>
      <c r="I167" s="203" t="s">
        <v>39</v>
      </c>
      <c r="J167" s="203" t="s">
        <v>8</v>
      </c>
      <c r="K167" s="254">
        <v>4500.0</v>
      </c>
      <c r="L167" s="198" t="s">
        <v>56</v>
      </c>
      <c r="M167" s="130"/>
      <c r="N167" s="198" t="s">
        <v>580</v>
      </c>
      <c r="O167" s="200"/>
      <c r="P167" s="200"/>
      <c r="Q167" s="130"/>
      <c r="R167" s="199"/>
      <c r="S167" s="200"/>
      <c r="T167" s="132"/>
      <c r="AB167" s="201" t="str">
        <f>IFERROR(__xludf.DUMMYFUNCTION("FILTER('설정시트'!$D$7:$K$20,'설정시트'!$C$7:$C$20=I167)"),"약국")</f>
        <v>약국</v>
      </c>
      <c r="AC167" s="201" t="str">
        <f>IFERROR(__xludf.DUMMYFUNCTION("""COMPUTED_VALUE"""),"병원비")</f>
        <v>병원비</v>
      </c>
      <c r="AD167" s="201" t="str">
        <f>IFERROR(__xludf.DUMMYFUNCTION("""COMPUTED_VALUE"""),"영양제")</f>
        <v>영양제</v>
      </c>
      <c r="AE167" s="201" t="str">
        <f>IFERROR(__xludf.DUMMYFUNCTION("""COMPUTED_VALUE"""),"교통비")</f>
        <v>교통비</v>
      </c>
      <c r="AF167" s="201" t="str">
        <f>IFERROR(__xludf.DUMMYFUNCTION("""COMPUTED_VALUE"""),"주유비")</f>
        <v>주유비</v>
      </c>
      <c r="AG167" s="201" t="str">
        <f>IFERROR(__xludf.DUMMYFUNCTION("""COMPUTED_VALUE"""),"기타")</f>
        <v>기타</v>
      </c>
      <c r="AH167" s="201"/>
      <c r="AI167" s="201"/>
    </row>
    <row r="168">
      <c r="H168" s="195">
        <v>45531.0</v>
      </c>
      <c r="I168" s="203" t="s">
        <v>45</v>
      </c>
      <c r="J168" s="203" t="s">
        <v>44</v>
      </c>
      <c r="K168" s="249">
        <v>50000.0</v>
      </c>
      <c r="L168" s="198" t="s">
        <v>58</v>
      </c>
      <c r="M168" s="130"/>
      <c r="N168" s="199"/>
      <c r="O168" s="200"/>
      <c r="P168" s="200"/>
      <c r="Q168" s="130"/>
      <c r="R168" s="199"/>
      <c r="S168" s="200"/>
      <c r="T168" s="132"/>
      <c r="AB168" s="201" t="str">
        <f>IFERROR(__xludf.DUMMYFUNCTION("FILTER('설정시트'!$D$7:$K$20,'설정시트'!$C$7:$C$20=I168)"),"약국")</f>
        <v>약국</v>
      </c>
      <c r="AC168" s="201" t="str">
        <f>IFERROR(__xludf.DUMMYFUNCTION("""COMPUTED_VALUE"""),"병원비")</f>
        <v>병원비</v>
      </c>
      <c r="AD168" s="201" t="str">
        <f>IFERROR(__xludf.DUMMYFUNCTION("""COMPUTED_VALUE"""),"영양제")</f>
        <v>영양제</v>
      </c>
      <c r="AE168" s="201" t="str">
        <f>IFERROR(__xludf.DUMMYFUNCTION("""COMPUTED_VALUE"""),"교통비")</f>
        <v>교통비</v>
      </c>
      <c r="AF168" s="201" t="str">
        <f>IFERROR(__xludf.DUMMYFUNCTION("""COMPUTED_VALUE"""),"주유비")</f>
        <v>주유비</v>
      </c>
      <c r="AG168" s="201" t="str">
        <f>IFERROR(__xludf.DUMMYFUNCTION("""COMPUTED_VALUE"""),"기타")</f>
        <v>기타</v>
      </c>
      <c r="AH168" s="201"/>
      <c r="AI168" s="201"/>
    </row>
    <row r="169">
      <c r="H169" s="195">
        <v>45532.0</v>
      </c>
      <c r="I169" s="203" t="s">
        <v>26</v>
      </c>
      <c r="J169" s="203" t="s">
        <v>27</v>
      </c>
      <c r="K169" s="249">
        <v>44400.0</v>
      </c>
      <c r="L169" s="198" t="s">
        <v>56</v>
      </c>
      <c r="M169" s="130"/>
      <c r="N169" s="198" t="s">
        <v>581</v>
      </c>
      <c r="O169" s="200"/>
      <c r="P169" s="200"/>
      <c r="Q169" s="130"/>
      <c r="R169" s="199"/>
      <c r="S169" s="200"/>
      <c r="T169" s="132"/>
      <c r="AB169" s="201" t="str">
        <f>IFERROR(__xludf.DUMMYFUNCTION("FILTER('설정시트'!$D$7:$K$20,'설정시트'!$C$7:$C$20=I169)"),"식재료비")</f>
        <v>식재료비</v>
      </c>
      <c r="AC169" s="201" t="str">
        <f>IFERROR(__xludf.DUMMYFUNCTION("""COMPUTED_VALUE"""),"회사점심")</f>
        <v>회사점심</v>
      </c>
      <c r="AD169" s="201" t="str">
        <f>IFERROR(__xludf.DUMMYFUNCTION("""COMPUTED_VALUE"""),"간식/카페")</f>
        <v>간식/카페</v>
      </c>
      <c r="AE169" s="201" t="str">
        <f>IFERROR(__xludf.DUMMYFUNCTION("""COMPUTED_VALUE"""),"외식/배달")</f>
        <v>외식/배달</v>
      </c>
      <c r="AF169" s="201" t="str">
        <f>IFERROR(__xludf.DUMMYFUNCTION("""COMPUTED_VALUE"""),"기타")</f>
        <v>기타</v>
      </c>
      <c r="AG169" s="201"/>
      <c r="AH169" s="201"/>
      <c r="AI169" s="201"/>
    </row>
    <row r="170">
      <c r="H170" s="195">
        <v>45533.0</v>
      </c>
      <c r="I170" s="203" t="s">
        <v>9</v>
      </c>
      <c r="J170" s="203" t="s">
        <v>13</v>
      </c>
      <c r="K170" s="249">
        <v>100000.0</v>
      </c>
      <c r="L170" s="198" t="s">
        <v>54</v>
      </c>
      <c r="M170" s="130"/>
      <c r="N170" s="198" t="s">
        <v>13</v>
      </c>
      <c r="O170" s="200"/>
      <c r="P170" s="200"/>
      <c r="Q170" s="130"/>
      <c r="R170" s="199"/>
      <c r="S170" s="200"/>
      <c r="T170" s="132"/>
      <c r="AB170" s="201" t="str">
        <f>IFERROR(__xludf.DUMMYFUNCTION("FILTER('설정시트'!$D$7:$K$20,'설정시트'!$C$7:$C$20=I170)"),"주택청약")</f>
        <v>주택청약</v>
      </c>
      <c r="AC170" s="201" t="str">
        <f>IFERROR(__xludf.DUMMYFUNCTION("""COMPUTED_VALUE"""),"우리은행")</f>
        <v>우리은행</v>
      </c>
      <c r="AD170" s="201" t="str">
        <f>IFERROR(__xludf.DUMMYFUNCTION("""COMPUTED_VALUE"""),"케이뱅크")</f>
        <v>케이뱅크</v>
      </c>
      <c r="AE170" s="201" t="str">
        <f>IFERROR(__xludf.DUMMYFUNCTION("""COMPUTED_VALUE"""),"연금저축")</f>
        <v>연금저축</v>
      </c>
      <c r="AF170" s="201"/>
      <c r="AG170" s="201"/>
      <c r="AH170" s="201"/>
      <c r="AI170" s="201"/>
    </row>
    <row r="171">
      <c r="H171" s="195">
        <v>45533.0</v>
      </c>
      <c r="I171" s="203" t="s">
        <v>14</v>
      </c>
      <c r="J171" s="203" t="s">
        <v>20</v>
      </c>
      <c r="K171" s="249">
        <v>20000.0</v>
      </c>
      <c r="L171" s="198" t="s">
        <v>54</v>
      </c>
      <c r="M171" s="130"/>
      <c r="N171" s="198" t="s">
        <v>450</v>
      </c>
      <c r="O171" s="200"/>
      <c r="P171" s="200"/>
      <c r="Q171" s="130"/>
      <c r="R171" s="199"/>
      <c r="S171" s="200"/>
      <c r="T171" s="132"/>
      <c r="AB171" s="201" t="str">
        <f>IFERROR(__xludf.DUMMYFUNCTION("FILTER('설정시트'!$D$7:$K$20,'설정시트'!$C$7:$C$20=I171)"),"관리비")</f>
        <v>관리비</v>
      </c>
      <c r="AC171" s="201" t="str">
        <f>IFERROR(__xludf.DUMMYFUNCTION("""COMPUTED_VALUE"""),"월세")</f>
        <v>월세</v>
      </c>
      <c r="AD171" s="201" t="str">
        <f>IFERROR(__xludf.DUMMYFUNCTION("""COMPUTED_VALUE"""),"대출이자")</f>
        <v>대출이자</v>
      </c>
      <c r="AE171" s="201" t="str">
        <f>IFERROR(__xludf.DUMMYFUNCTION("""COMPUTED_VALUE"""),"통신비")</f>
        <v>통신비</v>
      </c>
      <c r="AF171" s="201" t="str">
        <f>IFERROR(__xludf.DUMMYFUNCTION("""COMPUTED_VALUE"""),"보험료")</f>
        <v>보험료</v>
      </c>
      <c r="AG171" s="201" t="str">
        <f>IFERROR(__xludf.DUMMYFUNCTION("""COMPUTED_VALUE"""),"곗돈")</f>
        <v>곗돈</v>
      </c>
      <c r="AH171" s="201"/>
      <c r="AI171" s="201"/>
    </row>
    <row r="172">
      <c r="H172" s="195">
        <v>45533.0</v>
      </c>
      <c r="I172" s="203" t="s">
        <v>38</v>
      </c>
      <c r="J172" s="203" t="s">
        <v>34</v>
      </c>
      <c r="K172" s="249">
        <v>5593.0</v>
      </c>
      <c r="L172" s="198" t="s">
        <v>53</v>
      </c>
      <c r="M172" s="130"/>
      <c r="N172" s="198" t="s">
        <v>338</v>
      </c>
      <c r="O172" s="200"/>
      <c r="P172" s="200"/>
      <c r="Q172" s="130"/>
      <c r="R172" s="199"/>
      <c r="S172" s="200"/>
      <c r="T172" s="132"/>
      <c r="AB172" s="201" t="str">
        <f>IFERROR(__xludf.DUMMYFUNCTION("FILTER('설정시트'!$D$7:$K$20,'설정시트'!$C$7:$C$20=I172)"),"의류/잡화")</f>
        <v>의류/잡화</v>
      </c>
      <c r="AC172" s="201" t="str">
        <f>IFERROR(__xludf.DUMMYFUNCTION("""COMPUTED_VALUE"""),"OTT")</f>
        <v>OTT</v>
      </c>
      <c r="AD172" s="201" t="str">
        <f>IFERROR(__xludf.DUMMYFUNCTION("""COMPUTED_VALUE"""),"문화생활")</f>
        <v>문화생활</v>
      </c>
      <c r="AE172" s="201" t="str">
        <f>IFERROR(__xludf.DUMMYFUNCTION("""COMPUTED_VALUE"""),"자기계발")</f>
        <v>자기계발</v>
      </c>
      <c r="AF172" s="201" t="str">
        <f>IFERROR(__xludf.DUMMYFUNCTION("""COMPUTED_VALUE"""),"미용")</f>
        <v>미용</v>
      </c>
      <c r="AG172" s="201" t="str">
        <f>IFERROR(__xludf.DUMMYFUNCTION("""COMPUTED_VALUE"""),"기타")</f>
        <v>기타</v>
      </c>
      <c r="AH172" s="201"/>
      <c r="AI172" s="201"/>
    </row>
    <row r="173">
      <c r="H173" s="195">
        <v>45533.0</v>
      </c>
      <c r="I173" s="203" t="s">
        <v>26</v>
      </c>
      <c r="J173" s="203" t="s">
        <v>29</v>
      </c>
      <c r="K173" s="249">
        <v>5500.0</v>
      </c>
      <c r="L173" s="198" t="s">
        <v>56</v>
      </c>
      <c r="M173" s="130"/>
      <c r="N173" s="198" t="s">
        <v>582</v>
      </c>
      <c r="O173" s="200"/>
      <c r="P173" s="200"/>
      <c r="Q173" s="130"/>
      <c r="R173" s="199"/>
      <c r="S173" s="200"/>
      <c r="T173" s="132"/>
      <c r="AB173" s="201" t="str">
        <f>IFERROR(__xludf.DUMMYFUNCTION("FILTER('설정시트'!$D$7:$K$20,'설정시트'!$C$7:$C$20=I173)"),"식재료비")</f>
        <v>식재료비</v>
      </c>
      <c r="AC173" s="201" t="str">
        <f>IFERROR(__xludf.DUMMYFUNCTION("""COMPUTED_VALUE"""),"회사점심")</f>
        <v>회사점심</v>
      </c>
      <c r="AD173" s="201" t="str">
        <f>IFERROR(__xludf.DUMMYFUNCTION("""COMPUTED_VALUE"""),"간식/카페")</f>
        <v>간식/카페</v>
      </c>
      <c r="AE173" s="201" t="str">
        <f>IFERROR(__xludf.DUMMYFUNCTION("""COMPUTED_VALUE"""),"외식/배달")</f>
        <v>외식/배달</v>
      </c>
      <c r="AF173" s="201" t="str">
        <f>IFERROR(__xludf.DUMMYFUNCTION("""COMPUTED_VALUE"""),"기타")</f>
        <v>기타</v>
      </c>
      <c r="AG173" s="201"/>
      <c r="AH173" s="201"/>
      <c r="AI173" s="201"/>
    </row>
    <row r="174">
      <c r="H174" s="195">
        <v>45533.0</v>
      </c>
      <c r="I174" s="203" t="s">
        <v>26</v>
      </c>
      <c r="J174" s="203" t="s">
        <v>27</v>
      </c>
      <c r="K174" s="249">
        <v>5980.0</v>
      </c>
      <c r="L174" s="198" t="s">
        <v>56</v>
      </c>
      <c r="M174" s="130"/>
      <c r="N174" s="198" t="s">
        <v>583</v>
      </c>
      <c r="O174" s="200"/>
      <c r="P174" s="200"/>
      <c r="Q174" s="130"/>
      <c r="R174" s="199"/>
      <c r="S174" s="200"/>
      <c r="T174" s="132"/>
      <c r="AB174" s="201" t="str">
        <f>IFERROR(__xludf.DUMMYFUNCTION("FILTER('설정시트'!$D$7:$K$20,'설정시트'!$C$7:$C$20=I174)"),"식재료비")</f>
        <v>식재료비</v>
      </c>
      <c r="AC174" s="201" t="str">
        <f>IFERROR(__xludf.DUMMYFUNCTION("""COMPUTED_VALUE"""),"회사점심")</f>
        <v>회사점심</v>
      </c>
      <c r="AD174" s="201" t="str">
        <f>IFERROR(__xludf.DUMMYFUNCTION("""COMPUTED_VALUE"""),"간식/카페")</f>
        <v>간식/카페</v>
      </c>
      <c r="AE174" s="201" t="str">
        <f>IFERROR(__xludf.DUMMYFUNCTION("""COMPUTED_VALUE"""),"외식/배달")</f>
        <v>외식/배달</v>
      </c>
      <c r="AF174" s="201" t="str">
        <f>IFERROR(__xludf.DUMMYFUNCTION("""COMPUTED_VALUE"""),"기타")</f>
        <v>기타</v>
      </c>
      <c r="AG174" s="201"/>
      <c r="AH174" s="201"/>
      <c r="AI174" s="201"/>
    </row>
    <row r="175">
      <c r="H175" s="195">
        <v>45533.0</v>
      </c>
      <c r="I175" s="203" t="s">
        <v>45</v>
      </c>
      <c r="J175" s="203" t="s">
        <v>43</v>
      </c>
      <c r="K175" s="255">
        <f>3400+4500</f>
        <v>7900</v>
      </c>
      <c r="L175" s="198" t="s">
        <v>58</v>
      </c>
      <c r="M175" s="130"/>
      <c r="N175" s="198" t="s">
        <v>584</v>
      </c>
      <c r="O175" s="200"/>
      <c r="P175" s="200"/>
      <c r="Q175" s="130"/>
      <c r="R175" s="199"/>
      <c r="S175" s="200"/>
      <c r="T175" s="132"/>
      <c r="AB175" s="201" t="str">
        <f>IFERROR(__xludf.DUMMYFUNCTION("FILTER('설정시트'!$D$7:$K$20,'설정시트'!$C$7:$C$20=I175)"),"약국")</f>
        <v>약국</v>
      </c>
      <c r="AC175" s="201" t="str">
        <f>IFERROR(__xludf.DUMMYFUNCTION("""COMPUTED_VALUE"""),"병원비")</f>
        <v>병원비</v>
      </c>
      <c r="AD175" s="201" t="str">
        <f>IFERROR(__xludf.DUMMYFUNCTION("""COMPUTED_VALUE"""),"영양제")</f>
        <v>영양제</v>
      </c>
      <c r="AE175" s="201" t="str">
        <f>IFERROR(__xludf.DUMMYFUNCTION("""COMPUTED_VALUE"""),"교통비")</f>
        <v>교통비</v>
      </c>
      <c r="AF175" s="201" t="str">
        <f>IFERROR(__xludf.DUMMYFUNCTION("""COMPUTED_VALUE"""),"주유비")</f>
        <v>주유비</v>
      </c>
      <c r="AG175" s="201" t="str">
        <f>IFERROR(__xludf.DUMMYFUNCTION("""COMPUTED_VALUE"""),"기타")</f>
        <v>기타</v>
      </c>
      <c r="AH175" s="201"/>
      <c r="AI175" s="201"/>
    </row>
    <row r="176">
      <c r="H176" s="195">
        <v>45534.0</v>
      </c>
      <c r="I176" s="203" t="s">
        <v>26</v>
      </c>
      <c r="J176" s="203" t="s">
        <v>29</v>
      </c>
      <c r="K176" s="249">
        <v>5000.0</v>
      </c>
      <c r="L176" s="198" t="s">
        <v>56</v>
      </c>
      <c r="M176" s="130"/>
      <c r="N176" s="198" t="s">
        <v>585</v>
      </c>
      <c r="O176" s="200"/>
      <c r="P176" s="200"/>
      <c r="Q176" s="130"/>
      <c r="R176" s="199"/>
      <c r="S176" s="200"/>
      <c r="T176" s="132"/>
      <c r="AB176" s="201" t="str">
        <f>IFERROR(__xludf.DUMMYFUNCTION("FILTER('설정시트'!$D$7:$K$20,'설정시트'!$C$7:$C$20=I176)"),"식재료비")</f>
        <v>식재료비</v>
      </c>
      <c r="AC176" s="201" t="str">
        <f>IFERROR(__xludf.DUMMYFUNCTION("""COMPUTED_VALUE"""),"회사점심")</f>
        <v>회사점심</v>
      </c>
      <c r="AD176" s="201" t="str">
        <f>IFERROR(__xludf.DUMMYFUNCTION("""COMPUTED_VALUE"""),"간식/카페")</f>
        <v>간식/카페</v>
      </c>
      <c r="AE176" s="201" t="str">
        <f>IFERROR(__xludf.DUMMYFUNCTION("""COMPUTED_VALUE"""),"외식/배달")</f>
        <v>외식/배달</v>
      </c>
      <c r="AF176" s="201" t="str">
        <f>IFERROR(__xludf.DUMMYFUNCTION("""COMPUTED_VALUE"""),"기타")</f>
        <v>기타</v>
      </c>
      <c r="AG176" s="201"/>
      <c r="AH176" s="201"/>
      <c r="AI176" s="201"/>
    </row>
    <row r="177">
      <c r="H177" s="195">
        <v>45534.0</v>
      </c>
      <c r="I177" s="203" t="s">
        <v>26</v>
      </c>
      <c r="J177" s="203" t="s">
        <v>27</v>
      </c>
      <c r="K177" s="249">
        <v>24292.0</v>
      </c>
      <c r="L177" s="198" t="s">
        <v>54</v>
      </c>
      <c r="M177" s="130"/>
      <c r="N177" s="198" t="s">
        <v>586</v>
      </c>
      <c r="O177" s="200"/>
      <c r="P177" s="200"/>
      <c r="Q177" s="130"/>
      <c r="R177" s="199"/>
      <c r="S177" s="200"/>
      <c r="T177" s="132"/>
      <c r="AB177" s="201" t="str">
        <f>IFERROR(__xludf.DUMMYFUNCTION("FILTER('설정시트'!$D$7:$K$20,'설정시트'!$C$7:$C$20=I177)"),"식재료비")</f>
        <v>식재료비</v>
      </c>
      <c r="AC177" s="201" t="str">
        <f>IFERROR(__xludf.DUMMYFUNCTION("""COMPUTED_VALUE"""),"회사점심")</f>
        <v>회사점심</v>
      </c>
      <c r="AD177" s="201" t="str">
        <f>IFERROR(__xludf.DUMMYFUNCTION("""COMPUTED_VALUE"""),"간식/카페")</f>
        <v>간식/카페</v>
      </c>
      <c r="AE177" s="201" t="str">
        <f>IFERROR(__xludf.DUMMYFUNCTION("""COMPUTED_VALUE"""),"외식/배달")</f>
        <v>외식/배달</v>
      </c>
      <c r="AF177" s="201" t="str">
        <f>IFERROR(__xludf.DUMMYFUNCTION("""COMPUTED_VALUE"""),"기타")</f>
        <v>기타</v>
      </c>
      <c r="AG177" s="201"/>
      <c r="AH177" s="201"/>
      <c r="AI177" s="201"/>
    </row>
    <row r="178">
      <c r="H178" s="195">
        <v>45534.0</v>
      </c>
      <c r="I178" s="203" t="s">
        <v>31</v>
      </c>
      <c r="J178" s="203" t="s">
        <v>30</v>
      </c>
      <c r="K178" s="249">
        <v>82000.0</v>
      </c>
      <c r="L178" s="198" t="s">
        <v>58</v>
      </c>
      <c r="M178" s="130"/>
      <c r="N178" s="198" t="s">
        <v>457</v>
      </c>
      <c r="O178" s="200"/>
      <c r="P178" s="200"/>
      <c r="Q178" s="130"/>
      <c r="R178" s="199"/>
      <c r="S178" s="200"/>
      <c r="T178" s="132"/>
      <c r="AB178" s="201" t="str">
        <f>IFERROR(__xludf.DUMMYFUNCTION("FILTER('설정시트'!$D$7:$K$20,'설정시트'!$C$7:$C$20=I178)"),"식재료비")</f>
        <v>식재료비</v>
      </c>
      <c r="AC178" s="201" t="str">
        <f>IFERROR(__xludf.DUMMYFUNCTION("""COMPUTED_VALUE"""),"회사점심")</f>
        <v>회사점심</v>
      </c>
      <c r="AD178" s="201" t="str">
        <f>IFERROR(__xludf.DUMMYFUNCTION("""COMPUTED_VALUE"""),"간식/카페")</f>
        <v>간식/카페</v>
      </c>
      <c r="AE178" s="201" t="str">
        <f>IFERROR(__xludf.DUMMYFUNCTION("""COMPUTED_VALUE"""),"외식/배달")</f>
        <v>외식/배달</v>
      </c>
      <c r="AF178" s="201" t="str">
        <f>IFERROR(__xludf.DUMMYFUNCTION("""COMPUTED_VALUE"""),"기타")</f>
        <v>기타</v>
      </c>
      <c r="AG178" s="201"/>
      <c r="AH178" s="201"/>
      <c r="AI178" s="201"/>
    </row>
    <row r="179">
      <c r="H179" s="195">
        <v>45534.0</v>
      </c>
      <c r="I179" s="203" t="s">
        <v>31</v>
      </c>
      <c r="J179" s="203" t="s">
        <v>29</v>
      </c>
      <c r="K179" s="249">
        <v>15500.0</v>
      </c>
      <c r="L179" s="198" t="s">
        <v>58</v>
      </c>
      <c r="M179" s="130"/>
      <c r="N179" s="198" t="s">
        <v>587</v>
      </c>
      <c r="O179" s="200"/>
      <c r="P179" s="200"/>
      <c r="Q179" s="130"/>
      <c r="R179" s="199"/>
      <c r="S179" s="200"/>
      <c r="T179" s="132"/>
      <c r="AB179" s="201" t="str">
        <f>IFERROR(__xludf.DUMMYFUNCTION("FILTER('설정시트'!$D$7:$K$20,'설정시트'!$C$7:$C$20=I179)"),"식재료비")</f>
        <v>식재료비</v>
      </c>
      <c r="AC179" s="201" t="str">
        <f>IFERROR(__xludf.DUMMYFUNCTION("""COMPUTED_VALUE"""),"회사점심")</f>
        <v>회사점심</v>
      </c>
      <c r="AD179" s="201" t="str">
        <f>IFERROR(__xludf.DUMMYFUNCTION("""COMPUTED_VALUE"""),"간식/카페")</f>
        <v>간식/카페</v>
      </c>
      <c r="AE179" s="201" t="str">
        <f>IFERROR(__xludf.DUMMYFUNCTION("""COMPUTED_VALUE"""),"외식/배달")</f>
        <v>외식/배달</v>
      </c>
      <c r="AF179" s="201" t="str">
        <f>IFERROR(__xludf.DUMMYFUNCTION("""COMPUTED_VALUE"""),"기타")</f>
        <v>기타</v>
      </c>
      <c r="AG179" s="201"/>
      <c r="AH179" s="201"/>
      <c r="AI179" s="201"/>
    </row>
    <row r="180">
      <c r="H180" s="195">
        <v>45534.0</v>
      </c>
      <c r="I180" s="203" t="s">
        <v>25</v>
      </c>
      <c r="J180" s="203" t="s">
        <v>8</v>
      </c>
      <c r="K180" s="249">
        <v>1600.0</v>
      </c>
      <c r="L180" s="198" t="s">
        <v>58</v>
      </c>
      <c r="M180" s="130"/>
      <c r="N180" s="198" t="s">
        <v>588</v>
      </c>
      <c r="O180" s="200"/>
      <c r="P180" s="200"/>
      <c r="Q180" s="130"/>
      <c r="R180" s="199"/>
      <c r="S180" s="200"/>
      <c r="T180" s="132"/>
      <c r="AB180" s="201" t="str">
        <f>IFERROR(__xludf.DUMMYFUNCTION("FILTER('설정시트'!$D$7:$K$20,'설정시트'!$C$7:$C$20=I180)"),"주방/욕실")</f>
        <v>주방/욕실</v>
      </c>
      <c r="AC180" s="201" t="str">
        <f>IFERROR(__xludf.DUMMYFUNCTION("""COMPUTED_VALUE"""),"소모품")</f>
        <v>소모품</v>
      </c>
      <c r="AD180" s="201" t="str">
        <f>IFERROR(__xludf.DUMMYFUNCTION("""COMPUTED_VALUE"""),"기타")</f>
        <v>기타</v>
      </c>
      <c r="AE180" s="201"/>
      <c r="AF180" s="201"/>
      <c r="AG180" s="201"/>
      <c r="AH180" s="201"/>
      <c r="AI180" s="201"/>
    </row>
    <row r="181">
      <c r="H181" s="195">
        <v>45534.0</v>
      </c>
      <c r="I181" s="203" t="s">
        <v>38</v>
      </c>
      <c r="J181" s="203" t="s">
        <v>33</v>
      </c>
      <c r="K181" s="249">
        <v>70500.0</v>
      </c>
      <c r="L181" s="198" t="s">
        <v>58</v>
      </c>
      <c r="M181" s="130"/>
      <c r="N181" s="198" t="s">
        <v>589</v>
      </c>
      <c r="O181" s="200"/>
      <c r="P181" s="200"/>
      <c r="Q181" s="130"/>
      <c r="R181" s="199"/>
      <c r="S181" s="200"/>
      <c r="T181" s="132"/>
      <c r="AB181" s="201" t="str">
        <f>IFERROR(__xludf.DUMMYFUNCTION("FILTER('설정시트'!$D$7:$K$20,'설정시트'!$C$7:$C$20=I181)"),"의류/잡화")</f>
        <v>의류/잡화</v>
      </c>
      <c r="AC181" s="201" t="str">
        <f>IFERROR(__xludf.DUMMYFUNCTION("""COMPUTED_VALUE"""),"OTT")</f>
        <v>OTT</v>
      </c>
      <c r="AD181" s="201" t="str">
        <f>IFERROR(__xludf.DUMMYFUNCTION("""COMPUTED_VALUE"""),"문화생활")</f>
        <v>문화생활</v>
      </c>
      <c r="AE181" s="201" t="str">
        <f>IFERROR(__xludf.DUMMYFUNCTION("""COMPUTED_VALUE"""),"자기계발")</f>
        <v>자기계발</v>
      </c>
      <c r="AF181" s="201" t="str">
        <f>IFERROR(__xludf.DUMMYFUNCTION("""COMPUTED_VALUE"""),"미용")</f>
        <v>미용</v>
      </c>
      <c r="AG181" s="201" t="str">
        <f>IFERROR(__xludf.DUMMYFUNCTION("""COMPUTED_VALUE"""),"기타")</f>
        <v>기타</v>
      </c>
      <c r="AH181" s="201"/>
      <c r="AI181" s="201"/>
    </row>
    <row r="182">
      <c r="H182" s="195">
        <v>45534.0</v>
      </c>
      <c r="I182" s="203" t="s">
        <v>38</v>
      </c>
      <c r="J182" s="203" t="s">
        <v>37</v>
      </c>
      <c r="K182" s="249">
        <v>28442.0</v>
      </c>
      <c r="L182" s="198" t="s">
        <v>58</v>
      </c>
      <c r="M182" s="130"/>
      <c r="N182" s="198" t="s">
        <v>590</v>
      </c>
      <c r="O182" s="200"/>
      <c r="P182" s="200"/>
      <c r="Q182" s="130"/>
      <c r="R182" s="199"/>
      <c r="S182" s="200"/>
      <c r="T182" s="132"/>
      <c r="AB182" s="201" t="str">
        <f>IFERROR(__xludf.DUMMYFUNCTION("FILTER('설정시트'!$D$7:$K$20,'설정시트'!$C$7:$C$20=I182)"),"의류/잡화")</f>
        <v>의류/잡화</v>
      </c>
      <c r="AC182" s="201" t="str">
        <f>IFERROR(__xludf.DUMMYFUNCTION("""COMPUTED_VALUE"""),"OTT")</f>
        <v>OTT</v>
      </c>
      <c r="AD182" s="201" t="str">
        <f>IFERROR(__xludf.DUMMYFUNCTION("""COMPUTED_VALUE"""),"문화생활")</f>
        <v>문화생활</v>
      </c>
      <c r="AE182" s="201" t="str">
        <f>IFERROR(__xludf.DUMMYFUNCTION("""COMPUTED_VALUE"""),"자기계발")</f>
        <v>자기계발</v>
      </c>
      <c r="AF182" s="201" t="str">
        <f>IFERROR(__xludf.DUMMYFUNCTION("""COMPUTED_VALUE"""),"미용")</f>
        <v>미용</v>
      </c>
      <c r="AG182" s="201" t="str">
        <f>IFERROR(__xludf.DUMMYFUNCTION("""COMPUTED_VALUE"""),"기타")</f>
        <v>기타</v>
      </c>
      <c r="AH182" s="201"/>
      <c r="AI182" s="201"/>
    </row>
    <row r="183">
      <c r="H183" s="195">
        <v>45535.0</v>
      </c>
      <c r="I183" s="203" t="s">
        <v>39</v>
      </c>
      <c r="J183" s="203" t="s">
        <v>8</v>
      </c>
      <c r="K183" s="249">
        <v>20000.0</v>
      </c>
      <c r="L183" s="198" t="s">
        <v>55</v>
      </c>
      <c r="M183" s="130"/>
      <c r="N183" s="198" t="s">
        <v>591</v>
      </c>
      <c r="O183" s="200"/>
      <c r="P183" s="200"/>
      <c r="Q183" s="130"/>
      <c r="R183" s="199"/>
      <c r="S183" s="200"/>
      <c r="T183" s="132"/>
      <c r="AB183" s="201" t="str">
        <f>IFERROR(__xludf.DUMMYFUNCTION("FILTER('설정시트'!$D$7:$K$20,'설정시트'!$C$7:$C$20=I183)"),"약국")</f>
        <v>약국</v>
      </c>
      <c r="AC183" s="201" t="str">
        <f>IFERROR(__xludf.DUMMYFUNCTION("""COMPUTED_VALUE"""),"병원비")</f>
        <v>병원비</v>
      </c>
      <c r="AD183" s="201" t="str">
        <f>IFERROR(__xludf.DUMMYFUNCTION("""COMPUTED_VALUE"""),"영양제")</f>
        <v>영양제</v>
      </c>
      <c r="AE183" s="201" t="str">
        <f>IFERROR(__xludf.DUMMYFUNCTION("""COMPUTED_VALUE"""),"교통비")</f>
        <v>교통비</v>
      </c>
      <c r="AF183" s="201" t="str">
        <f>IFERROR(__xludf.DUMMYFUNCTION("""COMPUTED_VALUE"""),"주유비")</f>
        <v>주유비</v>
      </c>
      <c r="AG183" s="201" t="str">
        <f>IFERROR(__xludf.DUMMYFUNCTION("""COMPUTED_VALUE"""),"기타")</f>
        <v>기타</v>
      </c>
      <c r="AH183" s="201"/>
      <c r="AI183" s="201"/>
    </row>
    <row r="184">
      <c r="H184" s="195">
        <v>45535.0</v>
      </c>
      <c r="I184" s="203" t="s">
        <v>22</v>
      </c>
      <c r="J184" s="203" t="s">
        <v>23</v>
      </c>
      <c r="K184" s="249">
        <v>2000.0</v>
      </c>
      <c r="L184" s="198" t="s">
        <v>55</v>
      </c>
      <c r="M184" s="130"/>
      <c r="N184" s="198" t="s">
        <v>592</v>
      </c>
      <c r="O184" s="200"/>
      <c r="P184" s="200"/>
      <c r="Q184" s="130"/>
      <c r="R184" s="199"/>
      <c r="S184" s="200"/>
      <c r="T184" s="132"/>
      <c r="AB184" s="201" t="str">
        <f>IFERROR(__xludf.DUMMYFUNCTION("FILTER('설정시트'!$D$7:$K$20,'설정시트'!$C$7:$C$20=I184)"),"주방/욕실")</f>
        <v>주방/욕실</v>
      </c>
      <c r="AC184" s="201" t="str">
        <f>IFERROR(__xludf.DUMMYFUNCTION("""COMPUTED_VALUE"""),"소모품")</f>
        <v>소모품</v>
      </c>
      <c r="AD184" s="201" t="str">
        <f>IFERROR(__xludf.DUMMYFUNCTION("""COMPUTED_VALUE"""),"기타")</f>
        <v>기타</v>
      </c>
      <c r="AE184" s="201"/>
      <c r="AF184" s="201"/>
      <c r="AG184" s="201"/>
      <c r="AH184" s="201"/>
      <c r="AI184" s="201"/>
    </row>
    <row r="185">
      <c r="H185" s="195">
        <v>45535.0</v>
      </c>
      <c r="I185" s="203" t="s">
        <v>26</v>
      </c>
      <c r="J185" s="203" t="s">
        <v>29</v>
      </c>
      <c r="K185" s="249">
        <v>1800.0</v>
      </c>
      <c r="L185" s="198" t="s">
        <v>56</v>
      </c>
      <c r="M185" s="130"/>
      <c r="N185" s="198" t="s">
        <v>593</v>
      </c>
      <c r="O185" s="200"/>
      <c r="P185" s="200"/>
      <c r="Q185" s="130"/>
      <c r="R185" s="199"/>
      <c r="S185" s="200"/>
      <c r="T185" s="132"/>
      <c r="AB185" s="201" t="str">
        <f>IFERROR(__xludf.DUMMYFUNCTION("FILTER('설정시트'!$D$7:$K$20,'설정시트'!$C$7:$C$20=I185)"),"식재료비")</f>
        <v>식재료비</v>
      </c>
      <c r="AC185" s="201" t="str">
        <f>IFERROR(__xludf.DUMMYFUNCTION("""COMPUTED_VALUE"""),"회사점심")</f>
        <v>회사점심</v>
      </c>
      <c r="AD185" s="201" t="str">
        <f>IFERROR(__xludf.DUMMYFUNCTION("""COMPUTED_VALUE"""),"간식/카페")</f>
        <v>간식/카페</v>
      </c>
      <c r="AE185" s="201" t="str">
        <f>IFERROR(__xludf.DUMMYFUNCTION("""COMPUTED_VALUE"""),"외식/배달")</f>
        <v>외식/배달</v>
      </c>
      <c r="AF185" s="201" t="str">
        <f>IFERROR(__xludf.DUMMYFUNCTION("""COMPUTED_VALUE"""),"기타")</f>
        <v>기타</v>
      </c>
      <c r="AG185" s="201"/>
      <c r="AH185" s="201"/>
      <c r="AI185" s="201"/>
    </row>
    <row r="186">
      <c r="H186" s="195">
        <v>45535.0</v>
      </c>
      <c r="I186" s="203" t="s">
        <v>26</v>
      </c>
      <c r="J186" s="203" t="s">
        <v>29</v>
      </c>
      <c r="K186" s="249">
        <v>6000.0</v>
      </c>
      <c r="L186" s="198" t="s">
        <v>56</v>
      </c>
      <c r="M186" s="130"/>
      <c r="N186" s="198" t="s">
        <v>594</v>
      </c>
      <c r="O186" s="200"/>
      <c r="P186" s="200"/>
      <c r="Q186" s="130"/>
      <c r="R186" s="199"/>
      <c r="S186" s="200"/>
      <c r="T186" s="132"/>
      <c r="AB186" s="201" t="str">
        <f>IFERROR(__xludf.DUMMYFUNCTION("FILTER('설정시트'!$D$7:$K$20,'설정시트'!$C$7:$C$20=I186)"),"식재료비")</f>
        <v>식재료비</v>
      </c>
      <c r="AC186" s="201" t="str">
        <f>IFERROR(__xludf.DUMMYFUNCTION("""COMPUTED_VALUE"""),"회사점심")</f>
        <v>회사점심</v>
      </c>
      <c r="AD186" s="201" t="str">
        <f>IFERROR(__xludf.DUMMYFUNCTION("""COMPUTED_VALUE"""),"간식/카페")</f>
        <v>간식/카페</v>
      </c>
      <c r="AE186" s="201" t="str">
        <f>IFERROR(__xludf.DUMMYFUNCTION("""COMPUTED_VALUE"""),"외식/배달")</f>
        <v>외식/배달</v>
      </c>
      <c r="AF186" s="201" t="str">
        <f>IFERROR(__xludf.DUMMYFUNCTION("""COMPUTED_VALUE"""),"기타")</f>
        <v>기타</v>
      </c>
      <c r="AG186" s="201"/>
      <c r="AH186" s="201"/>
      <c r="AI186" s="201"/>
    </row>
    <row r="187">
      <c r="H187" s="195">
        <v>45535.0</v>
      </c>
      <c r="I187" s="203" t="s">
        <v>32</v>
      </c>
      <c r="J187" s="203" t="s">
        <v>34</v>
      </c>
      <c r="K187" s="249">
        <v>7890.0</v>
      </c>
      <c r="L187" s="198" t="s">
        <v>56</v>
      </c>
      <c r="M187" s="130"/>
      <c r="N187" s="198" t="s">
        <v>352</v>
      </c>
      <c r="O187" s="200"/>
      <c r="P187" s="200"/>
      <c r="Q187" s="130"/>
      <c r="R187" s="199"/>
      <c r="S187" s="200"/>
      <c r="T187" s="132"/>
      <c r="AB187" s="201" t="str">
        <f>IFERROR(__xludf.DUMMYFUNCTION("FILTER('설정시트'!$D$7:$K$20,'설정시트'!$C$7:$C$20=I187)"),"의류/잡화")</f>
        <v>의류/잡화</v>
      </c>
      <c r="AC187" s="201" t="str">
        <f>IFERROR(__xludf.DUMMYFUNCTION("""COMPUTED_VALUE"""),"OTT")</f>
        <v>OTT</v>
      </c>
      <c r="AD187" s="201" t="str">
        <f>IFERROR(__xludf.DUMMYFUNCTION("""COMPUTED_VALUE"""),"문화생활")</f>
        <v>문화생활</v>
      </c>
      <c r="AE187" s="201" t="str">
        <f>IFERROR(__xludf.DUMMYFUNCTION("""COMPUTED_VALUE"""),"자기계발")</f>
        <v>자기계발</v>
      </c>
      <c r="AF187" s="201" t="str">
        <f>IFERROR(__xludf.DUMMYFUNCTION("""COMPUTED_VALUE"""),"미용")</f>
        <v>미용</v>
      </c>
      <c r="AG187" s="201" t="str">
        <f>IFERROR(__xludf.DUMMYFUNCTION("""COMPUTED_VALUE"""),"기타")</f>
        <v>기타</v>
      </c>
      <c r="AH187" s="201"/>
      <c r="AI187" s="201"/>
    </row>
    <row r="188">
      <c r="H188" s="195">
        <v>45535.0</v>
      </c>
      <c r="I188" s="203" t="s">
        <v>31</v>
      </c>
      <c r="J188" s="203" t="s">
        <v>30</v>
      </c>
      <c r="K188" s="249">
        <v>23000.0</v>
      </c>
      <c r="L188" s="198" t="s">
        <v>58</v>
      </c>
      <c r="M188" s="130"/>
      <c r="N188" s="198" t="s">
        <v>595</v>
      </c>
      <c r="O188" s="200"/>
      <c r="P188" s="200"/>
      <c r="Q188" s="130"/>
      <c r="R188" s="199"/>
      <c r="S188" s="200"/>
      <c r="T188" s="132"/>
      <c r="AB188" s="201" t="str">
        <f>IFERROR(__xludf.DUMMYFUNCTION("FILTER('설정시트'!$D$7:$K$20,'설정시트'!$C$7:$C$20=I188)"),"식재료비")</f>
        <v>식재료비</v>
      </c>
      <c r="AC188" s="201" t="str">
        <f>IFERROR(__xludf.DUMMYFUNCTION("""COMPUTED_VALUE"""),"회사점심")</f>
        <v>회사점심</v>
      </c>
      <c r="AD188" s="201" t="str">
        <f>IFERROR(__xludf.DUMMYFUNCTION("""COMPUTED_VALUE"""),"간식/카페")</f>
        <v>간식/카페</v>
      </c>
      <c r="AE188" s="201" t="str">
        <f>IFERROR(__xludf.DUMMYFUNCTION("""COMPUTED_VALUE"""),"외식/배달")</f>
        <v>외식/배달</v>
      </c>
      <c r="AF188" s="201" t="str">
        <f>IFERROR(__xludf.DUMMYFUNCTION("""COMPUTED_VALUE"""),"기타")</f>
        <v>기타</v>
      </c>
      <c r="AG188" s="201"/>
      <c r="AH188" s="201"/>
      <c r="AI188" s="201"/>
    </row>
    <row r="189">
      <c r="H189" s="195">
        <v>45535.0</v>
      </c>
      <c r="I189" s="203" t="s">
        <v>45</v>
      </c>
      <c r="J189" s="203" t="s">
        <v>43</v>
      </c>
      <c r="K189" s="249">
        <v>10800.0</v>
      </c>
      <c r="L189" s="198" t="s">
        <v>58</v>
      </c>
      <c r="M189" s="130"/>
      <c r="N189" s="198" t="s">
        <v>596</v>
      </c>
      <c r="O189" s="200"/>
      <c r="P189" s="200"/>
      <c r="Q189" s="130"/>
      <c r="R189" s="199"/>
      <c r="S189" s="200"/>
      <c r="T189" s="132"/>
      <c r="AB189" s="201" t="str">
        <f>IFERROR(__xludf.DUMMYFUNCTION("FILTER('설정시트'!$D$7:$K$20,'설정시트'!$C$7:$C$20=I189)"),"약국")</f>
        <v>약국</v>
      </c>
      <c r="AC189" s="201" t="str">
        <f>IFERROR(__xludf.DUMMYFUNCTION("""COMPUTED_VALUE"""),"병원비")</f>
        <v>병원비</v>
      </c>
      <c r="AD189" s="201" t="str">
        <f>IFERROR(__xludf.DUMMYFUNCTION("""COMPUTED_VALUE"""),"영양제")</f>
        <v>영양제</v>
      </c>
      <c r="AE189" s="201" t="str">
        <f>IFERROR(__xludf.DUMMYFUNCTION("""COMPUTED_VALUE"""),"교통비")</f>
        <v>교통비</v>
      </c>
      <c r="AF189" s="201" t="str">
        <f>IFERROR(__xludf.DUMMYFUNCTION("""COMPUTED_VALUE"""),"주유비")</f>
        <v>주유비</v>
      </c>
      <c r="AG189" s="201" t="str">
        <f>IFERROR(__xludf.DUMMYFUNCTION("""COMPUTED_VALUE"""),"기타")</f>
        <v>기타</v>
      </c>
      <c r="AH189" s="201"/>
      <c r="AI189" s="201"/>
    </row>
    <row r="190">
      <c r="H190" s="195">
        <v>45535.0</v>
      </c>
      <c r="I190" s="203" t="s">
        <v>39</v>
      </c>
      <c r="J190" s="203" t="s">
        <v>43</v>
      </c>
      <c r="K190" s="249">
        <f>1500+11250</f>
        <v>12750</v>
      </c>
      <c r="L190" s="198" t="s">
        <v>56</v>
      </c>
      <c r="M190" s="130"/>
      <c r="N190" s="198" t="s">
        <v>597</v>
      </c>
      <c r="O190" s="200"/>
      <c r="P190" s="200"/>
      <c r="Q190" s="130"/>
      <c r="R190" s="199"/>
      <c r="S190" s="200"/>
      <c r="T190" s="132"/>
      <c r="AB190" s="201" t="str">
        <f>IFERROR(__xludf.DUMMYFUNCTION("FILTER('설정시트'!$D$7:$K$20,'설정시트'!$C$7:$C$20=I190)"),"약국")</f>
        <v>약국</v>
      </c>
      <c r="AC190" s="201" t="str">
        <f>IFERROR(__xludf.DUMMYFUNCTION("""COMPUTED_VALUE"""),"병원비")</f>
        <v>병원비</v>
      </c>
      <c r="AD190" s="201" t="str">
        <f>IFERROR(__xludf.DUMMYFUNCTION("""COMPUTED_VALUE"""),"영양제")</f>
        <v>영양제</v>
      </c>
      <c r="AE190" s="201" t="str">
        <f>IFERROR(__xludf.DUMMYFUNCTION("""COMPUTED_VALUE"""),"교통비")</f>
        <v>교통비</v>
      </c>
      <c r="AF190" s="201" t="str">
        <f>IFERROR(__xludf.DUMMYFUNCTION("""COMPUTED_VALUE"""),"주유비")</f>
        <v>주유비</v>
      </c>
      <c r="AG190" s="201" t="str">
        <f>IFERROR(__xludf.DUMMYFUNCTION("""COMPUTED_VALUE"""),"기타")</f>
        <v>기타</v>
      </c>
      <c r="AH190" s="201"/>
      <c r="AI190" s="201"/>
    </row>
    <row r="191">
      <c r="H191" s="195">
        <v>45535.0</v>
      </c>
      <c r="I191" s="203" t="s">
        <v>39</v>
      </c>
      <c r="J191" s="203" t="s">
        <v>43</v>
      </c>
      <c r="K191" s="249">
        <v>33600.0</v>
      </c>
      <c r="L191" s="198" t="s">
        <v>56</v>
      </c>
      <c r="M191" s="130"/>
      <c r="N191" s="198" t="s">
        <v>598</v>
      </c>
      <c r="O191" s="200"/>
      <c r="P191" s="200"/>
      <c r="Q191" s="130"/>
      <c r="R191" s="199"/>
      <c r="S191" s="200"/>
      <c r="T191" s="132"/>
      <c r="AB191" s="201" t="str">
        <f>IFERROR(__xludf.DUMMYFUNCTION("FILTER('설정시트'!$D$7:$K$20,'설정시트'!$C$7:$C$20=I191)"),"약국")</f>
        <v>약국</v>
      </c>
      <c r="AC191" s="201" t="str">
        <f>IFERROR(__xludf.DUMMYFUNCTION("""COMPUTED_VALUE"""),"병원비")</f>
        <v>병원비</v>
      </c>
      <c r="AD191" s="201" t="str">
        <f>IFERROR(__xludf.DUMMYFUNCTION("""COMPUTED_VALUE"""),"영양제")</f>
        <v>영양제</v>
      </c>
      <c r="AE191" s="201" t="str">
        <f>IFERROR(__xludf.DUMMYFUNCTION("""COMPUTED_VALUE"""),"교통비")</f>
        <v>교통비</v>
      </c>
      <c r="AF191" s="201" t="str">
        <f>IFERROR(__xludf.DUMMYFUNCTION("""COMPUTED_VALUE"""),"주유비")</f>
        <v>주유비</v>
      </c>
      <c r="AG191" s="201" t="str">
        <f>IFERROR(__xludf.DUMMYFUNCTION("""COMPUTED_VALUE"""),"기타")</f>
        <v>기타</v>
      </c>
      <c r="AH191" s="201"/>
      <c r="AI191" s="201"/>
    </row>
    <row r="192">
      <c r="H192" s="195"/>
      <c r="I192" s="206"/>
      <c r="J192" s="203"/>
      <c r="K192" s="255"/>
      <c r="L192" s="199"/>
      <c r="M192" s="130"/>
      <c r="N192" s="199"/>
      <c r="O192" s="200"/>
      <c r="P192" s="200"/>
      <c r="Q192" s="130"/>
      <c r="R192" s="199"/>
      <c r="S192" s="200"/>
      <c r="T192" s="132"/>
      <c r="AB192" s="201" t="str">
        <f>IFERROR(__xludf.DUMMYFUNCTION("FILTER('설정시트'!$D$7:$K$20,'설정시트'!$C$7:$C$20=I192)"),"#N/A")</f>
        <v>#N/A</v>
      </c>
      <c r="AC192" s="201"/>
      <c r="AD192" s="201"/>
      <c r="AE192" s="201"/>
      <c r="AF192" s="201"/>
      <c r="AG192" s="201"/>
      <c r="AH192" s="201"/>
      <c r="AI192" s="201"/>
    </row>
    <row r="193">
      <c r="H193" s="205"/>
      <c r="I193" s="206"/>
      <c r="J193" s="203"/>
      <c r="K193" s="255"/>
      <c r="L193" s="199"/>
      <c r="M193" s="130"/>
      <c r="N193" s="199"/>
      <c r="O193" s="200"/>
      <c r="P193" s="200"/>
      <c r="Q193" s="130"/>
      <c r="R193" s="199"/>
      <c r="S193" s="200"/>
      <c r="T193" s="132"/>
      <c r="AB193" s="201" t="str">
        <f>IFERROR(__xludf.DUMMYFUNCTION("FILTER('설정시트'!$D$7:$K$20,'설정시트'!$C$7:$C$20=I193)"),"#N/A")</f>
        <v>#N/A</v>
      </c>
      <c r="AC193" s="201"/>
      <c r="AD193" s="201"/>
      <c r="AE193" s="201"/>
      <c r="AF193" s="201"/>
      <c r="AG193" s="201"/>
      <c r="AH193" s="201"/>
      <c r="AI193" s="201"/>
    </row>
    <row r="194">
      <c r="H194" s="205"/>
      <c r="I194" s="206"/>
      <c r="J194" s="203"/>
      <c r="K194" s="255"/>
      <c r="L194" s="199"/>
      <c r="M194" s="130"/>
      <c r="N194" s="199"/>
      <c r="O194" s="200"/>
      <c r="P194" s="200"/>
      <c r="Q194" s="130"/>
      <c r="R194" s="199"/>
      <c r="S194" s="200"/>
      <c r="T194" s="132"/>
      <c r="AB194" s="201" t="str">
        <f>IFERROR(__xludf.DUMMYFUNCTION("FILTER('설정시트'!$D$7:$K$20,'설정시트'!$C$7:$C$20=I194)"),"#N/A")</f>
        <v>#N/A</v>
      </c>
      <c r="AC194" s="201"/>
      <c r="AD194" s="201"/>
      <c r="AE194" s="201"/>
      <c r="AF194" s="201"/>
      <c r="AG194" s="201"/>
      <c r="AH194" s="201"/>
      <c r="AI194" s="201"/>
    </row>
    <row r="195">
      <c r="H195" s="205"/>
      <c r="I195" s="206"/>
      <c r="J195" s="203"/>
      <c r="K195" s="255"/>
      <c r="L195" s="199"/>
      <c r="M195" s="130"/>
      <c r="N195" s="199"/>
      <c r="O195" s="200"/>
      <c r="P195" s="200"/>
      <c r="Q195" s="130"/>
      <c r="R195" s="199"/>
      <c r="S195" s="200"/>
      <c r="T195" s="132"/>
      <c r="AB195" s="201" t="str">
        <f>IFERROR(__xludf.DUMMYFUNCTION("FILTER('설정시트'!$D$7:$K$20,'설정시트'!$C$7:$C$20=I195)"),"#N/A")</f>
        <v>#N/A</v>
      </c>
      <c r="AC195" s="201"/>
      <c r="AD195" s="201"/>
      <c r="AE195" s="201"/>
      <c r="AF195" s="201"/>
      <c r="AG195" s="201"/>
      <c r="AH195" s="201"/>
      <c r="AI195" s="201"/>
    </row>
    <row r="196">
      <c r="H196" s="205"/>
      <c r="I196" s="206"/>
      <c r="J196" s="203"/>
      <c r="K196" s="255"/>
      <c r="L196" s="199"/>
      <c r="M196" s="130"/>
      <c r="N196" s="199"/>
      <c r="O196" s="200"/>
      <c r="P196" s="200"/>
      <c r="Q196" s="130"/>
      <c r="R196" s="199"/>
      <c r="S196" s="200"/>
      <c r="T196" s="132"/>
      <c r="AB196" s="201" t="str">
        <f>IFERROR(__xludf.DUMMYFUNCTION("FILTER('설정시트'!$D$7:$K$20,'설정시트'!$C$7:$C$20=I196)"),"#N/A")</f>
        <v>#N/A</v>
      </c>
      <c r="AC196" s="201"/>
      <c r="AD196" s="201"/>
      <c r="AE196" s="201"/>
      <c r="AF196" s="201"/>
      <c r="AG196" s="201"/>
      <c r="AH196" s="201"/>
      <c r="AI196" s="201"/>
    </row>
    <row r="197">
      <c r="H197" s="205"/>
      <c r="I197" s="206"/>
      <c r="J197" s="203"/>
      <c r="K197" s="255"/>
      <c r="L197" s="199"/>
      <c r="M197" s="130"/>
      <c r="N197" s="199"/>
      <c r="O197" s="200"/>
      <c r="P197" s="200"/>
      <c r="Q197" s="130"/>
      <c r="R197" s="199"/>
      <c r="S197" s="200"/>
      <c r="T197" s="132"/>
      <c r="AB197" s="201" t="str">
        <f>IFERROR(__xludf.DUMMYFUNCTION("FILTER('설정시트'!$D$7:$K$20,'설정시트'!$C$7:$C$20=I197)"),"#N/A")</f>
        <v>#N/A</v>
      </c>
      <c r="AC197" s="201"/>
      <c r="AD197" s="201"/>
      <c r="AE197" s="201"/>
      <c r="AF197" s="201"/>
      <c r="AG197" s="201"/>
      <c r="AH197" s="201"/>
      <c r="AI197" s="201"/>
    </row>
    <row r="198">
      <c r="H198" s="205"/>
      <c r="I198" s="206"/>
      <c r="J198" s="203"/>
      <c r="K198" s="255"/>
      <c r="L198" s="199"/>
      <c r="M198" s="130"/>
      <c r="N198" s="199"/>
      <c r="O198" s="200"/>
      <c r="P198" s="200"/>
      <c r="Q198" s="130"/>
      <c r="R198" s="199"/>
      <c r="S198" s="200"/>
      <c r="T198" s="132"/>
      <c r="AB198" s="201" t="str">
        <f>IFERROR(__xludf.DUMMYFUNCTION("FILTER('설정시트'!$D$7:$K$20,'설정시트'!$C$7:$C$20=I198)"),"#N/A")</f>
        <v>#N/A</v>
      </c>
      <c r="AC198" s="201"/>
      <c r="AD198" s="201"/>
      <c r="AE198" s="201"/>
      <c r="AF198" s="201"/>
      <c r="AG198" s="201"/>
      <c r="AH198" s="201"/>
      <c r="AI198" s="201"/>
    </row>
    <row r="199">
      <c r="H199" s="205"/>
      <c r="I199" s="206"/>
      <c r="J199" s="203"/>
      <c r="K199" s="255"/>
      <c r="L199" s="199"/>
      <c r="M199" s="130"/>
      <c r="N199" s="199"/>
      <c r="O199" s="200"/>
      <c r="P199" s="200"/>
      <c r="Q199" s="130"/>
      <c r="R199" s="199"/>
      <c r="S199" s="200"/>
      <c r="T199" s="132"/>
      <c r="AB199" s="201" t="str">
        <f>IFERROR(__xludf.DUMMYFUNCTION("FILTER('설정시트'!$D$7:$K$20,'설정시트'!$C$7:$C$20=I199)"),"#N/A")</f>
        <v>#N/A</v>
      </c>
      <c r="AC199" s="201"/>
      <c r="AD199" s="201"/>
      <c r="AE199" s="201"/>
      <c r="AF199" s="201"/>
      <c r="AG199" s="201"/>
      <c r="AH199" s="201"/>
      <c r="AI199" s="201"/>
    </row>
    <row r="200">
      <c r="H200" s="205"/>
      <c r="I200" s="206"/>
      <c r="J200" s="203"/>
      <c r="K200" s="255"/>
      <c r="L200" s="199"/>
      <c r="M200" s="130"/>
      <c r="N200" s="199"/>
      <c r="O200" s="200"/>
      <c r="P200" s="200"/>
      <c r="Q200" s="130"/>
      <c r="R200" s="199"/>
      <c r="S200" s="200"/>
      <c r="T200" s="132"/>
      <c r="AB200" s="201" t="str">
        <f>IFERROR(__xludf.DUMMYFUNCTION("FILTER('설정시트'!$D$7:$K$20,'설정시트'!$C$7:$C$20=I200)"),"#N/A")</f>
        <v>#N/A</v>
      </c>
      <c r="AC200" s="201"/>
      <c r="AD200" s="201"/>
      <c r="AE200" s="201"/>
      <c r="AF200" s="201"/>
      <c r="AG200" s="201"/>
      <c r="AH200" s="201"/>
      <c r="AI200" s="201"/>
    </row>
    <row r="201">
      <c r="H201" s="205"/>
      <c r="I201" s="206"/>
      <c r="J201" s="203"/>
      <c r="K201" s="255"/>
      <c r="L201" s="199"/>
      <c r="M201" s="130"/>
      <c r="N201" s="199"/>
      <c r="O201" s="200"/>
      <c r="P201" s="200"/>
      <c r="Q201" s="130"/>
      <c r="R201" s="199"/>
      <c r="S201" s="200"/>
      <c r="T201" s="132"/>
      <c r="AB201" s="201" t="str">
        <f>IFERROR(__xludf.DUMMYFUNCTION("FILTER('설정시트'!$D$7:$K$20,'설정시트'!$C$7:$C$20=I201)"),"#N/A")</f>
        <v>#N/A</v>
      </c>
      <c r="AC201" s="201"/>
      <c r="AD201" s="201"/>
      <c r="AE201" s="201"/>
      <c r="AF201" s="201"/>
      <c r="AG201" s="201"/>
      <c r="AH201" s="201"/>
      <c r="AI201" s="201"/>
    </row>
    <row r="202">
      <c r="H202" s="205"/>
      <c r="I202" s="206"/>
      <c r="J202" s="203"/>
      <c r="K202" s="255"/>
      <c r="L202" s="199"/>
      <c r="M202" s="130"/>
      <c r="N202" s="199"/>
      <c r="O202" s="200"/>
      <c r="P202" s="200"/>
      <c r="Q202" s="130"/>
      <c r="R202" s="199"/>
      <c r="S202" s="200"/>
      <c r="T202" s="132"/>
      <c r="AB202" s="201" t="str">
        <f>IFERROR(__xludf.DUMMYFUNCTION("FILTER('설정시트'!$D$7:$K$20,'설정시트'!$C$7:$C$20=I202)"),"#N/A")</f>
        <v>#N/A</v>
      </c>
      <c r="AC202" s="201"/>
      <c r="AD202" s="201"/>
      <c r="AE202" s="201"/>
      <c r="AF202" s="201"/>
      <c r="AG202" s="201"/>
      <c r="AH202" s="201"/>
      <c r="AI202" s="201"/>
    </row>
    <row r="203">
      <c r="H203" s="205"/>
      <c r="I203" s="206"/>
      <c r="J203" s="203"/>
      <c r="K203" s="255"/>
      <c r="L203" s="199"/>
      <c r="M203" s="130"/>
      <c r="N203" s="199"/>
      <c r="O203" s="200"/>
      <c r="P203" s="200"/>
      <c r="Q203" s="130"/>
      <c r="R203" s="199"/>
      <c r="S203" s="200"/>
      <c r="T203" s="132"/>
      <c r="AB203" s="201" t="str">
        <f>IFERROR(__xludf.DUMMYFUNCTION("FILTER('설정시트'!$D$7:$K$20,'설정시트'!$C$7:$C$20=I203)"),"#N/A")</f>
        <v>#N/A</v>
      </c>
      <c r="AC203" s="201"/>
      <c r="AD203" s="201"/>
      <c r="AE203" s="201"/>
      <c r="AF203" s="201"/>
      <c r="AG203" s="201"/>
      <c r="AH203" s="201"/>
      <c r="AI203" s="201"/>
    </row>
    <row r="204">
      <c r="H204" s="205"/>
      <c r="I204" s="206"/>
      <c r="J204" s="203"/>
      <c r="K204" s="255"/>
      <c r="L204" s="199"/>
      <c r="M204" s="130"/>
      <c r="N204" s="199"/>
      <c r="O204" s="200"/>
      <c r="P204" s="200"/>
      <c r="Q204" s="130"/>
      <c r="R204" s="199"/>
      <c r="S204" s="200"/>
      <c r="T204" s="132"/>
      <c r="AB204" s="201" t="str">
        <f>IFERROR(__xludf.DUMMYFUNCTION("FILTER('설정시트'!$D$7:$K$20,'설정시트'!$C$7:$C$20=I204)"),"#N/A")</f>
        <v>#N/A</v>
      </c>
      <c r="AC204" s="201"/>
      <c r="AD204" s="201"/>
      <c r="AE204" s="201"/>
      <c r="AF204" s="201"/>
      <c r="AG204" s="201"/>
      <c r="AH204" s="201"/>
      <c r="AI204" s="201"/>
    </row>
    <row r="205">
      <c r="H205" s="205"/>
      <c r="I205" s="206"/>
      <c r="J205" s="203"/>
      <c r="K205" s="255"/>
      <c r="L205" s="199"/>
      <c r="M205" s="130"/>
      <c r="N205" s="199"/>
      <c r="O205" s="200"/>
      <c r="P205" s="200"/>
      <c r="Q205" s="130"/>
      <c r="R205" s="199"/>
      <c r="S205" s="200"/>
      <c r="T205" s="132"/>
      <c r="AB205" s="201" t="str">
        <f>IFERROR(__xludf.DUMMYFUNCTION("FILTER('설정시트'!$D$7:$K$20,'설정시트'!$C$7:$C$20=I205)"),"#N/A")</f>
        <v>#N/A</v>
      </c>
      <c r="AC205" s="201"/>
      <c r="AD205" s="201"/>
      <c r="AE205" s="201"/>
      <c r="AF205" s="201"/>
      <c r="AG205" s="201"/>
      <c r="AH205" s="201"/>
      <c r="AI205" s="201"/>
    </row>
    <row r="206">
      <c r="H206" s="205"/>
      <c r="I206" s="206"/>
      <c r="J206" s="203"/>
      <c r="K206" s="255"/>
      <c r="L206" s="199"/>
      <c r="M206" s="130"/>
      <c r="N206" s="199"/>
      <c r="O206" s="200"/>
      <c r="P206" s="200"/>
      <c r="Q206" s="130"/>
      <c r="R206" s="199"/>
      <c r="S206" s="200"/>
      <c r="T206" s="132"/>
      <c r="AB206" s="201" t="str">
        <f>IFERROR(__xludf.DUMMYFUNCTION("FILTER('설정시트'!$D$7:$K$20,'설정시트'!$C$7:$C$20=I206)"),"#N/A")</f>
        <v>#N/A</v>
      </c>
      <c r="AC206" s="201"/>
      <c r="AD206" s="201"/>
      <c r="AE206" s="201"/>
      <c r="AF206" s="201"/>
      <c r="AG206" s="201"/>
      <c r="AH206" s="201"/>
      <c r="AI206" s="201"/>
    </row>
    <row r="207">
      <c r="H207" s="205"/>
      <c r="I207" s="206"/>
      <c r="J207" s="203"/>
      <c r="K207" s="255"/>
      <c r="L207" s="199"/>
      <c r="M207" s="130"/>
      <c r="N207" s="199"/>
      <c r="O207" s="200"/>
      <c r="P207" s="200"/>
      <c r="Q207" s="130"/>
      <c r="R207" s="199"/>
      <c r="S207" s="200"/>
      <c r="T207" s="132"/>
      <c r="AB207" s="201" t="str">
        <f>IFERROR(__xludf.DUMMYFUNCTION("FILTER('설정시트'!$D$7:$K$20,'설정시트'!$C$7:$C$20=I207)"),"#N/A")</f>
        <v>#N/A</v>
      </c>
      <c r="AC207" s="201"/>
      <c r="AD207" s="201"/>
      <c r="AE207" s="201"/>
      <c r="AF207" s="201"/>
      <c r="AG207" s="201"/>
      <c r="AH207" s="201"/>
      <c r="AI207" s="201"/>
    </row>
    <row r="208">
      <c r="H208" s="205"/>
      <c r="I208" s="206"/>
      <c r="J208" s="203"/>
      <c r="K208" s="255"/>
      <c r="L208" s="199"/>
      <c r="M208" s="130"/>
      <c r="N208" s="199"/>
      <c r="O208" s="200"/>
      <c r="P208" s="200"/>
      <c r="Q208" s="130"/>
      <c r="R208" s="199"/>
      <c r="S208" s="200"/>
      <c r="T208" s="132"/>
      <c r="AB208" s="201" t="str">
        <f>IFERROR(__xludf.DUMMYFUNCTION("FILTER('설정시트'!$D$7:$K$20,'설정시트'!$C$7:$C$20=I208)"),"#N/A")</f>
        <v>#N/A</v>
      </c>
      <c r="AC208" s="201"/>
      <c r="AD208" s="201"/>
      <c r="AE208" s="201"/>
      <c r="AF208" s="201"/>
      <c r="AG208" s="201"/>
      <c r="AH208" s="201"/>
      <c r="AI208" s="201"/>
    </row>
    <row r="209">
      <c r="H209" s="205"/>
      <c r="I209" s="206"/>
      <c r="J209" s="203"/>
      <c r="K209" s="255"/>
      <c r="L209" s="199"/>
      <c r="M209" s="130"/>
      <c r="N209" s="199"/>
      <c r="O209" s="200"/>
      <c r="P209" s="200"/>
      <c r="Q209" s="130"/>
      <c r="R209" s="199"/>
      <c r="S209" s="200"/>
      <c r="T209" s="132"/>
      <c r="AB209" s="201" t="str">
        <f>IFERROR(__xludf.DUMMYFUNCTION("FILTER('설정시트'!$D$7:$K$20,'설정시트'!$C$7:$C$20=I209)"),"#N/A")</f>
        <v>#N/A</v>
      </c>
      <c r="AC209" s="201"/>
      <c r="AD209" s="201"/>
      <c r="AE209" s="201"/>
      <c r="AF209" s="201"/>
      <c r="AG209" s="201"/>
      <c r="AH209" s="201"/>
      <c r="AI209" s="201"/>
    </row>
    <row r="210">
      <c r="H210" s="205"/>
      <c r="I210" s="206"/>
      <c r="J210" s="203"/>
      <c r="K210" s="255"/>
      <c r="L210" s="199"/>
      <c r="M210" s="130"/>
      <c r="N210" s="199"/>
      <c r="O210" s="200"/>
      <c r="P210" s="200"/>
      <c r="Q210" s="130"/>
      <c r="R210" s="199"/>
      <c r="S210" s="200"/>
      <c r="T210" s="132"/>
      <c r="AB210" s="201" t="str">
        <f>IFERROR(__xludf.DUMMYFUNCTION("FILTER('설정시트'!$D$7:$K$20,'설정시트'!$C$7:$C$20=I210)"),"#N/A")</f>
        <v>#N/A</v>
      </c>
      <c r="AC210" s="201"/>
      <c r="AD210" s="201"/>
      <c r="AE210" s="201"/>
      <c r="AF210" s="201"/>
      <c r="AG210" s="201"/>
      <c r="AH210" s="201"/>
      <c r="AI210" s="201"/>
    </row>
    <row r="211">
      <c r="H211" s="205"/>
      <c r="I211" s="206"/>
      <c r="J211" s="203"/>
      <c r="K211" s="255"/>
      <c r="L211" s="199"/>
      <c r="M211" s="130"/>
      <c r="N211" s="199"/>
      <c r="O211" s="200"/>
      <c r="P211" s="200"/>
      <c r="Q211" s="130"/>
      <c r="R211" s="199"/>
      <c r="S211" s="200"/>
      <c r="T211" s="132"/>
      <c r="AB211" s="201" t="str">
        <f>IFERROR(__xludf.DUMMYFUNCTION("FILTER('설정시트'!$D$7:$K$20,'설정시트'!$C$7:$C$20=I211)"),"#N/A")</f>
        <v>#N/A</v>
      </c>
      <c r="AC211" s="201"/>
      <c r="AD211" s="201"/>
      <c r="AE211" s="201"/>
      <c r="AF211" s="201"/>
      <c r="AG211" s="201"/>
      <c r="AH211" s="201"/>
      <c r="AI211" s="201"/>
    </row>
    <row r="212">
      <c r="H212" s="205"/>
      <c r="I212" s="206"/>
      <c r="J212" s="203"/>
      <c r="K212" s="255"/>
      <c r="L212" s="199"/>
      <c r="M212" s="130"/>
      <c r="N212" s="199"/>
      <c r="O212" s="200"/>
      <c r="P212" s="200"/>
      <c r="Q212" s="130"/>
      <c r="R212" s="199"/>
      <c r="S212" s="200"/>
      <c r="T212" s="132"/>
      <c r="AB212" s="201" t="str">
        <f>IFERROR(__xludf.DUMMYFUNCTION("FILTER('설정시트'!$D$7:$K$20,'설정시트'!$C$7:$C$20=I212)"),"#N/A")</f>
        <v>#N/A</v>
      </c>
      <c r="AC212" s="201"/>
      <c r="AD212" s="201"/>
      <c r="AE212" s="201"/>
      <c r="AF212" s="201"/>
      <c r="AG212" s="201"/>
      <c r="AH212" s="201"/>
      <c r="AI212" s="201"/>
    </row>
    <row r="213">
      <c r="H213" s="205"/>
      <c r="I213" s="206"/>
      <c r="J213" s="203"/>
      <c r="K213" s="255"/>
      <c r="L213" s="199"/>
      <c r="M213" s="130"/>
      <c r="N213" s="199"/>
      <c r="O213" s="200"/>
      <c r="P213" s="200"/>
      <c r="Q213" s="130"/>
      <c r="R213" s="199"/>
      <c r="S213" s="200"/>
      <c r="T213" s="132"/>
      <c r="AB213" s="201" t="str">
        <f>IFERROR(__xludf.DUMMYFUNCTION("FILTER('설정시트'!$D$7:$K$20,'설정시트'!$C$7:$C$20=I213)"),"#N/A")</f>
        <v>#N/A</v>
      </c>
      <c r="AC213" s="201"/>
      <c r="AD213" s="201"/>
      <c r="AE213" s="201"/>
      <c r="AF213" s="201"/>
      <c r="AG213" s="201"/>
      <c r="AH213" s="201"/>
      <c r="AI213" s="201"/>
    </row>
    <row r="214">
      <c r="H214" s="205"/>
      <c r="I214" s="206"/>
      <c r="J214" s="203"/>
      <c r="K214" s="255"/>
      <c r="L214" s="199"/>
      <c r="M214" s="130"/>
      <c r="N214" s="199"/>
      <c r="O214" s="200"/>
      <c r="P214" s="200"/>
      <c r="Q214" s="130"/>
      <c r="R214" s="199"/>
      <c r="S214" s="200"/>
      <c r="T214" s="132"/>
      <c r="AB214" s="201" t="str">
        <f>IFERROR(__xludf.DUMMYFUNCTION("FILTER('설정시트'!$D$7:$K$20,'설정시트'!$C$7:$C$20=I214)"),"#N/A")</f>
        <v>#N/A</v>
      </c>
      <c r="AC214" s="201"/>
      <c r="AD214" s="201"/>
      <c r="AE214" s="201"/>
      <c r="AF214" s="201"/>
      <c r="AG214" s="201"/>
      <c r="AH214" s="201"/>
      <c r="AI214" s="201"/>
    </row>
    <row r="215">
      <c r="H215" s="205"/>
      <c r="I215" s="206"/>
      <c r="J215" s="203"/>
      <c r="K215" s="255"/>
      <c r="L215" s="199"/>
      <c r="M215" s="130"/>
      <c r="N215" s="199"/>
      <c r="O215" s="200"/>
      <c r="P215" s="200"/>
      <c r="Q215" s="130"/>
      <c r="R215" s="199"/>
      <c r="S215" s="200"/>
      <c r="T215" s="132"/>
      <c r="AB215" s="201" t="str">
        <f>IFERROR(__xludf.DUMMYFUNCTION("FILTER('설정시트'!$D$7:$K$20,'설정시트'!$C$7:$C$20=I215)"),"#N/A")</f>
        <v>#N/A</v>
      </c>
      <c r="AC215" s="201"/>
      <c r="AD215" s="201"/>
      <c r="AE215" s="201"/>
      <c r="AF215" s="201"/>
      <c r="AG215" s="201"/>
      <c r="AH215" s="201"/>
      <c r="AI215" s="201"/>
    </row>
    <row r="216">
      <c r="H216" s="205"/>
      <c r="I216" s="206"/>
      <c r="J216" s="203"/>
      <c r="K216" s="255"/>
      <c r="L216" s="199"/>
      <c r="M216" s="130"/>
      <c r="N216" s="199"/>
      <c r="O216" s="200"/>
      <c r="P216" s="200"/>
      <c r="Q216" s="130"/>
      <c r="R216" s="199"/>
      <c r="S216" s="200"/>
      <c r="T216" s="132"/>
      <c r="AB216" s="201" t="str">
        <f>IFERROR(__xludf.DUMMYFUNCTION("FILTER('설정시트'!$D$7:$K$20,'설정시트'!$C$7:$C$20=I216)"),"#N/A")</f>
        <v>#N/A</v>
      </c>
      <c r="AC216" s="201"/>
      <c r="AD216" s="201"/>
      <c r="AE216" s="201"/>
      <c r="AF216" s="201"/>
      <c r="AG216" s="201"/>
      <c r="AH216" s="201"/>
      <c r="AI216" s="201"/>
    </row>
    <row r="217">
      <c r="H217" s="205"/>
      <c r="I217" s="206"/>
      <c r="J217" s="203"/>
      <c r="K217" s="255"/>
      <c r="L217" s="199"/>
      <c r="M217" s="130"/>
      <c r="N217" s="199"/>
      <c r="O217" s="200"/>
      <c r="P217" s="200"/>
      <c r="Q217" s="130"/>
      <c r="R217" s="199"/>
      <c r="S217" s="200"/>
      <c r="T217" s="132"/>
      <c r="AB217" s="201" t="str">
        <f>IFERROR(__xludf.DUMMYFUNCTION("FILTER('설정시트'!$D$7:$K$20,'설정시트'!$C$7:$C$20=I217)"),"#N/A")</f>
        <v>#N/A</v>
      </c>
      <c r="AC217" s="201"/>
      <c r="AD217" s="201"/>
      <c r="AE217" s="201"/>
      <c r="AF217" s="201"/>
      <c r="AG217" s="201"/>
      <c r="AH217" s="201"/>
      <c r="AI217" s="201"/>
    </row>
    <row r="218">
      <c r="H218" s="205"/>
      <c r="I218" s="206"/>
      <c r="J218" s="203"/>
      <c r="K218" s="255"/>
      <c r="L218" s="199"/>
      <c r="M218" s="130"/>
      <c r="N218" s="199"/>
      <c r="O218" s="200"/>
      <c r="P218" s="200"/>
      <c r="Q218" s="130"/>
      <c r="R218" s="199"/>
      <c r="S218" s="200"/>
      <c r="T218" s="132"/>
      <c r="AB218" s="201" t="str">
        <f>IFERROR(__xludf.DUMMYFUNCTION("FILTER('설정시트'!$D$7:$K$20,'설정시트'!$C$7:$C$20=I218)"),"#N/A")</f>
        <v>#N/A</v>
      </c>
      <c r="AC218" s="201"/>
      <c r="AD218" s="201"/>
      <c r="AE218" s="201"/>
      <c r="AF218" s="201"/>
      <c r="AG218" s="201"/>
      <c r="AH218" s="201"/>
      <c r="AI218" s="201"/>
    </row>
    <row r="219">
      <c r="H219" s="205"/>
      <c r="I219" s="206"/>
      <c r="J219" s="203"/>
      <c r="K219" s="255"/>
      <c r="L219" s="199"/>
      <c r="M219" s="130"/>
      <c r="N219" s="199"/>
      <c r="O219" s="200"/>
      <c r="P219" s="200"/>
      <c r="Q219" s="130"/>
      <c r="R219" s="199"/>
      <c r="S219" s="200"/>
      <c r="T219" s="132"/>
      <c r="AB219" s="201" t="str">
        <f>IFERROR(__xludf.DUMMYFUNCTION("FILTER('설정시트'!$D$7:$K$20,'설정시트'!$C$7:$C$20=I219)"),"#N/A")</f>
        <v>#N/A</v>
      </c>
      <c r="AC219" s="201"/>
      <c r="AD219" s="201"/>
      <c r="AE219" s="201"/>
      <c r="AF219" s="201"/>
      <c r="AG219" s="201"/>
      <c r="AH219" s="201"/>
      <c r="AI219" s="201"/>
    </row>
    <row r="220">
      <c r="H220" s="205"/>
      <c r="I220" s="206"/>
      <c r="J220" s="203"/>
      <c r="K220" s="255"/>
      <c r="L220" s="199"/>
      <c r="M220" s="130"/>
      <c r="N220" s="199"/>
      <c r="O220" s="200"/>
      <c r="P220" s="200"/>
      <c r="Q220" s="130"/>
      <c r="R220" s="199"/>
      <c r="S220" s="200"/>
      <c r="T220" s="132"/>
      <c r="AB220" s="201" t="str">
        <f>IFERROR(__xludf.DUMMYFUNCTION("FILTER('설정시트'!$D$7:$K$20,'설정시트'!$C$7:$C$20=I220)"),"#N/A")</f>
        <v>#N/A</v>
      </c>
      <c r="AC220" s="201"/>
      <c r="AD220" s="201"/>
      <c r="AE220" s="201"/>
      <c r="AF220" s="201"/>
      <c r="AG220" s="201"/>
      <c r="AH220" s="201"/>
      <c r="AI220" s="201"/>
    </row>
    <row r="221">
      <c r="H221" s="205"/>
      <c r="I221" s="206"/>
      <c r="J221" s="203"/>
      <c r="K221" s="255"/>
      <c r="L221" s="199"/>
      <c r="M221" s="130"/>
      <c r="N221" s="199"/>
      <c r="O221" s="200"/>
      <c r="P221" s="200"/>
      <c r="Q221" s="130"/>
      <c r="R221" s="199"/>
      <c r="S221" s="200"/>
      <c r="T221" s="132"/>
      <c r="AB221" s="201" t="str">
        <f>IFERROR(__xludf.DUMMYFUNCTION("FILTER('설정시트'!$D$7:$K$20,'설정시트'!$C$7:$C$20=I221)"),"#N/A")</f>
        <v>#N/A</v>
      </c>
      <c r="AC221" s="201"/>
      <c r="AD221" s="201"/>
      <c r="AE221" s="201"/>
      <c r="AF221" s="201"/>
      <c r="AG221" s="201"/>
      <c r="AH221" s="201"/>
      <c r="AI221" s="201"/>
    </row>
    <row r="222">
      <c r="H222" s="205"/>
      <c r="I222" s="206"/>
      <c r="J222" s="203"/>
      <c r="K222" s="255"/>
      <c r="L222" s="199"/>
      <c r="M222" s="130"/>
      <c r="N222" s="199"/>
      <c r="O222" s="200"/>
      <c r="P222" s="200"/>
      <c r="Q222" s="130"/>
      <c r="R222" s="199"/>
      <c r="S222" s="200"/>
      <c r="T222" s="132"/>
      <c r="AB222" s="201" t="str">
        <f>IFERROR(__xludf.DUMMYFUNCTION("FILTER('설정시트'!$D$7:$K$20,'설정시트'!$C$7:$C$20=I222)"),"#N/A")</f>
        <v>#N/A</v>
      </c>
      <c r="AC222" s="201"/>
      <c r="AD222" s="201"/>
      <c r="AE222" s="201"/>
      <c r="AF222" s="201"/>
      <c r="AG222" s="201"/>
      <c r="AH222" s="201"/>
      <c r="AI222" s="201"/>
    </row>
    <row r="223">
      <c r="H223" s="205"/>
      <c r="I223" s="206"/>
      <c r="J223" s="203"/>
      <c r="K223" s="255"/>
      <c r="L223" s="199"/>
      <c r="M223" s="130"/>
      <c r="N223" s="199"/>
      <c r="O223" s="200"/>
      <c r="P223" s="200"/>
      <c r="Q223" s="130"/>
      <c r="R223" s="199"/>
      <c r="S223" s="200"/>
      <c r="T223" s="132"/>
      <c r="AB223" s="201" t="str">
        <f>IFERROR(__xludf.DUMMYFUNCTION("FILTER('설정시트'!$D$7:$K$20,'설정시트'!$C$7:$C$20=I223)"),"#N/A")</f>
        <v>#N/A</v>
      </c>
      <c r="AC223" s="201"/>
      <c r="AD223" s="201"/>
      <c r="AE223" s="201"/>
      <c r="AF223" s="201"/>
      <c r="AG223" s="201"/>
      <c r="AH223" s="201"/>
      <c r="AI223" s="201"/>
    </row>
    <row r="224">
      <c r="H224" s="205"/>
      <c r="I224" s="206"/>
      <c r="J224" s="203"/>
      <c r="K224" s="255"/>
      <c r="L224" s="199"/>
      <c r="M224" s="130"/>
      <c r="N224" s="199"/>
      <c r="O224" s="200"/>
      <c r="P224" s="200"/>
      <c r="Q224" s="130"/>
      <c r="R224" s="199"/>
      <c r="S224" s="200"/>
      <c r="T224" s="132"/>
      <c r="AB224" s="201" t="str">
        <f>IFERROR(__xludf.DUMMYFUNCTION("FILTER('설정시트'!$D$7:$K$20,'설정시트'!$C$7:$C$20=I224)"),"#N/A")</f>
        <v>#N/A</v>
      </c>
      <c r="AC224" s="201"/>
      <c r="AD224" s="201"/>
      <c r="AE224" s="201"/>
      <c r="AF224" s="201"/>
      <c r="AG224" s="201"/>
      <c r="AH224" s="201"/>
      <c r="AI224" s="201"/>
    </row>
    <row r="225">
      <c r="H225" s="205"/>
      <c r="I225" s="206"/>
      <c r="J225" s="203"/>
      <c r="K225" s="255"/>
      <c r="L225" s="199"/>
      <c r="M225" s="130"/>
      <c r="N225" s="199"/>
      <c r="O225" s="200"/>
      <c r="P225" s="200"/>
      <c r="Q225" s="130"/>
      <c r="R225" s="199"/>
      <c r="S225" s="200"/>
      <c r="T225" s="132"/>
      <c r="AB225" s="201" t="str">
        <f>IFERROR(__xludf.DUMMYFUNCTION("FILTER('설정시트'!$D$7:$K$20,'설정시트'!$C$7:$C$20=I225)"),"#N/A")</f>
        <v>#N/A</v>
      </c>
      <c r="AC225" s="201"/>
      <c r="AD225" s="201"/>
      <c r="AE225" s="201"/>
      <c r="AF225" s="201"/>
      <c r="AG225" s="201"/>
      <c r="AH225" s="201"/>
      <c r="AI225" s="201"/>
    </row>
    <row r="226">
      <c r="H226" s="205"/>
      <c r="I226" s="206"/>
      <c r="J226" s="203"/>
      <c r="K226" s="255"/>
      <c r="L226" s="199"/>
      <c r="M226" s="130"/>
      <c r="N226" s="199"/>
      <c r="O226" s="200"/>
      <c r="P226" s="200"/>
      <c r="Q226" s="130"/>
      <c r="R226" s="199"/>
      <c r="S226" s="200"/>
      <c r="T226" s="132"/>
      <c r="AB226" s="201" t="str">
        <f>IFERROR(__xludf.DUMMYFUNCTION("FILTER('설정시트'!$D$7:$K$20,'설정시트'!$C$7:$C$20=I226)"),"#N/A")</f>
        <v>#N/A</v>
      </c>
      <c r="AC226" s="201"/>
      <c r="AD226" s="201"/>
      <c r="AE226" s="201"/>
      <c r="AF226" s="201"/>
      <c r="AG226" s="201"/>
      <c r="AH226" s="201"/>
      <c r="AI226" s="201"/>
    </row>
    <row r="227">
      <c r="H227" s="205"/>
      <c r="I227" s="206"/>
      <c r="J227" s="203"/>
      <c r="K227" s="255"/>
      <c r="L227" s="199"/>
      <c r="M227" s="130"/>
      <c r="N227" s="199"/>
      <c r="O227" s="200"/>
      <c r="P227" s="200"/>
      <c r="Q227" s="130"/>
      <c r="R227" s="199"/>
      <c r="S227" s="200"/>
      <c r="T227" s="132"/>
      <c r="AB227" s="201" t="str">
        <f>IFERROR(__xludf.DUMMYFUNCTION("FILTER('설정시트'!$D$7:$K$20,'설정시트'!$C$7:$C$20=I227)"),"#N/A")</f>
        <v>#N/A</v>
      </c>
      <c r="AC227" s="201"/>
      <c r="AD227" s="201"/>
      <c r="AE227" s="201"/>
      <c r="AF227" s="201"/>
      <c r="AG227" s="201"/>
      <c r="AH227" s="201"/>
      <c r="AI227" s="201"/>
    </row>
    <row r="228">
      <c r="H228" s="205"/>
      <c r="I228" s="206"/>
      <c r="J228" s="203"/>
      <c r="K228" s="255"/>
      <c r="L228" s="199"/>
      <c r="M228" s="130"/>
      <c r="N228" s="199"/>
      <c r="O228" s="200"/>
      <c r="P228" s="200"/>
      <c r="Q228" s="130"/>
      <c r="R228" s="199"/>
      <c r="S228" s="200"/>
      <c r="T228" s="132"/>
      <c r="AB228" s="201" t="str">
        <f>IFERROR(__xludf.DUMMYFUNCTION("FILTER('설정시트'!$D$7:$K$20,'설정시트'!$C$7:$C$20=I228)"),"#N/A")</f>
        <v>#N/A</v>
      </c>
      <c r="AC228" s="201"/>
      <c r="AD228" s="201"/>
      <c r="AE228" s="201"/>
      <c r="AF228" s="201"/>
      <c r="AG228" s="201"/>
      <c r="AH228" s="201"/>
      <c r="AI228" s="201"/>
    </row>
    <row r="229">
      <c r="H229" s="205"/>
      <c r="I229" s="206"/>
      <c r="J229" s="203"/>
      <c r="K229" s="255"/>
      <c r="L229" s="199"/>
      <c r="M229" s="130"/>
      <c r="N229" s="199"/>
      <c r="O229" s="200"/>
      <c r="P229" s="200"/>
      <c r="Q229" s="130"/>
      <c r="R229" s="199"/>
      <c r="S229" s="200"/>
      <c r="T229" s="132"/>
      <c r="AB229" s="201" t="str">
        <f>IFERROR(__xludf.DUMMYFUNCTION("FILTER('설정시트'!$D$7:$K$20,'설정시트'!$C$7:$C$20=I229)"),"#N/A")</f>
        <v>#N/A</v>
      </c>
      <c r="AC229" s="201"/>
      <c r="AD229" s="201"/>
      <c r="AE229" s="201"/>
      <c r="AF229" s="201"/>
      <c r="AG229" s="201"/>
      <c r="AH229" s="201"/>
      <c r="AI229" s="201"/>
    </row>
    <row r="230">
      <c r="H230" s="205"/>
      <c r="I230" s="206"/>
      <c r="J230" s="203"/>
      <c r="K230" s="255"/>
      <c r="L230" s="199"/>
      <c r="M230" s="130"/>
      <c r="N230" s="199"/>
      <c r="O230" s="200"/>
      <c r="P230" s="200"/>
      <c r="Q230" s="130"/>
      <c r="R230" s="199"/>
      <c r="S230" s="200"/>
      <c r="T230" s="132"/>
      <c r="AB230" s="201" t="str">
        <f>IFERROR(__xludf.DUMMYFUNCTION("FILTER('설정시트'!$D$7:$K$20,'설정시트'!$C$7:$C$20=I230)"),"#N/A")</f>
        <v>#N/A</v>
      </c>
      <c r="AC230" s="201"/>
      <c r="AD230" s="201"/>
      <c r="AE230" s="201"/>
      <c r="AF230" s="201"/>
      <c r="AG230" s="201"/>
      <c r="AH230" s="201"/>
      <c r="AI230" s="201"/>
    </row>
    <row r="231">
      <c r="H231" s="205"/>
      <c r="I231" s="206"/>
      <c r="J231" s="203"/>
      <c r="K231" s="255"/>
      <c r="L231" s="199"/>
      <c r="M231" s="130"/>
      <c r="N231" s="199"/>
      <c r="O231" s="200"/>
      <c r="P231" s="200"/>
      <c r="Q231" s="130"/>
      <c r="R231" s="199"/>
      <c r="S231" s="200"/>
      <c r="T231" s="132"/>
      <c r="AB231" s="201" t="str">
        <f>IFERROR(__xludf.DUMMYFUNCTION("FILTER('설정시트'!$D$7:$K$20,'설정시트'!$C$7:$C$20=I231)"),"#N/A")</f>
        <v>#N/A</v>
      </c>
      <c r="AC231" s="201"/>
      <c r="AD231" s="201"/>
      <c r="AE231" s="201"/>
      <c r="AF231" s="201"/>
      <c r="AG231" s="201"/>
      <c r="AH231" s="201"/>
      <c r="AI231" s="201"/>
    </row>
    <row r="232">
      <c r="H232" s="205"/>
      <c r="I232" s="206"/>
      <c r="J232" s="203"/>
      <c r="K232" s="255"/>
      <c r="L232" s="199"/>
      <c r="M232" s="130"/>
      <c r="N232" s="199"/>
      <c r="O232" s="200"/>
      <c r="P232" s="200"/>
      <c r="Q232" s="130"/>
      <c r="R232" s="199"/>
      <c r="S232" s="200"/>
      <c r="T232" s="132"/>
      <c r="AB232" s="201" t="str">
        <f>IFERROR(__xludf.DUMMYFUNCTION("FILTER('설정시트'!$D$7:$K$20,'설정시트'!$C$7:$C$20=I232)"),"#N/A")</f>
        <v>#N/A</v>
      </c>
      <c r="AC232" s="201"/>
      <c r="AD232" s="201"/>
      <c r="AE232" s="201"/>
      <c r="AF232" s="201"/>
      <c r="AG232" s="201"/>
      <c r="AH232" s="201"/>
      <c r="AI232" s="201"/>
    </row>
    <row r="233">
      <c r="H233" s="205"/>
      <c r="I233" s="206"/>
      <c r="J233" s="203"/>
      <c r="K233" s="255"/>
      <c r="L233" s="199"/>
      <c r="M233" s="130"/>
      <c r="N233" s="199"/>
      <c r="O233" s="200"/>
      <c r="P233" s="200"/>
      <c r="Q233" s="130"/>
      <c r="R233" s="199"/>
      <c r="S233" s="200"/>
      <c r="T233" s="132"/>
      <c r="AB233" s="201" t="str">
        <f>IFERROR(__xludf.DUMMYFUNCTION("FILTER('설정시트'!$D$7:$K$20,'설정시트'!$C$7:$C$20=I233)"),"#N/A")</f>
        <v>#N/A</v>
      </c>
      <c r="AC233" s="201"/>
      <c r="AD233" s="201"/>
      <c r="AE233" s="201"/>
      <c r="AF233" s="201"/>
      <c r="AG233" s="201"/>
      <c r="AH233" s="201"/>
      <c r="AI233" s="201"/>
    </row>
    <row r="234">
      <c r="H234" s="205"/>
      <c r="I234" s="206"/>
      <c r="J234" s="203"/>
      <c r="K234" s="255"/>
      <c r="L234" s="199"/>
      <c r="M234" s="130"/>
      <c r="N234" s="199"/>
      <c r="O234" s="200"/>
      <c r="P234" s="200"/>
      <c r="Q234" s="130"/>
      <c r="R234" s="199"/>
      <c r="S234" s="200"/>
      <c r="T234" s="132"/>
      <c r="AB234" s="201" t="str">
        <f>IFERROR(__xludf.DUMMYFUNCTION("FILTER('설정시트'!$D$7:$K$20,'설정시트'!$C$7:$C$20=I234)"),"#N/A")</f>
        <v>#N/A</v>
      </c>
      <c r="AC234" s="201"/>
      <c r="AD234" s="201"/>
      <c r="AE234" s="201"/>
      <c r="AF234" s="201"/>
      <c r="AG234" s="201"/>
      <c r="AH234" s="201"/>
      <c r="AI234" s="201"/>
    </row>
    <row r="235">
      <c r="H235" s="205"/>
      <c r="I235" s="206"/>
      <c r="J235" s="203"/>
      <c r="K235" s="255"/>
      <c r="L235" s="199"/>
      <c r="M235" s="130"/>
      <c r="N235" s="199"/>
      <c r="O235" s="200"/>
      <c r="P235" s="200"/>
      <c r="Q235" s="130"/>
      <c r="R235" s="199"/>
      <c r="S235" s="200"/>
      <c r="T235" s="132"/>
      <c r="AB235" s="201" t="str">
        <f>IFERROR(__xludf.DUMMYFUNCTION("FILTER('설정시트'!$D$7:$K$20,'설정시트'!$C$7:$C$20=I235)"),"#N/A")</f>
        <v>#N/A</v>
      </c>
      <c r="AC235" s="201"/>
      <c r="AD235" s="201"/>
      <c r="AE235" s="201"/>
      <c r="AF235" s="201"/>
      <c r="AG235" s="201"/>
      <c r="AH235" s="201"/>
      <c r="AI235" s="201"/>
    </row>
    <row r="236">
      <c r="H236" s="205"/>
      <c r="I236" s="206"/>
      <c r="J236" s="203"/>
      <c r="K236" s="255"/>
      <c r="L236" s="199"/>
      <c r="M236" s="130"/>
      <c r="N236" s="199"/>
      <c r="O236" s="200"/>
      <c r="P236" s="200"/>
      <c r="Q236" s="130"/>
      <c r="R236" s="199"/>
      <c r="S236" s="200"/>
      <c r="T236" s="132"/>
      <c r="AB236" s="201" t="str">
        <f>IFERROR(__xludf.DUMMYFUNCTION("FILTER('설정시트'!$D$7:$K$20,'설정시트'!$C$7:$C$20=I236)"),"#N/A")</f>
        <v>#N/A</v>
      </c>
      <c r="AC236" s="201"/>
      <c r="AD236" s="201"/>
      <c r="AE236" s="201"/>
      <c r="AF236" s="201"/>
      <c r="AG236" s="201"/>
      <c r="AH236" s="201"/>
      <c r="AI236" s="201"/>
    </row>
    <row r="237">
      <c r="H237" s="205"/>
      <c r="I237" s="206"/>
      <c r="J237" s="203"/>
      <c r="K237" s="255"/>
      <c r="L237" s="199"/>
      <c r="M237" s="130"/>
      <c r="N237" s="199"/>
      <c r="O237" s="200"/>
      <c r="P237" s="200"/>
      <c r="Q237" s="130"/>
      <c r="R237" s="199"/>
      <c r="S237" s="200"/>
      <c r="T237" s="132"/>
      <c r="AB237" s="201" t="str">
        <f>IFERROR(__xludf.DUMMYFUNCTION("FILTER('설정시트'!$D$7:$K$20,'설정시트'!$C$7:$C$20=I237)"),"#N/A")</f>
        <v>#N/A</v>
      </c>
      <c r="AC237" s="201"/>
      <c r="AD237" s="201"/>
      <c r="AE237" s="201"/>
      <c r="AF237" s="201"/>
      <c r="AG237" s="201"/>
      <c r="AH237" s="201"/>
      <c r="AI237" s="201"/>
    </row>
    <row r="238">
      <c r="H238" s="205"/>
      <c r="I238" s="206"/>
      <c r="J238" s="203"/>
      <c r="K238" s="255"/>
      <c r="L238" s="199"/>
      <c r="M238" s="130"/>
      <c r="N238" s="199"/>
      <c r="O238" s="200"/>
      <c r="P238" s="200"/>
      <c r="Q238" s="130"/>
      <c r="R238" s="199"/>
      <c r="S238" s="200"/>
      <c r="T238" s="132"/>
      <c r="AB238" s="201" t="str">
        <f>IFERROR(__xludf.DUMMYFUNCTION("FILTER('설정시트'!$D$7:$K$20,'설정시트'!$C$7:$C$20=I238)"),"#N/A")</f>
        <v>#N/A</v>
      </c>
      <c r="AC238" s="201"/>
      <c r="AD238" s="201"/>
      <c r="AE238" s="201"/>
      <c r="AF238" s="201"/>
      <c r="AG238" s="201"/>
      <c r="AH238" s="201"/>
      <c r="AI238" s="201"/>
    </row>
    <row r="239">
      <c r="H239" s="205"/>
      <c r="I239" s="206"/>
      <c r="J239" s="203"/>
      <c r="K239" s="255"/>
      <c r="L239" s="199"/>
      <c r="M239" s="130"/>
      <c r="N239" s="199"/>
      <c r="O239" s="200"/>
      <c r="P239" s="200"/>
      <c r="Q239" s="130"/>
      <c r="R239" s="199"/>
      <c r="S239" s="200"/>
      <c r="T239" s="132"/>
      <c r="AB239" s="201" t="str">
        <f>IFERROR(__xludf.DUMMYFUNCTION("FILTER('설정시트'!$D$7:$K$20,'설정시트'!$C$7:$C$20=I239)"),"#N/A")</f>
        <v>#N/A</v>
      </c>
      <c r="AC239" s="201"/>
      <c r="AD239" s="201"/>
      <c r="AE239" s="201"/>
      <c r="AF239" s="201"/>
      <c r="AG239" s="201"/>
      <c r="AH239" s="201"/>
      <c r="AI239" s="201"/>
    </row>
    <row r="240">
      <c r="H240" s="205"/>
      <c r="I240" s="206"/>
      <c r="J240" s="203"/>
      <c r="K240" s="255"/>
      <c r="L240" s="199"/>
      <c r="M240" s="130"/>
      <c r="N240" s="199"/>
      <c r="O240" s="200"/>
      <c r="P240" s="200"/>
      <c r="Q240" s="130"/>
      <c r="R240" s="199"/>
      <c r="S240" s="200"/>
      <c r="T240" s="132"/>
      <c r="AB240" s="201" t="str">
        <f>IFERROR(__xludf.DUMMYFUNCTION("FILTER('설정시트'!$D$7:$K$20,'설정시트'!$C$7:$C$20=I240)"),"#N/A")</f>
        <v>#N/A</v>
      </c>
      <c r="AC240" s="201"/>
      <c r="AD240" s="201"/>
      <c r="AE240" s="201"/>
      <c r="AF240" s="201"/>
      <c r="AG240" s="201"/>
      <c r="AH240" s="201"/>
      <c r="AI240" s="201"/>
    </row>
    <row r="241">
      <c r="H241" s="205"/>
      <c r="I241" s="206"/>
      <c r="J241" s="203"/>
      <c r="K241" s="255"/>
      <c r="L241" s="199"/>
      <c r="M241" s="130"/>
      <c r="N241" s="199"/>
      <c r="O241" s="200"/>
      <c r="P241" s="200"/>
      <c r="Q241" s="130"/>
      <c r="R241" s="199"/>
      <c r="S241" s="200"/>
      <c r="T241" s="132"/>
      <c r="AB241" s="201" t="str">
        <f>IFERROR(__xludf.DUMMYFUNCTION("FILTER('설정시트'!$D$7:$K$20,'설정시트'!$C$7:$C$20=I241)"),"#N/A")</f>
        <v>#N/A</v>
      </c>
      <c r="AC241" s="201"/>
      <c r="AD241" s="201"/>
      <c r="AE241" s="201"/>
      <c r="AF241" s="201"/>
      <c r="AG241" s="201"/>
      <c r="AH241" s="201"/>
      <c r="AI241" s="201"/>
    </row>
    <row r="242">
      <c r="H242" s="205"/>
      <c r="I242" s="206"/>
      <c r="J242" s="203"/>
      <c r="K242" s="255"/>
      <c r="L242" s="199"/>
      <c r="M242" s="130"/>
      <c r="N242" s="199"/>
      <c r="O242" s="200"/>
      <c r="P242" s="200"/>
      <c r="Q242" s="130"/>
      <c r="R242" s="199"/>
      <c r="S242" s="200"/>
      <c r="T242" s="132"/>
      <c r="AB242" s="201" t="str">
        <f>IFERROR(__xludf.DUMMYFUNCTION("FILTER('설정시트'!$D$7:$K$20,'설정시트'!$C$7:$C$20=I242)"),"#N/A")</f>
        <v>#N/A</v>
      </c>
      <c r="AC242" s="201"/>
      <c r="AD242" s="201"/>
      <c r="AE242" s="201"/>
      <c r="AF242" s="201"/>
      <c r="AG242" s="201"/>
      <c r="AH242" s="201"/>
      <c r="AI242" s="201"/>
    </row>
    <row r="243">
      <c r="H243" s="205"/>
      <c r="I243" s="206"/>
      <c r="J243" s="203"/>
      <c r="K243" s="255"/>
      <c r="L243" s="199"/>
      <c r="M243" s="130"/>
      <c r="N243" s="199"/>
      <c r="O243" s="200"/>
      <c r="P243" s="200"/>
      <c r="Q243" s="130"/>
      <c r="R243" s="199"/>
      <c r="S243" s="200"/>
      <c r="T243" s="132"/>
      <c r="AB243" s="201" t="str">
        <f>IFERROR(__xludf.DUMMYFUNCTION("FILTER('설정시트'!$D$7:$K$20,'설정시트'!$C$7:$C$20=I243)"),"#N/A")</f>
        <v>#N/A</v>
      </c>
      <c r="AC243" s="201"/>
      <c r="AD243" s="201"/>
      <c r="AE243" s="201"/>
      <c r="AF243" s="201"/>
      <c r="AG243" s="201"/>
      <c r="AH243" s="201"/>
      <c r="AI243" s="201"/>
    </row>
    <row r="244">
      <c r="H244" s="205"/>
      <c r="I244" s="206"/>
      <c r="J244" s="203"/>
      <c r="K244" s="255"/>
      <c r="L244" s="199"/>
      <c r="M244" s="130"/>
      <c r="N244" s="199"/>
      <c r="O244" s="200"/>
      <c r="P244" s="200"/>
      <c r="Q244" s="130"/>
      <c r="R244" s="199"/>
      <c r="S244" s="200"/>
      <c r="T244" s="132"/>
      <c r="AB244" s="201" t="str">
        <f>IFERROR(__xludf.DUMMYFUNCTION("FILTER('설정시트'!$D$7:$K$20,'설정시트'!$C$7:$C$20=I244)"),"#N/A")</f>
        <v>#N/A</v>
      </c>
      <c r="AC244" s="201"/>
      <c r="AD244" s="201"/>
      <c r="AE244" s="201"/>
      <c r="AF244" s="201"/>
      <c r="AG244" s="201"/>
      <c r="AH244" s="201"/>
      <c r="AI244" s="201"/>
    </row>
    <row r="245">
      <c r="H245" s="205"/>
      <c r="I245" s="206"/>
      <c r="J245" s="203"/>
      <c r="K245" s="255"/>
      <c r="L245" s="199"/>
      <c r="M245" s="130"/>
      <c r="N245" s="199"/>
      <c r="O245" s="200"/>
      <c r="P245" s="200"/>
      <c r="Q245" s="130"/>
      <c r="R245" s="199"/>
      <c r="S245" s="200"/>
      <c r="T245" s="132"/>
      <c r="AB245" s="201" t="str">
        <f>IFERROR(__xludf.DUMMYFUNCTION("FILTER('설정시트'!$D$7:$K$20,'설정시트'!$C$7:$C$20=I245)"),"#N/A")</f>
        <v>#N/A</v>
      </c>
      <c r="AC245" s="201"/>
      <c r="AD245" s="201"/>
      <c r="AE245" s="201"/>
      <c r="AF245" s="201"/>
      <c r="AG245" s="201"/>
      <c r="AH245" s="201"/>
      <c r="AI245" s="201"/>
    </row>
    <row r="246">
      <c r="H246" s="205"/>
      <c r="I246" s="206"/>
      <c r="J246" s="203"/>
      <c r="K246" s="255"/>
      <c r="L246" s="199"/>
      <c r="M246" s="130"/>
      <c r="N246" s="199"/>
      <c r="O246" s="200"/>
      <c r="P246" s="200"/>
      <c r="Q246" s="130"/>
      <c r="R246" s="199"/>
      <c r="S246" s="200"/>
      <c r="T246" s="132"/>
      <c r="AB246" s="201" t="str">
        <f>IFERROR(__xludf.DUMMYFUNCTION("FILTER('설정시트'!$D$7:$K$20,'설정시트'!$C$7:$C$20=I246)"),"#N/A")</f>
        <v>#N/A</v>
      </c>
      <c r="AC246" s="201"/>
      <c r="AD246" s="201"/>
      <c r="AE246" s="201"/>
      <c r="AF246" s="201"/>
      <c r="AG246" s="201"/>
      <c r="AH246" s="201"/>
      <c r="AI246" s="201"/>
    </row>
    <row r="247">
      <c r="H247" s="205"/>
      <c r="I247" s="206"/>
      <c r="J247" s="203"/>
      <c r="K247" s="255"/>
      <c r="L247" s="199"/>
      <c r="M247" s="130"/>
      <c r="N247" s="199"/>
      <c r="O247" s="200"/>
      <c r="P247" s="200"/>
      <c r="Q247" s="130"/>
      <c r="R247" s="199"/>
      <c r="S247" s="200"/>
      <c r="T247" s="132"/>
      <c r="AB247" s="201" t="str">
        <f>IFERROR(__xludf.DUMMYFUNCTION("FILTER('설정시트'!$D$7:$K$20,'설정시트'!$C$7:$C$20=I247)"),"#N/A")</f>
        <v>#N/A</v>
      </c>
      <c r="AC247" s="201"/>
      <c r="AD247" s="201"/>
      <c r="AE247" s="201"/>
      <c r="AF247" s="201"/>
      <c r="AG247" s="201"/>
      <c r="AH247" s="201"/>
      <c r="AI247" s="201"/>
    </row>
    <row r="248">
      <c r="H248" s="205"/>
      <c r="I248" s="206"/>
      <c r="J248" s="203"/>
      <c r="K248" s="255"/>
      <c r="L248" s="199"/>
      <c r="M248" s="130"/>
      <c r="N248" s="199"/>
      <c r="O248" s="200"/>
      <c r="P248" s="200"/>
      <c r="Q248" s="130"/>
      <c r="R248" s="199"/>
      <c r="S248" s="200"/>
      <c r="T248" s="132"/>
      <c r="AB248" s="201" t="str">
        <f>IFERROR(__xludf.DUMMYFUNCTION("FILTER('설정시트'!$D$7:$K$20,'설정시트'!$C$7:$C$20=I248)"),"#N/A")</f>
        <v>#N/A</v>
      </c>
      <c r="AC248" s="201"/>
      <c r="AD248" s="201"/>
      <c r="AE248" s="201"/>
      <c r="AF248" s="201"/>
      <c r="AG248" s="201"/>
      <c r="AH248" s="201"/>
      <c r="AI248" s="201"/>
    </row>
    <row r="249">
      <c r="H249" s="205"/>
      <c r="I249" s="206"/>
      <c r="J249" s="203"/>
      <c r="K249" s="255"/>
      <c r="L249" s="199"/>
      <c r="M249" s="130"/>
      <c r="N249" s="199"/>
      <c r="O249" s="200"/>
      <c r="P249" s="200"/>
      <c r="Q249" s="130"/>
      <c r="R249" s="199"/>
      <c r="S249" s="200"/>
      <c r="T249" s="132"/>
      <c r="AB249" s="201" t="str">
        <f>IFERROR(__xludf.DUMMYFUNCTION("FILTER('설정시트'!$D$7:$K$20,'설정시트'!$C$7:$C$20=I249)"),"#N/A")</f>
        <v>#N/A</v>
      </c>
      <c r="AC249" s="201"/>
      <c r="AD249" s="201"/>
      <c r="AE249" s="201"/>
      <c r="AF249" s="201"/>
      <c r="AG249" s="201"/>
      <c r="AH249" s="201"/>
      <c r="AI249" s="201"/>
    </row>
    <row r="250">
      <c r="H250" s="205"/>
      <c r="I250" s="206"/>
      <c r="J250" s="203"/>
      <c r="K250" s="255"/>
      <c r="L250" s="199"/>
      <c r="M250" s="130"/>
      <c r="N250" s="199"/>
      <c r="O250" s="200"/>
      <c r="P250" s="200"/>
      <c r="Q250" s="130"/>
      <c r="R250" s="199"/>
      <c r="S250" s="200"/>
      <c r="T250" s="132"/>
      <c r="AB250" s="201" t="str">
        <f>IFERROR(__xludf.DUMMYFUNCTION("FILTER('설정시트'!$D$7:$K$20,'설정시트'!$C$7:$C$20=I250)"),"#N/A")</f>
        <v>#N/A</v>
      </c>
      <c r="AC250" s="201"/>
      <c r="AD250" s="201"/>
      <c r="AE250" s="201"/>
      <c r="AF250" s="201"/>
      <c r="AG250" s="201"/>
      <c r="AH250" s="201"/>
      <c r="AI250" s="201"/>
    </row>
    <row r="251">
      <c r="H251" s="205"/>
      <c r="I251" s="206"/>
      <c r="J251" s="203"/>
      <c r="K251" s="255"/>
      <c r="L251" s="199"/>
      <c r="M251" s="130"/>
      <c r="N251" s="199"/>
      <c r="O251" s="200"/>
      <c r="P251" s="200"/>
      <c r="Q251" s="130"/>
      <c r="R251" s="199"/>
      <c r="S251" s="200"/>
      <c r="T251" s="132"/>
      <c r="AB251" s="201" t="str">
        <f>IFERROR(__xludf.DUMMYFUNCTION("FILTER('설정시트'!$D$7:$K$20,'설정시트'!$C$7:$C$20=I251)"),"#N/A")</f>
        <v>#N/A</v>
      </c>
      <c r="AC251" s="201"/>
      <c r="AD251" s="201"/>
      <c r="AE251" s="201"/>
      <c r="AF251" s="201"/>
      <c r="AG251" s="201"/>
      <c r="AH251" s="201"/>
      <c r="AI251" s="201"/>
    </row>
    <row r="252">
      <c r="H252" s="205"/>
      <c r="I252" s="206"/>
      <c r="J252" s="203"/>
      <c r="K252" s="255"/>
      <c r="L252" s="199"/>
      <c r="M252" s="130"/>
      <c r="N252" s="199"/>
      <c r="O252" s="200"/>
      <c r="P252" s="200"/>
      <c r="Q252" s="130"/>
      <c r="R252" s="199"/>
      <c r="S252" s="200"/>
      <c r="T252" s="132"/>
      <c r="AB252" s="201" t="str">
        <f>IFERROR(__xludf.DUMMYFUNCTION("FILTER('설정시트'!$D$7:$K$20,'설정시트'!$C$7:$C$20=I252)"),"#N/A")</f>
        <v>#N/A</v>
      </c>
      <c r="AC252" s="201"/>
      <c r="AD252" s="201"/>
      <c r="AE252" s="201"/>
      <c r="AF252" s="201"/>
      <c r="AG252" s="201"/>
      <c r="AH252" s="201"/>
      <c r="AI252" s="201"/>
    </row>
    <row r="253">
      <c r="H253" s="205"/>
      <c r="I253" s="206"/>
      <c r="J253" s="203"/>
      <c r="K253" s="255"/>
      <c r="L253" s="199"/>
      <c r="M253" s="130"/>
      <c r="N253" s="199"/>
      <c r="O253" s="200"/>
      <c r="P253" s="200"/>
      <c r="Q253" s="130"/>
      <c r="R253" s="199"/>
      <c r="S253" s="200"/>
      <c r="T253" s="132"/>
      <c r="AB253" s="201" t="str">
        <f>IFERROR(__xludf.DUMMYFUNCTION("FILTER('설정시트'!$D$7:$K$20,'설정시트'!$C$7:$C$20=I253)"),"#N/A")</f>
        <v>#N/A</v>
      </c>
      <c r="AC253" s="201"/>
      <c r="AD253" s="201"/>
      <c r="AE253" s="201"/>
      <c r="AF253" s="201"/>
      <c r="AG253" s="201"/>
      <c r="AH253" s="201"/>
      <c r="AI253" s="201"/>
    </row>
    <row r="254">
      <c r="H254" s="205"/>
      <c r="I254" s="206"/>
      <c r="J254" s="203"/>
      <c r="K254" s="255"/>
      <c r="L254" s="199"/>
      <c r="M254" s="130"/>
      <c r="N254" s="199"/>
      <c r="O254" s="200"/>
      <c r="P254" s="200"/>
      <c r="Q254" s="130"/>
      <c r="R254" s="199"/>
      <c r="S254" s="200"/>
      <c r="T254" s="132"/>
      <c r="AB254" s="201" t="str">
        <f>IFERROR(__xludf.DUMMYFUNCTION("FILTER('설정시트'!$D$7:$K$20,'설정시트'!$C$7:$C$20=I254)"),"#N/A")</f>
        <v>#N/A</v>
      </c>
      <c r="AC254" s="201"/>
      <c r="AD254" s="201"/>
      <c r="AE254" s="201"/>
      <c r="AF254" s="201"/>
      <c r="AG254" s="201"/>
      <c r="AH254" s="201"/>
      <c r="AI254" s="201"/>
    </row>
    <row r="255">
      <c r="H255" s="205"/>
      <c r="I255" s="206"/>
      <c r="J255" s="203"/>
      <c r="K255" s="255"/>
      <c r="L255" s="199"/>
      <c r="M255" s="130"/>
      <c r="N255" s="199"/>
      <c r="O255" s="200"/>
      <c r="P255" s="200"/>
      <c r="Q255" s="130"/>
      <c r="R255" s="199"/>
      <c r="S255" s="200"/>
      <c r="T255" s="132"/>
      <c r="AB255" s="201" t="str">
        <f>IFERROR(__xludf.DUMMYFUNCTION("FILTER('설정시트'!$D$7:$K$20,'설정시트'!$C$7:$C$20=I255)"),"#N/A")</f>
        <v>#N/A</v>
      </c>
      <c r="AC255" s="201"/>
      <c r="AD255" s="201"/>
      <c r="AE255" s="201"/>
      <c r="AF255" s="201"/>
      <c r="AG255" s="201"/>
      <c r="AH255" s="201"/>
      <c r="AI255" s="201"/>
    </row>
    <row r="256">
      <c r="H256" s="205"/>
      <c r="I256" s="206"/>
      <c r="J256" s="203"/>
      <c r="K256" s="255"/>
      <c r="L256" s="199"/>
      <c r="M256" s="130"/>
      <c r="N256" s="199"/>
      <c r="O256" s="200"/>
      <c r="P256" s="200"/>
      <c r="Q256" s="130"/>
      <c r="R256" s="199"/>
      <c r="S256" s="200"/>
      <c r="T256" s="132"/>
      <c r="AB256" s="201" t="str">
        <f>IFERROR(__xludf.DUMMYFUNCTION("FILTER('설정시트'!$D$7:$K$20,'설정시트'!$C$7:$C$20=I256)"),"#N/A")</f>
        <v>#N/A</v>
      </c>
      <c r="AC256" s="201"/>
      <c r="AD256" s="201"/>
      <c r="AE256" s="201"/>
      <c r="AF256" s="201"/>
      <c r="AG256" s="201"/>
      <c r="AH256" s="201"/>
      <c r="AI256" s="201"/>
    </row>
    <row r="257">
      <c r="H257" s="205"/>
      <c r="I257" s="206"/>
      <c r="J257" s="203"/>
      <c r="K257" s="255"/>
      <c r="L257" s="199"/>
      <c r="M257" s="130"/>
      <c r="N257" s="199"/>
      <c r="O257" s="200"/>
      <c r="P257" s="200"/>
      <c r="Q257" s="130"/>
      <c r="R257" s="199"/>
      <c r="S257" s="200"/>
      <c r="T257" s="132"/>
      <c r="AB257" s="201" t="str">
        <f>IFERROR(__xludf.DUMMYFUNCTION("FILTER('설정시트'!$D$7:$K$20,'설정시트'!$C$7:$C$20=I257)"),"#N/A")</f>
        <v>#N/A</v>
      </c>
      <c r="AC257" s="201"/>
      <c r="AD257" s="201"/>
      <c r="AE257" s="201"/>
      <c r="AF257" s="201"/>
      <c r="AG257" s="201"/>
      <c r="AH257" s="201"/>
      <c r="AI257" s="201"/>
    </row>
    <row r="258">
      <c r="H258" s="205"/>
      <c r="I258" s="206"/>
      <c r="J258" s="203"/>
      <c r="K258" s="255"/>
      <c r="L258" s="199"/>
      <c r="M258" s="130"/>
      <c r="N258" s="199"/>
      <c r="O258" s="200"/>
      <c r="P258" s="200"/>
      <c r="Q258" s="130"/>
      <c r="R258" s="199"/>
      <c r="S258" s="200"/>
      <c r="T258" s="132"/>
      <c r="AB258" s="201" t="str">
        <f>IFERROR(__xludf.DUMMYFUNCTION("FILTER('설정시트'!$D$7:$K$20,'설정시트'!$C$7:$C$20=I258)"),"#N/A")</f>
        <v>#N/A</v>
      </c>
      <c r="AC258" s="201"/>
      <c r="AD258" s="201"/>
      <c r="AE258" s="201"/>
      <c r="AF258" s="201"/>
      <c r="AG258" s="201"/>
      <c r="AH258" s="201"/>
      <c r="AI258" s="201"/>
    </row>
    <row r="259">
      <c r="H259" s="205"/>
      <c r="I259" s="206"/>
      <c r="J259" s="203"/>
      <c r="K259" s="255"/>
      <c r="L259" s="199"/>
      <c r="M259" s="130"/>
      <c r="N259" s="199"/>
      <c r="O259" s="200"/>
      <c r="P259" s="200"/>
      <c r="Q259" s="130"/>
      <c r="R259" s="199"/>
      <c r="S259" s="200"/>
      <c r="T259" s="132"/>
      <c r="AB259" s="201" t="str">
        <f>IFERROR(__xludf.DUMMYFUNCTION("FILTER('설정시트'!$D$7:$K$20,'설정시트'!$C$7:$C$20=I259)"),"#N/A")</f>
        <v>#N/A</v>
      </c>
      <c r="AC259" s="201"/>
      <c r="AD259" s="201"/>
      <c r="AE259" s="201"/>
      <c r="AF259" s="201"/>
      <c r="AG259" s="201"/>
      <c r="AH259" s="201"/>
      <c r="AI259" s="201"/>
    </row>
    <row r="260">
      <c r="H260" s="205"/>
      <c r="I260" s="206"/>
      <c r="J260" s="203"/>
      <c r="K260" s="255"/>
      <c r="L260" s="199"/>
      <c r="M260" s="130"/>
      <c r="N260" s="199"/>
      <c r="O260" s="200"/>
      <c r="P260" s="200"/>
      <c r="Q260" s="130"/>
      <c r="R260" s="199"/>
      <c r="S260" s="200"/>
      <c r="T260" s="132"/>
      <c r="AB260" s="201" t="str">
        <f>IFERROR(__xludf.DUMMYFUNCTION("FILTER('설정시트'!$D$7:$K$20,'설정시트'!$C$7:$C$20=I260)"),"#N/A")</f>
        <v>#N/A</v>
      </c>
      <c r="AC260" s="201"/>
      <c r="AD260" s="201"/>
      <c r="AE260" s="201"/>
      <c r="AF260" s="201"/>
      <c r="AG260" s="201"/>
      <c r="AH260" s="201"/>
      <c r="AI260" s="201"/>
    </row>
    <row r="261">
      <c r="H261" s="205"/>
      <c r="I261" s="206"/>
      <c r="J261" s="203"/>
      <c r="K261" s="255"/>
      <c r="L261" s="199"/>
      <c r="M261" s="130"/>
      <c r="N261" s="199"/>
      <c r="O261" s="200"/>
      <c r="P261" s="200"/>
      <c r="Q261" s="130"/>
      <c r="R261" s="199"/>
      <c r="S261" s="200"/>
      <c r="T261" s="132"/>
      <c r="AB261" s="201" t="str">
        <f>IFERROR(__xludf.DUMMYFUNCTION("FILTER('설정시트'!$D$7:$K$20,'설정시트'!$C$7:$C$20=I261)"),"#N/A")</f>
        <v>#N/A</v>
      </c>
      <c r="AC261" s="201"/>
      <c r="AD261" s="201"/>
      <c r="AE261" s="201"/>
      <c r="AF261" s="201"/>
      <c r="AG261" s="201"/>
      <c r="AH261" s="201"/>
      <c r="AI261" s="201"/>
    </row>
    <row r="262">
      <c r="H262" s="205"/>
      <c r="I262" s="206"/>
      <c r="J262" s="203"/>
      <c r="K262" s="255"/>
      <c r="L262" s="199"/>
      <c r="M262" s="130"/>
      <c r="N262" s="199"/>
      <c r="O262" s="200"/>
      <c r="P262" s="200"/>
      <c r="Q262" s="130"/>
      <c r="R262" s="199"/>
      <c r="S262" s="200"/>
      <c r="T262" s="132"/>
      <c r="AB262" s="201" t="str">
        <f>IFERROR(__xludf.DUMMYFUNCTION("FILTER('설정시트'!$D$7:$K$20,'설정시트'!$C$7:$C$20=I262)"),"#N/A")</f>
        <v>#N/A</v>
      </c>
      <c r="AC262" s="201"/>
      <c r="AD262" s="201"/>
      <c r="AE262" s="201"/>
      <c r="AF262" s="201"/>
      <c r="AG262" s="201"/>
      <c r="AH262" s="201"/>
      <c r="AI262" s="201"/>
    </row>
    <row r="263">
      <c r="H263" s="205"/>
      <c r="I263" s="206"/>
      <c r="J263" s="203"/>
      <c r="K263" s="255"/>
      <c r="L263" s="199"/>
      <c r="M263" s="130"/>
      <c r="N263" s="199"/>
      <c r="O263" s="200"/>
      <c r="P263" s="200"/>
      <c r="Q263" s="130"/>
      <c r="R263" s="199"/>
      <c r="S263" s="200"/>
      <c r="T263" s="132"/>
      <c r="AB263" s="201" t="str">
        <f>IFERROR(__xludf.DUMMYFUNCTION("FILTER('설정시트'!$D$7:$K$20,'설정시트'!$C$7:$C$20=I263)"),"#N/A")</f>
        <v>#N/A</v>
      </c>
      <c r="AC263" s="201"/>
      <c r="AD263" s="201"/>
      <c r="AE263" s="201"/>
      <c r="AF263" s="201"/>
      <c r="AG263" s="201"/>
      <c r="AH263" s="201"/>
      <c r="AI263" s="201"/>
    </row>
    <row r="264">
      <c r="H264" s="205"/>
      <c r="I264" s="206"/>
      <c r="J264" s="203"/>
      <c r="K264" s="255"/>
      <c r="L264" s="199"/>
      <c r="M264" s="130"/>
      <c r="N264" s="199"/>
      <c r="O264" s="200"/>
      <c r="P264" s="200"/>
      <c r="Q264" s="130"/>
      <c r="R264" s="199"/>
      <c r="S264" s="200"/>
      <c r="T264" s="132"/>
      <c r="AB264" s="201" t="str">
        <f>IFERROR(__xludf.DUMMYFUNCTION("FILTER('설정시트'!$D$7:$K$20,'설정시트'!$C$7:$C$20=I264)"),"#N/A")</f>
        <v>#N/A</v>
      </c>
      <c r="AC264" s="201"/>
      <c r="AD264" s="201"/>
      <c r="AE264" s="201"/>
      <c r="AF264" s="201"/>
      <c r="AG264" s="201"/>
      <c r="AH264" s="201"/>
      <c r="AI264" s="201"/>
    </row>
    <row r="265">
      <c r="H265" s="205"/>
      <c r="I265" s="206"/>
      <c r="J265" s="203"/>
      <c r="K265" s="255"/>
      <c r="L265" s="199"/>
      <c r="M265" s="130"/>
      <c r="N265" s="199"/>
      <c r="O265" s="200"/>
      <c r="P265" s="200"/>
      <c r="Q265" s="130"/>
      <c r="R265" s="199"/>
      <c r="S265" s="200"/>
      <c r="T265" s="132"/>
      <c r="AB265" s="201" t="str">
        <f>IFERROR(__xludf.DUMMYFUNCTION("FILTER('설정시트'!$D$7:$K$20,'설정시트'!$C$7:$C$20=I265)"),"#N/A")</f>
        <v>#N/A</v>
      </c>
      <c r="AC265" s="201"/>
      <c r="AD265" s="201"/>
      <c r="AE265" s="201"/>
      <c r="AF265" s="201"/>
      <c r="AG265" s="201"/>
      <c r="AH265" s="201"/>
      <c r="AI265" s="201"/>
    </row>
    <row r="266">
      <c r="H266" s="205"/>
      <c r="I266" s="206"/>
      <c r="J266" s="203"/>
      <c r="K266" s="255"/>
      <c r="L266" s="199"/>
      <c r="M266" s="130"/>
      <c r="N266" s="199"/>
      <c r="O266" s="200"/>
      <c r="P266" s="200"/>
      <c r="Q266" s="130"/>
      <c r="R266" s="199"/>
      <c r="S266" s="200"/>
      <c r="T266" s="132"/>
      <c r="AB266" s="201" t="str">
        <f>IFERROR(__xludf.DUMMYFUNCTION("FILTER('설정시트'!$D$7:$K$20,'설정시트'!$C$7:$C$20=I266)"),"#N/A")</f>
        <v>#N/A</v>
      </c>
      <c r="AC266" s="201"/>
      <c r="AD266" s="201"/>
      <c r="AE266" s="201"/>
      <c r="AF266" s="201"/>
      <c r="AG266" s="201"/>
      <c r="AH266" s="201"/>
      <c r="AI266" s="201"/>
    </row>
    <row r="267">
      <c r="H267" s="205"/>
      <c r="I267" s="206"/>
      <c r="J267" s="203"/>
      <c r="K267" s="255"/>
      <c r="L267" s="199"/>
      <c r="M267" s="130"/>
      <c r="N267" s="199"/>
      <c r="O267" s="200"/>
      <c r="P267" s="200"/>
      <c r="Q267" s="130"/>
      <c r="R267" s="199"/>
      <c r="S267" s="200"/>
      <c r="T267" s="132"/>
      <c r="AB267" s="201" t="str">
        <f>IFERROR(__xludf.DUMMYFUNCTION("FILTER('설정시트'!$D$7:$K$20,'설정시트'!$C$7:$C$20=I267)"),"#N/A")</f>
        <v>#N/A</v>
      </c>
      <c r="AC267" s="201"/>
      <c r="AD267" s="201"/>
      <c r="AE267" s="201"/>
      <c r="AF267" s="201"/>
      <c r="AG267" s="201"/>
      <c r="AH267" s="201"/>
      <c r="AI267" s="201"/>
    </row>
    <row r="268">
      <c r="H268" s="205"/>
      <c r="I268" s="206"/>
      <c r="J268" s="203"/>
      <c r="K268" s="255"/>
      <c r="L268" s="199"/>
      <c r="M268" s="130"/>
      <c r="N268" s="199"/>
      <c r="O268" s="200"/>
      <c r="P268" s="200"/>
      <c r="Q268" s="130"/>
      <c r="R268" s="199"/>
      <c r="S268" s="200"/>
      <c r="T268" s="132"/>
      <c r="AB268" s="201" t="str">
        <f>IFERROR(__xludf.DUMMYFUNCTION("FILTER('설정시트'!$D$7:$K$20,'설정시트'!$C$7:$C$20=I268)"),"#N/A")</f>
        <v>#N/A</v>
      </c>
      <c r="AC268" s="201"/>
      <c r="AD268" s="201"/>
      <c r="AE268" s="201"/>
      <c r="AF268" s="201"/>
      <c r="AG268" s="201"/>
      <c r="AH268" s="201"/>
      <c r="AI268" s="201"/>
    </row>
    <row r="269">
      <c r="H269" s="205"/>
      <c r="I269" s="206"/>
      <c r="J269" s="203"/>
      <c r="K269" s="255"/>
      <c r="L269" s="199"/>
      <c r="M269" s="130"/>
      <c r="N269" s="199"/>
      <c r="O269" s="200"/>
      <c r="P269" s="200"/>
      <c r="Q269" s="130"/>
      <c r="R269" s="199"/>
      <c r="S269" s="200"/>
      <c r="T269" s="132"/>
      <c r="AB269" s="201" t="str">
        <f>IFERROR(__xludf.DUMMYFUNCTION("FILTER('설정시트'!$D$7:$K$20,'설정시트'!$C$7:$C$20=I269)"),"#N/A")</f>
        <v>#N/A</v>
      </c>
      <c r="AC269" s="201"/>
      <c r="AD269" s="201"/>
      <c r="AE269" s="201"/>
      <c r="AF269" s="201"/>
      <c r="AG269" s="201"/>
      <c r="AH269" s="201"/>
      <c r="AI269" s="201"/>
    </row>
    <row r="270">
      <c r="H270" s="205"/>
      <c r="I270" s="206"/>
      <c r="J270" s="203"/>
      <c r="K270" s="255"/>
      <c r="L270" s="199"/>
      <c r="M270" s="130"/>
      <c r="N270" s="199"/>
      <c r="O270" s="200"/>
      <c r="P270" s="200"/>
      <c r="Q270" s="130"/>
      <c r="R270" s="199"/>
      <c r="S270" s="200"/>
      <c r="T270" s="132"/>
      <c r="AB270" s="201" t="str">
        <f>IFERROR(__xludf.DUMMYFUNCTION("FILTER('설정시트'!$D$7:$K$20,'설정시트'!$C$7:$C$20=I270)"),"#N/A")</f>
        <v>#N/A</v>
      </c>
      <c r="AC270" s="201"/>
      <c r="AD270" s="201"/>
      <c r="AE270" s="201"/>
      <c r="AF270" s="201"/>
      <c r="AG270" s="201"/>
      <c r="AH270" s="201"/>
      <c r="AI270" s="201"/>
    </row>
    <row r="271">
      <c r="H271" s="205"/>
      <c r="I271" s="206"/>
      <c r="J271" s="203"/>
      <c r="K271" s="255"/>
      <c r="L271" s="199"/>
      <c r="M271" s="130"/>
      <c r="N271" s="199"/>
      <c r="O271" s="200"/>
      <c r="P271" s="200"/>
      <c r="Q271" s="130"/>
      <c r="R271" s="199"/>
      <c r="S271" s="200"/>
      <c r="T271" s="132"/>
      <c r="AB271" s="201" t="str">
        <f>IFERROR(__xludf.DUMMYFUNCTION("FILTER('설정시트'!$D$7:$K$20,'설정시트'!$C$7:$C$20=I271)"),"#N/A")</f>
        <v>#N/A</v>
      </c>
      <c r="AC271" s="201"/>
      <c r="AD271" s="201"/>
      <c r="AE271" s="201"/>
      <c r="AF271" s="201"/>
      <c r="AG271" s="201"/>
      <c r="AH271" s="201"/>
      <c r="AI271" s="201"/>
    </row>
    <row r="272">
      <c r="H272" s="205"/>
      <c r="I272" s="206"/>
      <c r="J272" s="203"/>
      <c r="K272" s="255"/>
      <c r="L272" s="199"/>
      <c r="M272" s="130"/>
      <c r="N272" s="199"/>
      <c r="O272" s="200"/>
      <c r="P272" s="200"/>
      <c r="Q272" s="130"/>
      <c r="R272" s="199"/>
      <c r="S272" s="200"/>
      <c r="T272" s="132"/>
      <c r="AB272" s="201" t="str">
        <f>IFERROR(__xludf.DUMMYFUNCTION("FILTER('설정시트'!$D$7:$K$20,'설정시트'!$C$7:$C$20=I272)"),"#N/A")</f>
        <v>#N/A</v>
      </c>
      <c r="AC272" s="201"/>
      <c r="AD272" s="201"/>
      <c r="AE272" s="201"/>
      <c r="AF272" s="201"/>
      <c r="AG272" s="201"/>
      <c r="AH272" s="201"/>
      <c r="AI272" s="201"/>
    </row>
    <row r="273">
      <c r="H273" s="205"/>
      <c r="I273" s="206"/>
      <c r="J273" s="203"/>
      <c r="K273" s="255"/>
      <c r="L273" s="199"/>
      <c r="M273" s="130"/>
      <c r="N273" s="199"/>
      <c r="O273" s="200"/>
      <c r="P273" s="200"/>
      <c r="Q273" s="130"/>
      <c r="R273" s="199"/>
      <c r="S273" s="200"/>
      <c r="T273" s="132"/>
      <c r="AB273" s="201" t="str">
        <f>IFERROR(__xludf.DUMMYFUNCTION("FILTER('설정시트'!$D$7:$K$20,'설정시트'!$C$7:$C$20=I273)"),"#N/A")</f>
        <v>#N/A</v>
      </c>
      <c r="AC273" s="201"/>
      <c r="AD273" s="201"/>
      <c r="AE273" s="201"/>
      <c r="AF273" s="201"/>
      <c r="AG273" s="201"/>
      <c r="AH273" s="201"/>
      <c r="AI273" s="201"/>
    </row>
    <row r="274">
      <c r="H274" s="205"/>
      <c r="I274" s="206"/>
      <c r="J274" s="203"/>
      <c r="K274" s="255"/>
      <c r="L274" s="199"/>
      <c r="M274" s="130"/>
      <c r="N274" s="199"/>
      <c r="O274" s="200"/>
      <c r="P274" s="200"/>
      <c r="Q274" s="130"/>
      <c r="R274" s="199"/>
      <c r="S274" s="200"/>
      <c r="T274" s="132"/>
      <c r="AB274" s="201" t="str">
        <f>IFERROR(__xludf.DUMMYFUNCTION("FILTER('설정시트'!$D$7:$K$20,'설정시트'!$C$7:$C$20=I274)"),"#N/A")</f>
        <v>#N/A</v>
      </c>
      <c r="AC274" s="201"/>
      <c r="AD274" s="201"/>
      <c r="AE274" s="201"/>
      <c r="AF274" s="201"/>
      <c r="AG274" s="201"/>
      <c r="AH274" s="201"/>
      <c r="AI274" s="201"/>
    </row>
    <row r="275">
      <c r="H275" s="205"/>
      <c r="I275" s="206"/>
      <c r="J275" s="203"/>
      <c r="K275" s="255"/>
      <c r="L275" s="199"/>
      <c r="M275" s="130"/>
      <c r="N275" s="199"/>
      <c r="O275" s="200"/>
      <c r="P275" s="200"/>
      <c r="Q275" s="130"/>
      <c r="R275" s="199"/>
      <c r="S275" s="200"/>
      <c r="T275" s="132"/>
      <c r="AB275" s="201" t="str">
        <f>IFERROR(__xludf.DUMMYFUNCTION("FILTER('설정시트'!$D$7:$K$20,'설정시트'!$C$7:$C$20=I275)"),"#N/A")</f>
        <v>#N/A</v>
      </c>
      <c r="AC275" s="201"/>
      <c r="AD275" s="201"/>
      <c r="AE275" s="201"/>
      <c r="AF275" s="201"/>
      <c r="AG275" s="201"/>
      <c r="AH275" s="201"/>
      <c r="AI275" s="201"/>
    </row>
    <row r="276">
      <c r="H276" s="205"/>
      <c r="I276" s="206"/>
      <c r="J276" s="203"/>
      <c r="K276" s="255"/>
      <c r="L276" s="199"/>
      <c r="M276" s="130"/>
      <c r="N276" s="199"/>
      <c r="O276" s="200"/>
      <c r="P276" s="200"/>
      <c r="Q276" s="130"/>
      <c r="R276" s="199"/>
      <c r="S276" s="200"/>
      <c r="T276" s="132"/>
      <c r="AB276" s="201" t="str">
        <f>IFERROR(__xludf.DUMMYFUNCTION("FILTER('설정시트'!$D$7:$K$20,'설정시트'!$C$7:$C$20=I276)"),"#N/A")</f>
        <v>#N/A</v>
      </c>
      <c r="AC276" s="201"/>
      <c r="AD276" s="201"/>
      <c r="AE276" s="201"/>
      <c r="AF276" s="201"/>
      <c r="AG276" s="201"/>
      <c r="AH276" s="201"/>
      <c r="AI276" s="201"/>
    </row>
    <row r="277">
      <c r="H277" s="205"/>
      <c r="I277" s="206"/>
      <c r="J277" s="203"/>
      <c r="K277" s="255"/>
      <c r="L277" s="199"/>
      <c r="M277" s="130"/>
      <c r="N277" s="199"/>
      <c r="O277" s="200"/>
      <c r="P277" s="200"/>
      <c r="Q277" s="130"/>
      <c r="R277" s="199"/>
      <c r="S277" s="200"/>
      <c r="T277" s="132"/>
      <c r="AB277" s="201" t="str">
        <f>IFERROR(__xludf.DUMMYFUNCTION("FILTER('설정시트'!$D$7:$K$20,'설정시트'!$C$7:$C$20=I277)"),"#N/A")</f>
        <v>#N/A</v>
      </c>
      <c r="AC277" s="201"/>
      <c r="AD277" s="201"/>
      <c r="AE277" s="201"/>
      <c r="AF277" s="201"/>
      <c r="AG277" s="201"/>
      <c r="AH277" s="201"/>
      <c r="AI277" s="201"/>
    </row>
    <row r="278">
      <c r="H278" s="205"/>
      <c r="I278" s="206"/>
      <c r="J278" s="203"/>
      <c r="K278" s="255"/>
      <c r="L278" s="199"/>
      <c r="M278" s="130"/>
      <c r="N278" s="199"/>
      <c r="O278" s="200"/>
      <c r="P278" s="200"/>
      <c r="Q278" s="130"/>
      <c r="R278" s="199"/>
      <c r="S278" s="200"/>
      <c r="T278" s="132"/>
      <c r="AB278" s="201" t="str">
        <f>IFERROR(__xludf.DUMMYFUNCTION("FILTER('설정시트'!$D$7:$K$20,'설정시트'!$C$7:$C$20=I278)"),"#N/A")</f>
        <v>#N/A</v>
      </c>
      <c r="AC278" s="201"/>
      <c r="AD278" s="201"/>
      <c r="AE278" s="201"/>
      <c r="AF278" s="201"/>
      <c r="AG278" s="201"/>
      <c r="AH278" s="201"/>
      <c r="AI278" s="201"/>
    </row>
    <row r="279">
      <c r="H279" s="205"/>
      <c r="I279" s="206"/>
      <c r="J279" s="203"/>
      <c r="K279" s="255"/>
      <c r="L279" s="199"/>
      <c r="M279" s="130"/>
      <c r="N279" s="199"/>
      <c r="O279" s="200"/>
      <c r="P279" s="200"/>
      <c r="Q279" s="130"/>
      <c r="R279" s="199"/>
      <c r="S279" s="200"/>
      <c r="T279" s="132"/>
      <c r="AB279" s="201" t="str">
        <f>IFERROR(__xludf.DUMMYFUNCTION("FILTER('설정시트'!$D$7:$K$20,'설정시트'!$C$7:$C$20=I279)"),"#N/A")</f>
        <v>#N/A</v>
      </c>
      <c r="AC279" s="201"/>
      <c r="AD279" s="201"/>
      <c r="AE279" s="201"/>
      <c r="AF279" s="201"/>
      <c r="AG279" s="201"/>
      <c r="AH279" s="201"/>
      <c r="AI279" s="201"/>
    </row>
    <row r="280">
      <c r="H280" s="205"/>
      <c r="I280" s="206"/>
      <c r="J280" s="203"/>
      <c r="K280" s="255"/>
      <c r="L280" s="199"/>
      <c r="M280" s="130"/>
      <c r="N280" s="199"/>
      <c r="O280" s="200"/>
      <c r="P280" s="200"/>
      <c r="Q280" s="130"/>
      <c r="R280" s="199"/>
      <c r="S280" s="200"/>
      <c r="T280" s="132"/>
      <c r="AB280" s="201" t="str">
        <f>IFERROR(__xludf.DUMMYFUNCTION("FILTER('설정시트'!$D$7:$K$20,'설정시트'!$C$7:$C$20=I280)"),"#N/A")</f>
        <v>#N/A</v>
      </c>
      <c r="AC280" s="201"/>
      <c r="AD280" s="201"/>
      <c r="AE280" s="201"/>
      <c r="AF280" s="201"/>
      <c r="AG280" s="201"/>
      <c r="AH280" s="201"/>
      <c r="AI280" s="201"/>
    </row>
    <row r="281">
      <c r="H281" s="205"/>
      <c r="I281" s="206"/>
      <c r="J281" s="203"/>
      <c r="K281" s="255"/>
      <c r="L281" s="199"/>
      <c r="M281" s="130"/>
      <c r="N281" s="199"/>
      <c r="O281" s="200"/>
      <c r="P281" s="200"/>
      <c r="Q281" s="130"/>
      <c r="R281" s="199"/>
      <c r="S281" s="200"/>
      <c r="T281" s="132"/>
      <c r="AB281" s="201" t="str">
        <f>IFERROR(__xludf.DUMMYFUNCTION("FILTER('설정시트'!$D$7:$K$20,'설정시트'!$C$7:$C$20=I281)"),"#N/A")</f>
        <v>#N/A</v>
      </c>
      <c r="AC281" s="201"/>
      <c r="AD281" s="201"/>
      <c r="AE281" s="201"/>
      <c r="AF281" s="201"/>
      <c r="AG281" s="201"/>
      <c r="AH281" s="201"/>
      <c r="AI281" s="201"/>
    </row>
    <row r="282">
      <c r="H282" s="205"/>
      <c r="I282" s="206"/>
      <c r="J282" s="203"/>
      <c r="K282" s="255"/>
      <c r="L282" s="199"/>
      <c r="M282" s="130"/>
      <c r="N282" s="199"/>
      <c r="O282" s="200"/>
      <c r="P282" s="200"/>
      <c r="Q282" s="130"/>
      <c r="R282" s="199"/>
      <c r="S282" s="200"/>
      <c r="T282" s="132"/>
      <c r="AB282" s="201" t="str">
        <f>IFERROR(__xludf.DUMMYFUNCTION("FILTER('설정시트'!$D$7:$K$20,'설정시트'!$C$7:$C$20=I282)"),"#N/A")</f>
        <v>#N/A</v>
      </c>
      <c r="AC282" s="201"/>
      <c r="AD282" s="201"/>
      <c r="AE282" s="201"/>
      <c r="AF282" s="201"/>
      <c r="AG282" s="201"/>
      <c r="AH282" s="201"/>
      <c r="AI282" s="201"/>
    </row>
    <row r="283">
      <c r="H283" s="205"/>
      <c r="I283" s="206"/>
      <c r="J283" s="203"/>
      <c r="K283" s="255"/>
      <c r="L283" s="199"/>
      <c r="M283" s="130"/>
      <c r="N283" s="199"/>
      <c r="O283" s="200"/>
      <c r="P283" s="200"/>
      <c r="Q283" s="130"/>
      <c r="R283" s="199"/>
      <c r="S283" s="200"/>
      <c r="T283" s="132"/>
      <c r="AB283" s="201" t="str">
        <f>IFERROR(__xludf.DUMMYFUNCTION("FILTER('설정시트'!$D$7:$K$20,'설정시트'!$C$7:$C$20=I283)"),"#N/A")</f>
        <v>#N/A</v>
      </c>
      <c r="AC283" s="201"/>
      <c r="AD283" s="201"/>
      <c r="AE283" s="201"/>
      <c r="AF283" s="201"/>
      <c r="AG283" s="201"/>
      <c r="AH283" s="201"/>
      <c r="AI283" s="201"/>
    </row>
    <row r="284">
      <c r="H284" s="205"/>
      <c r="I284" s="206"/>
      <c r="J284" s="203"/>
      <c r="K284" s="255"/>
      <c r="L284" s="199"/>
      <c r="M284" s="130"/>
      <c r="N284" s="199"/>
      <c r="O284" s="200"/>
      <c r="P284" s="200"/>
      <c r="Q284" s="130"/>
      <c r="R284" s="199"/>
      <c r="S284" s="200"/>
      <c r="T284" s="132"/>
      <c r="AB284" s="201" t="str">
        <f>IFERROR(__xludf.DUMMYFUNCTION("FILTER('설정시트'!$D$7:$K$20,'설정시트'!$C$7:$C$20=I284)"),"#N/A")</f>
        <v>#N/A</v>
      </c>
      <c r="AC284" s="201"/>
      <c r="AD284" s="201"/>
      <c r="AE284" s="201"/>
      <c r="AF284" s="201"/>
      <c r="AG284" s="201"/>
      <c r="AH284" s="201"/>
      <c r="AI284" s="201"/>
    </row>
    <row r="285">
      <c r="H285" s="205"/>
      <c r="I285" s="206"/>
      <c r="J285" s="203"/>
      <c r="K285" s="255"/>
      <c r="L285" s="199"/>
      <c r="M285" s="130"/>
      <c r="N285" s="199"/>
      <c r="O285" s="200"/>
      <c r="P285" s="200"/>
      <c r="Q285" s="130"/>
      <c r="R285" s="199"/>
      <c r="S285" s="200"/>
      <c r="T285" s="132"/>
      <c r="AB285" s="201" t="str">
        <f>IFERROR(__xludf.DUMMYFUNCTION("FILTER('설정시트'!$D$7:$K$20,'설정시트'!$C$7:$C$20=I285)"),"#N/A")</f>
        <v>#N/A</v>
      </c>
      <c r="AC285" s="201"/>
      <c r="AD285" s="201"/>
      <c r="AE285" s="201"/>
      <c r="AF285" s="201"/>
      <c r="AG285" s="201"/>
      <c r="AH285" s="201"/>
      <c r="AI285" s="201"/>
    </row>
    <row r="286">
      <c r="H286" s="205"/>
      <c r="I286" s="206"/>
      <c r="J286" s="203"/>
      <c r="K286" s="255"/>
      <c r="L286" s="199"/>
      <c r="M286" s="130"/>
      <c r="N286" s="199"/>
      <c r="O286" s="200"/>
      <c r="P286" s="200"/>
      <c r="Q286" s="130"/>
      <c r="R286" s="199"/>
      <c r="S286" s="200"/>
      <c r="T286" s="132"/>
      <c r="AB286" s="201" t="str">
        <f>IFERROR(__xludf.DUMMYFUNCTION("FILTER('설정시트'!$D$7:$K$20,'설정시트'!$C$7:$C$20=I286)"),"#N/A")</f>
        <v>#N/A</v>
      </c>
      <c r="AC286" s="201"/>
      <c r="AD286" s="201"/>
      <c r="AE286" s="201"/>
      <c r="AF286" s="201"/>
      <c r="AG286" s="201"/>
      <c r="AH286" s="201"/>
      <c r="AI286" s="201"/>
    </row>
    <row r="287">
      <c r="H287" s="205"/>
      <c r="I287" s="206"/>
      <c r="J287" s="203"/>
      <c r="K287" s="255"/>
      <c r="L287" s="199"/>
      <c r="M287" s="130"/>
      <c r="N287" s="199"/>
      <c r="O287" s="200"/>
      <c r="P287" s="200"/>
      <c r="Q287" s="130"/>
      <c r="R287" s="199"/>
      <c r="S287" s="200"/>
      <c r="T287" s="132"/>
      <c r="AB287" s="201" t="str">
        <f>IFERROR(__xludf.DUMMYFUNCTION("FILTER('설정시트'!$D$7:$K$20,'설정시트'!$C$7:$C$20=I287)"),"#N/A")</f>
        <v>#N/A</v>
      </c>
      <c r="AC287" s="201"/>
      <c r="AD287" s="201"/>
      <c r="AE287" s="201"/>
      <c r="AF287" s="201"/>
      <c r="AG287" s="201"/>
      <c r="AH287" s="201"/>
      <c r="AI287" s="201"/>
    </row>
    <row r="288">
      <c r="H288" s="205"/>
      <c r="I288" s="206"/>
      <c r="J288" s="203"/>
      <c r="K288" s="255"/>
      <c r="L288" s="199"/>
      <c r="M288" s="130"/>
      <c r="N288" s="199"/>
      <c r="O288" s="200"/>
      <c r="P288" s="200"/>
      <c r="Q288" s="130"/>
      <c r="R288" s="199"/>
      <c r="S288" s="200"/>
      <c r="T288" s="132"/>
      <c r="AB288" s="201" t="str">
        <f>IFERROR(__xludf.DUMMYFUNCTION("FILTER('설정시트'!$D$7:$K$20,'설정시트'!$C$7:$C$20=I288)"),"#N/A")</f>
        <v>#N/A</v>
      </c>
      <c r="AC288" s="201"/>
      <c r="AD288" s="201"/>
      <c r="AE288" s="201"/>
      <c r="AF288" s="201"/>
      <c r="AG288" s="201"/>
      <c r="AH288" s="201"/>
      <c r="AI288" s="201"/>
    </row>
    <row r="289">
      <c r="H289" s="205"/>
      <c r="I289" s="206"/>
      <c r="J289" s="203"/>
      <c r="K289" s="255"/>
      <c r="L289" s="199"/>
      <c r="M289" s="130"/>
      <c r="N289" s="199"/>
      <c r="O289" s="200"/>
      <c r="P289" s="200"/>
      <c r="Q289" s="130"/>
      <c r="R289" s="199"/>
      <c r="S289" s="200"/>
      <c r="T289" s="132"/>
      <c r="AB289" s="201" t="str">
        <f>IFERROR(__xludf.DUMMYFUNCTION("FILTER('설정시트'!$D$7:$K$20,'설정시트'!$C$7:$C$20=I289)"),"#N/A")</f>
        <v>#N/A</v>
      </c>
      <c r="AC289" s="201"/>
      <c r="AD289" s="201"/>
      <c r="AE289" s="201"/>
      <c r="AF289" s="201"/>
      <c r="AG289" s="201"/>
      <c r="AH289" s="201"/>
      <c r="AI289" s="201"/>
    </row>
    <row r="290">
      <c r="H290" s="205"/>
      <c r="I290" s="206"/>
      <c r="J290" s="203"/>
      <c r="K290" s="255"/>
      <c r="L290" s="199"/>
      <c r="M290" s="130"/>
      <c r="N290" s="199"/>
      <c r="O290" s="200"/>
      <c r="P290" s="200"/>
      <c r="Q290" s="130"/>
      <c r="R290" s="199"/>
      <c r="S290" s="200"/>
      <c r="T290" s="132"/>
      <c r="AB290" s="201" t="str">
        <f>IFERROR(__xludf.DUMMYFUNCTION("FILTER('설정시트'!$D$7:$K$20,'설정시트'!$C$7:$C$20=I290)"),"#N/A")</f>
        <v>#N/A</v>
      </c>
      <c r="AC290" s="201"/>
      <c r="AD290" s="201"/>
      <c r="AE290" s="201"/>
      <c r="AF290" s="201"/>
      <c r="AG290" s="201"/>
      <c r="AH290" s="201"/>
      <c r="AI290" s="201"/>
    </row>
    <row r="291">
      <c r="H291" s="205"/>
      <c r="I291" s="206"/>
      <c r="J291" s="203"/>
      <c r="K291" s="255"/>
      <c r="L291" s="199"/>
      <c r="M291" s="130"/>
      <c r="N291" s="199"/>
      <c r="O291" s="200"/>
      <c r="P291" s="200"/>
      <c r="Q291" s="130"/>
      <c r="R291" s="199"/>
      <c r="S291" s="200"/>
      <c r="T291" s="132"/>
      <c r="AB291" s="201" t="str">
        <f>IFERROR(__xludf.DUMMYFUNCTION("FILTER('설정시트'!$D$7:$K$20,'설정시트'!$C$7:$C$20=I291)"),"#N/A")</f>
        <v>#N/A</v>
      </c>
      <c r="AC291" s="201"/>
      <c r="AD291" s="201"/>
      <c r="AE291" s="201"/>
      <c r="AF291" s="201"/>
      <c r="AG291" s="201"/>
      <c r="AH291" s="201"/>
      <c r="AI291" s="201"/>
    </row>
    <row r="292">
      <c r="H292" s="205"/>
      <c r="I292" s="206"/>
      <c r="J292" s="203"/>
      <c r="K292" s="255"/>
      <c r="L292" s="199"/>
      <c r="M292" s="130"/>
      <c r="N292" s="199"/>
      <c r="O292" s="200"/>
      <c r="P292" s="200"/>
      <c r="Q292" s="130"/>
      <c r="R292" s="199"/>
      <c r="S292" s="200"/>
      <c r="T292" s="132"/>
      <c r="AB292" s="201" t="str">
        <f>IFERROR(__xludf.DUMMYFUNCTION("FILTER('설정시트'!$D$7:$K$20,'설정시트'!$C$7:$C$20=I292)"),"#N/A")</f>
        <v>#N/A</v>
      </c>
      <c r="AC292" s="201"/>
      <c r="AD292" s="201"/>
      <c r="AE292" s="201"/>
      <c r="AF292" s="201"/>
      <c r="AG292" s="201"/>
      <c r="AH292" s="201"/>
      <c r="AI292" s="201"/>
    </row>
    <row r="293">
      <c r="H293" s="205"/>
      <c r="I293" s="206"/>
      <c r="J293" s="203"/>
      <c r="K293" s="255"/>
      <c r="L293" s="199"/>
      <c r="M293" s="130"/>
      <c r="N293" s="199"/>
      <c r="O293" s="200"/>
      <c r="P293" s="200"/>
      <c r="Q293" s="130"/>
      <c r="R293" s="199"/>
      <c r="S293" s="200"/>
      <c r="T293" s="132"/>
      <c r="AB293" s="201" t="str">
        <f>IFERROR(__xludf.DUMMYFUNCTION("FILTER('설정시트'!$D$7:$K$20,'설정시트'!$C$7:$C$20=I293)"),"#N/A")</f>
        <v>#N/A</v>
      </c>
      <c r="AC293" s="201"/>
      <c r="AD293" s="201"/>
      <c r="AE293" s="201"/>
      <c r="AF293" s="201"/>
      <c r="AG293" s="201"/>
      <c r="AH293" s="201"/>
      <c r="AI293" s="201"/>
    </row>
    <row r="294">
      <c r="H294" s="205"/>
      <c r="I294" s="206"/>
      <c r="J294" s="203"/>
      <c r="K294" s="255"/>
      <c r="L294" s="199"/>
      <c r="M294" s="130"/>
      <c r="N294" s="199"/>
      <c r="O294" s="200"/>
      <c r="P294" s="200"/>
      <c r="Q294" s="130"/>
      <c r="R294" s="199"/>
      <c r="S294" s="200"/>
      <c r="T294" s="132"/>
      <c r="AB294" s="201" t="str">
        <f>IFERROR(__xludf.DUMMYFUNCTION("FILTER('설정시트'!$D$7:$K$20,'설정시트'!$C$7:$C$20=I294)"),"#N/A")</f>
        <v>#N/A</v>
      </c>
      <c r="AC294" s="201"/>
      <c r="AD294" s="201"/>
      <c r="AE294" s="201"/>
      <c r="AF294" s="201"/>
      <c r="AG294" s="201"/>
      <c r="AH294" s="201"/>
      <c r="AI294" s="201"/>
    </row>
    <row r="295">
      <c r="H295" s="205"/>
      <c r="I295" s="206"/>
      <c r="J295" s="203"/>
      <c r="K295" s="255"/>
      <c r="L295" s="199"/>
      <c r="M295" s="130"/>
      <c r="N295" s="199"/>
      <c r="O295" s="200"/>
      <c r="P295" s="200"/>
      <c r="Q295" s="130"/>
      <c r="R295" s="199"/>
      <c r="S295" s="200"/>
      <c r="T295" s="132"/>
      <c r="AB295" s="201" t="str">
        <f>IFERROR(__xludf.DUMMYFUNCTION("FILTER('설정시트'!$D$7:$K$20,'설정시트'!$C$7:$C$20=I295)"),"#N/A")</f>
        <v>#N/A</v>
      </c>
      <c r="AC295" s="201"/>
      <c r="AD295" s="201"/>
      <c r="AE295" s="201"/>
      <c r="AF295" s="201"/>
      <c r="AG295" s="201"/>
      <c r="AH295" s="201"/>
      <c r="AI295" s="201"/>
    </row>
    <row r="296">
      <c r="H296" s="205"/>
      <c r="I296" s="206"/>
      <c r="J296" s="203"/>
      <c r="K296" s="255"/>
      <c r="L296" s="199"/>
      <c r="M296" s="130"/>
      <c r="N296" s="199"/>
      <c r="O296" s="200"/>
      <c r="P296" s="200"/>
      <c r="Q296" s="130"/>
      <c r="R296" s="199"/>
      <c r="S296" s="200"/>
      <c r="T296" s="132"/>
      <c r="AB296" s="201" t="str">
        <f>IFERROR(__xludf.DUMMYFUNCTION("FILTER('설정시트'!$D$7:$K$20,'설정시트'!$C$7:$C$20=I296)"),"#N/A")</f>
        <v>#N/A</v>
      </c>
      <c r="AC296" s="201"/>
      <c r="AD296" s="201"/>
      <c r="AE296" s="201"/>
      <c r="AF296" s="201"/>
      <c r="AG296" s="201"/>
      <c r="AH296" s="201"/>
      <c r="AI296" s="201"/>
    </row>
    <row r="297">
      <c r="H297" s="205"/>
      <c r="I297" s="206"/>
      <c r="J297" s="203"/>
      <c r="K297" s="255"/>
      <c r="L297" s="199"/>
      <c r="M297" s="130"/>
      <c r="N297" s="199"/>
      <c r="O297" s="200"/>
      <c r="P297" s="200"/>
      <c r="Q297" s="130"/>
      <c r="R297" s="199"/>
      <c r="S297" s="200"/>
      <c r="T297" s="132"/>
      <c r="AB297" s="201" t="str">
        <f>IFERROR(__xludf.DUMMYFUNCTION("FILTER('설정시트'!$D$7:$K$20,'설정시트'!$C$7:$C$20=I297)"),"#N/A")</f>
        <v>#N/A</v>
      </c>
      <c r="AC297" s="201"/>
      <c r="AD297" s="201"/>
      <c r="AE297" s="201"/>
      <c r="AF297" s="201"/>
      <c r="AG297" s="201"/>
      <c r="AH297" s="201"/>
      <c r="AI297" s="201"/>
    </row>
    <row r="298">
      <c r="H298" s="205"/>
      <c r="I298" s="206"/>
      <c r="J298" s="203"/>
      <c r="K298" s="255"/>
      <c r="L298" s="199"/>
      <c r="M298" s="130"/>
      <c r="N298" s="199"/>
      <c r="O298" s="200"/>
      <c r="P298" s="200"/>
      <c r="Q298" s="130"/>
      <c r="R298" s="199"/>
      <c r="S298" s="200"/>
      <c r="T298" s="132"/>
      <c r="AB298" s="201" t="str">
        <f>IFERROR(__xludf.DUMMYFUNCTION("FILTER('설정시트'!$D$7:$K$20,'설정시트'!$C$7:$C$20=I298)"),"#N/A")</f>
        <v>#N/A</v>
      </c>
      <c r="AC298" s="201"/>
      <c r="AD298" s="201"/>
      <c r="AE298" s="201"/>
      <c r="AF298" s="201"/>
      <c r="AG298" s="201"/>
      <c r="AH298" s="201"/>
      <c r="AI298" s="201"/>
    </row>
    <row r="299">
      <c r="H299" s="205"/>
      <c r="I299" s="206"/>
      <c r="J299" s="203"/>
      <c r="K299" s="255"/>
      <c r="L299" s="199"/>
      <c r="M299" s="130"/>
      <c r="N299" s="199"/>
      <c r="O299" s="200"/>
      <c r="P299" s="200"/>
      <c r="Q299" s="130"/>
      <c r="R299" s="199"/>
      <c r="S299" s="200"/>
      <c r="T299" s="132"/>
      <c r="AB299" s="201" t="str">
        <f>IFERROR(__xludf.DUMMYFUNCTION("FILTER('설정시트'!$D$7:$K$20,'설정시트'!$C$7:$C$20=I299)"),"#N/A")</f>
        <v>#N/A</v>
      </c>
      <c r="AC299" s="201"/>
      <c r="AD299" s="201"/>
      <c r="AE299" s="201"/>
      <c r="AF299" s="201"/>
      <c r="AG299" s="201"/>
      <c r="AH299" s="201"/>
      <c r="AI299" s="201"/>
    </row>
    <row r="300">
      <c r="H300" s="205"/>
      <c r="I300" s="206"/>
      <c r="J300" s="203"/>
      <c r="K300" s="255"/>
      <c r="L300" s="199"/>
      <c r="M300" s="130"/>
      <c r="N300" s="199"/>
      <c r="O300" s="200"/>
      <c r="P300" s="200"/>
      <c r="Q300" s="130"/>
      <c r="R300" s="199"/>
      <c r="S300" s="200"/>
      <c r="T300" s="132"/>
      <c r="AB300" s="201" t="str">
        <f>IFERROR(__xludf.DUMMYFUNCTION("FILTER('설정시트'!$D$7:$K$20,'설정시트'!$C$7:$C$20=I300)"),"#N/A")</f>
        <v>#N/A</v>
      </c>
      <c r="AC300" s="201"/>
      <c r="AD300" s="201"/>
      <c r="AE300" s="201"/>
      <c r="AF300" s="201"/>
      <c r="AG300" s="201"/>
      <c r="AH300" s="201"/>
      <c r="AI300" s="201"/>
    </row>
    <row r="301">
      <c r="H301" s="205"/>
      <c r="I301" s="206"/>
      <c r="J301" s="203"/>
      <c r="K301" s="255"/>
      <c r="L301" s="199"/>
      <c r="M301" s="130"/>
      <c r="N301" s="199"/>
      <c r="O301" s="200"/>
      <c r="P301" s="200"/>
      <c r="Q301" s="130"/>
      <c r="R301" s="199"/>
      <c r="S301" s="200"/>
      <c r="T301" s="132"/>
      <c r="AB301" s="201" t="str">
        <f>IFERROR(__xludf.DUMMYFUNCTION("FILTER('설정시트'!$D$7:$K$20,'설정시트'!$C$7:$C$20=I301)"),"#N/A")</f>
        <v>#N/A</v>
      </c>
      <c r="AC301" s="201"/>
      <c r="AD301" s="201"/>
      <c r="AE301" s="201"/>
      <c r="AF301" s="201"/>
      <c r="AG301" s="201"/>
      <c r="AH301" s="201"/>
      <c r="AI301" s="201"/>
    </row>
    <row r="302">
      <c r="H302" s="205"/>
      <c r="I302" s="206"/>
      <c r="J302" s="203"/>
      <c r="K302" s="255"/>
      <c r="L302" s="199"/>
      <c r="M302" s="130"/>
      <c r="N302" s="199"/>
      <c r="O302" s="200"/>
      <c r="P302" s="200"/>
      <c r="Q302" s="130"/>
      <c r="R302" s="199"/>
      <c r="S302" s="200"/>
      <c r="T302" s="132"/>
      <c r="AB302" s="201" t="str">
        <f>IFERROR(__xludf.DUMMYFUNCTION("FILTER('설정시트'!$D$7:$K$20,'설정시트'!$C$7:$C$20=I302)"),"#N/A")</f>
        <v>#N/A</v>
      </c>
      <c r="AC302" s="201"/>
      <c r="AD302" s="201"/>
      <c r="AE302" s="201"/>
      <c r="AF302" s="201"/>
      <c r="AG302" s="201"/>
      <c r="AH302" s="201"/>
      <c r="AI302" s="201"/>
    </row>
    <row r="303">
      <c r="H303" s="205"/>
      <c r="I303" s="206"/>
      <c r="J303" s="203"/>
      <c r="K303" s="255"/>
      <c r="L303" s="199"/>
      <c r="M303" s="130"/>
      <c r="N303" s="199"/>
      <c r="O303" s="200"/>
      <c r="P303" s="200"/>
      <c r="Q303" s="130"/>
      <c r="R303" s="199"/>
      <c r="S303" s="200"/>
      <c r="T303" s="132"/>
      <c r="AB303" s="201" t="str">
        <f>IFERROR(__xludf.DUMMYFUNCTION("FILTER('설정시트'!$D$7:$K$20,'설정시트'!$C$7:$C$20=I303)"),"#N/A")</f>
        <v>#N/A</v>
      </c>
      <c r="AC303" s="201"/>
      <c r="AD303" s="201"/>
      <c r="AE303" s="201"/>
      <c r="AF303" s="201"/>
      <c r="AG303" s="201"/>
      <c r="AH303" s="201"/>
      <c r="AI303" s="201"/>
    </row>
    <row r="304">
      <c r="H304" s="205"/>
      <c r="I304" s="206"/>
      <c r="J304" s="203"/>
      <c r="K304" s="255"/>
      <c r="L304" s="199"/>
      <c r="M304" s="130"/>
      <c r="N304" s="199"/>
      <c r="O304" s="200"/>
      <c r="P304" s="200"/>
      <c r="Q304" s="130"/>
      <c r="R304" s="199"/>
      <c r="S304" s="200"/>
      <c r="T304" s="132"/>
      <c r="AB304" s="201" t="str">
        <f>IFERROR(__xludf.DUMMYFUNCTION("FILTER('설정시트'!$D$7:$K$20,'설정시트'!$C$7:$C$20=I304)"),"#N/A")</f>
        <v>#N/A</v>
      </c>
      <c r="AC304" s="201"/>
      <c r="AD304" s="201"/>
      <c r="AE304" s="201"/>
      <c r="AF304" s="201"/>
      <c r="AG304" s="201"/>
      <c r="AH304" s="201"/>
      <c r="AI304" s="201"/>
    </row>
    <row r="305">
      <c r="H305" s="205"/>
      <c r="I305" s="206"/>
      <c r="J305" s="203"/>
      <c r="K305" s="255"/>
      <c r="L305" s="199"/>
      <c r="M305" s="130"/>
      <c r="N305" s="199"/>
      <c r="O305" s="200"/>
      <c r="P305" s="200"/>
      <c r="Q305" s="130"/>
      <c r="R305" s="199"/>
      <c r="S305" s="200"/>
      <c r="T305" s="132"/>
      <c r="AB305" s="201" t="str">
        <f>IFERROR(__xludf.DUMMYFUNCTION("FILTER('설정시트'!$D$7:$K$20,'설정시트'!$C$7:$C$20=I305)"),"#N/A")</f>
        <v>#N/A</v>
      </c>
      <c r="AC305" s="201"/>
      <c r="AD305" s="201"/>
      <c r="AE305" s="201"/>
      <c r="AF305" s="201"/>
      <c r="AG305" s="201"/>
      <c r="AH305" s="201"/>
      <c r="AI305" s="201"/>
    </row>
    <row r="306">
      <c r="H306" s="205"/>
      <c r="I306" s="206"/>
      <c r="J306" s="203"/>
      <c r="K306" s="255"/>
      <c r="L306" s="199"/>
      <c r="M306" s="130"/>
      <c r="N306" s="199"/>
      <c r="O306" s="200"/>
      <c r="P306" s="200"/>
      <c r="Q306" s="130"/>
      <c r="R306" s="199"/>
      <c r="S306" s="200"/>
      <c r="T306" s="132"/>
      <c r="AB306" s="201" t="str">
        <f>IFERROR(__xludf.DUMMYFUNCTION("FILTER('설정시트'!$D$7:$K$20,'설정시트'!$C$7:$C$20=I306)"),"#N/A")</f>
        <v>#N/A</v>
      </c>
      <c r="AC306" s="201"/>
      <c r="AD306" s="201"/>
      <c r="AE306" s="201"/>
      <c r="AF306" s="201"/>
      <c r="AG306" s="201"/>
      <c r="AH306" s="201"/>
      <c r="AI306" s="201"/>
    </row>
    <row r="307">
      <c r="H307" s="205"/>
      <c r="I307" s="206"/>
      <c r="J307" s="203"/>
      <c r="K307" s="255"/>
      <c r="L307" s="199"/>
      <c r="M307" s="130"/>
      <c r="N307" s="199"/>
      <c r="O307" s="200"/>
      <c r="P307" s="200"/>
      <c r="Q307" s="130"/>
      <c r="R307" s="199"/>
      <c r="S307" s="200"/>
      <c r="T307" s="132"/>
      <c r="AB307" s="201" t="str">
        <f>IFERROR(__xludf.DUMMYFUNCTION("FILTER('설정시트'!$D$7:$K$20,'설정시트'!$C$7:$C$20=I307)"),"#N/A")</f>
        <v>#N/A</v>
      </c>
      <c r="AC307" s="201"/>
      <c r="AD307" s="201"/>
      <c r="AE307" s="201"/>
      <c r="AF307" s="201"/>
      <c r="AG307" s="201"/>
      <c r="AH307" s="201"/>
      <c r="AI307" s="201"/>
    </row>
    <row r="308">
      <c r="H308" s="205"/>
      <c r="I308" s="206"/>
      <c r="J308" s="203"/>
      <c r="K308" s="255"/>
      <c r="L308" s="199"/>
      <c r="M308" s="130"/>
      <c r="N308" s="199"/>
      <c r="O308" s="200"/>
      <c r="P308" s="200"/>
      <c r="Q308" s="130"/>
      <c r="R308" s="199"/>
      <c r="S308" s="200"/>
      <c r="T308" s="132"/>
      <c r="AB308" s="201" t="str">
        <f>IFERROR(__xludf.DUMMYFUNCTION("FILTER('설정시트'!$D$7:$K$20,'설정시트'!$C$7:$C$20=I308)"),"#N/A")</f>
        <v>#N/A</v>
      </c>
      <c r="AC308" s="201"/>
      <c r="AD308" s="201"/>
      <c r="AE308" s="201"/>
      <c r="AF308" s="201"/>
      <c r="AG308" s="201"/>
      <c r="AH308" s="201"/>
      <c r="AI308" s="201"/>
    </row>
    <row r="309">
      <c r="H309" s="205"/>
      <c r="I309" s="206"/>
      <c r="J309" s="203"/>
      <c r="K309" s="255"/>
      <c r="L309" s="199"/>
      <c r="M309" s="130"/>
      <c r="N309" s="199"/>
      <c r="O309" s="200"/>
      <c r="P309" s="200"/>
      <c r="Q309" s="130"/>
      <c r="R309" s="199"/>
      <c r="S309" s="200"/>
      <c r="T309" s="132"/>
      <c r="AB309" s="201" t="str">
        <f>IFERROR(__xludf.DUMMYFUNCTION("FILTER('설정시트'!$D$7:$K$20,'설정시트'!$C$7:$C$20=I309)"),"#N/A")</f>
        <v>#N/A</v>
      </c>
      <c r="AC309" s="201"/>
      <c r="AD309" s="201"/>
      <c r="AE309" s="201"/>
      <c r="AF309" s="201"/>
      <c r="AG309" s="201"/>
      <c r="AH309" s="201"/>
      <c r="AI309" s="201"/>
    </row>
    <row r="310">
      <c r="H310" s="205"/>
      <c r="I310" s="206"/>
      <c r="J310" s="203"/>
      <c r="K310" s="255"/>
      <c r="L310" s="199"/>
      <c r="M310" s="130"/>
      <c r="N310" s="199"/>
      <c r="O310" s="200"/>
      <c r="P310" s="200"/>
      <c r="Q310" s="130"/>
      <c r="R310" s="199"/>
      <c r="S310" s="200"/>
      <c r="T310" s="132"/>
      <c r="AB310" s="201" t="str">
        <f>IFERROR(__xludf.DUMMYFUNCTION("FILTER('설정시트'!$D$7:$K$20,'설정시트'!$C$7:$C$20=I310)"),"#N/A")</f>
        <v>#N/A</v>
      </c>
      <c r="AC310" s="201"/>
      <c r="AD310" s="201"/>
      <c r="AE310" s="201"/>
      <c r="AF310" s="201"/>
      <c r="AG310" s="201"/>
      <c r="AH310" s="201"/>
      <c r="AI310" s="201"/>
    </row>
    <row r="311">
      <c r="H311" s="205"/>
      <c r="I311" s="206"/>
      <c r="J311" s="203"/>
      <c r="K311" s="255"/>
      <c r="L311" s="199"/>
      <c r="M311" s="130"/>
      <c r="N311" s="199"/>
      <c r="O311" s="200"/>
      <c r="P311" s="200"/>
      <c r="Q311" s="130"/>
      <c r="R311" s="199"/>
      <c r="S311" s="200"/>
      <c r="T311" s="132"/>
      <c r="AB311" s="201" t="str">
        <f>IFERROR(__xludf.DUMMYFUNCTION("FILTER('설정시트'!$D$7:$K$20,'설정시트'!$C$7:$C$20=I311)"),"#N/A")</f>
        <v>#N/A</v>
      </c>
      <c r="AC311" s="201"/>
      <c r="AD311" s="201"/>
      <c r="AE311" s="201"/>
      <c r="AF311" s="201"/>
      <c r="AG311" s="201"/>
      <c r="AH311" s="201"/>
      <c r="AI311" s="201"/>
    </row>
    <row r="312">
      <c r="H312" s="205"/>
      <c r="I312" s="206"/>
      <c r="J312" s="203"/>
      <c r="K312" s="255"/>
      <c r="L312" s="199"/>
      <c r="M312" s="130"/>
      <c r="N312" s="199"/>
      <c r="O312" s="200"/>
      <c r="P312" s="200"/>
      <c r="Q312" s="130"/>
      <c r="R312" s="199"/>
      <c r="S312" s="200"/>
      <c r="T312" s="132"/>
      <c r="AB312" s="201" t="str">
        <f>IFERROR(__xludf.DUMMYFUNCTION("FILTER('설정시트'!$D$7:$K$20,'설정시트'!$C$7:$C$20=I312)"),"#N/A")</f>
        <v>#N/A</v>
      </c>
      <c r="AC312" s="201"/>
      <c r="AD312" s="201"/>
      <c r="AE312" s="201"/>
      <c r="AF312" s="201"/>
      <c r="AG312" s="201"/>
      <c r="AH312" s="201"/>
      <c r="AI312" s="201"/>
    </row>
    <row r="313">
      <c r="H313" s="205"/>
      <c r="I313" s="206"/>
      <c r="J313" s="203"/>
      <c r="K313" s="255"/>
      <c r="L313" s="199"/>
      <c r="M313" s="130"/>
      <c r="N313" s="199"/>
      <c r="O313" s="200"/>
      <c r="P313" s="200"/>
      <c r="Q313" s="130"/>
      <c r="R313" s="199"/>
      <c r="S313" s="200"/>
      <c r="T313" s="132"/>
      <c r="AB313" s="201" t="str">
        <f>IFERROR(__xludf.DUMMYFUNCTION("FILTER('설정시트'!$D$7:$K$20,'설정시트'!$C$7:$C$20=I313)"),"#N/A")</f>
        <v>#N/A</v>
      </c>
      <c r="AC313" s="201"/>
      <c r="AD313" s="201"/>
      <c r="AE313" s="201"/>
      <c r="AF313" s="201"/>
      <c r="AG313" s="201"/>
      <c r="AH313" s="201"/>
      <c r="AI313" s="201"/>
    </row>
    <row r="314">
      <c r="H314" s="205"/>
      <c r="I314" s="206"/>
      <c r="J314" s="203"/>
      <c r="K314" s="255"/>
      <c r="L314" s="199"/>
      <c r="M314" s="130"/>
      <c r="N314" s="199"/>
      <c r="O314" s="200"/>
      <c r="P314" s="200"/>
      <c r="Q314" s="130"/>
      <c r="R314" s="199"/>
      <c r="S314" s="200"/>
      <c r="T314" s="132"/>
      <c r="AB314" s="201" t="str">
        <f>IFERROR(__xludf.DUMMYFUNCTION("FILTER('설정시트'!$D$7:$K$20,'설정시트'!$C$7:$C$20=I314)"),"#N/A")</f>
        <v>#N/A</v>
      </c>
      <c r="AC314" s="201"/>
      <c r="AD314" s="201"/>
      <c r="AE314" s="201"/>
      <c r="AF314" s="201"/>
      <c r="AG314" s="201"/>
      <c r="AH314" s="201"/>
      <c r="AI314" s="201"/>
    </row>
    <row r="315">
      <c r="H315" s="205"/>
      <c r="I315" s="206"/>
      <c r="J315" s="203"/>
      <c r="K315" s="255"/>
      <c r="L315" s="199"/>
      <c r="M315" s="130"/>
      <c r="N315" s="199"/>
      <c r="O315" s="200"/>
      <c r="P315" s="200"/>
      <c r="Q315" s="130"/>
      <c r="R315" s="199"/>
      <c r="S315" s="200"/>
      <c r="T315" s="132"/>
      <c r="AB315" s="201" t="str">
        <f>IFERROR(__xludf.DUMMYFUNCTION("FILTER('설정시트'!$D$7:$K$20,'설정시트'!$C$7:$C$20=I315)"),"#N/A")</f>
        <v>#N/A</v>
      </c>
      <c r="AC315" s="201"/>
      <c r="AD315" s="201"/>
      <c r="AE315" s="201"/>
      <c r="AF315" s="201"/>
      <c r="AG315" s="201"/>
      <c r="AH315" s="201"/>
      <c r="AI315" s="201"/>
    </row>
    <row r="316">
      <c r="H316" s="205"/>
      <c r="I316" s="206"/>
      <c r="J316" s="203"/>
      <c r="K316" s="255"/>
      <c r="L316" s="199"/>
      <c r="M316" s="130"/>
      <c r="N316" s="199"/>
      <c r="O316" s="200"/>
      <c r="P316" s="200"/>
      <c r="Q316" s="130"/>
      <c r="R316" s="199"/>
      <c r="S316" s="200"/>
      <c r="T316" s="132"/>
      <c r="AB316" s="201" t="str">
        <f>IFERROR(__xludf.DUMMYFUNCTION("FILTER('설정시트'!$D$7:$K$20,'설정시트'!$C$7:$C$20=I316)"),"#N/A")</f>
        <v>#N/A</v>
      </c>
      <c r="AC316" s="201"/>
      <c r="AD316" s="201"/>
      <c r="AE316" s="201"/>
      <c r="AF316" s="201"/>
      <c r="AG316" s="201"/>
      <c r="AH316" s="201"/>
      <c r="AI316" s="201"/>
    </row>
    <row r="317">
      <c r="H317" s="205"/>
      <c r="I317" s="206"/>
      <c r="J317" s="203"/>
      <c r="K317" s="255"/>
      <c r="L317" s="199"/>
      <c r="M317" s="130"/>
      <c r="N317" s="199"/>
      <c r="O317" s="200"/>
      <c r="P317" s="200"/>
      <c r="Q317" s="130"/>
      <c r="R317" s="199"/>
      <c r="S317" s="200"/>
      <c r="T317" s="132"/>
      <c r="AB317" s="201" t="str">
        <f>IFERROR(__xludf.DUMMYFUNCTION("FILTER('설정시트'!$D$7:$K$20,'설정시트'!$C$7:$C$20=I317)"),"#N/A")</f>
        <v>#N/A</v>
      </c>
      <c r="AC317" s="201"/>
      <c r="AD317" s="201"/>
      <c r="AE317" s="201"/>
      <c r="AF317" s="201"/>
      <c r="AG317" s="201"/>
      <c r="AH317" s="201"/>
      <c r="AI317" s="201"/>
    </row>
    <row r="318">
      <c r="H318" s="205"/>
      <c r="I318" s="206"/>
      <c r="J318" s="203"/>
      <c r="K318" s="255"/>
      <c r="L318" s="199"/>
      <c r="M318" s="130"/>
      <c r="N318" s="199"/>
      <c r="O318" s="200"/>
      <c r="P318" s="200"/>
      <c r="Q318" s="130"/>
      <c r="R318" s="199"/>
      <c r="S318" s="200"/>
      <c r="T318" s="132"/>
      <c r="AB318" s="201" t="str">
        <f>IFERROR(__xludf.DUMMYFUNCTION("FILTER('설정시트'!$D$7:$K$20,'설정시트'!$C$7:$C$20=I318)"),"#N/A")</f>
        <v>#N/A</v>
      </c>
      <c r="AC318" s="201"/>
      <c r="AD318" s="201"/>
      <c r="AE318" s="201"/>
      <c r="AF318" s="201"/>
      <c r="AG318" s="201"/>
      <c r="AH318" s="201"/>
      <c r="AI318" s="201"/>
    </row>
    <row r="319">
      <c r="H319" s="205"/>
      <c r="I319" s="206"/>
      <c r="J319" s="203"/>
      <c r="K319" s="255"/>
      <c r="L319" s="199"/>
      <c r="M319" s="130"/>
      <c r="N319" s="199"/>
      <c r="O319" s="200"/>
      <c r="P319" s="200"/>
      <c r="Q319" s="130"/>
      <c r="R319" s="199"/>
      <c r="S319" s="200"/>
      <c r="T319" s="132"/>
      <c r="AB319" s="201" t="str">
        <f>IFERROR(__xludf.DUMMYFUNCTION("FILTER('설정시트'!$D$7:$K$20,'설정시트'!$C$7:$C$20=I319)"),"#N/A")</f>
        <v>#N/A</v>
      </c>
      <c r="AC319" s="201"/>
      <c r="AD319" s="201"/>
      <c r="AE319" s="201"/>
      <c r="AF319" s="201"/>
      <c r="AG319" s="201"/>
      <c r="AH319" s="201"/>
      <c r="AI319" s="201"/>
    </row>
    <row r="320">
      <c r="H320" s="205"/>
      <c r="I320" s="206"/>
      <c r="J320" s="203"/>
      <c r="K320" s="255"/>
      <c r="L320" s="199"/>
      <c r="M320" s="130"/>
      <c r="N320" s="199"/>
      <c r="O320" s="200"/>
      <c r="P320" s="200"/>
      <c r="Q320" s="130"/>
      <c r="R320" s="199"/>
      <c r="S320" s="200"/>
      <c r="T320" s="132"/>
      <c r="AB320" s="201" t="str">
        <f>IFERROR(__xludf.DUMMYFUNCTION("FILTER('설정시트'!$D$7:$K$20,'설정시트'!$C$7:$C$20=I320)"),"#N/A")</f>
        <v>#N/A</v>
      </c>
      <c r="AC320" s="201"/>
      <c r="AD320" s="201"/>
      <c r="AE320" s="201"/>
      <c r="AF320" s="201"/>
      <c r="AG320" s="201"/>
      <c r="AH320" s="201"/>
      <c r="AI320" s="201"/>
    </row>
    <row r="321">
      <c r="H321" s="205"/>
      <c r="I321" s="206"/>
      <c r="J321" s="203"/>
      <c r="K321" s="255"/>
      <c r="L321" s="199"/>
      <c r="M321" s="130"/>
      <c r="N321" s="199"/>
      <c r="O321" s="200"/>
      <c r="P321" s="200"/>
      <c r="Q321" s="130"/>
      <c r="R321" s="199"/>
      <c r="S321" s="200"/>
      <c r="T321" s="132"/>
      <c r="AB321" s="201" t="str">
        <f>IFERROR(__xludf.DUMMYFUNCTION("FILTER('설정시트'!$D$7:$K$20,'설정시트'!$C$7:$C$20=I321)"),"#N/A")</f>
        <v>#N/A</v>
      </c>
      <c r="AC321" s="201"/>
      <c r="AD321" s="201"/>
      <c r="AE321" s="201"/>
      <c r="AF321" s="201"/>
      <c r="AG321" s="201"/>
      <c r="AH321" s="201"/>
      <c r="AI321" s="201"/>
    </row>
    <row r="322">
      <c r="H322" s="205"/>
      <c r="I322" s="206"/>
      <c r="J322" s="203"/>
      <c r="K322" s="255"/>
      <c r="L322" s="199"/>
      <c r="M322" s="130"/>
      <c r="N322" s="199"/>
      <c r="O322" s="200"/>
      <c r="P322" s="200"/>
      <c r="Q322" s="130"/>
      <c r="R322" s="199"/>
      <c r="S322" s="200"/>
      <c r="T322" s="132"/>
      <c r="AB322" s="201" t="str">
        <f>IFERROR(__xludf.DUMMYFUNCTION("FILTER('설정시트'!$D$7:$K$20,'설정시트'!$C$7:$C$20=I322)"),"#N/A")</f>
        <v>#N/A</v>
      </c>
      <c r="AC322" s="201"/>
      <c r="AD322" s="201"/>
      <c r="AE322" s="201"/>
      <c r="AF322" s="201"/>
      <c r="AG322" s="201"/>
      <c r="AH322" s="201"/>
      <c r="AI322" s="201"/>
    </row>
    <row r="323">
      <c r="H323" s="205"/>
      <c r="I323" s="206"/>
      <c r="J323" s="203"/>
      <c r="K323" s="255"/>
      <c r="L323" s="199"/>
      <c r="M323" s="130"/>
      <c r="N323" s="199"/>
      <c r="O323" s="200"/>
      <c r="P323" s="200"/>
      <c r="Q323" s="130"/>
      <c r="R323" s="199"/>
      <c r="S323" s="200"/>
      <c r="T323" s="132"/>
      <c r="AB323" s="201" t="str">
        <f>IFERROR(__xludf.DUMMYFUNCTION("FILTER('설정시트'!$D$7:$K$20,'설정시트'!$C$7:$C$20=I323)"),"#N/A")</f>
        <v>#N/A</v>
      </c>
      <c r="AC323" s="201"/>
      <c r="AD323" s="201"/>
      <c r="AE323" s="201"/>
      <c r="AF323" s="201"/>
      <c r="AG323" s="201"/>
      <c r="AH323" s="201"/>
      <c r="AI323" s="201"/>
    </row>
    <row r="324">
      <c r="H324" s="205"/>
      <c r="I324" s="206"/>
      <c r="J324" s="203"/>
      <c r="K324" s="255"/>
      <c r="L324" s="199"/>
      <c r="M324" s="130"/>
      <c r="N324" s="199"/>
      <c r="O324" s="200"/>
      <c r="P324" s="200"/>
      <c r="Q324" s="130"/>
      <c r="R324" s="199"/>
      <c r="S324" s="200"/>
      <c r="T324" s="132"/>
      <c r="AB324" s="201" t="str">
        <f>IFERROR(__xludf.DUMMYFUNCTION("FILTER('설정시트'!$D$7:$K$20,'설정시트'!$C$7:$C$20=I324)"),"#N/A")</f>
        <v>#N/A</v>
      </c>
      <c r="AC324" s="201"/>
      <c r="AD324" s="201"/>
      <c r="AE324" s="201"/>
      <c r="AF324" s="201"/>
      <c r="AG324" s="201"/>
      <c r="AH324" s="201"/>
      <c r="AI324" s="201"/>
    </row>
    <row r="325">
      <c r="H325" s="205"/>
      <c r="I325" s="206"/>
      <c r="J325" s="203"/>
      <c r="K325" s="255"/>
      <c r="L325" s="199"/>
      <c r="M325" s="130"/>
      <c r="N325" s="199"/>
      <c r="O325" s="200"/>
      <c r="P325" s="200"/>
      <c r="Q325" s="130"/>
      <c r="R325" s="199"/>
      <c r="S325" s="200"/>
      <c r="T325" s="132"/>
      <c r="AB325" s="201" t="str">
        <f>IFERROR(__xludf.DUMMYFUNCTION("FILTER('설정시트'!$D$7:$K$20,'설정시트'!$C$7:$C$20=I325)"),"#N/A")</f>
        <v>#N/A</v>
      </c>
      <c r="AC325" s="201"/>
      <c r="AD325" s="201"/>
      <c r="AE325" s="201"/>
      <c r="AF325" s="201"/>
      <c r="AG325" s="201"/>
      <c r="AH325" s="201"/>
      <c r="AI325" s="201"/>
    </row>
    <row r="326">
      <c r="H326" s="205"/>
      <c r="I326" s="206"/>
      <c r="J326" s="203"/>
      <c r="K326" s="255"/>
      <c r="L326" s="199"/>
      <c r="M326" s="130"/>
      <c r="N326" s="199"/>
      <c r="O326" s="200"/>
      <c r="P326" s="200"/>
      <c r="Q326" s="130"/>
      <c r="R326" s="199"/>
      <c r="S326" s="200"/>
      <c r="T326" s="132"/>
      <c r="AB326" s="201" t="str">
        <f>IFERROR(__xludf.DUMMYFUNCTION("FILTER('설정시트'!$D$7:$K$20,'설정시트'!$C$7:$C$20=I326)"),"#N/A")</f>
        <v>#N/A</v>
      </c>
      <c r="AC326" s="201"/>
      <c r="AD326" s="201"/>
      <c r="AE326" s="201"/>
      <c r="AF326" s="201"/>
      <c r="AG326" s="201"/>
      <c r="AH326" s="201"/>
      <c r="AI326" s="201"/>
    </row>
    <row r="327">
      <c r="H327" s="205"/>
      <c r="I327" s="206"/>
      <c r="J327" s="203"/>
      <c r="K327" s="255"/>
      <c r="L327" s="199"/>
      <c r="M327" s="130"/>
      <c r="N327" s="199"/>
      <c r="O327" s="200"/>
      <c r="P327" s="200"/>
      <c r="Q327" s="130"/>
      <c r="R327" s="199"/>
      <c r="S327" s="200"/>
      <c r="T327" s="132"/>
      <c r="AB327" s="201" t="str">
        <f>IFERROR(__xludf.DUMMYFUNCTION("FILTER('설정시트'!$D$7:$K$20,'설정시트'!$C$7:$C$20=I327)"),"#N/A")</f>
        <v>#N/A</v>
      </c>
      <c r="AC327" s="201"/>
      <c r="AD327" s="201"/>
      <c r="AE327" s="201"/>
      <c r="AF327" s="201"/>
      <c r="AG327" s="201"/>
      <c r="AH327" s="201"/>
      <c r="AI327" s="201"/>
    </row>
    <row r="328">
      <c r="H328" s="205"/>
      <c r="I328" s="206"/>
      <c r="J328" s="203"/>
      <c r="K328" s="255"/>
      <c r="L328" s="199"/>
      <c r="M328" s="130"/>
      <c r="N328" s="199"/>
      <c r="O328" s="200"/>
      <c r="P328" s="200"/>
      <c r="Q328" s="130"/>
      <c r="R328" s="199"/>
      <c r="S328" s="200"/>
      <c r="T328" s="132"/>
      <c r="AB328" s="201" t="str">
        <f>IFERROR(__xludf.DUMMYFUNCTION("FILTER('설정시트'!$D$7:$K$20,'설정시트'!$C$7:$C$20=I328)"),"#N/A")</f>
        <v>#N/A</v>
      </c>
      <c r="AC328" s="201"/>
      <c r="AD328" s="201"/>
      <c r="AE328" s="201"/>
      <c r="AF328" s="201"/>
      <c r="AG328" s="201"/>
      <c r="AH328" s="201"/>
      <c r="AI328" s="201"/>
    </row>
    <row r="329">
      <c r="H329" s="205"/>
      <c r="I329" s="206"/>
      <c r="J329" s="203"/>
      <c r="K329" s="255"/>
      <c r="L329" s="199"/>
      <c r="M329" s="130"/>
      <c r="N329" s="199"/>
      <c r="O329" s="200"/>
      <c r="P329" s="200"/>
      <c r="Q329" s="130"/>
      <c r="R329" s="199"/>
      <c r="S329" s="200"/>
      <c r="T329" s="132"/>
      <c r="AB329" s="201" t="str">
        <f>IFERROR(__xludf.DUMMYFUNCTION("FILTER('설정시트'!$D$7:$K$20,'설정시트'!$C$7:$C$20=I329)"),"#N/A")</f>
        <v>#N/A</v>
      </c>
      <c r="AC329" s="201"/>
      <c r="AD329" s="201"/>
      <c r="AE329" s="201"/>
      <c r="AF329" s="201"/>
      <c r="AG329" s="201"/>
      <c r="AH329" s="201"/>
      <c r="AI329" s="201"/>
    </row>
    <row r="330">
      <c r="H330" s="205"/>
      <c r="I330" s="206"/>
      <c r="J330" s="203"/>
      <c r="K330" s="255"/>
      <c r="L330" s="199"/>
      <c r="M330" s="130"/>
      <c r="N330" s="199"/>
      <c r="O330" s="200"/>
      <c r="P330" s="200"/>
      <c r="Q330" s="130"/>
      <c r="R330" s="199"/>
      <c r="S330" s="200"/>
      <c r="T330" s="132"/>
      <c r="AB330" s="201" t="str">
        <f>IFERROR(__xludf.DUMMYFUNCTION("FILTER('설정시트'!$D$7:$K$20,'설정시트'!$C$7:$C$20=I330)"),"#N/A")</f>
        <v>#N/A</v>
      </c>
      <c r="AC330" s="201"/>
      <c r="AD330" s="201"/>
      <c r="AE330" s="201"/>
      <c r="AF330" s="201"/>
      <c r="AG330" s="201"/>
      <c r="AH330" s="201"/>
      <c r="AI330" s="201"/>
    </row>
    <row r="331">
      <c r="H331" s="205"/>
      <c r="I331" s="206"/>
      <c r="J331" s="203"/>
      <c r="K331" s="255"/>
      <c r="L331" s="199"/>
      <c r="M331" s="130"/>
      <c r="N331" s="199"/>
      <c r="O331" s="200"/>
      <c r="P331" s="200"/>
      <c r="Q331" s="130"/>
      <c r="R331" s="199"/>
      <c r="S331" s="200"/>
      <c r="T331" s="132"/>
      <c r="AB331" s="201" t="str">
        <f>IFERROR(__xludf.DUMMYFUNCTION("FILTER('설정시트'!$D$7:$K$20,'설정시트'!$C$7:$C$20=I331)"),"#N/A")</f>
        <v>#N/A</v>
      </c>
      <c r="AC331" s="201"/>
      <c r="AD331" s="201"/>
      <c r="AE331" s="201"/>
      <c r="AF331" s="201"/>
      <c r="AG331" s="201"/>
      <c r="AH331" s="201"/>
      <c r="AI331" s="201"/>
    </row>
    <row r="332">
      <c r="H332" s="205"/>
      <c r="I332" s="206"/>
      <c r="J332" s="203"/>
      <c r="K332" s="255"/>
      <c r="L332" s="199"/>
      <c r="M332" s="130"/>
      <c r="N332" s="199"/>
      <c r="O332" s="200"/>
      <c r="P332" s="200"/>
      <c r="Q332" s="130"/>
      <c r="R332" s="199"/>
      <c r="S332" s="200"/>
      <c r="T332" s="132"/>
      <c r="AB332" s="201" t="str">
        <f>IFERROR(__xludf.DUMMYFUNCTION("FILTER('설정시트'!$D$7:$K$20,'설정시트'!$C$7:$C$20=I332)"),"#N/A")</f>
        <v>#N/A</v>
      </c>
      <c r="AC332" s="201"/>
      <c r="AD332" s="201"/>
      <c r="AE332" s="201"/>
      <c r="AF332" s="201"/>
      <c r="AG332" s="201"/>
      <c r="AH332" s="201"/>
      <c r="AI332" s="201"/>
    </row>
    <row r="333">
      <c r="H333" s="205"/>
      <c r="I333" s="206"/>
      <c r="J333" s="203"/>
      <c r="K333" s="255"/>
      <c r="L333" s="199"/>
      <c r="M333" s="130"/>
      <c r="N333" s="199"/>
      <c r="O333" s="200"/>
      <c r="P333" s="200"/>
      <c r="Q333" s="130"/>
      <c r="R333" s="199"/>
      <c r="S333" s="200"/>
      <c r="T333" s="132"/>
      <c r="AB333" s="201" t="str">
        <f>IFERROR(__xludf.DUMMYFUNCTION("FILTER('설정시트'!$D$7:$K$20,'설정시트'!$C$7:$C$20=I333)"),"#N/A")</f>
        <v>#N/A</v>
      </c>
      <c r="AC333" s="201"/>
      <c r="AD333" s="201"/>
      <c r="AE333" s="201"/>
      <c r="AF333" s="201"/>
      <c r="AG333" s="201"/>
      <c r="AH333" s="201"/>
      <c r="AI333" s="201"/>
    </row>
    <row r="334">
      <c r="H334" s="205"/>
      <c r="I334" s="206"/>
      <c r="J334" s="203"/>
      <c r="K334" s="255"/>
      <c r="L334" s="199"/>
      <c r="M334" s="130"/>
      <c r="N334" s="199"/>
      <c r="O334" s="200"/>
      <c r="P334" s="200"/>
      <c r="Q334" s="130"/>
      <c r="R334" s="199"/>
      <c r="S334" s="200"/>
      <c r="T334" s="132"/>
      <c r="AB334" s="201" t="str">
        <f>IFERROR(__xludf.DUMMYFUNCTION("FILTER('설정시트'!$D$7:$K$20,'설정시트'!$C$7:$C$20=I334)"),"#N/A")</f>
        <v>#N/A</v>
      </c>
      <c r="AC334" s="201"/>
      <c r="AD334" s="201"/>
      <c r="AE334" s="201"/>
      <c r="AF334" s="201"/>
      <c r="AG334" s="201"/>
      <c r="AH334" s="201"/>
      <c r="AI334" s="201"/>
    </row>
    <row r="335">
      <c r="H335" s="205"/>
      <c r="I335" s="206"/>
      <c r="J335" s="203"/>
      <c r="K335" s="255"/>
      <c r="L335" s="199"/>
      <c r="M335" s="130"/>
      <c r="N335" s="199"/>
      <c r="O335" s="200"/>
      <c r="P335" s="200"/>
      <c r="Q335" s="130"/>
      <c r="R335" s="199"/>
      <c r="S335" s="200"/>
      <c r="T335" s="132"/>
      <c r="AB335" s="201" t="str">
        <f>IFERROR(__xludf.DUMMYFUNCTION("FILTER('설정시트'!$D$7:$K$20,'설정시트'!$C$7:$C$20=I335)"),"#N/A")</f>
        <v>#N/A</v>
      </c>
      <c r="AC335" s="201"/>
      <c r="AD335" s="201"/>
      <c r="AE335" s="201"/>
      <c r="AF335" s="201"/>
      <c r="AG335" s="201"/>
      <c r="AH335" s="201"/>
      <c r="AI335" s="201"/>
    </row>
    <row r="336">
      <c r="H336" s="205"/>
      <c r="I336" s="206"/>
      <c r="J336" s="203"/>
      <c r="K336" s="255"/>
      <c r="L336" s="199"/>
      <c r="M336" s="130"/>
      <c r="N336" s="199"/>
      <c r="O336" s="200"/>
      <c r="P336" s="200"/>
      <c r="Q336" s="130"/>
      <c r="R336" s="199"/>
      <c r="S336" s="200"/>
      <c r="T336" s="132"/>
      <c r="AB336" s="201" t="str">
        <f>IFERROR(__xludf.DUMMYFUNCTION("FILTER('설정시트'!$D$7:$K$20,'설정시트'!$C$7:$C$20=I336)"),"#N/A")</f>
        <v>#N/A</v>
      </c>
      <c r="AC336" s="201"/>
      <c r="AD336" s="201"/>
      <c r="AE336" s="201"/>
      <c r="AF336" s="201"/>
      <c r="AG336" s="201"/>
      <c r="AH336" s="201"/>
      <c r="AI336" s="201"/>
    </row>
    <row r="337">
      <c r="H337" s="205"/>
      <c r="I337" s="206"/>
      <c r="J337" s="203"/>
      <c r="K337" s="255"/>
      <c r="L337" s="199"/>
      <c r="M337" s="130"/>
      <c r="N337" s="199"/>
      <c r="O337" s="200"/>
      <c r="P337" s="200"/>
      <c r="Q337" s="130"/>
      <c r="R337" s="199"/>
      <c r="S337" s="200"/>
      <c r="T337" s="132"/>
      <c r="AB337" s="201" t="str">
        <f>IFERROR(__xludf.DUMMYFUNCTION("FILTER('설정시트'!$D$7:$K$20,'설정시트'!$C$7:$C$20=I337)"),"#N/A")</f>
        <v>#N/A</v>
      </c>
      <c r="AC337" s="201"/>
      <c r="AD337" s="201"/>
      <c r="AE337" s="201"/>
      <c r="AF337" s="201"/>
      <c r="AG337" s="201"/>
      <c r="AH337" s="201"/>
      <c r="AI337" s="201"/>
    </row>
    <row r="338">
      <c r="H338" s="205"/>
      <c r="I338" s="206"/>
      <c r="J338" s="203"/>
      <c r="K338" s="255"/>
      <c r="L338" s="199"/>
      <c r="M338" s="130"/>
      <c r="N338" s="199"/>
      <c r="O338" s="200"/>
      <c r="P338" s="200"/>
      <c r="Q338" s="130"/>
      <c r="R338" s="199"/>
      <c r="S338" s="200"/>
      <c r="T338" s="132"/>
      <c r="AB338" s="201" t="str">
        <f>IFERROR(__xludf.DUMMYFUNCTION("FILTER('설정시트'!$D$7:$K$20,'설정시트'!$C$7:$C$20=I338)"),"#N/A")</f>
        <v>#N/A</v>
      </c>
      <c r="AC338" s="201"/>
      <c r="AD338" s="201"/>
      <c r="AE338" s="201"/>
      <c r="AF338" s="201"/>
      <c r="AG338" s="201"/>
      <c r="AH338" s="201"/>
      <c r="AI338" s="201"/>
    </row>
    <row r="339">
      <c r="H339" s="205"/>
      <c r="I339" s="206"/>
      <c r="J339" s="203"/>
      <c r="K339" s="255"/>
      <c r="L339" s="199"/>
      <c r="M339" s="130"/>
      <c r="N339" s="199"/>
      <c r="O339" s="200"/>
      <c r="P339" s="200"/>
      <c r="Q339" s="130"/>
      <c r="R339" s="199"/>
      <c r="S339" s="200"/>
      <c r="T339" s="132"/>
      <c r="AB339" s="201" t="str">
        <f>IFERROR(__xludf.DUMMYFUNCTION("FILTER('설정시트'!$D$7:$K$20,'설정시트'!$C$7:$C$20=I339)"),"#N/A")</f>
        <v>#N/A</v>
      </c>
      <c r="AC339" s="201"/>
      <c r="AD339" s="201"/>
      <c r="AE339" s="201"/>
      <c r="AF339" s="201"/>
      <c r="AG339" s="201"/>
      <c r="AH339" s="201"/>
      <c r="AI339" s="201"/>
    </row>
    <row r="340">
      <c r="H340" s="205"/>
      <c r="I340" s="206"/>
      <c r="J340" s="203"/>
      <c r="K340" s="255"/>
      <c r="L340" s="199"/>
      <c r="M340" s="130"/>
      <c r="N340" s="199"/>
      <c r="O340" s="200"/>
      <c r="P340" s="200"/>
      <c r="Q340" s="130"/>
      <c r="R340" s="199"/>
      <c r="S340" s="200"/>
      <c r="T340" s="132"/>
      <c r="AB340" s="201" t="str">
        <f>IFERROR(__xludf.DUMMYFUNCTION("FILTER('설정시트'!$D$7:$K$20,'설정시트'!$C$7:$C$20=I340)"),"#N/A")</f>
        <v>#N/A</v>
      </c>
      <c r="AC340" s="201"/>
      <c r="AD340" s="201"/>
      <c r="AE340" s="201"/>
      <c r="AF340" s="201"/>
      <c r="AG340" s="201"/>
      <c r="AH340" s="201"/>
      <c r="AI340" s="201"/>
    </row>
    <row r="341">
      <c r="H341" s="205"/>
      <c r="I341" s="206"/>
      <c r="J341" s="203"/>
      <c r="K341" s="255"/>
      <c r="L341" s="199"/>
      <c r="M341" s="130"/>
      <c r="N341" s="199"/>
      <c r="O341" s="200"/>
      <c r="P341" s="200"/>
      <c r="Q341" s="130"/>
      <c r="R341" s="199"/>
      <c r="S341" s="200"/>
      <c r="T341" s="132"/>
      <c r="AB341" s="201" t="str">
        <f>IFERROR(__xludf.DUMMYFUNCTION("FILTER('설정시트'!$D$7:$K$20,'설정시트'!$C$7:$C$20=I341)"),"#N/A")</f>
        <v>#N/A</v>
      </c>
      <c r="AC341" s="201"/>
      <c r="AD341" s="201"/>
      <c r="AE341" s="201"/>
      <c r="AF341" s="201"/>
      <c r="AG341" s="201"/>
      <c r="AH341" s="201"/>
      <c r="AI341" s="201"/>
    </row>
    <row r="342">
      <c r="H342" s="205"/>
      <c r="I342" s="206"/>
      <c r="J342" s="203"/>
      <c r="K342" s="255"/>
      <c r="L342" s="199"/>
      <c r="M342" s="130"/>
      <c r="N342" s="199"/>
      <c r="O342" s="200"/>
      <c r="P342" s="200"/>
      <c r="Q342" s="130"/>
      <c r="R342" s="199"/>
      <c r="S342" s="200"/>
      <c r="T342" s="132"/>
      <c r="AB342" s="201" t="str">
        <f>IFERROR(__xludf.DUMMYFUNCTION("FILTER('설정시트'!$D$7:$K$20,'설정시트'!$C$7:$C$20=I342)"),"#N/A")</f>
        <v>#N/A</v>
      </c>
      <c r="AC342" s="201"/>
      <c r="AD342" s="201"/>
      <c r="AE342" s="201"/>
      <c r="AF342" s="201"/>
      <c r="AG342" s="201"/>
      <c r="AH342" s="201"/>
      <c r="AI342" s="201"/>
    </row>
    <row r="343">
      <c r="H343" s="205"/>
      <c r="I343" s="206"/>
      <c r="J343" s="203"/>
      <c r="K343" s="255"/>
      <c r="L343" s="199"/>
      <c r="M343" s="130"/>
      <c r="N343" s="199"/>
      <c r="O343" s="200"/>
      <c r="P343" s="200"/>
      <c r="Q343" s="130"/>
      <c r="R343" s="199"/>
      <c r="S343" s="200"/>
      <c r="T343" s="132"/>
      <c r="AB343" s="201" t="str">
        <f>IFERROR(__xludf.DUMMYFUNCTION("FILTER('설정시트'!$D$7:$K$20,'설정시트'!$C$7:$C$20=I343)"),"#N/A")</f>
        <v>#N/A</v>
      </c>
      <c r="AC343" s="201"/>
      <c r="AD343" s="201"/>
      <c r="AE343" s="201"/>
      <c r="AF343" s="201"/>
      <c r="AG343" s="201"/>
      <c r="AH343" s="201"/>
      <c r="AI343" s="201"/>
    </row>
    <row r="344">
      <c r="H344" s="205"/>
      <c r="I344" s="206"/>
      <c r="J344" s="203"/>
      <c r="K344" s="255"/>
      <c r="L344" s="199"/>
      <c r="M344" s="130"/>
      <c r="N344" s="199"/>
      <c r="O344" s="200"/>
      <c r="P344" s="200"/>
      <c r="Q344" s="130"/>
      <c r="R344" s="199"/>
      <c r="S344" s="200"/>
      <c r="T344" s="132"/>
      <c r="AB344" s="201" t="str">
        <f>IFERROR(__xludf.DUMMYFUNCTION("FILTER('설정시트'!$D$7:$K$20,'설정시트'!$C$7:$C$20=I344)"),"#N/A")</f>
        <v>#N/A</v>
      </c>
      <c r="AC344" s="201"/>
      <c r="AD344" s="201"/>
      <c r="AE344" s="201"/>
      <c r="AF344" s="201"/>
      <c r="AG344" s="201"/>
      <c r="AH344" s="201"/>
      <c r="AI344" s="201"/>
    </row>
    <row r="345">
      <c r="H345" s="205"/>
      <c r="I345" s="206"/>
      <c r="J345" s="203"/>
      <c r="K345" s="255"/>
      <c r="L345" s="199"/>
      <c r="M345" s="130"/>
      <c r="N345" s="199"/>
      <c r="O345" s="200"/>
      <c r="P345" s="200"/>
      <c r="Q345" s="130"/>
      <c r="R345" s="199"/>
      <c r="S345" s="200"/>
      <c r="T345" s="132"/>
      <c r="AB345" s="201" t="str">
        <f>IFERROR(__xludf.DUMMYFUNCTION("FILTER('설정시트'!$D$7:$K$20,'설정시트'!$C$7:$C$20=I345)"),"#N/A")</f>
        <v>#N/A</v>
      </c>
      <c r="AC345" s="201"/>
      <c r="AD345" s="201"/>
      <c r="AE345" s="201"/>
      <c r="AF345" s="201"/>
      <c r="AG345" s="201"/>
      <c r="AH345" s="201"/>
      <c r="AI345" s="201"/>
    </row>
    <row r="346">
      <c r="H346" s="205"/>
      <c r="I346" s="206"/>
      <c r="J346" s="203"/>
      <c r="K346" s="255"/>
      <c r="L346" s="199"/>
      <c r="M346" s="130"/>
      <c r="N346" s="199"/>
      <c r="O346" s="200"/>
      <c r="P346" s="200"/>
      <c r="Q346" s="130"/>
      <c r="R346" s="199"/>
      <c r="S346" s="200"/>
      <c r="T346" s="132"/>
      <c r="AB346" s="201" t="str">
        <f>IFERROR(__xludf.DUMMYFUNCTION("FILTER('설정시트'!$D$7:$K$20,'설정시트'!$C$7:$C$20=I346)"),"#N/A")</f>
        <v>#N/A</v>
      </c>
      <c r="AC346" s="201"/>
      <c r="AD346" s="201"/>
      <c r="AE346" s="201"/>
      <c r="AF346" s="201"/>
      <c r="AG346" s="201"/>
      <c r="AH346" s="201"/>
      <c r="AI346" s="201"/>
    </row>
    <row r="347">
      <c r="H347" s="205"/>
      <c r="I347" s="206"/>
      <c r="J347" s="203"/>
      <c r="K347" s="255"/>
      <c r="L347" s="199"/>
      <c r="M347" s="130"/>
      <c r="N347" s="199"/>
      <c r="O347" s="200"/>
      <c r="P347" s="200"/>
      <c r="Q347" s="130"/>
      <c r="R347" s="199"/>
      <c r="S347" s="200"/>
      <c r="T347" s="132"/>
      <c r="AB347" s="201" t="str">
        <f>IFERROR(__xludf.DUMMYFUNCTION("FILTER('설정시트'!$D$7:$K$20,'설정시트'!$C$7:$C$20=I347)"),"#N/A")</f>
        <v>#N/A</v>
      </c>
      <c r="AC347" s="201"/>
      <c r="AD347" s="201"/>
      <c r="AE347" s="201"/>
      <c r="AF347" s="201"/>
      <c r="AG347" s="201"/>
      <c r="AH347" s="201"/>
      <c r="AI347" s="201"/>
    </row>
    <row r="348">
      <c r="H348" s="205"/>
      <c r="I348" s="206"/>
      <c r="J348" s="203"/>
      <c r="K348" s="255"/>
      <c r="L348" s="199"/>
      <c r="M348" s="130"/>
      <c r="N348" s="199"/>
      <c r="O348" s="200"/>
      <c r="P348" s="200"/>
      <c r="Q348" s="130"/>
      <c r="R348" s="199"/>
      <c r="S348" s="200"/>
      <c r="T348" s="132"/>
      <c r="AB348" s="201" t="str">
        <f>IFERROR(__xludf.DUMMYFUNCTION("FILTER('설정시트'!$D$7:$K$20,'설정시트'!$C$7:$C$20=I348)"),"#N/A")</f>
        <v>#N/A</v>
      </c>
      <c r="AC348" s="201"/>
      <c r="AD348" s="201"/>
      <c r="AE348" s="201"/>
      <c r="AF348" s="201"/>
      <c r="AG348" s="201"/>
      <c r="AH348" s="201"/>
      <c r="AI348" s="201"/>
    </row>
    <row r="349">
      <c r="H349" s="205"/>
      <c r="I349" s="206"/>
      <c r="J349" s="203"/>
      <c r="K349" s="255"/>
      <c r="L349" s="199"/>
      <c r="M349" s="130"/>
      <c r="N349" s="199"/>
      <c r="O349" s="200"/>
      <c r="P349" s="200"/>
      <c r="Q349" s="130"/>
      <c r="R349" s="199"/>
      <c r="S349" s="200"/>
      <c r="T349" s="132"/>
      <c r="AB349" s="201" t="str">
        <f>IFERROR(__xludf.DUMMYFUNCTION("FILTER('설정시트'!$D$7:$K$20,'설정시트'!$C$7:$C$20=I349)"),"#N/A")</f>
        <v>#N/A</v>
      </c>
      <c r="AC349" s="201"/>
      <c r="AD349" s="201"/>
      <c r="AE349" s="201"/>
      <c r="AF349" s="201"/>
      <c r="AG349" s="201"/>
      <c r="AH349" s="201"/>
      <c r="AI349" s="201"/>
    </row>
    <row r="350">
      <c r="H350" s="205"/>
      <c r="I350" s="206"/>
      <c r="J350" s="203"/>
      <c r="K350" s="255"/>
      <c r="L350" s="199"/>
      <c r="M350" s="130"/>
      <c r="N350" s="199"/>
      <c r="O350" s="200"/>
      <c r="P350" s="200"/>
      <c r="Q350" s="130"/>
      <c r="R350" s="199"/>
      <c r="S350" s="200"/>
      <c r="T350" s="132"/>
      <c r="AB350" s="201" t="str">
        <f>IFERROR(__xludf.DUMMYFUNCTION("FILTER('설정시트'!$D$7:$K$20,'설정시트'!$C$7:$C$20=I350)"),"#N/A")</f>
        <v>#N/A</v>
      </c>
      <c r="AC350" s="201"/>
      <c r="AD350" s="201"/>
      <c r="AE350" s="201"/>
      <c r="AF350" s="201"/>
      <c r="AG350" s="201"/>
      <c r="AH350" s="201"/>
      <c r="AI350" s="201"/>
    </row>
    <row r="351">
      <c r="H351" s="205"/>
      <c r="I351" s="206"/>
      <c r="J351" s="203"/>
      <c r="K351" s="255"/>
      <c r="L351" s="199"/>
      <c r="M351" s="130"/>
      <c r="N351" s="199"/>
      <c r="O351" s="200"/>
      <c r="P351" s="200"/>
      <c r="Q351" s="130"/>
      <c r="R351" s="199"/>
      <c r="S351" s="200"/>
      <c r="T351" s="132"/>
      <c r="AB351" s="201" t="str">
        <f>IFERROR(__xludf.DUMMYFUNCTION("FILTER('설정시트'!$D$7:$K$20,'설정시트'!$C$7:$C$20=I351)"),"#N/A")</f>
        <v>#N/A</v>
      </c>
      <c r="AC351" s="201"/>
      <c r="AD351" s="201"/>
      <c r="AE351" s="201"/>
      <c r="AF351" s="201"/>
      <c r="AG351" s="201"/>
      <c r="AH351" s="201"/>
      <c r="AI351" s="201"/>
    </row>
    <row r="352">
      <c r="H352" s="205"/>
      <c r="I352" s="206"/>
      <c r="J352" s="203"/>
      <c r="K352" s="255"/>
      <c r="L352" s="199"/>
      <c r="M352" s="130"/>
      <c r="N352" s="199"/>
      <c r="O352" s="200"/>
      <c r="P352" s="200"/>
      <c r="Q352" s="130"/>
      <c r="R352" s="199"/>
      <c r="S352" s="200"/>
      <c r="T352" s="132"/>
      <c r="AB352" s="201" t="str">
        <f>IFERROR(__xludf.DUMMYFUNCTION("FILTER('설정시트'!$D$7:$K$20,'설정시트'!$C$7:$C$20=I352)"),"#N/A")</f>
        <v>#N/A</v>
      </c>
      <c r="AC352" s="201"/>
      <c r="AD352" s="201"/>
      <c r="AE352" s="201"/>
      <c r="AF352" s="201"/>
      <c r="AG352" s="201"/>
      <c r="AH352" s="201"/>
      <c r="AI352" s="201"/>
    </row>
    <row r="353">
      <c r="H353" s="205"/>
      <c r="I353" s="206"/>
      <c r="J353" s="203"/>
      <c r="K353" s="255"/>
      <c r="L353" s="199"/>
      <c r="M353" s="130"/>
      <c r="N353" s="199"/>
      <c r="O353" s="200"/>
      <c r="P353" s="200"/>
      <c r="Q353" s="130"/>
      <c r="R353" s="199"/>
      <c r="S353" s="200"/>
      <c r="T353" s="132"/>
      <c r="AB353" s="201" t="str">
        <f>IFERROR(__xludf.DUMMYFUNCTION("FILTER('설정시트'!$D$7:$K$20,'설정시트'!$C$7:$C$20=I353)"),"#N/A")</f>
        <v>#N/A</v>
      </c>
      <c r="AC353" s="201"/>
      <c r="AD353" s="201"/>
      <c r="AE353" s="201"/>
      <c r="AF353" s="201"/>
      <c r="AG353" s="201"/>
      <c r="AH353" s="201"/>
      <c r="AI353" s="201"/>
    </row>
    <row r="354">
      <c r="H354" s="205"/>
      <c r="I354" s="206"/>
      <c r="J354" s="203"/>
      <c r="K354" s="255"/>
      <c r="L354" s="199"/>
      <c r="M354" s="130"/>
      <c r="N354" s="199"/>
      <c r="O354" s="200"/>
      <c r="P354" s="200"/>
      <c r="Q354" s="130"/>
      <c r="R354" s="199"/>
      <c r="S354" s="200"/>
      <c r="T354" s="132"/>
      <c r="AB354" s="201" t="str">
        <f>IFERROR(__xludf.DUMMYFUNCTION("FILTER('설정시트'!$D$7:$K$20,'설정시트'!$C$7:$C$20=I354)"),"#N/A")</f>
        <v>#N/A</v>
      </c>
      <c r="AC354" s="201"/>
      <c r="AD354" s="201"/>
      <c r="AE354" s="201"/>
      <c r="AF354" s="201"/>
      <c r="AG354" s="201"/>
      <c r="AH354" s="201"/>
      <c r="AI354" s="201"/>
    </row>
    <row r="355">
      <c r="H355" s="205"/>
      <c r="I355" s="206"/>
      <c r="J355" s="203"/>
      <c r="K355" s="255"/>
      <c r="L355" s="199"/>
      <c r="M355" s="130"/>
      <c r="N355" s="199"/>
      <c r="O355" s="200"/>
      <c r="P355" s="200"/>
      <c r="Q355" s="130"/>
      <c r="R355" s="199"/>
      <c r="S355" s="200"/>
      <c r="T355" s="132"/>
      <c r="AB355" s="201" t="str">
        <f>IFERROR(__xludf.DUMMYFUNCTION("FILTER('설정시트'!$D$7:$K$20,'설정시트'!$C$7:$C$20=I355)"),"#N/A")</f>
        <v>#N/A</v>
      </c>
      <c r="AC355" s="201"/>
      <c r="AD355" s="201"/>
      <c r="AE355" s="201"/>
      <c r="AF355" s="201"/>
      <c r="AG355" s="201"/>
      <c r="AH355" s="201"/>
      <c r="AI355" s="201"/>
    </row>
    <row r="356">
      <c r="H356" s="205"/>
      <c r="I356" s="206"/>
      <c r="J356" s="203"/>
      <c r="K356" s="255"/>
      <c r="L356" s="199"/>
      <c r="M356" s="130"/>
      <c r="N356" s="199"/>
      <c r="O356" s="200"/>
      <c r="P356" s="200"/>
      <c r="Q356" s="130"/>
      <c r="R356" s="199"/>
      <c r="S356" s="200"/>
      <c r="T356" s="132"/>
      <c r="AB356" s="201" t="str">
        <f>IFERROR(__xludf.DUMMYFUNCTION("FILTER('설정시트'!$D$7:$K$20,'설정시트'!$C$7:$C$20=I356)"),"#N/A")</f>
        <v>#N/A</v>
      </c>
      <c r="AC356" s="201"/>
      <c r="AD356" s="201"/>
      <c r="AE356" s="201"/>
      <c r="AF356" s="201"/>
      <c r="AG356" s="201"/>
      <c r="AH356" s="201"/>
      <c r="AI356" s="201"/>
    </row>
    <row r="357">
      <c r="H357" s="205"/>
      <c r="I357" s="206"/>
      <c r="J357" s="203"/>
      <c r="K357" s="255"/>
      <c r="L357" s="199"/>
      <c r="M357" s="130"/>
      <c r="N357" s="199"/>
      <c r="O357" s="200"/>
      <c r="P357" s="200"/>
      <c r="Q357" s="130"/>
      <c r="R357" s="199"/>
      <c r="S357" s="200"/>
      <c r="T357" s="132"/>
      <c r="AB357" s="201" t="str">
        <f>IFERROR(__xludf.DUMMYFUNCTION("FILTER('설정시트'!$D$7:$K$20,'설정시트'!$C$7:$C$20=I357)"),"#N/A")</f>
        <v>#N/A</v>
      </c>
      <c r="AC357" s="201"/>
      <c r="AD357" s="201"/>
      <c r="AE357" s="201"/>
      <c r="AF357" s="201"/>
      <c r="AG357" s="201"/>
      <c r="AH357" s="201"/>
      <c r="AI357" s="201"/>
    </row>
    <row r="358">
      <c r="H358" s="205"/>
      <c r="I358" s="206"/>
      <c r="J358" s="203"/>
      <c r="K358" s="255"/>
      <c r="L358" s="199"/>
      <c r="M358" s="130"/>
      <c r="N358" s="199"/>
      <c r="O358" s="200"/>
      <c r="P358" s="200"/>
      <c r="Q358" s="130"/>
      <c r="R358" s="199"/>
      <c r="S358" s="200"/>
      <c r="T358" s="132"/>
      <c r="AB358" s="201" t="str">
        <f>IFERROR(__xludf.DUMMYFUNCTION("FILTER('설정시트'!$D$7:$K$20,'설정시트'!$C$7:$C$20=I358)"),"#N/A")</f>
        <v>#N/A</v>
      </c>
      <c r="AC358" s="201"/>
      <c r="AD358" s="201"/>
      <c r="AE358" s="201"/>
      <c r="AF358" s="201"/>
      <c r="AG358" s="201"/>
      <c r="AH358" s="201"/>
      <c r="AI358" s="201"/>
    </row>
    <row r="359">
      <c r="H359" s="205"/>
      <c r="I359" s="206"/>
      <c r="J359" s="203"/>
      <c r="K359" s="255"/>
      <c r="L359" s="199"/>
      <c r="M359" s="130"/>
      <c r="N359" s="199"/>
      <c r="O359" s="200"/>
      <c r="P359" s="200"/>
      <c r="Q359" s="130"/>
      <c r="R359" s="199"/>
      <c r="S359" s="200"/>
      <c r="T359" s="132"/>
      <c r="AB359" s="201" t="str">
        <f>IFERROR(__xludf.DUMMYFUNCTION("FILTER('설정시트'!$D$7:$K$20,'설정시트'!$C$7:$C$20=I359)"),"#N/A")</f>
        <v>#N/A</v>
      </c>
      <c r="AC359" s="201"/>
      <c r="AD359" s="201"/>
      <c r="AE359" s="201"/>
      <c r="AF359" s="201"/>
      <c r="AG359" s="201"/>
      <c r="AH359" s="201"/>
      <c r="AI359" s="201"/>
    </row>
    <row r="360">
      <c r="H360" s="205"/>
      <c r="I360" s="206"/>
      <c r="J360" s="203"/>
      <c r="K360" s="255"/>
      <c r="L360" s="199"/>
      <c r="M360" s="130"/>
      <c r="N360" s="199"/>
      <c r="O360" s="200"/>
      <c r="P360" s="200"/>
      <c r="Q360" s="130"/>
      <c r="R360" s="199"/>
      <c r="S360" s="200"/>
      <c r="T360" s="132"/>
      <c r="AB360" s="201" t="str">
        <f>IFERROR(__xludf.DUMMYFUNCTION("FILTER('설정시트'!$D$7:$K$20,'설정시트'!$C$7:$C$20=I360)"),"#N/A")</f>
        <v>#N/A</v>
      </c>
      <c r="AC360" s="201"/>
      <c r="AD360" s="201"/>
      <c r="AE360" s="201"/>
      <c r="AF360" s="201"/>
      <c r="AG360" s="201"/>
      <c r="AH360" s="201"/>
      <c r="AI360" s="201"/>
    </row>
    <row r="361">
      <c r="H361" s="205"/>
      <c r="I361" s="206"/>
      <c r="J361" s="203"/>
      <c r="K361" s="255"/>
      <c r="L361" s="199"/>
      <c r="M361" s="130"/>
      <c r="N361" s="199"/>
      <c r="O361" s="200"/>
      <c r="P361" s="200"/>
      <c r="Q361" s="130"/>
      <c r="R361" s="199"/>
      <c r="S361" s="200"/>
      <c r="T361" s="132"/>
      <c r="AB361" s="201" t="str">
        <f>IFERROR(__xludf.DUMMYFUNCTION("FILTER('설정시트'!$D$7:$K$20,'설정시트'!$C$7:$C$20=I361)"),"#N/A")</f>
        <v>#N/A</v>
      </c>
      <c r="AC361" s="201"/>
      <c r="AD361" s="201"/>
      <c r="AE361" s="201"/>
      <c r="AF361" s="201"/>
      <c r="AG361" s="201"/>
      <c r="AH361" s="201"/>
      <c r="AI361" s="201"/>
    </row>
    <row r="362">
      <c r="H362" s="205"/>
      <c r="I362" s="206"/>
      <c r="J362" s="203"/>
      <c r="K362" s="255"/>
      <c r="L362" s="199"/>
      <c r="M362" s="130"/>
      <c r="N362" s="199"/>
      <c r="O362" s="200"/>
      <c r="P362" s="200"/>
      <c r="Q362" s="130"/>
      <c r="R362" s="199"/>
      <c r="S362" s="200"/>
      <c r="T362" s="132"/>
      <c r="AB362" s="201" t="str">
        <f>IFERROR(__xludf.DUMMYFUNCTION("FILTER('설정시트'!$D$7:$K$20,'설정시트'!$C$7:$C$20=I362)"),"#N/A")</f>
        <v>#N/A</v>
      </c>
      <c r="AC362" s="201"/>
      <c r="AD362" s="201"/>
      <c r="AE362" s="201"/>
      <c r="AF362" s="201"/>
      <c r="AG362" s="201"/>
      <c r="AH362" s="201"/>
      <c r="AI362" s="201"/>
    </row>
    <row r="363">
      <c r="H363" s="205"/>
      <c r="I363" s="206"/>
      <c r="J363" s="203"/>
      <c r="K363" s="255"/>
      <c r="L363" s="199"/>
      <c r="M363" s="130"/>
      <c r="N363" s="199"/>
      <c r="O363" s="200"/>
      <c r="P363" s="200"/>
      <c r="Q363" s="130"/>
      <c r="R363" s="199"/>
      <c r="S363" s="200"/>
      <c r="T363" s="132"/>
      <c r="AB363" s="201" t="str">
        <f>IFERROR(__xludf.DUMMYFUNCTION("FILTER('설정시트'!$D$7:$K$20,'설정시트'!$C$7:$C$20=I363)"),"#N/A")</f>
        <v>#N/A</v>
      </c>
      <c r="AC363" s="201"/>
      <c r="AD363" s="201"/>
      <c r="AE363" s="201"/>
      <c r="AF363" s="201"/>
      <c r="AG363" s="201"/>
      <c r="AH363" s="201"/>
      <c r="AI363" s="201"/>
    </row>
    <row r="364">
      <c r="H364" s="205"/>
      <c r="I364" s="206"/>
      <c r="J364" s="203"/>
      <c r="K364" s="255"/>
      <c r="L364" s="199"/>
      <c r="M364" s="130"/>
      <c r="N364" s="199"/>
      <c r="O364" s="200"/>
      <c r="P364" s="200"/>
      <c r="Q364" s="130"/>
      <c r="R364" s="199"/>
      <c r="S364" s="200"/>
      <c r="T364" s="132"/>
      <c r="AB364" s="201" t="str">
        <f>IFERROR(__xludf.DUMMYFUNCTION("FILTER('설정시트'!$D$7:$K$20,'설정시트'!$C$7:$C$20=I364)"),"#N/A")</f>
        <v>#N/A</v>
      </c>
      <c r="AC364" s="201"/>
      <c r="AD364" s="201"/>
      <c r="AE364" s="201"/>
      <c r="AF364" s="201"/>
      <c r="AG364" s="201"/>
      <c r="AH364" s="201"/>
      <c r="AI364" s="201"/>
    </row>
    <row r="365">
      <c r="H365" s="205"/>
      <c r="I365" s="206"/>
      <c r="J365" s="203"/>
      <c r="K365" s="255"/>
      <c r="L365" s="199"/>
      <c r="M365" s="130"/>
      <c r="N365" s="199"/>
      <c r="O365" s="200"/>
      <c r="P365" s="200"/>
      <c r="Q365" s="130"/>
      <c r="R365" s="199"/>
      <c r="S365" s="200"/>
      <c r="T365" s="132"/>
      <c r="AB365" s="201" t="str">
        <f>IFERROR(__xludf.DUMMYFUNCTION("FILTER('설정시트'!$D$7:$K$20,'설정시트'!$C$7:$C$20=I365)"),"#N/A")</f>
        <v>#N/A</v>
      </c>
      <c r="AC365" s="201"/>
      <c r="AD365" s="201"/>
      <c r="AE365" s="201"/>
      <c r="AF365" s="201"/>
      <c r="AG365" s="201"/>
      <c r="AH365" s="201"/>
      <c r="AI365" s="201"/>
    </row>
    <row r="366">
      <c r="H366" s="205"/>
      <c r="I366" s="206"/>
      <c r="J366" s="203"/>
      <c r="K366" s="255"/>
      <c r="L366" s="199"/>
      <c r="M366" s="130"/>
      <c r="N366" s="199"/>
      <c r="O366" s="200"/>
      <c r="P366" s="200"/>
      <c r="Q366" s="130"/>
      <c r="R366" s="199"/>
      <c r="S366" s="200"/>
      <c r="T366" s="132"/>
      <c r="AB366" s="201" t="str">
        <f>IFERROR(__xludf.DUMMYFUNCTION("FILTER('설정시트'!$D$7:$K$20,'설정시트'!$C$7:$C$20=I366)"),"#N/A")</f>
        <v>#N/A</v>
      </c>
      <c r="AC366" s="201"/>
      <c r="AD366" s="201"/>
      <c r="AE366" s="201"/>
      <c r="AF366" s="201"/>
      <c r="AG366" s="201"/>
      <c r="AH366" s="201"/>
      <c r="AI366" s="201"/>
    </row>
    <row r="367">
      <c r="H367" s="205"/>
      <c r="I367" s="206"/>
      <c r="J367" s="203"/>
      <c r="K367" s="255"/>
      <c r="L367" s="199"/>
      <c r="M367" s="130"/>
      <c r="N367" s="199"/>
      <c r="O367" s="200"/>
      <c r="P367" s="200"/>
      <c r="Q367" s="130"/>
      <c r="R367" s="199"/>
      <c r="S367" s="200"/>
      <c r="T367" s="132"/>
      <c r="AB367" s="201" t="str">
        <f>IFERROR(__xludf.DUMMYFUNCTION("FILTER('설정시트'!$D$7:$K$20,'설정시트'!$C$7:$C$20=I367)"),"#N/A")</f>
        <v>#N/A</v>
      </c>
      <c r="AC367" s="201"/>
      <c r="AD367" s="201"/>
      <c r="AE367" s="201"/>
      <c r="AF367" s="201"/>
      <c r="AG367" s="201"/>
      <c r="AH367" s="201"/>
      <c r="AI367" s="201"/>
    </row>
    <row r="368">
      <c r="H368" s="205"/>
      <c r="I368" s="206"/>
      <c r="J368" s="203"/>
      <c r="K368" s="255"/>
      <c r="L368" s="199"/>
      <c r="M368" s="130"/>
      <c r="N368" s="199"/>
      <c r="O368" s="200"/>
      <c r="P368" s="200"/>
      <c r="Q368" s="130"/>
      <c r="R368" s="199"/>
      <c r="S368" s="200"/>
      <c r="T368" s="132"/>
      <c r="AB368" s="201" t="str">
        <f>IFERROR(__xludf.DUMMYFUNCTION("FILTER('설정시트'!$D$7:$K$20,'설정시트'!$C$7:$C$20=I368)"),"#N/A")</f>
        <v>#N/A</v>
      </c>
      <c r="AC368" s="201"/>
      <c r="AD368" s="201"/>
      <c r="AE368" s="201"/>
      <c r="AF368" s="201"/>
      <c r="AG368" s="201"/>
      <c r="AH368" s="201"/>
      <c r="AI368" s="201"/>
    </row>
    <row r="369">
      <c r="H369" s="205"/>
      <c r="I369" s="206"/>
      <c r="J369" s="203"/>
      <c r="K369" s="255"/>
      <c r="L369" s="199"/>
      <c r="M369" s="130"/>
      <c r="N369" s="199"/>
      <c r="O369" s="200"/>
      <c r="P369" s="200"/>
      <c r="Q369" s="130"/>
      <c r="R369" s="199"/>
      <c r="S369" s="200"/>
      <c r="T369" s="132"/>
      <c r="AB369" s="201" t="str">
        <f>IFERROR(__xludf.DUMMYFUNCTION("FILTER('설정시트'!$D$7:$K$20,'설정시트'!$C$7:$C$20=I369)"),"#N/A")</f>
        <v>#N/A</v>
      </c>
      <c r="AC369" s="201"/>
      <c r="AD369" s="201"/>
      <c r="AE369" s="201"/>
      <c r="AF369" s="201"/>
      <c r="AG369" s="201"/>
      <c r="AH369" s="201"/>
      <c r="AI369" s="201"/>
    </row>
    <row r="370">
      <c r="H370" s="205"/>
      <c r="I370" s="206"/>
      <c r="J370" s="203"/>
      <c r="K370" s="255"/>
      <c r="L370" s="199"/>
      <c r="M370" s="130"/>
      <c r="N370" s="199"/>
      <c r="O370" s="200"/>
      <c r="P370" s="200"/>
      <c r="Q370" s="130"/>
      <c r="R370" s="199"/>
      <c r="S370" s="200"/>
      <c r="T370" s="132"/>
      <c r="AB370" s="201" t="str">
        <f>IFERROR(__xludf.DUMMYFUNCTION("FILTER('설정시트'!$D$7:$K$20,'설정시트'!$C$7:$C$20=I370)"),"#N/A")</f>
        <v>#N/A</v>
      </c>
      <c r="AC370" s="201"/>
      <c r="AD370" s="201"/>
      <c r="AE370" s="201"/>
      <c r="AF370" s="201"/>
      <c r="AG370" s="201"/>
      <c r="AH370" s="201"/>
      <c r="AI370" s="201"/>
    </row>
    <row r="371">
      <c r="H371" s="205"/>
      <c r="I371" s="206"/>
      <c r="J371" s="203"/>
      <c r="K371" s="255"/>
      <c r="L371" s="199"/>
      <c r="M371" s="130"/>
      <c r="N371" s="199"/>
      <c r="O371" s="200"/>
      <c r="P371" s="200"/>
      <c r="Q371" s="130"/>
      <c r="R371" s="199"/>
      <c r="S371" s="200"/>
      <c r="T371" s="132"/>
      <c r="AB371" s="201" t="str">
        <f>IFERROR(__xludf.DUMMYFUNCTION("FILTER('설정시트'!$D$7:$K$20,'설정시트'!$C$7:$C$20=I371)"),"#N/A")</f>
        <v>#N/A</v>
      </c>
      <c r="AC371" s="201"/>
      <c r="AD371" s="201"/>
      <c r="AE371" s="201"/>
      <c r="AF371" s="201"/>
      <c r="AG371" s="201"/>
      <c r="AH371" s="201"/>
      <c r="AI371" s="201"/>
    </row>
    <row r="372">
      <c r="H372" s="205"/>
      <c r="I372" s="206"/>
      <c r="J372" s="203"/>
      <c r="K372" s="255"/>
      <c r="L372" s="199"/>
      <c r="M372" s="130"/>
      <c r="N372" s="199"/>
      <c r="O372" s="200"/>
      <c r="P372" s="200"/>
      <c r="Q372" s="130"/>
      <c r="R372" s="199"/>
      <c r="S372" s="200"/>
      <c r="T372" s="132"/>
      <c r="AB372" s="201" t="str">
        <f>IFERROR(__xludf.DUMMYFUNCTION("FILTER('설정시트'!$D$7:$K$20,'설정시트'!$C$7:$C$20=I372)"),"#N/A")</f>
        <v>#N/A</v>
      </c>
      <c r="AC372" s="201"/>
      <c r="AD372" s="201"/>
      <c r="AE372" s="201"/>
      <c r="AF372" s="201"/>
      <c r="AG372" s="201"/>
      <c r="AH372" s="201"/>
      <c r="AI372" s="201"/>
    </row>
    <row r="373">
      <c r="H373" s="205"/>
      <c r="I373" s="206"/>
      <c r="J373" s="203"/>
      <c r="K373" s="255"/>
      <c r="L373" s="199"/>
      <c r="M373" s="130"/>
      <c r="N373" s="199"/>
      <c r="O373" s="200"/>
      <c r="P373" s="200"/>
      <c r="Q373" s="130"/>
      <c r="R373" s="199"/>
      <c r="S373" s="200"/>
      <c r="T373" s="132"/>
      <c r="AB373" s="201" t="str">
        <f>IFERROR(__xludf.DUMMYFUNCTION("FILTER('설정시트'!$D$7:$K$20,'설정시트'!$C$7:$C$20=I373)"),"#N/A")</f>
        <v>#N/A</v>
      </c>
      <c r="AC373" s="201"/>
      <c r="AD373" s="201"/>
      <c r="AE373" s="201"/>
      <c r="AF373" s="201"/>
      <c r="AG373" s="201"/>
      <c r="AH373" s="201"/>
      <c r="AI373" s="201"/>
    </row>
    <row r="374">
      <c r="H374" s="205"/>
      <c r="I374" s="206"/>
      <c r="J374" s="203"/>
      <c r="K374" s="255"/>
      <c r="L374" s="199"/>
      <c r="M374" s="130"/>
      <c r="N374" s="199"/>
      <c r="O374" s="200"/>
      <c r="P374" s="200"/>
      <c r="Q374" s="130"/>
      <c r="R374" s="199"/>
      <c r="S374" s="200"/>
      <c r="T374" s="132"/>
      <c r="AB374" s="201" t="str">
        <f>IFERROR(__xludf.DUMMYFUNCTION("FILTER('설정시트'!$D$7:$K$20,'설정시트'!$C$7:$C$20=I374)"),"#N/A")</f>
        <v>#N/A</v>
      </c>
      <c r="AC374" s="201"/>
      <c r="AD374" s="201"/>
      <c r="AE374" s="201"/>
      <c r="AF374" s="201"/>
      <c r="AG374" s="201"/>
      <c r="AH374" s="201"/>
      <c r="AI374" s="201"/>
    </row>
    <row r="375">
      <c r="H375" s="205"/>
      <c r="I375" s="206"/>
      <c r="J375" s="203"/>
      <c r="K375" s="255"/>
      <c r="L375" s="199"/>
      <c r="M375" s="130"/>
      <c r="N375" s="199"/>
      <c r="O375" s="200"/>
      <c r="P375" s="200"/>
      <c r="Q375" s="130"/>
      <c r="R375" s="199"/>
      <c r="S375" s="200"/>
      <c r="T375" s="132"/>
      <c r="AB375" s="201" t="str">
        <f>IFERROR(__xludf.DUMMYFUNCTION("FILTER('설정시트'!$D$7:$K$20,'설정시트'!$C$7:$C$20=I375)"),"#N/A")</f>
        <v>#N/A</v>
      </c>
      <c r="AC375" s="201"/>
      <c r="AD375" s="201"/>
      <c r="AE375" s="201"/>
      <c r="AF375" s="201"/>
      <c r="AG375" s="201"/>
      <c r="AH375" s="201"/>
      <c r="AI375" s="201"/>
    </row>
    <row r="376">
      <c r="H376" s="205"/>
      <c r="I376" s="206"/>
      <c r="J376" s="203"/>
      <c r="K376" s="255"/>
      <c r="L376" s="199"/>
      <c r="M376" s="130"/>
      <c r="N376" s="199"/>
      <c r="O376" s="200"/>
      <c r="P376" s="200"/>
      <c r="Q376" s="130"/>
      <c r="R376" s="199"/>
      <c r="S376" s="200"/>
      <c r="T376" s="132"/>
      <c r="AB376" s="201" t="str">
        <f>IFERROR(__xludf.DUMMYFUNCTION("FILTER('설정시트'!$D$7:$K$20,'설정시트'!$C$7:$C$20=I376)"),"#N/A")</f>
        <v>#N/A</v>
      </c>
      <c r="AC376" s="201"/>
      <c r="AD376" s="201"/>
      <c r="AE376" s="201"/>
      <c r="AF376" s="201"/>
      <c r="AG376" s="201"/>
      <c r="AH376" s="201"/>
      <c r="AI376" s="201"/>
    </row>
    <row r="377">
      <c r="H377" s="205"/>
      <c r="I377" s="206"/>
      <c r="J377" s="203"/>
      <c r="K377" s="255"/>
      <c r="L377" s="199"/>
      <c r="M377" s="130"/>
      <c r="N377" s="199"/>
      <c r="O377" s="200"/>
      <c r="P377" s="200"/>
      <c r="Q377" s="130"/>
      <c r="R377" s="199"/>
      <c r="S377" s="200"/>
      <c r="T377" s="132"/>
      <c r="AB377" s="201" t="str">
        <f>IFERROR(__xludf.DUMMYFUNCTION("FILTER('설정시트'!$D$7:$K$20,'설정시트'!$C$7:$C$20=I377)"),"#N/A")</f>
        <v>#N/A</v>
      </c>
      <c r="AC377" s="201"/>
      <c r="AD377" s="201"/>
      <c r="AE377" s="201"/>
      <c r="AF377" s="201"/>
      <c r="AG377" s="201"/>
      <c r="AH377" s="201"/>
      <c r="AI377" s="201"/>
    </row>
    <row r="378">
      <c r="H378" s="205"/>
      <c r="I378" s="206"/>
      <c r="J378" s="203"/>
      <c r="K378" s="255"/>
      <c r="L378" s="199"/>
      <c r="M378" s="130"/>
      <c r="N378" s="199"/>
      <c r="O378" s="200"/>
      <c r="P378" s="200"/>
      <c r="Q378" s="130"/>
      <c r="R378" s="199"/>
      <c r="S378" s="200"/>
      <c r="T378" s="132"/>
      <c r="AB378" s="201" t="str">
        <f>IFERROR(__xludf.DUMMYFUNCTION("FILTER('설정시트'!$D$7:$K$20,'설정시트'!$C$7:$C$20=I378)"),"#N/A")</f>
        <v>#N/A</v>
      </c>
      <c r="AC378" s="201"/>
      <c r="AD378" s="201"/>
      <c r="AE378" s="201"/>
      <c r="AF378" s="201"/>
      <c r="AG378" s="201"/>
      <c r="AH378" s="201"/>
      <c r="AI378" s="201"/>
    </row>
    <row r="379">
      <c r="H379" s="205"/>
      <c r="I379" s="206"/>
      <c r="J379" s="203"/>
      <c r="K379" s="255"/>
      <c r="L379" s="199"/>
      <c r="M379" s="130"/>
      <c r="N379" s="199"/>
      <c r="O379" s="200"/>
      <c r="P379" s="200"/>
      <c r="Q379" s="130"/>
      <c r="R379" s="199"/>
      <c r="S379" s="200"/>
      <c r="T379" s="132"/>
      <c r="AB379" s="201" t="str">
        <f>IFERROR(__xludf.DUMMYFUNCTION("FILTER('설정시트'!$D$7:$K$20,'설정시트'!$C$7:$C$20=I379)"),"#N/A")</f>
        <v>#N/A</v>
      </c>
      <c r="AC379" s="201"/>
      <c r="AD379" s="201"/>
      <c r="AE379" s="201"/>
      <c r="AF379" s="201"/>
      <c r="AG379" s="201"/>
      <c r="AH379" s="201"/>
      <c r="AI379" s="201"/>
    </row>
    <row r="380">
      <c r="H380" s="205"/>
      <c r="I380" s="206"/>
      <c r="J380" s="203"/>
      <c r="K380" s="255"/>
      <c r="L380" s="199"/>
      <c r="M380" s="130"/>
      <c r="N380" s="199"/>
      <c r="O380" s="200"/>
      <c r="P380" s="200"/>
      <c r="Q380" s="130"/>
      <c r="R380" s="199"/>
      <c r="S380" s="200"/>
      <c r="T380" s="132"/>
      <c r="AB380" s="201" t="str">
        <f>IFERROR(__xludf.DUMMYFUNCTION("FILTER('설정시트'!$D$7:$K$20,'설정시트'!$C$7:$C$20=I380)"),"#N/A")</f>
        <v>#N/A</v>
      </c>
      <c r="AC380" s="201"/>
      <c r="AD380" s="201"/>
      <c r="AE380" s="201"/>
      <c r="AF380" s="201"/>
      <c r="AG380" s="201"/>
      <c r="AH380" s="201"/>
      <c r="AI380" s="201"/>
    </row>
    <row r="381">
      <c r="H381" s="205"/>
      <c r="I381" s="206"/>
      <c r="J381" s="203"/>
      <c r="K381" s="255"/>
      <c r="L381" s="199"/>
      <c r="M381" s="130"/>
      <c r="N381" s="199"/>
      <c r="O381" s="200"/>
      <c r="P381" s="200"/>
      <c r="Q381" s="130"/>
      <c r="R381" s="199"/>
      <c r="S381" s="200"/>
      <c r="T381" s="132"/>
      <c r="AB381" s="201" t="str">
        <f>IFERROR(__xludf.DUMMYFUNCTION("FILTER('설정시트'!$D$7:$K$20,'설정시트'!$C$7:$C$20=I381)"),"#N/A")</f>
        <v>#N/A</v>
      </c>
      <c r="AC381" s="201"/>
      <c r="AD381" s="201"/>
      <c r="AE381" s="201"/>
      <c r="AF381" s="201"/>
      <c r="AG381" s="201"/>
      <c r="AH381" s="201"/>
      <c r="AI381" s="201"/>
    </row>
    <row r="382">
      <c r="H382" s="205"/>
      <c r="I382" s="206"/>
      <c r="J382" s="203"/>
      <c r="K382" s="255"/>
      <c r="L382" s="199"/>
      <c r="M382" s="130"/>
      <c r="N382" s="199"/>
      <c r="O382" s="200"/>
      <c r="P382" s="200"/>
      <c r="Q382" s="130"/>
      <c r="R382" s="199"/>
      <c r="S382" s="200"/>
      <c r="T382" s="132"/>
      <c r="AB382" s="201" t="str">
        <f>IFERROR(__xludf.DUMMYFUNCTION("FILTER('설정시트'!$D$7:$K$20,'설정시트'!$C$7:$C$20=I382)"),"#N/A")</f>
        <v>#N/A</v>
      </c>
      <c r="AC382" s="201"/>
      <c r="AD382" s="201"/>
      <c r="AE382" s="201"/>
      <c r="AF382" s="201"/>
      <c r="AG382" s="201"/>
      <c r="AH382" s="201"/>
      <c r="AI382" s="201"/>
    </row>
    <row r="383">
      <c r="H383" s="205"/>
      <c r="I383" s="206"/>
      <c r="J383" s="203"/>
      <c r="K383" s="255"/>
      <c r="L383" s="199"/>
      <c r="M383" s="130"/>
      <c r="N383" s="199"/>
      <c r="O383" s="200"/>
      <c r="P383" s="200"/>
      <c r="Q383" s="130"/>
      <c r="R383" s="199"/>
      <c r="S383" s="200"/>
      <c r="T383" s="132"/>
      <c r="AB383" s="201" t="str">
        <f>IFERROR(__xludf.DUMMYFUNCTION("FILTER('설정시트'!$D$7:$K$20,'설정시트'!$C$7:$C$20=I383)"),"#N/A")</f>
        <v>#N/A</v>
      </c>
      <c r="AC383" s="201"/>
      <c r="AD383" s="201"/>
      <c r="AE383" s="201"/>
      <c r="AF383" s="201"/>
      <c r="AG383" s="201"/>
      <c r="AH383" s="201"/>
      <c r="AI383" s="201"/>
    </row>
    <row r="384">
      <c r="H384" s="205"/>
      <c r="I384" s="206"/>
      <c r="J384" s="203"/>
      <c r="K384" s="255"/>
      <c r="L384" s="199"/>
      <c r="M384" s="130"/>
      <c r="N384" s="199"/>
      <c r="O384" s="200"/>
      <c r="P384" s="200"/>
      <c r="Q384" s="130"/>
      <c r="R384" s="199"/>
      <c r="S384" s="200"/>
      <c r="T384" s="132"/>
      <c r="AB384" s="201" t="str">
        <f>IFERROR(__xludf.DUMMYFUNCTION("FILTER('설정시트'!$D$7:$K$20,'설정시트'!$C$7:$C$20=I384)"),"#N/A")</f>
        <v>#N/A</v>
      </c>
      <c r="AC384" s="201"/>
      <c r="AD384" s="201"/>
      <c r="AE384" s="201"/>
      <c r="AF384" s="201"/>
      <c r="AG384" s="201"/>
      <c r="AH384" s="201"/>
      <c r="AI384" s="201"/>
    </row>
    <row r="385">
      <c r="H385" s="205"/>
      <c r="I385" s="206"/>
      <c r="J385" s="203"/>
      <c r="K385" s="255"/>
      <c r="L385" s="199"/>
      <c r="M385" s="130"/>
      <c r="N385" s="199"/>
      <c r="O385" s="200"/>
      <c r="P385" s="200"/>
      <c r="Q385" s="130"/>
      <c r="R385" s="199"/>
      <c r="S385" s="200"/>
      <c r="T385" s="132"/>
      <c r="AB385" s="201" t="str">
        <f>IFERROR(__xludf.DUMMYFUNCTION("FILTER('설정시트'!$D$7:$K$20,'설정시트'!$C$7:$C$20=I385)"),"#N/A")</f>
        <v>#N/A</v>
      </c>
      <c r="AC385" s="201"/>
      <c r="AD385" s="201"/>
      <c r="AE385" s="201"/>
      <c r="AF385" s="201"/>
      <c r="AG385" s="201"/>
      <c r="AH385" s="201"/>
      <c r="AI385" s="201"/>
    </row>
    <row r="386">
      <c r="H386" s="205"/>
      <c r="I386" s="206"/>
      <c r="J386" s="203"/>
      <c r="K386" s="255"/>
      <c r="L386" s="199"/>
      <c r="M386" s="130"/>
      <c r="N386" s="199"/>
      <c r="O386" s="200"/>
      <c r="P386" s="200"/>
      <c r="Q386" s="130"/>
      <c r="R386" s="199"/>
      <c r="S386" s="200"/>
      <c r="T386" s="132"/>
      <c r="AB386" s="201" t="str">
        <f>IFERROR(__xludf.DUMMYFUNCTION("FILTER('설정시트'!$D$7:$K$20,'설정시트'!$C$7:$C$20=I386)"),"#N/A")</f>
        <v>#N/A</v>
      </c>
      <c r="AC386" s="201"/>
      <c r="AD386" s="201"/>
      <c r="AE386" s="201"/>
      <c r="AF386" s="201"/>
      <c r="AG386" s="201"/>
      <c r="AH386" s="201"/>
      <c r="AI386" s="201"/>
    </row>
    <row r="387">
      <c r="H387" s="205"/>
      <c r="I387" s="206"/>
      <c r="J387" s="203"/>
      <c r="K387" s="255"/>
      <c r="L387" s="199"/>
      <c r="M387" s="130"/>
      <c r="N387" s="199"/>
      <c r="O387" s="200"/>
      <c r="P387" s="200"/>
      <c r="Q387" s="130"/>
      <c r="R387" s="199"/>
      <c r="S387" s="200"/>
      <c r="T387" s="132"/>
      <c r="AB387" s="201" t="str">
        <f>IFERROR(__xludf.DUMMYFUNCTION("FILTER('설정시트'!$D$7:$K$20,'설정시트'!$C$7:$C$20=I387)"),"#N/A")</f>
        <v>#N/A</v>
      </c>
      <c r="AC387" s="201"/>
      <c r="AD387" s="201"/>
      <c r="AE387" s="201"/>
      <c r="AF387" s="201"/>
      <c r="AG387" s="201"/>
      <c r="AH387" s="201"/>
      <c r="AI387" s="201"/>
    </row>
    <row r="388">
      <c r="H388" s="205"/>
      <c r="I388" s="206"/>
      <c r="J388" s="203"/>
      <c r="K388" s="255"/>
      <c r="L388" s="199"/>
      <c r="M388" s="130"/>
      <c r="N388" s="199"/>
      <c r="O388" s="200"/>
      <c r="P388" s="200"/>
      <c r="Q388" s="130"/>
      <c r="R388" s="199"/>
      <c r="S388" s="200"/>
      <c r="T388" s="132"/>
      <c r="AB388" s="201" t="str">
        <f>IFERROR(__xludf.DUMMYFUNCTION("FILTER('설정시트'!$D$7:$K$20,'설정시트'!$C$7:$C$20=I388)"),"#N/A")</f>
        <v>#N/A</v>
      </c>
      <c r="AC388" s="201"/>
      <c r="AD388" s="201"/>
      <c r="AE388" s="201"/>
      <c r="AF388" s="201"/>
      <c r="AG388" s="201"/>
      <c r="AH388" s="201"/>
      <c r="AI388" s="201"/>
    </row>
    <row r="389">
      <c r="H389" s="205"/>
      <c r="I389" s="206"/>
      <c r="J389" s="203"/>
      <c r="K389" s="255"/>
      <c r="L389" s="199"/>
      <c r="M389" s="130"/>
      <c r="N389" s="199"/>
      <c r="O389" s="200"/>
      <c r="P389" s="200"/>
      <c r="Q389" s="130"/>
      <c r="R389" s="199"/>
      <c r="S389" s="200"/>
      <c r="T389" s="132"/>
      <c r="AB389" s="201" t="str">
        <f>IFERROR(__xludf.DUMMYFUNCTION("FILTER('설정시트'!$D$7:$K$20,'설정시트'!$C$7:$C$20=I389)"),"#N/A")</f>
        <v>#N/A</v>
      </c>
      <c r="AC389" s="201"/>
      <c r="AD389" s="201"/>
      <c r="AE389" s="201"/>
      <c r="AF389" s="201"/>
      <c r="AG389" s="201"/>
      <c r="AH389" s="201"/>
      <c r="AI389" s="201"/>
    </row>
    <row r="390">
      <c r="H390" s="205"/>
      <c r="I390" s="206"/>
      <c r="J390" s="203"/>
      <c r="K390" s="255"/>
      <c r="L390" s="199"/>
      <c r="M390" s="130"/>
      <c r="N390" s="199"/>
      <c r="O390" s="200"/>
      <c r="P390" s="200"/>
      <c r="Q390" s="130"/>
      <c r="R390" s="199"/>
      <c r="S390" s="200"/>
      <c r="T390" s="132"/>
      <c r="AB390" s="201" t="str">
        <f>IFERROR(__xludf.DUMMYFUNCTION("FILTER('설정시트'!$D$7:$K$20,'설정시트'!$C$7:$C$20=I390)"),"#N/A")</f>
        <v>#N/A</v>
      </c>
      <c r="AC390" s="201"/>
      <c r="AD390" s="201"/>
      <c r="AE390" s="201"/>
      <c r="AF390" s="201"/>
      <c r="AG390" s="201"/>
      <c r="AH390" s="201"/>
      <c r="AI390" s="201"/>
    </row>
    <row r="391">
      <c r="H391" s="205"/>
      <c r="I391" s="206"/>
      <c r="J391" s="203"/>
      <c r="K391" s="255"/>
      <c r="L391" s="199"/>
      <c r="M391" s="130"/>
      <c r="N391" s="199"/>
      <c r="O391" s="200"/>
      <c r="P391" s="200"/>
      <c r="Q391" s="130"/>
      <c r="R391" s="199"/>
      <c r="S391" s="200"/>
      <c r="T391" s="132"/>
      <c r="AB391" s="201" t="str">
        <f>IFERROR(__xludf.DUMMYFUNCTION("FILTER('설정시트'!$D$7:$K$20,'설정시트'!$C$7:$C$20=I391)"),"#N/A")</f>
        <v>#N/A</v>
      </c>
      <c r="AC391" s="201"/>
      <c r="AD391" s="201"/>
      <c r="AE391" s="201"/>
      <c r="AF391" s="201"/>
      <c r="AG391" s="201"/>
      <c r="AH391" s="201"/>
      <c r="AI391" s="201"/>
    </row>
    <row r="392">
      <c r="H392" s="205"/>
      <c r="I392" s="206"/>
      <c r="J392" s="203"/>
      <c r="K392" s="255"/>
      <c r="L392" s="199"/>
      <c r="M392" s="130"/>
      <c r="N392" s="199"/>
      <c r="O392" s="200"/>
      <c r="P392" s="200"/>
      <c r="Q392" s="130"/>
      <c r="R392" s="199"/>
      <c r="S392" s="200"/>
      <c r="T392" s="132"/>
      <c r="AB392" s="201" t="str">
        <f>IFERROR(__xludf.DUMMYFUNCTION("FILTER('설정시트'!$D$7:$K$20,'설정시트'!$C$7:$C$20=I392)"),"#N/A")</f>
        <v>#N/A</v>
      </c>
      <c r="AC392" s="201"/>
      <c r="AD392" s="201"/>
      <c r="AE392" s="201"/>
      <c r="AF392" s="201"/>
      <c r="AG392" s="201"/>
      <c r="AH392" s="201"/>
      <c r="AI392" s="201"/>
    </row>
    <row r="393">
      <c r="H393" s="205"/>
      <c r="I393" s="206"/>
      <c r="J393" s="203"/>
      <c r="K393" s="255"/>
      <c r="L393" s="199"/>
      <c r="M393" s="130"/>
      <c r="N393" s="199"/>
      <c r="O393" s="200"/>
      <c r="P393" s="200"/>
      <c r="Q393" s="130"/>
      <c r="R393" s="199"/>
      <c r="S393" s="200"/>
      <c r="T393" s="132"/>
      <c r="AB393" s="201" t="str">
        <f>IFERROR(__xludf.DUMMYFUNCTION("FILTER('설정시트'!$D$7:$K$20,'설정시트'!$C$7:$C$20=I393)"),"#N/A")</f>
        <v>#N/A</v>
      </c>
      <c r="AC393" s="201"/>
      <c r="AD393" s="201"/>
      <c r="AE393" s="201"/>
      <c r="AF393" s="201"/>
      <c r="AG393" s="201"/>
      <c r="AH393" s="201"/>
      <c r="AI393" s="201"/>
    </row>
    <row r="394">
      <c r="H394" s="205"/>
      <c r="I394" s="206"/>
      <c r="J394" s="203"/>
      <c r="K394" s="255"/>
      <c r="L394" s="199"/>
      <c r="M394" s="130"/>
      <c r="N394" s="199"/>
      <c r="O394" s="200"/>
      <c r="P394" s="200"/>
      <c r="Q394" s="130"/>
      <c r="R394" s="199"/>
      <c r="S394" s="200"/>
      <c r="T394" s="132"/>
      <c r="AB394" s="201" t="str">
        <f>IFERROR(__xludf.DUMMYFUNCTION("FILTER('설정시트'!$D$7:$K$20,'설정시트'!$C$7:$C$20=I394)"),"#N/A")</f>
        <v>#N/A</v>
      </c>
      <c r="AC394" s="201"/>
      <c r="AD394" s="201"/>
      <c r="AE394" s="201"/>
      <c r="AF394" s="201"/>
      <c r="AG394" s="201"/>
      <c r="AH394" s="201"/>
      <c r="AI394" s="201"/>
    </row>
    <row r="395">
      <c r="H395" s="205"/>
      <c r="I395" s="206"/>
      <c r="J395" s="203"/>
      <c r="K395" s="255"/>
      <c r="L395" s="199"/>
      <c r="M395" s="130"/>
      <c r="N395" s="199"/>
      <c r="O395" s="200"/>
      <c r="P395" s="200"/>
      <c r="Q395" s="130"/>
      <c r="R395" s="199"/>
      <c r="S395" s="200"/>
      <c r="T395" s="132"/>
      <c r="AB395" s="201" t="str">
        <f>IFERROR(__xludf.DUMMYFUNCTION("FILTER('설정시트'!$D$7:$K$20,'설정시트'!$C$7:$C$20=I395)"),"#N/A")</f>
        <v>#N/A</v>
      </c>
      <c r="AC395" s="201"/>
      <c r="AD395" s="201"/>
      <c r="AE395" s="201"/>
      <c r="AF395" s="201"/>
      <c r="AG395" s="201"/>
      <c r="AH395" s="201"/>
      <c r="AI395" s="201"/>
    </row>
    <row r="396">
      <c r="H396" s="205"/>
      <c r="I396" s="206"/>
      <c r="J396" s="203"/>
      <c r="K396" s="255"/>
      <c r="L396" s="199"/>
      <c r="M396" s="130"/>
      <c r="N396" s="199"/>
      <c r="O396" s="200"/>
      <c r="P396" s="200"/>
      <c r="Q396" s="130"/>
      <c r="R396" s="199"/>
      <c r="S396" s="200"/>
      <c r="T396" s="132"/>
      <c r="AB396" s="201" t="str">
        <f>IFERROR(__xludf.DUMMYFUNCTION("FILTER('설정시트'!$D$7:$K$20,'설정시트'!$C$7:$C$20=I396)"),"#N/A")</f>
        <v>#N/A</v>
      </c>
      <c r="AC396" s="201"/>
      <c r="AD396" s="201"/>
      <c r="AE396" s="201"/>
      <c r="AF396" s="201"/>
      <c r="AG396" s="201"/>
      <c r="AH396" s="201"/>
      <c r="AI396" s="201"/>
    </row>
    <row r="397">
      <c r="H397" s="205"/>
      <c r="I397" s="206"/>
      <c r="J397" s="203"/>
      <c r="K397" s="255"/>
      <c r="L397" s="199"/>
      <c r="M397" s="130"/>
      <c r="N397" s="199"/>
      <c r="O397" s="200"/>
      <c r="P397" s="200"/>
      <c r="Q397" s="130"/>
      <c r="R397" s="199"/>
      <c r="S397" s="200"/>
      <c r="T397" s="132"/>
      <c r="AB397" s="201" t="str">
        <f>IFERROR(__xludf.DUMMYFUNCTION("FILTER('설정시트'!$D$7:$K$20,'설정시트'!$C$7:$C$20=I397)"),"#N/A")</f>
        <v>#N/A</v>
      </c>
      <c r="AC397" s="201"/>
      <c r="AD397" s="201"/>
      <c r="AE397" s="201"/>
      <c r="AF397" s="201"/>
      <c r="AG397" s="201"/>
      <c r="AH397" s="201"/>
      <c r="AI397" s="201"/>
    </row>
    <row r="398">
      <c r="H398" s="205"/>
      <c r="I398" s="206"/>
      <c r="J398" s="203"/>
      <c r="K398" s="255"/>
      <c r="L398" s="199"/>
      <c r="M398" s="130"/>
      <c r="N398" s="199"/>
      <c r="O398" s="200"/>
      <c r="P398" s="200"/>
      <c r="Q398" s="130"/>
      <c r="R398" s="199"/>
      <c r="S398" s="200"/>
      <c r="T398" s="132"/>
      <c r="AB398" s="201" t="str">
        <f>IFERROR(__xludf.DUMMYFUNCTION("FILTER('설정시트'!$D$7:$K$20,'설정시트'!$C$7:$C$20=I398)"),"#N/A")</f>
        <v>#N/A</v>
      </c>
      <c r="AC398" s="201"/>
      <c r="AD398" s="201"/>
      <c r="AE398" s="201"/>
      <c r="AF398" s="201"/>
      <c r="AG398" s="201"/>
      <c r="AH398" s="201"/>
      <c r="AI398" s="201"/>
    </row>
    <row r="399">
      <c r="H399" s="205"/>
      <c r="I399" s="206"/>
      <c r="J399" s="203"/>
      <c r="K399" s="255"/>
      <c r="L399" s="199"/>
      <c r="M399" s="130"/>
      <c r="N399" s="199"/>
      <c r="O399" s="200"/>
      <c r="P399" s="200"/>
      <c r="Q399" s="130"/>
      <c r="R399" s="199"/>
      <c r="S399" s="200"/>
      <c r="T399" s="132"/>
      <c r="AB399" s="201" t="str">
        <f>IFERROR(__xludf.DUMMYFUNCTION("FILTER('설정시트'!$D$7:$K$20,'설정시트'!$C$7:$C$20=I399)"),"#N/A")</f>
        <v>#N/A</v>
      </c>
      <c r="AC399" s="201"/>
      <c r="AD399" s="201"/>
      <c r="AE399" s="201"/>
      <c r="AF399" s="201"/>
      <c r="AG399" s="201"/>
      <c r="AH399" s="201"/>
      <c r="AI399" s="201"/>
    </row>
    <row r="400">
      <c r="H400" s="205"/>
      <c r="I400" s="206"/>
      <c r="J400" s="203"/>
      <c r="K400" s="255"/>
      <c r="L400" s="199"/>
      <c r="M400" s="130"/>
      <c r="N400" s="199"/>
      <c r="O400" s="200"/>
      <c r="P400" s="200"/>
      <c r="Q400" s="130"/>
      <c r="R400" s="199"/>
      <c r="S400" s="200"/>
      <c r="T400" s="132"/>
      <c r="AB400" s="201" t="str">
        <f>IFERROR(__xludf.DUMMYFUNCTION("FILTER('설정시트'!$D$7:$K$20,'설정시트'!$C$7:$C$20=I400)"),"#N/A")</f>
        <v>#N/A</v>
      </c>
      <c r="AC400" s="201"/>
      <c r="AD400" s="201"/>
      <c r="AE400" s="201"/>
      <c r="AF400" s="201"/>
      <c r="AG400" s="201"/>
      <c r="AH400" s="201"/>
      <c r="AI400" s="201"/>
    </row>
    <row r="401">
      <c r="H401" s="205"/>
      <c r="I401" s="206"/>
      <c r="J401" s="203"/>
      <c r="K401" s="255"/>
      <c r="L401" s="199"/>
      <c r="M401" s="130"/>
      <c r="N401" s="199"/>
      <c r="O401" s="200"/>
      <c r="P401" s="200"/>
      <c r="Q401" s="130"/>
      <c r="R401" s="199"/>
      <c r="S401" s="200"/>
      <c r="T401" s="132"/>
      <c r="AB401" s="201" t="str">
        <f>IFERROR(__xludf.DUMMYFUNCTION("FILTER('설정시트'!$D$7:$K$20,'설정시트'!$C$7:$C$20=I401)"),"#N/A")</f>
        <v>#N/A</v>
      </c>
      <c r="AC401" s="201"/>
      <c r="AD401" s="201"/>
      <c r="AE401" s="201"/>
      <c r="AF401" s="201"/>
      <c r="AG401" s="201"/>
      <c r="AH401" s="201"/>
      <c r="AI401" s="201"/>
    </row>
    <row r="402">
      <c r="H402" s="205"/>
      <c r="I402" s="206"/>
      <c r="J402" s="203"/>
      <c r="K402" s="255"/>
      <c r="L402" s="199"/>
      <c r="M402" s="130"/>
      <c r="N402" s="199"/>
      <c r="O402" s="200"/>
      <c r="P402" s="200"/>
      <c r="Q402" s="130"/>
      <c r="R402" s="199"/>
      <c r="S402" s="200"/>
      <c r="T402" s="132"/>
      <c r="AB402" s="201" t="str">
        <f>IFERROR(__xludf.DUMMYFUNCTION("FILTER('설정시트'!$D$7:$K$20,'설정시트'!$C$7:$C$20=I402)"),"#N/A")</f>
        <v>#N/A</v>
      </c>
      <c r="AC402" s="201"/>
      <c r="AD402" s="201"/>
      <c r="AE402" s="201"/>
      <c r="AF402" s="201"/>
      <c r="AG402" s="201"/>
      <c r="AH402" s="201"/>
      <c r="AI402" s="201"/>
    </row>
    <row r="403">
      <c r="H403" s="205"/>
      <c r="I403" s="206"/>
      <c r="J403" s="203"/>
      <c r="K403" s="255"/>
      <c r="L403" s="199"/>
      <c r="M403" s="130"/>
      <c r="N403" s="199"/>
      <c r="O403" s="200"/>
      <c r="P403" s="200"/>
      <c r="Q403" s="130"/>
      <c r="R403" s="199"/>
      <c r="S403" s="200"/>
      <c r="T403" s="132"/>
      <c r="AB403" s="201" t="str">
        <f>IFERROR(__xludf.DUMMYFUNCTION("FILTER('설정시트'!$D$7:$K$20,'설정시트'!$C$7:$C$20=I403)"),"#N/A")</f>
        <v>#N/A</v>
      </c>
      <c r="AC403" s="201"/>
      <c r="AD403" s="201"/>
      <c r="AE403" s="201"/>
      <c r="AF403" s="201"/>
      <c r="AG403" s="201"/>
      <c r="AH403" s="201"/>
      <c r="AI403" s="201"/>
    </row>
    <row r="404">
      <c r="H404" s="205"/>
      <c r="I404" s="206"/>
      <c r="J404" s="203"/>
      <c r="K404" s="255"/>
      <c r="L404" s="199"/>
      <c r="M404" s="130"/>
      <c r="N404" s="199"/>
      <c r="O404" s="200"/>
      <c r="P404" s="200"/>
      <c r="Q404" s="130"/>
      <c r="R404" s="199"/>
      <c r="S404" s="200"/>
      <c r="T404" s="132"/>
      <c r="AB404" s="201" t="str">
        <f>IFERROR(__xludf.DUMMYFUNCTION("FILTER('설정시트'!$D$7:$K$20,'설정시트'!$C$7:$C$20=I404)"),"#N/A")</f>
        <v>#N/A</v>
      </c>
      <c r="AC404" s="201"/>
      <c r="AD404" s="201"/>
      <c r="AE404" s="201"/>
      <c r="AF404" s="201"/>
      <c r="AG404" s="201"/>
      <c r="AH404" s="201"/>
      <c r="AI404" s="201"/>
    </row>
    <row r="405">
      <c r="H405" s="205"/>
      <c r="I405" s="206"/>
      <c r="J405" s="203"/>
      <c r="K405" s="255"/>
      <c r="L405" s="199"/>
      <c r="M405" s="130"/>
      <c r="N405" s="199"/>
      <c r="O405" s="200"/>
      <c r="P405" s="200"/>
      <c r="Q405" s="130"/>
      <c r="R405" s="199"/>
      <c r="S405" s="200"/>
      <c r="T405" s="132"/>
      <c r="AB405" s="201" t="str">
        <f>IFERROR(__xludf.DUMMYFUNCTION("FILTER('설정시트'!$D$7:$K$20,'설정시트'!$C$7:$C$20=I405)"),"#N/A")</f>
        <v>#N/A</v>
      </c>
      <c r="AC405" s="201"/>
      <c r="AD405" s="201"/>
      <c r="AE405" s="201"/>
      <c r="AF405" s="201"/>
      <c r="AG405" s="201"/>
      <c r="AH405" s="201"/>
      <c r="AI405" s="201"/>
    </row>
    <row r="406">
      <c r="H406" s="205"/>
      <c r="I406" s="206"/>
      <c r="J406" s="203"/>
      <c r="K406" s="255"/>
      <c r="L406" s="199"/>
      <c r="M406" s="130"/>
      <c r="N406" s="199"/>
      <c r="O406" s="200"/>
      <c r="P406" s="200"/>
      <c r="Q406" s="130"/>
      <c r="R406" s="199"/>
      <c r="S406" s="200"/>
      <c r="T406" s="132"/>
      <c r="AB406" s="201" t="str">
        <f>IFERROR(__xludf.DUMMYFUNCTION("FILTER('설정시트'!$D$7:$K$20,'설정시트'!$C$7:$C$20=I406)"),"#N/A")</f>
        <v>#N/A</v>
      </c>
      <c r="AC406" s="201"/>
      <c r="AD406" s="201"/>
      <c r="AE406" s="201"/>
      <c r="AF406" s="201"/>
      <c r="AG406" s="201"/>
      <c r="AH406" s="201"/>
      <c r="AI406" s="201"/>
    </row>
    <row r="407">
      <c r="H407" s="205"/>
      <c r="I407" s="206"/>
      <c r="J407" s="203"/>
      <c r="K407" s="255"/>
      <c r="L407" s="199"/>
      <c r="M407" s="130"/>
      <c r="N407" s="199"/>
      <c r="O407" s="200"/>
      <c r="P407" s="200"/>
      <c r="Q407" s="130"/>
      <c r="R407" s="199"/>
      <c r="S407" s="200"/>
      <c r="T407" s="132"/>
      <c r="AB407" s="201" t="str">
        <f>IFERROR(__xludf.DUMMYFUNCTION("FILTER('설정시트'!$D$7:$K$20,'설정시트'!$C$7:$C$20=I407)"),"#N/A")</f>
        <v>#N/A</v>
      </c>
      <c r="AC407" s="201"/>
      <c r="AD407" s="201"/>
      <c r="AE407" s="201"/>
      <c r="AF407" s="201"/>
      <c r="AG407" s="201"/>
      <c r="AH407" s="201"/>
      <c r="AI407" s="201"/>
    </row>
    <row r="408">
      <c r="H408" s="205"/>
      <c r="I408" s="206"/>
      <c r="J408" s="203"/>
      <c r="K408" s="255"/>
      <c r="L408" s="199"/>
      <c r="M408" s="130"/>
      <c r="N408" s="199"/>
      <c r="O408" s="200"/>
      <c r="P408" s="200"/>
      <c r="Q408" s="130"/>
      <c r="R408" s="199"/>
      <c r="S408" s="200"/>
      <c r="T408" s="132"/>
      <c r="AB408" s="201" t="str">
        <f>IFERROR(__xludf.DUMMYFUNCTION("FILTER('설정시트'!$D$7:$K$20,'설정시트'!$C$7:$C$20=I408)"),"#N/A")</f>
        <v>#N/A</v>
      </c>
      <c r="AC408" s="201"/>
      <c r="AD408" s="201"/>
      <c r="AE408" s="201"/>
      <c r="AF408" s="201"/>
      <c r="AG408" s="201"/>
      <c r="AH408" s="201"/>
      <c r="AI408" s="201"/>
    </row>
    <row r="409">
      <c r="H409" s="205"/>
      <c r="I409" s="206"/>
      <c r="J409" s="203"/>
      <c r="K409" s="255"/>
      <c r="L409" s="199"/>
      <c r="M409" s="130"/>
      <c r="N409" s="199"/>
      <c r="O409" s="200"/>
      <c r="P409" s="200"/>
      <c r="Q409" s="130"/>
      <c r="R409" s="199"/>
      <c r="S409" s="200"/>
      <c r="T409" s="132"/>
      <c r="AB409" s="201" t="str">
        <f>IFERROR(__xludf.DUMMYFUNCTION("FILTER('설정시트'!$D$7:$K$20,'설정시트'!$C$7:$C$20=I409)"),"#N/A")</f>
        <v>#N/A</v>
      </c>
      <c r="AC409" s="201"/>
      <c r="AD409" s="201"/>
      <c r="AE409" s="201"/>
      <c r="AF409" s="201"/>
      <c r="AG409" s="201"/>
      <c r="AH409" s="201"/>
      <c r="AI409" s="201"/>
    </row>
    <row r="410">
      <c r="H410" s="205"/>
      <c r="I410" s="206"/>
      <c r="J410" s="203"/>
      <c r="K410" s="255"/>
      <c r="L410" s="199"/>
      <c r="M410" s="130"/>
      <c r="N410" s="199"/>
      <c r="O410" s="200"/>
      <c r="P410" s="200"/>
      <c r="Q410" s="130"/>
      <c r="R410" s="199"/>
      <c r="S410" s="200"/>
      <c r="T410" s="132"/>
      <c r="AB410" s="201" t="str">
        <f>IFERROR(__xludf.DUMMYFUNCTION("FILTER('설정시트'!$D$7:$K$20,'설정시트'!$C$7:$C$20=I410)"),"#N/A")</f>
        <v>#N/A</v>
      </c>
      <c r="AC410" s="201"/>
      <c r="AD410" s="201"/>
      <c r="AE410" s="201"/>
      <c r="AF410" s="201"/>
      <c r="AG410" s="201"/>
      <c r="AH410" s="201"/>
      <c r="AI410" s="201"/>
    </row>
    <row r="411">
      <c r="H411" s="205"/>
      <c r="I411" s="206"/>
      <c r="J411" s="203"/>
      <c r="K411" s="255"/>
      <c r="L411" s="199"/>
      <c r="M411" s="130"/>
      <c r="N411" s="199"/>
      <c r="O411" s="200"/>
      <c r="P411" s="200"/>
      <c r="Q411" s="130"/>
      <c r="R411" s="199"/>
      <c r="S411" s="200"/>
      <c r="T411" s="132"/>
      <c r="AB411" s="201" t="str">
        <f>IFERROR(__xludf.DUMMYFUNCTION("FILTER('설정시트'!$D$7:$K$20,'설정시트'!$C$7:$C$20=I411)"),"#N/A")</f>
        <v>#N/A</v>
      </c>
      <c r="AC411" s="201"/>
      <c r="AD411" s="201"/>
      <c r="AE411" s="201"/>
      <c r="AF411" s="201"/>
      <c r="AG411" s="201"/>
      <c r="AH411" s="201"/>
      <c r="AI411" s="201"/>
    </row>
    <row r="412">
      <c r="H412" s="205"/>
      <c r="I412" s="206"/>
      <c r="J412" s="203"/>
      <c r="K412" s="255"/>
      <c r="L412" s="199"/>
      <c r="M412" s="130"/>
      <c r="N412" s="199"/>
      <c r="O412" s="200"/>
      <c r="P412" s="200"/>
      <c r="Q412" s="130"/>
      <c r="R412" s="199"/>
      <c r="S412" s="200"/>
      <c r="T412" s="132"/>
      <c r="AB412" s="201" t="str">
        <f>IFERROR(__xludf.DUMMYFUNCTION("FILTER('설정시트'!$D$7:$K$20,'설정시트'!$C$7:$C$20=I412)"),"#N/A")</f>
        <v>#N/A</v>
      </c>
      <c r="AC412" s="201"/>
      <c r="AD412" s="201"/>
      <c r="AE412" s="201"/>
      <c r="AF412" s="201"/>
      <c r="AG412" s="201"/>
      <c r="AH412" s="201"/>
      <c r="AI412" s="201"/>
    </row>
    <row r="413">
      <c r="H413" s="205"/>
      <c r="I413" s="206"/>
      <c r="J413" s="203"/>
      <c r="K413" s="255"/>
      <c r="L413" s="199"/>
      <c r="M413" s="130"/>
      <c r="N413" s="199"/>
      <c r="O413" s="200"/>
      <c r="P413" s="200"/>
      <c r="Q413" s="130"/>
      <c r="R413" s="199"/>
      <c r="S413" s="200"/>
      <c r="T413" s="132"/>
      <c r="AB413" s="201" t="str">
        <f>IFERROR(__xludf.DUMMYFUNCTION("FILTER('설정시트'!$D$7:$K$20,'설정시트'!$C$7:$C$20=I413)"),"#N/A")</f>
        <v>#N/A</v>
      </c>
      <c r="AC413" s="201"/>
      <c r="AD413" s="201"/>
      <c r="AE413" s="201"/>
      <c r="AF413" s="201"/>
      <c r="AG413" s="201"/>
      <c r="AH413" s="201"/>
      <c r="AI413" s="201"/>
    </row>
    <row r="414">
      <c r="H414" s="205"/>
      <c r="I414" s="206"/>
      <c r="J414" s="203"/>
      <c r="K414" s="255"/>
      <c r="L414" s="199"/>
      <c r="M414" s="130"/>
      <c r="N414" s="199"/>
      <c r="O414" s="200"/>
      <c r="P414" s="200"/>
      <c r="Q414" s="130"/>
      <c r="R414" s="199"/>
      <c r="S414" s="200"/>
      <c r="T414" s="132"/>
      <c r="AB414" s="201" t="str">
        <f>IFERROR(__xludf.DUMMYFUNCTION("FILTER('설정시트'!$D$7:$K$20,'설정시트'!$C$7:$C$20=I414)"),"#N/A")</f>
        <v>#N/A</v>
      </c>
      <c r="AC414" s="201"/>
      <c r="AD414" s="201"/>
      <c r="AE414" s="201"/>
      <c r="AF414" s="201"/>
      <c r="AG414" s="201"/>
      <c r="AH414" s="201"/>
      <c r="AI414" s="201"/>
    </row>
    <row r="415">
      <c r="H415" s="205"/>
      <c r="I415" s="206"/>
      <c r="J415" s="203"/>
      <c r="K415" s="255"/>
      <c r="L415" s="199"/>
      <c r="M415" s="130"/>
      <c r="N415" s="199"/>
      <c r="O415" s="200"/>
      <c r="P415" s="200"/>
      <c r="Q415" s="130"/>
      <c r="R415" s="199"/>
      <c r="S415" s="200"/>
      <c r="T415" s="132"/>
      <c r="AB415" s="201" t="str">
        <f>IFERROR(__xludf.DUMMYFUNCTION("FILTER('설정시트'!$D$7:$K$20,'설정시트'!$C$7:$C$20=I415)"),"#N/A")</f>
        <v>#N/A</v>
      </c>
      <c r="AC415" s="201"/>
      <c r="AD415" s="201"/>
      <c r="AE415" s="201"/>
      <c r="AF415" s="201"/>
      <c r="AG415" s="201"/>
      <c r="AH415" s="201"/>
      <c r="AI415" s="201"/>
    </row>
    <row r="416">
      <c r="H416" s="205"/>
      <c r="I416" s="206"/>
      <c r="J416" s="203"/>
      <c r="K416" s="255"/>
      <c r="L416" s="199"/>
      <c r="M416" s="130"/>
      <c r="N416" s="199"/>
      <c r="O416" s="200"/>
      <c r="P416" s="200"/>
      <c r="Q416" s="130"/>
      <c r="R416" s="199"/>
      <c r="S416" s="200"/>
      <c r="T416" s="132"/>
      <c r="AB416" s="201" t="str">
        <f>IFERROR(__xludf.DUMMYFUNCTION("FILTER('설정시트'!$D$7:$K$20,'설정시트'!$C$7:$C$20=I416)"),"#N/A")</f>
        <v>#N/A</v>
      </c>
      <c r="AC416" s="201"/>
      <c r="AD416" s="201"/>
      <c r="AE416" s="201"/>
      <c r="AF416" s="201"/>
      <c r="AG416" s="201"/>
      <c r="AH416" s="201"/>
      <c r="AI416" s="201"/>
    </row>
    <row r="417">
      <c r="H417" s="205"/>
      <c r="I417" s="206"/>
      <c r="J417" s="203"/>
      <c r="K417" s="255"/>
      <c r="L417" s="199"/>
      <c r="M417" s="130"/>
      <c r="N417" s="199"/>
      <c r="O417" s="200"/>
      <c r="P417" s="200"/>
      <c r="Q417" s="130"/>
      <c r="R417" s="199"/>
      <c r="S417" s="200"/>
      <c r="T417" s="132"/>
      <c r="AB417" s="201" t="str">
        <f>IFERROR(__xludf.DUMMYFUNCTION("FILTER('설정시트'!$D$7:$K$20,'설정시트'!$C$7:$C$20=I417)"),"#N/A")</f>
        <v>#N/A</v>
      </c>
      <c r="AC417" s="201"/>
      <c r="AD417" s="201"/>
      <c r="AE417" s="201"/>
      <c r="AF417" s="201"/>
      <c r="AG417" s="201"/>
      <c r="AH417" s="201"/>
      <c r="AI417" s="201"/>
    </row>
    <row r="418">
      <c r="H418" s="205"/>
      <c r="I418" s="206"/>
      <c r="J418" s="203"/>
      <c r="K418" s="255"/>
      <c r="L418" s="199"/>
      <c r="M418" s="130"/>
      <c r="N418" s="199"/>
      <c r="O418" s="200"/>
      <c r="P418" s="200"/>
      <c r="Q418" s="130"/>
      <c r="R418" s="199"/>
      <c r="S418" s="200"/>
      <c r="T418" s="132"/>
      <c r="AB418" s="201" t="str">
        <f>IFERROR(__xludf.DUMMYFUNCTION("FILTER('설정시트'!$D$7:$K$20,'설정시트'!$C$7:$C$20=I418)"),"#N/A")</f>
        <v>#N/A</v>
      </c>
      <c r="AC418" s="201"/>
      <c r="AD418" s="201"/>
      <c r="AE418" s="201"/>
      <c r="AF418" s="201"/>
      <c r="AG418" s="201"/>
      <c r="AH418" s="201"/>
      <c r="AI418" s="201"/>
    </row>
    <row r="419">
      <c r="H419" s="205"/>
      <c r="I419" s="206"/>
      <c r="J419" s="203"/>
      <c r="K419" s="255"/>
      <c r="L419" s="199"/>
      <c r="M419" s="130"/>
      <c r="N419" s="199"/>
      <c r="O419" s="200"/>
      <c r="P419" s="200"/>
      <c r="Q419" s="130"/>
      <c r="R419" s="199"/>
      <c r="S419" s="200"/>
      <c r="T419" s="132"/>
      <c r="AB419" s="201" t="str">
        <f>IFERROR(__xludf.DUMMYFUNCTION("FILTER('설정시트'!$D$7:$K$20,'설정시트'!$C$7:$C$20=I419)"),"#N/A")</f>
        <v>#N/A</v>
      </c>
      <c r="AC419" s="201"/>
      <c r="AD419" s="201"/>
      <c r="AE419" s="201"/>
      <c r="AF419" s="201"/>
      <c r="AG419" s="201"/>
      <c r="AH419" s="201"/>
      <c r="AI419" s="201"/>
    </row>
    <row r="420">
      <c r="H420" s="205"/>
      <c r="I420" s="206"/>
      <c r="J420" s="203"/>
      <c r="K420" s="255"/>
      <c r="L420" s="199"/>
      <c r="M420" s="130"/>
      <c r="N420" s="199"/>
      <c r="O420" s="200"/>
      <c r="P420" s="200"/>
      <c r="Q420" s="130"/>
      <c r="R420" s="199"/>
      <c r="S420" s="200"/>
      <c r="T420" s="132"/>
      <c r="AB420" s="201" t="str">
        <f>IFERROR(__xludf.DUMMYFUNCTION("FILTER('설정시트'!$D$7:$K$20,'설정시트'!$C$7:$C$20=I420)"),"#N/A")</f>
        <v>#N/A</v>
      </c>
      <c r="AC420" s="201"/>
      <c r="AD420" s="201"/>
      <c r="AE420" s="201"/>
      <c r="AF420" s="201"/>
      <c r="AG420" s="201"/>
      <c r="AH420" s="201"/>
      <c r="AI420" s="201"/>
    </row>
    <row r="421">
      <c r="H421" s="205"/>
      <c r="I421" s="206"/>
      <c r="J421" s="203"/>
      <c r="K421" s="255"/>
      <c r="L421" s="199"/>
      <c r="M421" s="130"/>
      <c r="N421" s="199"/>
      <c r="O421" s="200"/>
      <c r="P421" s="200"/>
      <c r="Q421" s="130"/>
      <c r="R421" s="199"/>
      <c r="S421" s="200"/>
      <c r="T421" s="132"/>
      <c r="AB421" s="201" t="str">
        <f>IFERROR(__xludf.DUMMYFUNCTION("FILTER('설정시트'!$D$7:$K$20,'설정시트'!$C$7:$C$20=I421)"),"#N/A")</f>
        <v>#N/A</v>
      </c>
      <c r="AC421" s="201"/>
      <c r="AD421" s="201"/>
      <c r="AE421" s="201"/>
      <c r="AF421" s="201"/>
      <c r="AG421" s="201"/>
      <c r="AH421" s="201"/>
      <c r="AI421" s="201"/>
    </row>
    <row r="422">
      <c r="H422" s="205"/>
      <c r="I422" s="206"/>
      <c r="J422" s="203"/>
      <c r="K422" s="255"/>
      <c r="L422" s="199"/>
      <c r="M422" s="130"/>
      <c r="N422" s="199"/>
      <c r="O422" s="200"/>
      <c r="P422" s="200"/>
      <c r="Q422" s="130"/>
      <c r="R422" s="199"/>
      <c r="S422" s="200"/>
      <c r="T422" s="132"/>
      <c r="AB422" s="201" t="str">
        <f>IFERROR(__xludf.DUMMYFUNCTION("FILTER('설정시트'!$D$7:$K$20,'설정시트'!$C$7:$C$20=I422)"),"#N/A")</f>
        <v>#N/A</v>
      </c>
      <c r="AC422" s="201"/>
      <c r="AD422" s="201"/>
      <c r="AE422" s="201"/>
      <c r="AF422" s="201"/>
      <c r="AG422" s="201"/>
      <c r="AH422" s="201"/>
      <c r="AI422" s="201"/>
    </row>
    <row r="423">
      <c r="H423" s="205"/>
      <c r="I423" s="206"/>
      <c r="J423" s="203"/>
      <c r="K423" s="255"/>
      <c r="L423" s="199"/>
      <c r="M423" s="130"/>
      <c r="N423" s="199"/>
      <c r="O423" s="200"/>
      <c r="P423" s="200"/>
      <c r="Q423" s="130"/>
      <c r="R423" s="199"/>
      <c r="S423" s="200"/>
      <c r="T423" s="132"/>
      <c r="AB423" s="201" t="str">
        <f>IFERROR(__xludf.DUMMYFUNCTION("FILTER('설정시트'!$D$7:$K$20,'설정시트'!$C$7:$C$20=I423)"),"#N/A")</f>
        <v>#N/A</v>
      </c>
      <c r="AC423" s="201"/>
      <c r="AD423" s="201"/>
      <c r="AE423" s="201"/>
      <c r="AF423" s="201"/>
      <c r="AG423" s="201"/>
      <c r="AH423" s="201"/>
      <c r="AI423" s="201"/>
    </row>
    <row r="424">
      <c r="H424" s="205"/>
      <c r="I424" s="206"/>
      <c r="J424" s="203"/>
      <c r="K424" s="255"/>
      <c r="L424" s="199"/>
      <c r="M424" s="130"/>
      <c r="N424" s="199"/>
      <c r="O424" s="200"/>
      <c r="P424" s="200"/>
      <c r="Q424" s="130"/>
      <c r="R424" s="199"/>
      <c r="S424" s="200"/>
      <c r="T424" s="132"/>
      <c r="AB424" s="201" t="str">
        <f>IFERROR(__xludf.DUMMYFUNCTION("FILTER('설정시트'!$D$7:$K$20,'설정시트'!$C$7:$C$20=I424)"),"#N/A")</f>
        <v>#N/A</v>
      </c>
      <c r="AC424" s="201"/>
      <c r="AD424" s="201"/>
      <c r="AE424" s="201"/>
      <c r="AF424" s="201"/>
      <c r="AG424" s="201"/>
      <c r="AH424" s="201"/>
      <c r="AI424" s="201"/>
    </row>
    <row r="425">
      <c r="H425" s="205"/>
      <c r="I425" s="206"/>
      <c r="J425" s="203"/>
      <c r="K425" s="255"/>
      <c r="L425" s="199"/>
      <c r="M425" s="130"/>
      <c r="N425" s="199"/>
      <c r="O425" s="200"/>
      <c r="P425" s="200"/>
      <c r="Q425" s="130"/>
      <c r="R425" s="199"/>
      <c r="S425" s="200"/>
      <c r="T425" s="132"/>
      <c r="AB425" s="201" t="str">
        <f>IFERROR(__xludf.DUMMYFUNCTION("FILTER('설정시트'!$D$7:$K$20,'설정시트'!$C$7:$C$20=I425)"),"#N/A")</f>
        <v>#N/A</v>
      </c>
      <c r="AC425" s="201"/>
      <c r="AD425" s="201"/>
      <c r="AE425" s="201"/>
      <c r="AF425" s="201"/>
      <c r="AG425" s="201"/>
      <c r="AH425" s="201"/>
      <c r="AI425" s="201"/>
    </row>
    <row r="426">
      <c r="H426" s="205"/>
      <c r="I426" s="206"/>
      <c r="J426" s="203"/>
      <c r="K426" s="255"/>
      <c r="L426" s="199"/>
      <c r="M426" s="130"/>
      <c r="N426" s="199"/>
      <c r="O426" s="200"/>
      <c r="P426" s="200"/>
      <c r="Q426" s="130"/>
      <c r="R426" s="199"/>
      <c r="S426" s="200"/>
      <c r="T426" s="132"/>
      <c r="AB426" s="201" t="str">
        <f>IFERROR(__xludf.DUMMYFUNCTION("FILTER('설정시트'!$D$7:$K$20,'설정시트'!$C$7:$C$20=I426)"),"#N/A")</f>
        <v>#N/A</v>
      </c>
      <c r="AC426" s="201"/>
      <c r="AD426" s="201"/>
      <c r="AE426" s="201"/>
      <c r="AF426" s="201"/>
      <c r="AG426" s="201"/>
      <c r="AH426" s="201"/>
      <c r="AI426" s="201"/>
    </row>
    <row r="427">
      <c r="H427" s="205"/>
      <c r="I427" s="206"/>
      <c r="J427" s="203"/>
      <c r="K427" s="255"/>
      <c r="L427" s="199"/>
      <c r="M427" s="130"/>
      <c r="N427" s="199"/>
      <c r="O427" s="200"/>
      <c r="P427" s="200"/>
      <c r="Q427" s="130"/>
      <c r="R427" s="199"/>
      <c r="S427" s="200"/>
      <c r="T427" s="132"/>
      <c r="AB427" s="201" t="str">
        <f>IFERROR(__xludf.DUMMYFUNCTION("FILTER('설정시트'!$D$7:$K$20,'설정시트'!$C$7:$C$20=I427)"),"#N/A")</f>
        <v>#N/A</v>
      </c>
      <c r="AC427" s="201"/>
      <c r="AD427" s="201"/>
      <c r="AE427" s="201"/>
      <c r="AF427" s="201"/>
      <c r="AG427" s="201"/>
      <c r="AH427" s="201"/>
      <c r="AI427" s="201"/>
    </row>
    <row r="428">
      <c r="H428" s="205"/>
      <c r="I428" s="206"/>
      <c r="J428" s="203"/>
      <c r="K428" s="255"/>
      <c r="L428" s="199"/>
      <c r="M428" s="130"/>
      <c r="N428" s="199"/>
      <c r="O428" s="200"/>
      <c r="P428" s="200"/>
      <c r="Q428" s="130"/>
      <c r="R428" s="199"/>
      <c r="S428" s="200"/>
      <c r="T428" s="132"/>
      <c r="AB428" s="201" t="str">
        <f>IFERROR(__xludf.DUMMYFUNCTION("FILTER('설정시트'!$D$7:$K$20,'설정시트'!$C$7:$C$20=I428)"),"#N/A")</f>
        <v>#N/A</v>
      </c>
      <c r="AC428" s="201"/>
      <c r="AD428" s="201"/>
      <c r="AE428" s="201"/>
      <c r="AF428" s="201"/>
      <c r="AG428" s="201"/>
      <c r="AH428" s="201"/>
      <c r="AI428" s="201"/>
    </row>
    <row r="429">
      <c r="H429" s="205"/>
      <c r="I429" s="206"/>
      <c r="J429" s="203"/>
      <c r="K429" s="255"/>
      <c r="L429" s="199"/>
      <c r="M429" s="130"/>
      <c r="N429" s="199"/>
      <c r="O429" s="200"/>
      <c r="P429" s="200"/>
      <c r="Q429" s="130"/>
      <c r="R429" s="199"/>
      <c r="S429" s="200"/>
      <c r="T429" s="132"/>
      <c r="AB429" s="201" t="str">
        <f>IFERROR(__xludf.DUMMYFUNCTION("FILTER('설정시트'!$D$7:$K$20,'설정시트'!$C$7:$C$20=I429)"),"#N/A")</f>
        <v>#N/A</v>
      </c>
      <c r="AC429" s="201"/>
      <c r="AD429" s="201"/>
      <c r="AE429" s="201"/>
      <c r="AF429" s="201"/>
      <c r="AG429" s="201"/>
      <c r="AH429" s="201"/>
      <c r="AI429" s="201"/>
    </row>
    <row r="430">
      <c r="H430" s="205"/>
      <c r="I430" s="206"/>
      <c r="J430" s="203"/>
      <c r="K430" s="255"/>
      <c r="L430" s="199"/>
      <c r="M430" s="130"/>
      <c r="N430" s="199"/>
      <c r="O430" s="200"/>
      <c r="P430" s="200"/>
      <c r="Q430" s="130"/>
      <c r="R430" s="199"/>
      <c r="S430" s="200"/>
      <c r="T430" s="132"/>
      <c r="AB430" s="201" t="str">
        <f>IFERROR(__xludf.DUMMYFUNCTION("FILTER('설정시트'!$D$7:$K$20,'설정시트'!$C$7:$C$20=I430)"),"#N/A")</f>
        <v>#N/A</v>
      </c>
      <c r="AC430" s="201"/>
      <c r="AD430" s="201"/>
      <c r="AE430" s="201"/>
      <c r="AF430" s="201"/>
      <c r="AG430" s="201"/>
      <c r="AH430" s="201"/>
      <c r="AI430" s="201"/>
    </row>
    <row r="431">
      <c r="H431" s="205"/>
      <c r="I431" s="206"/>
      <c r="J431" s="203"/>
      <c r="K431" s="255"/>
      <c r="L431" s="199"/>
      <c r="M431" s="130"/>
      <c r="N431" s="199"/>
      <c r="O431" s="200"/>
      <c r="P431" s="200"/>
      <c r="Q431" s="130"/>
      <c r="R431" s="199"/>
      <c r="S431" s="200"/>
      <c r="T431" s="132"/>
      <c r="AB431" s="201" t="str">
        <f>IFERROR(__xludf.DUMMYFUNCTION("FILTER('설정시트'!$D$7:$K$20,'설정시트'!$C$7:$C$20=I431)"),"#N/A")</f>
        <v>#N/A</v>
      </c>
      <c r="AC431" s="201"/>
      <c r="AD431" s="201"/>
      <c r="AE431" s="201"/>
      <c r="AF431" s="201"/>
      <c r="AG431" s="201"/>
      <c r="AH431" s="201"/>
      <c r="AI431" s="201"/>
    </row>
    <row r="432">
      <c r="H432" s="205"/>
      <c r="I432" s="206"/>
      <c r="J432" s="203"/>
      <c r="K432" s="255"/>
      <c r="L432" s="199"/>
      <c r="M432" s="130"/>
      <c r="N432" s="199"/>
      <c r="O432" s="200"/>
      <c r="P432" s="200"/>
      <c r="Q432" s="130"/>
      <c r="R432" s="199"/>
      <c r="S432" s="200"/>
      <c r="T432" s="132"/>
      <c r="AB432" s="201" t="str">
        <f>IFERROR(__xludf.DUMMYFUNCTION("FILTER('설정시트'!$D$7:$K$20,'설정시트'!$C$7:$C$20=I432)"),"#N/A")</f>
        <v>#N/A</v>
      </c>
      <c r="AC432" s="201"/>
      <c r="AD432" s="201"/>
      <c r="AE432" s="201"/>
      <c r="AF432" s="201"/>
      <c r="AG432" s="201"/>
      <c r="AH432" s="201"/>
      <c r="AI432" s="201"/>
    </row>
    <row r="433">
      <c r="H433" s="205"/>
      <c r="I433" s="206"/>
      <c r="J433" s="203"/>
      <c r="K433" s="255"/>
      <c r="L433" s="199"/>
      <c r="M433" s="130"/>
      <c r="N433" s="199"/>
      <c r="O433" s="200"/>
      <c r="P433" s="200"/>
      <c r="Q433" s="130"/>
      <c r="R433" s="199"/>
      <c r="S433" s="200"/>
      <c r="T433" s="132"/>
      <c r="AB433" s="201" t="str">
        <f>IFERROR(__xludf.DUMMYFUNCTION("FILTER('설정시트'!$D$7:$K$20,'설정시트'!$C$7:$C$20=I433)"),"#N/A")</f>
        <v>#N/A</v>
      </c>
      <c r="AC433" s="201"/>
      <c r="AD433" s="201"/>
      <c r="AE433" s="201"/>
      <c r="AF433" s="201"/>
      <c r="AG433" s="201"/>
      <c r="AH433" s="201"/>
      <c r="AI433" s="201"/>
    </row>
    <row r="434">
      <c r="H434" s="205"/>
      <c r="I434" s="206"/>
      <c r="J434" s="203"/>
      <c r="K434" s="255"/>
      <c r="L434" s="199"/>
      <c r="M434" s="130"/>
      <c r="N434" s="199"/>
      <c r="O434" s="200"/>
      <c r="P434" s="200"/>
      <c r="Q434" s="130"/>
      <c r="R434" s="199"/>
      <c r="S434" s="200"/>
      <c r="T434" s="132"/>
      <c r="AB434" s="201" t="str">
        <f>IFERROR(__xludf.DUMMYFUNCTION("FILTER('설정시트'!$D$7:$K$20,'설정시트'!$C$7:$C$20=I434)"),"#N/A")</f>
        <v>#N/A</v>
      </c>
      <c r="AC434" s="201"/>
      <c r="AD434" s="201"/>
      <c r="AE434" s="201"/>
      <c r="AF434" s="201"/>
      <c r="AG434" s="201"/>
      <c r="AH434" s="201"/>
      <c r="AI434" s="201"/>
    </row>
    <row r="435">
      <c r="H435" s="205"/>
      <c r="I435" s="206"/>
      <c r="J435" s="203"/>
      <c r="K435" s="255"/>
      <c r="L435" s="199"/>
      <c r="M435" s="130"/>
      <c r="N435" s="199"/>
      <c r="O435" s="200"/>
      <c r="P435" s="200"/>
      <c r="Q435" s="130"/>
      <c r="R435" s="199"/>
      <c r="S435" s="200"/>
      <c r="T435" s="132"/>
      <c r="AB435" s="201" t="str">
        <f>IFERROR(__xludf.DUMMYFUNCTION("FILTER('설정시트'!$D$7:$K$20,'설정시트'!$C$7:$C$20=I435)"),"#N/A")</f>
        <v>#N/A</v>
      </c>
      <c r="AC435" s="201"/>
      <c r="AD435" s="201"/>
      <c r="AE435" s="201"/>
      <c r="AF435" s="201"/>
      <c r="AG435" s="201"/>
      <c r="AH435" s="201"/>
      <c r="AI435" s="201"/>
    </row>
    <row r="436">
      <c r="H436" s="205"/>
      <c r="I436" s="206"/>
      <c r="J436" s="203"/>
      <c r="K436" s="255"/>
      <c r="L436" s="199"/>
      <c r="M436" s="130"/>
      <c r="N436" s="199"/>
      <c r="O436" s="200"/>
      <c r="P436" s="200"/>
      <c r="Q436" s="130"/>
      <c r="R436" s="199"/>
      <c r="S436" s="200"/>
      <c r="T436" s="132"/>
      <c r="AB436" s="201" t="str">
        <f>IFERROR(__xludf.DUMMYFUNCTION("FILTER('설정시트'!$D$7:$K$20,'설정시트'!$C$7:$C$20=I436)"),"#N/A")</f>
        <v>#N/A</v>
      </c>
      <c r="AC436" s="201"/>
      <c r="AD436" s="201"/>
      <c r="AE436" s="201"/>
      <c r="AF436" s="201"/>
      <c r="AG436" s="201"/>
      <c r="AH436" s="201"/>
      <c r="AI436" s="201"/>
    </row>
    <row r="437">
      <c r="H437" s="205"/>
      <c r="I437" s="206"/>
      <c r="J437" s="203"/>
      <c r="K437" s="255"/>
      <c r="L437" s="199"/>
      <c r="M437" s="130"/>
      <c r="N437" s="199"/>
      <c r="O437" s="200"/>
      <c r="P437" s="200"/>
      <c r="Q437" s="130"/>
      <c r="R437" s="199"/>
      <c r="S437" s="200"/>
      <c r="T437" s="132"/>
      <c r="AB437" s="201" t="str">
        <f>IFERROR(__xludf.DUMMYFUNCTION("FILTER('설정시트'!$D$7:$K$20,'설정시트'!$C$7:$C$20=I437)"),"#N/A")</f>
        <v>#N/A</v>
      </c>
      <c r="AC437" s="201"/>
      <c r="AD437" s="201"/>
      <c r="AE437" s="201"/>
      <c r="AF437" s="201"/>
      <c r="AG437" s="201"/>
      <c r="AH437" s="201"/>
      <c r="AI437" s="201"/>
    </row>
    <row r="438">
      <c r="H438" s="205"/>
      <c r="I438" s="206"/>
      <c r="J438" s="203"/>
      <c r="K438" s="255"/>
      <c r="L438" s="199"/>
      <c r="M438" s="130"/>
      <c r="N438" s="199"/>
      <c r="O438" s="200"/>
      <c r="P438" s="200"/>
      <c r="Q438" s="130"/>
      <c r="R438" s="199"/>
      <c r="S438" s="200"/>
      <c r="T438" s="132"/>
      <c r="AB438" s="201" t="str">
        <f>IFERROR(__xludf.DUMMYFUNCTION("FILTER('설정시트'!$D$7:$K$20,'설정시트'!$C$7:$C$20=I438)"),"#N/A")</f>
        <v>#N/A</v>
      </c>
      <c r="AC438" s="201"/>
      <c r="AD438" s="201"/>
      <c r="AE438" s="201"/>
      <c r="AF438" s="201"/>
      <c r="AG438" s="201"/>
      <c r="AH438" s="201"/>
      <c r="AI438" s="201"/>
    </row>
    <row r="439">
      <c r="H439" s="205"/>
      <c r="I439" s="206"/>
      <c r="J439" s="203"/>
      <c r="K439" s="255"/>
      <c r="L439" s="199"/>
      <c r="M439" s="130"/>
      <c r="N439" s="199"/>
      <c r="O439" s="200"/>
      <c r="P439" s="200"/>
      <c r="Q439" s="130"/>
      <c r="R439" s="199"/>
      <c r="S439" s="200"/>
      <c r="T439" s="132"/>
      <c r="AB439" s="201" t="str">
        <f>IFERROR(__xludf.DUMMYFUNCTION("FILTER('설정시트'!$D$7:$K$20,'설정시트'!$C$7:$C$20=I439)"),"#N/A")</f>
        <v>#N/A</v>
      </c>
      <c r="AC439" s="201"/>
      <c r="AD439" s="201"/>
      <c r="AE439" s="201"/>
      <c r="AF439" s="201"/>
      <c r="AG439" s="201"/>
      <c r="AH439" s="201"/>
      <c r="AI439" s="201"/>
    </row>
    <row r="440">
      <c r="H440" s="205"/>
      <c r="I440" s="206"/>
      <c r="J440" s="203"/>
      <c r="K440" s="255"/>
      <c r="L440" s="199"/>
      <c r="M440" s="130"/>
      <c r="N440" s="199"/>
      <c r="O440" s="200"/>
      <c r="P440" s="200"/>
      <c r="Q440" s="130"/>
      <c r="R440" s="199"/>
      <c r="S440" s="200"/>
      <c r="T440" s="132"/>
      <c r="AB440" s="201" t="str">
        <f>IFERROR(__xludf.DUMMYFUNCTION("FILTER('설정시트'!$D$7:$K$20,'설정시트'!$C$7:$C$20=I440)"),"#N/A")</f>
        <v>#N/A</v>
      </c>
      <c r="AC440" s="201"/>
      <c r="AD440" s="201"/>
      <c r="AE440" s="201"/>
      <c r="AF440" s="201"/>
      <c r="AG440" s="201"/>
      <c r="AH440" s="201"/>
      <c r="AI440" s="201"/>
    </row>
    <row r="441">
      <c r="H441" s="205"/>
      <c r="I441" s="206"/>
      <c r="J441" s="203"/>
      <c r="K441" s="255"/>
      <c r="L441" s="199"/>
      <c r="M441" s="130"/>
      <c r="N441" s="199"/>
      <c r="O441" s="200"/>
      <c r="P441" s="200"/>
      <c r="Q441" s="130"/>
      <c r="R441" s="199"/>
      <c r="S441" s="200"/>
      <c r="T441" s="132"/>
      <c r="AB441" s="201" t="str">
        <f>IFERROR(__xludf.DUMMYFUNCTION("FILTER('설정시트'!$D$7:$K$20,'설정시트'!$C$7:$C$20=I441)"),"#N/A")</f>
        <v>#N/A</v>
      </c>
      <c r="AC441" s="201"/>
      <c r="AD441" s="201"/>
      <c r="AE441" s="201"/>
      <c r="AF441" s="201"/>
      <c r="AG441" s="201"/>
      <c r="AH441" s="201"/>
      <c r="AI441" s="201"/>
    </row>
    <row r="442">
      <c r="H442" s="205"/>
      <c r="I442" s="206"/>
      <c r="J442" s="203"/>
      <c r="K442" s="255"/>
      <c r="L442" s="199"/>
      <c r="M442" s="130"/>
      <c r="N442" s="199"/>
      <c r="O442" s="200"/>
      <c r="P442" s="200"/>
      <c r="Q442" s="130"/>
      <c r="R442" s="199"/>
      <c r="S442" s="200"/>
      <c r="T442" s="132"/>
      <c r="AB442" s="201" t="str">
        <f>IFERROR(__xludf.DUMMYFUNCTION("FILTER('설정시트'!$D$7:$K$20,'설정시트'!$C$7:$C$20=I442)"),"#N/A")</f>
        <v>#N/A</v>
      </c>
      <c r="AC442" s="201"/>
      <c r="AD442" s="201"/>
      <c r="AE442" s="201"/>
      <c r="AF442" s="201"/>
      <c r="AG442" s="201"/>
      <c r="AH442" s="201"/>
      <c r="AI442" s="201"/>
    </row>
    <row r="443">
      <c r="H443" s="205"/>
      <c r="I443" s="206"/>
      <c r="J443" s="203"/>
      <c r="K443" s="255"/>
      <c r="L443" s="199"/>
      <c r="M443" s="130"/>
      <c r="N443" s="199"/>
      <c r="O443" s="200"/>
      <c r="P443" s="200"/>
      <c r="Q443" s="130"/>
      <c r="R443" s="199"/>
      <c r="S443" s="200"/>
      <c r="T443" s="132"/>
      <c r="AB443" s="201" t="str">
        <f>IFERROR(__xludf.DUMMYFUNCTION("FILTER('설정시트'!$D$7:$K$20,'설정시트'!$C$7:$C$20=I443)"),"#N/A")</f>
        <v>#N/A</v>
      </c>
      <c r="AC443" s="201"/>
      <c r="AD443" s="201"/>
      <c r="AE443" s="201"/>
      <c r="AF443" s="201"/>
      <c r="AG443" s="201"/>
      <c r="AH443" s="201"/>
      <c r="AI443" s="201"/>
    </row>
    <row r="444">
      <c r="H444" s="205"/>
      <c r="I444" s="206"/>
      <c r="J444" s="203"/>
      <c r="K444" s="255"/>
      <c r="L444" s="199"/>
      <c r="M444" s="130"/>
      <c r="N444" s="199"/>
      <c r="O444" s="200"/>
      <c r="P444" s="200"/>
      <c r="Q444" s="130"/>
      <c r="R444" s="199"/>
      <c r="S444" s="200"/>
      <c r="T444" s="132"/>
      <c r="AB444" s="201" t="str">
        <f>IFERROR(__xludf.DUMMYFUNCTION("FILTER('설정시트'!$D$7:$K$20,'설정시트'!$C$7:$C$20=I444)"),"#N/A")</f>
        <v>#N/A</v>
      </c>
      <c r="AC444" s="201"/>
      <c r="AD444" s="201"/>
      <c r="AE444" s="201"/>
      <c r="AF444" s="201"/>
      <c r="AG444" s="201"/>
      <c r="AH444" s="201"/>
      <c r="AI444" s="201"/>
    </row>
    <row r="445">
      <c r="H445" s="205"/>
      <c r="I445" s="206"/>
      <c r="J445" s="203"/>
      <c r="K445" s="255"/>
      <c r="L445" s="199"/>
      <c r="M445" s="130"/>
      <c r="N445" s="199"/>
      <c r="O445" s="200"/>
      <c r="P445" s="200"/>
      <c r="Q445" s="130"/>
      <c r="R445" s="199"/>
      <c r="S445" s="200"/>
      <c r="T445" s="132"/>
      <c r="AB445" s="201" t="str">
        <f>IFERROR(__xludf.DUMMYFUNCTION("FILTER('설정시트'!$D$7:$K$20,'설정시트'!$C$7:$C$20=I445)"),"#N/A")</f>
        <v>#N/A</v>
      </c>
      <c r="AC445" s="201"/>
      <c r="AD445" s="201"/>
      <c r="AE445" s="201"/>
      <c r="AF445" s="201"/>
      <c r="AG445" s="201"/>
      <c r="AH445" s="201"/>
      <c r="AI445" s="201"/>
    </row>
    <row r="446">
      <c r="H446" s="205"/>
      <c r="I446" s="206"/>
      <c r="J446" s="203"/>
      <c r="K446" s="255"/>
      <c r="L446" s="199"/>
      <c r="M446" s="130"/>
      <c r="N446" s="199"/>
      <c r="O446" s="200"/>
      <c r="P446" s="200"/>
      <c r="Q446" s="130"/>
      <c r="R446" s="199"/>
      <c r="S446" s="200"/>
      <c r="T446" s="132"/>
      <c r="AB446" s="201" t="str">
        <f>IFERROR(__xludf.DUMMYFUNCTION("FILTER('설정시트'!$D$7:$K$20,'설정시트'!$C$7:$C$20=I446)"),"#N/A")</f>
        <v>#N/A</v>
      </c>
      <c r="AC446" s="201"/>
      <c r="AD446" s="201"/>
      <c r="AE446" s="201"/>
      <c r="AF446" s="201"/>
      <c r="AG446" s="201"/>
      <c r="AH446" s="201"/>
      <c r="AI446" s="201"/>
    </row>
    <row r="447">
      <c r="H447" s="205"/>
      <c r="I447" s="206"/>
      <c r="J447" s="203"/>
      <c r="K447" s="255"/>
      <c r="L447" s="199"/>
      <c r="M447" s="130"/>
      <c r="N447" s="199"/>
      <c r="O447" s="200"/>
      <c r="P447" s="200"/>
      <c r="Q447" s="130"/>
      <c r="R447" s="199"/>
      <c r="S447" s="200"/>
      <c r="T447" s="132"/>
      <c r="AB447" s="201" t="str">
        <f>IFERROR(__xludf.DUMMYFUNCTION("FILTER('설정시트'!$D$7:$K$20,'설정시트'!$C$7:$C$20=I447)"),"#N/A")</f>
        <v>#N/A</v>
      </c>
      <c r="AC447" s="201"/>
      <c r="AD447" s="201"/>
      <c r="AE447" s="201"/>
      <c r="AF447" s="201"/>
      <c r="AG447" s="201"/>
      <c r="AH447" s="201"/>
      <c r="AI447" s="201"/>
    </row>
    <row r="448">
      <c r="H448" s="205"/>
      <c r="I448" s="206"/>
      <c r="J448" s="203"/>
      <c r="K448" s="255"/>
      <c r="L448" s="199"/>
      <c r="M448" s="130"/>
      <c r="N448" s="199"/>
      <c r="O448" s="200"/>
      <c r="P448" s="200"/>
      <c r="Q448" s="130"/>
      <c r="R448" s="199"/>
      <c r="S448" s="200"/>
      <c r="T448" s="132"/>
      <c r="AB448" s="201" t="str">
        <f>IFERROR(__xludf.DUMMYFUNCTION("FILTER('설정시트'!$D$7:$K$20,'설정시트'!$C$7:$C$20=I448)"),"#N/A")</f>
        <v>#N/A</v>
      </c>
      <c r="AC448" s="201"/>
      <c r="AD448" s="201"/>
      <c r="AE448" s="201"/>
      <c r="AF448" s="201"/>
      <c r="AG448" s="201"/>
      <c r="AH448" s="201"/>
      <c r="AI448" s="201"/>
    </row>
    <row r="449">
      <c r="H449" s="205"/>
      <c r="I449" s="206"/>
      <c r="J449" s="203"/>
      <c r="K449" s="255"/>
      <c r="L449" s="199"/>
      <c r="M449" s="130"/>
      <c r="N449" s="199"/>
      <c r="O449" s="200"/>
      <c r="P449" s="200"/>
      <c r="Q449" s="130"/>
      <c r="R449" s="199"/>
      <c r="S449" s="200"/>
      <c r="T449" s="132"/>
      <c r="AB449" s="201" t="str">
        <f>IFERROR(__xludf.DUMMYFUNCTION("FILTER('설정시트'!$D$7:$K$20,'설정시트'!$C$7:$C$20=I449)"),"#N/A")</f>
        <v>#N/A</v>
      </c>
      <c r="AC449" s="201"/>
      <c r="AD449" s="201"/>
      <c r="AE449" s="201"/>
      <c r="AF449" s="201"/>
      <c r="AG449" s="201"/>
      <c r="AH449" s="201"/>
      <c r="AI449" s="201"/>
    </row>
    <row r="450">
      <c r="H450" s="205"/>
      <c r="I450" s="206"/>
      <c r="J450" s="203"/>
      <c r="K450" s="255"/>
      <c r="L450" s="199"/>
      <c r="M450" s="130"/>
      <c r="N450" s="199"/>
      <c r="O450" s="200"/>
      <c r="P450" s="200"/>
      <c r="Q450" s="130"/>
      <c r="R450" s="199"/>
      <c r="S450" s="200"/>
      <c r="T450" s="132"/>
      <c r="AB450" s="201" t="str">
        <f>IFERROR(__xludf.DUMMYFUNCTION("FILTER('설정시트'!$D$7:$K$20,'설정시트'!$C$7:$C$20=I450)"),"#N/A")</f>
        <v>#N/A</v>
      </c>
      <c r="AC450" s="201"/>
      <c r="AD450" s="201"/>
      <c r="AE450" s="201"/>
      <c r="AF450" s="201"/>
      <c r="AG450" s="201"/>
      <c r="AH450" s="201"/>
      <c r="AI450" s="201"/>
    </row>
    <row r="451">
      <c r="H451" s="205"/>
      <c r="I451" s="206"/>
      <c r="J451" s="203"/>
      <c r="K451" s="255"/>
      <c r="L451" s="199"/>
      <c r="M451" s="130"/>
      <c r="N451" s="199"/>
      <c r="O451" s="200"/>
      <c r="P451" s="200"/>
      <c r="Q451" s="130"/>
      <c r="R451" s="199"/>
      <c r="S451" s="200"/>
      <c r="T451" s="132"/>
      <c r="AB451" s="201" t="str">
        <f>IFERROR(__xludf.DUMMYFUNCTION("FILTER('설정시트'!$D$7:$K$20,'설정시트'!$C$7:$C$20=I451)"),"#N/A")</f>
        <v>#N/A</v>
      </c>
      <c r="AC451" s="201"/>
      <c r="AD451" s="201"/>
      <c r="AE451" s="201"/>
      <c r="AF451" s="201"/>
      <c r="AG451" s="201"/>
      <c r="AH451" s="201"/>
      <c r="AI451" s="201"/>
    </row>
    <row r="452">
      <c r="H452" s="205"/>
      <c r="I452" s="206"/>
      <c r="J452" s="203"/>
      <c r="K452" s="255"/>
      <c r="L452" s="199"/>
      <c r="M452" s="130"/>
      <c r="N452" s="199"/>
      <c r="O452" s="200"/>
      <c r="P452" s="200"/>
      <c r="Q452" s="130"/>
      <c r="R452" s="199"/>
      <c r="S452" s="200"/>
      <c r="T452" s="132"/>
      <c r="AB452" s="201" t="str">
        <f>IFERROR(__xludf.DUMMYFUNCTION("FILTER('설정시트'!$D$7:$K$20,'설정시트'!$C$7:$C$20=I452)"),"#N/A")</f>
        <v>#N/A</v>
      </c>
      <c r="AC452" s="201"/>
      <c r="AD452" s="201"/>
      <c r="AE452" s="201"/>
      <c r="AF452" s="201"/>
      <c r="AG452" s="201"/>
      <c r="AH452" s="201"/>
      <c r="AI452" s="201"/>
    </row>
    <row r="453">
      <c r="H453" s="205"/>
      <c r="I453" s="206"/>
      <c r="J453" s="203"/>
      <c r="K453" s="255"/>
      <c r="L453" s="199"/>
      <c r="M453" s="130"/>
      <c r="N453" s="199"/>
      <c r="O453" s="200"/>
      <c r="P453" s="200"/>
      <c r="Q453" s="130"/>
      <c r="R453" s="199"/>
      <c r="S453" s="200"/>
      <c r="T453" s="132"/>
      <c r="AB453" s="201" t="str">
        <f>IFERROR(__xludf.DUMMYFUNCTION("FILTER('설정시트'!$D$7:$K$20,'설정시트'!$C$7:$C$20=I453)"),"#N/A")</f>
        <v>#N/A</v>
      </c>
      <c r="AC453" s="201"/>
      <c r="AD453" s="201"/>
      <c r="AE453" s="201"/>
      <c r="AF453" s="201"/>
      <c r="AG453" s="201"/>
      <c r="AH453" s="201"/>
      <c r="AI453" s="201"/>
    </row>
    <row r="454">
      <c r="H454" s="205"/>
      <c r="I454" s="206"/>
      <c r="J454" s="203"/>
      <c r="K454" s="255"/>
      <c r="L454" s="199"/>
      <c r="M454" s="130"/>
      <c r="N454" s="199"/>
      <c r="O454" s="200"/>
      <c r="P454" s="200"/>
      <c r="Q454" s="130"/>
      <c r="R454" s="199"/>
      <c r="S454" s="200"/>
      <c r="T454" s="132"/>
      <c r="AB454" s="201" t="str">
        <f>IFERROR(__xludf.DUMMYFUNCTION("FILTER('설정시트'!$D$7:$K$20,'설정시트'!$C$7:$C$20=I454)"),"#N/A")</f>
        <v>#N/A</v>
      </c>
      <c r="AC454" s="201"/>
      <c r="AD454" s="201"/>
      <c r="AE454" s="201"/>
      <c r="AF454" s="201"/>
      <c r="AG454" s="201"/>
      <c r="AH454" s="201"/>
      <c r="AI454" s="201"/>
    </row>
    <row r="455">
      <c r="H455" s="205"/>
      <c r="I455" s="206"/>
      <c r="J455" s="203"/>
      <c r="K455" s="255"/>
      <c r="L455" s="199"/>
      <c r="M455" s="130"/>
      <c r="N455" s="199"/>
      <c r="O455" s="200"/>
      <c r="P455" s="200"/>
      <c r="Q455" s="130"/>
      <c r="R455" s="199"/>
      <c r="S455" s="200"/>
      <c r="T455" s="132"/>
      <c r="AB455" s="201" t="str">
        <f>IFERROR(__xludf.DUMMYFUNCTION("FILTER('설정시트'!$D$7:$K$20,'설정시트'!$C$7:$C$20=I455)"),"#N/A")</f>
        <v>#N/A</v>
      </c>
      <c r="AC455" s="201"/>
      <c r="AD455" s="201"/>
      <c r="AE455" s="201"/>
      <c r="AF455" s="201"/>
      <c r="AG455" s="201"/>
      <c r="AH455" s="201"/>
      <c r="AI455" s="201"/>
    </row>
    <row r="456">
      <c r="H456" s="205"/>
      <c r="I456" s="206"/>
      <c r="J456" s="203"/>
      <c r="K456" s="255"/>
      <c r="L456" s="199"/>
      <c r="M456" s="130"/>
      <c r="N456" s="199"/>
      <c r="O456" s="200"/>
      <c r="P456" s="200"/>
      <c r="Q456" s="130"/>
      <c r="R456" s="199"/>
      <c r="S456" s="200"/>
      <c r="T456" s="132"/>
      <c r="AB456" s="201" t="str">
        <f>IFERROR(__xludf.DUMMYFUNCTION("FILTER('설정시트'!$D$7:$K$20,'설정시트'!$C$7:$C$20=I456)"),"#N/A")</f>
        <v>#N/A</v>
      </c>
      <c r="AC456" s="201"/>
      <c r="AD456" s="201"/>
      <c r="AE456" s="201"/>
      <c r="AF456" s="201"/>
      <c r="AG456" s="201"/>
      <c r="AH456" s="201"/>
      <c r="AI456" s="201"/>
    </row>
    <row r="457">
      <c r="H457" s="205"/>
      <c r="I457" s="206"/>
      <c r="J457" s="203"/>
      <c r="K457" s="255"/>
      <c r="L457" s="199"/>
      <c r="M457" s="130"/>
      <c r="N457" s="199"/>
      <c r="O457" s="200"/>
      <c r="P457" s="200"/>
      <c r="Q457" s="130"/>
      <c r="R457" s="199"/>
      <c r="S457" s="200"/>
      <c r="T457" s="132"/>
      <c r="AB457" s="201" t="str">
        <f>IFERROR(__xludf.DUMMYFUNCTION("FILTER('설정시트'!$D$7:$K$20,'설정시트'!$C$7:$C$20=I457)"),"#N/A")</f>
        <v>#N/A</v>
      </c>
      <c r="AC457" s="201"/>
      <c r="AD457" s="201"/>
      <c r="AE457" s="201"/>
      <c r="AF457" s="201"/>
      <c r="AG457" s="201"/>
      <c r="AH457" s="201"/>
      <c r="AI457" s="201"/>
    </row>
    <row r="458">
      <c r="H458" s="205"/>
      <c r="I458" s="206"/>
      <c r="J458" s="203"/>
      <c r="K458" s="255"/>
      <c r="L458" s="199"/>
      <c r="M458" s="130"/>
      <c r="N458" s="199"/>
      <c r="O458" s="200"/>
      <c r="P458" s="200"/>
      <c r="Q458" s="130"/>
      <c r="R458" s="199"/>
      <c r="S458" s="200"/>
      <c r="T458" s="132"/>
      <c r="AB458" s="201" t="str">
        <f>IFERROR(__xludf.DUMMYFUNCTION("FILTER('설정시트'!$D$7:$K$20,'설정시트'!$C$7:$C$20=I458)"),"#N/A")</f>
        <v>#N/A</v>
      </c>
      <c r="AC458" s="201"/>
      <c r="AD458" s="201"/>
      <c r="AE458" s="201"/>
      <c r="AF458" s="201"/>
      <c r="AG458" s="201"/>
      <c r="AH458" s="201"/>
      <c r="AI458" s="201"/>
    </row>
    <row r="459">
      <c r="H459" s="205"/>
      <c r="I459" s="206"/>
      <c r="J459" s="203"/>
      <c r="K459" s="255"/>
      <c r="L459" s="199"/>
      <c r="M459" s="130"/>
      <c r="N459" s="199"/>
      <c r="O459" s="200"/>
      <c r="P459" s="200"/>
      <c r="Q459" s="130"/>
      <c r="R459" s="199"/>
      <c r="S459" s="200"/>
      <c r="T459" s="132"/>
      <c r="AB459" s="201" t="str">
        <f>IFERROR(__xludf.DUMMYFUNCTION("FILTER('설정시트'!$D$7:$K$20,'설정시트'!$C$7:$C$20=I459)"),"#N/A")</f>
        <v>#N/A</v>
      </c>
      <c r="AC459" s="201"/>
      <c r="AD459" s="201"/>
      <c r="AE459" s="201"/>
      <c r="AF459" s="201"/>
      <c r="AG459" s="201"/>
      <c r="AH459" s="201"/>
      <c r="AI459" s="201"/>
    </row>
    <row r="460">
      <c r="H460" s="205"/>
      <c r="I460" s="206"/>
      <c r="J460" s="203"/>
      <c r="K460" s="255"/>
      <c r="L460" s="199"/>
      <c r="M460" s="130"/>
      <c r="N460" s="199"/>
      <c r="O460" s="200"/>
      <c r="P460" s="200"/>
      <c r="Q460" s="130"/>
      <c r="R460" s="199"/>
      <c r="S460" s="200"/>
      <c r="T460" s="132"/>
      <c r="AB460" s="201" t="str">
        <f>IFERROR(__xludf.DUMMYFUNCTION("FILTER('설정시트'!$D$7:$K$20,'설정시트'!$C$7:$C$20=I460)"),"#N/A")</f>
        <v>#N/A</v>
      </c>
      <c r="AC460" s="201"/>
      <c r="AD460" s="201"/>
      <c r="AE460" s="201"/>
      <c r="AF460" s="201"/>
      <c r="AG460" s="201"/>
      <c r="AH460" s="201"/>
      <c r="AI460" s="201"/>
    </row>
    <row r="461">
      <c r="H461" s="205"/>
      <c r="I461" s="206"/>
      <c r="J461" s="203"/>
      <c r="K461" s="255"/>
      <c r="L461" s="199"/>
      <c r="M461" s="130"/>
      <c r="N461" s="199"/>
      <c r="O461" s="200"/>
      <c r="P461" s="200"/>
      <c r="Q461" s="130"/>
      <c r="R461" s="199"/>
      <c r="S461" s="200"/>
      <c r="T461" s="132"/>
      <c r="AB461" s="201" t="str">
        <f>IFERROR(__xludf.DUMMYFUNCTION("FILTER('설정시트'!$D$7:$K$20,'설정시트'!$C$7:$C$20=I461)"),"#N/A")</f>
        <v>#N/A</v>
      </c>
      <c r="AC461" s="201"/>
      <c r="AD461" s="201"/>
      <c r="AE461" s="201"/>
      <c r="AF461" s="201"/>
      <c r="AG461" s="201"/>
      <c r="AH461" s="201"/>
      <c r="AI461" s="201"/>
    </row>
    <row r="462">
      <c r="H462" s="205"/>
      <c r="I462" s="206"/>
      <c r="J462" s="203"/>
      <c r="K462" s="255"/>
      <c r="L462" s="199"/>
      <c r="M462" s="130"/>
      <c r="N462" s="199"/>
      <c r="O462" s="200"/>
      <c r="P462" s="200"/>
      <c r="Q462" s="130"/>
      <c r="R462" s="199"/>
      <c r="S462" s="200"/>
      <c r="T462" s="132"/>
      <c r="AB462" s="201" t="str">
        <f>IFERROR(__xludf.DUMMYFUNCTION("FILTER('설정시트'!$D$7:$K$20,'설정시트'!$C$7:$C$20=I462)"),"#N/A")</f>
        <v>#N/A</v>
      </c>
      <c r="AC462" s="201"/>
      <c r="AD462" s="201"/>
      <c r="AE462" s="201"/>
      <c r="AF462" s="201"/>
      <c r="AG462" s="201"/>
      <c r="AH462" s="201"/>
      <c r="AI462" s="201"/>
    </row>
    <row r="463">
      <c r="H463" s="205"/>
      <c r="I463" s="206"/>
      <c r="J463" s="203"/>
      <c r="K463" s="255"/>
      <c r="L463" s="199"/>
      <c r="M463" s="130"/>
      <c r="N463" s="199"/>
      <c r="O463" s="200"/>
      <c r="P463" s="200"/>
      <c r="Q463" s="130"/>
      <c r="R463" s="199"/>
      <c r="S463" s="200"/>
      <c r="T463" s="132"/>
      <c r="AB463" s="201" t="str">
        <f>IFERROR(__xludf.DUMMYFUNCTION("FILTER('설정시트'!$D$7:$K$20,'설정시트'!$C$7:$C$20=I463)"),"#N/A")</f>
        <v>#N/A</v>
      </c>
      <c r="AC463" s="201"/>
      <c r="AD463" s="201"/>
      <c r="AE463" s="201"/>
      <c r="AF463" s="201"/>
      <c r="AG463" s="201"/>
      <c r="AH463" s="201"/>
      <c r="AI463" s="201"/>
    </row>
    <row r="464">
      <c r="H464" s="205"/>
      <c r="I464" s="206"/>
      <c r="J464" s="203"/>
      <c r="K464" s="255"/>
      <c r="L464" s="199"/>
      <c r="M464" s="130"/>
      <c r="N464" s="199"/>
      <c r="O464" s="200"/>
      <c r="P464" s="200"/>
      <c r="Q464" s="130"/>
      <c r="R464" s="199"/>
      <c r="S464" s="200"/>
      <c r="T464" s="132"/>
      <c r="AB464" s="201" t="str">
        <f>IFERROR(__xludf.DUMMYFUNCTION("FILTER('설정시트'!$D$7:$K$20,'설정시트'!$C$7:$C$20=I464)"),"#N/A")</f>
        <v>#N/A</v>
      </c>
      <c r="AC464" s="201"/>
      <c r="AD464" s="201"/>
      <c r="AE464" s="201"/>
      <c r="AF464" s="201"/>
      <c r="AG464" s="201"/>
      <c r="AH464" s="201"/>
      <c r="AI464" s="201"/>
    </row>
    <row r="465">
      <c r="H465" s="205"/>
      <c r="I465" s="206"/>
      <c r="J465" s="203"/>
      <c r="K465" s="255"/>
      <c r="L465" s="199"/>
      <c r="M465" s="130"/>
      <c r="N465" s="199"/>
      <c r="O465" s="200"/>
      <c r="P465" s="200"/>
      <c r="Q465" s="130"/>
      <c r="R465" s="199"/>
      <c r="S465" s="200"/>
      <c r="T465" s="132"/>
      <c r="AB465" s="201" t="str">
        <f>IFERROR(__xludf.DUMMYFUNCTION("FILTER('설정시트'!$D$7:$K$20,'설정시트'!$C$7:$C$20=I465)"),"#N/A")</f>
        <v>#N/A</v>
      </c>
      <c r="AC465" s="201"/>
      <c r="AD465" s="201"/>
      <c r="AE465" s="201"/>
      <c r="AF465" s="201"/>
      <c r="AG465" s="201"/>
      <c r="AH465" s="201"/>
      <c r="AI465" s="201"/>
    </row>
    <row r="466">
      <c r="H466" s="205"/>
      <c r="I466" s="206"/>
      <c r="J466" s="203"/>
      <c r="K466" s="255"/>
      <c r="L466" s="199"/>
      <c r="M466" s="130"/>
      <c r="N466" s="199"/>
      <c r="O466" s="200"/>
      <c r="P466" s="200"/>
      <c r="Q466" s="130"/>
      <c r="R466" s="199"/>
      <c r="S466" s="200"/>
      <c r="T466" s="132"/>
      <c r="AB466" s="201" t="str">
        <f>IFERROR(__xludf.DUMMYFUNCTION("FILTER('설정시트'!$D$7:$K$20,'설정시트'!$C$7:$C$20=I466)"),"#N/A")</f>
        <v>#N/A</v>
      </c>
      <c r="AC466" s="201"/>
      <c r="AD466" s="201"/>
      <c r="AE466" s="201"/>
      <c r="AF466" s="201"/>
      <c r="AG466" s="201"/>
      <c r="AH466" s="201"/>
      <c r="AI466" s="201"/>
    </row>
    <row r="467">
      <c r="H467" s="205"/>
      <c r="I467" s="206"/>
      <c r="J467" s="203"/>
      <c r="K467" s="255"/>
      <c r="L467" s="199"/>
      <c r="M467" s="130"/>
      <c r="N467" s="199"/>
      <c r="O467" s="200"/>
      <c r="P467" s="200"/>
      <c r="Q467" s="130"/>
      <c r="R467" s="199"/>
      <c r="S467" s="200"/>
      <c r="T467" s="132"/>
      <c r="AB467" s="201" t="str">
        <f>IFERROR(__xludf.DUMMYFUNCTION("FILTER('설정시트'!$D$7:$K$20,'설정시트'!$C$7:$C$20=I467)"),"#N/A")</f>
        <v>#N/A</v>
      </c>
      <c r="AC467" s="201"/>
      <c r="AD467" s="201"/>
      <c r="AE467" s="201"/>
      <c r="AF467" s="201"/>
      <c r="AG467" s="201"/>
      <c r="AH467" s="201"/>
      <c r="AI467" s="201"/>
    </row>
    <row r="468">
      <c r="H468" s="205"/>
      <c r="I468" s="206"/>
      <c r="J468" s="203"/>
      <c r="K468" s="255"/>
      <c r="L468" s="199"/>
      <c r="M468" s="130"/>
      <c r="N468" s="199"/>
      <c r="O468" s="200"/>
      <c r="P468" s="200"/>
      <c r="Q468" s="130"/>
      <c r="R468" s="199"/>
      <c r="S468" s="200"/>
      <c r="T468" s="132"/>
      <c r="AB468" s="201" t="str">
        <f>IFERROR(__xludf.DUMMYFUNCTION("FILTER('설정시트'!$D$7:$K$20,'설정시트'!$C$7:$C$20=I468)"),"#N/A")</f>
        <v>#N/A</v>
      </c>
      <c r="AC468" s="201"/>
      <c r="AD468" s="201"/>
      <c r="AE468" s="201"/>
      <c r="AF468" s="201"/>
      <c r="AG468" s="201"/>
      <c r="AH468" s="201"/>
      <c r="AI468" s="201"/>
    </row>
    <row r="469">
      <c r="H469" s="205"/>
      <c r="I469" s="206"/>
      <c r="J469" s="203"/>
      <c r="K469" s="255"/>
      <c r="L469" s="199"/>
      <c r="M469" s="130"/>
      <c r="N469" s="199"/>
      <c r="O469" s="200"/>
      <c r="P469" s="200"/>
      <c r="Q469" s="130"/>
      <c r="R469" s="199"/>
      <c r="S469" s="200"/>
      <c r="T469" s="132"/>
      <c r="AB469" s="201" t="str">
        <f>IFERROR(__xludf.DUMMYFUNCTION("FILTER('설정시트'!$D$7:$K$20,'설정시트'!$C$7:$C$20=I469)"),"#N/A")</f>
        <v>#N/A</v>
      </c>
      <c r="AC469" s="201"/>
      <c r="AD469" s="201"/>
      <c r="AE469" s="201"/>
      <c r="AF469" s="201"/>
      <c r="AG469" s="201"/>
      <c r="AH469" s="201"/>
      <c r="AI469" s="201"/>
    </row>
    <row r="470">
      <c r="H470" s="205"/>
      <c r="I470" s="206"/>
      <c r="J470" s="203"/>
      <c r="K470" s="255"/>
      <c r="L470" s="199"/>
      <c r="M470" s="130"/>
      <c r="N470" s="199"/>
      <c r="O470" s="200"/>
      <c r="P470" s="200"/>
      <c r="Q470" s="130"/>
      <c r="R470" s="199"/>
      <c r="S470" s="200"/>
      <c r="T470" s="132"/>
      <c r="AB470" s="201" t="str">
        <f>IFERROR(__xludf.DUMMYFUNCTION("FILTER('설정시트'!$D$7:$K$20,'설정시트'!$C$7:$C$20=I470)"),"#N/A")</f>
        <v>#N/A</v>
      </c>
      <c r="AC470" s="201"/>
      <c r="AD470" s="201"/>
      <c r="AE470" s="201"/>
      <c r="AF470" s="201"/>
      <c r="AG470" s="201"/>
      <c r="AH470" s="201"/>
      <c r="AI470" s="201"/>
    </row>
    <row r="471">
      <c r="H471" s="205"/>
      <c r="I471" s="206"/>
      <c r="J471" s="203"/>
      <c r="K471" s="255"/>
      <c r="L471" s="199"/>
      <c r="M471" s="130"/>
      <c r="N471" s="199"/>
      <c r="O471" s="200"/>
      <c r="P471" s="200"/>
      <c r="Q471" s="130"/>
      <c r="R471" s="199"/>
      <c r="S471" s="200"/>
      <c r="T471" s="132"/>
      <c r="AB471" s="201" t="str">
        <f>IFERROR(__xludf.DUMMYFUNCTION("FILTER('설정시트'!$D$7:$K$20,'설정시트'!$C$7:$C$20=I471)"),"#N/A")</f>
        <v>#N/A</v>
      </c>
      <c r="AC471" s="201"/>
      <c r="AD471" s="201"/>
      <c r="AE471" s="201"/>
      <c r="AF471" s="201"/>
      <c r="AG471" s="201"/>
      <c r="AH471" s="201"/>
      <c r="AI471" s="201"/>
    </row>
    <row r="472">
      <c r="H472" s="205"/>
      <c r="I472" s="206"/>
      <c r="J472" s="203"/>
      <c r="K472" s="255"/>
      <c r="L472" s="199"/>
      <c r="M472" s="130"/>
      <c r="N472" s="199"/>
      <c r="O472" s="200"/>
      <c r="P472" s="200"/>
      <c r="Q472" s="130"/>
      <c r="R472" s="199"/>
      <c r="S472" s="200"/>
      <c r="T472" s="132"/>
      <c r="AB472" s="201" t="str">
        <f>IFERROR(__xludf.DUMMYFUNCTION("FILTER('설정시트'!$D$7:$K$20,'설정시트'!$C$7:$C$20=I472)"),"#N/A")</f>
        <v>#N/A</v>
      </c>
      <c r="AC472" s="201"/>
      <c r="AD472" s="201"/>
      <c r="AE472" s="201"/>
      <c r="AF472" s="201"/>
      <c r="AG472" s="201"/>
      <c r="AH472" s="201"/>
      <c r="AI472" s="201"/>
    </row>
    <row r="473">
      <c r="H473" s="205"/>
      <c r="I473" s="206"/>
      <c r="J473" s="203"/>
      <c r="K473" s="255"/>
      <c r="L473" s="199"/>
      <c r="M473" s="130"/>
      <c r="N473" s="199"/>
      <c r="O473" s="200"/>
      <c r="P473" s="200"/>
      <c r="Q473" s="130"/>
      <c r="R473" s="199"/>
      <c r="S473" s="200"/>
      <c r="T473" s="132"/>
      <c r="AB473" s="201" t="str">
        <f>IFERROR(__xludf.DUMMYFUNCTION("FILTER('설정시트'!$D$7:$K$20,'설정시트'!$C$7:$C$20=I473)"),"#N/A")</f>
        <v>#N/A</v>
      </c>
      <c r="AC473" s="201"/>
      <c r="AD473" s="201"/>
      <c r="AE473" s="201"/>
      <c r="AF473" s="201"/>
      <c r="AG473" s="201"/>
      <c r="AH473" s="201"/>
      <c r="AI473" s="201"/>
    </row>
    <row r="474">
      <c r="H474" s="205"/>
      <c r="I474" s="206"/>
      <c r="J474" s="203"/>
      <c r="K474" s="255"/>
      <c r="L474" s="199"/>
      <c r="M474" s="130"/>
      <c r="N474" s="199"/>
      <c r="O474" s="200"/>
      <c r="P474" s="200"/>
      <c r="Q474" s="130"/>
      <c r="R474" s="199"/>
      <c r="S474" s="200"/>
      <c r="T474" s="132"/>
      <c r="AB474" s="201" t="str">
        <f>IFERROR(__xludf.DUMMYFUNCTION("FILTER('설정시트'!$D$7:$K$20,'설정시트'!$C$7:$C$20=I474)"),"#N/A")</f>
        <v>#N/A</v>
      </c>
      <c r="AC474" s="201"/>
      <c r="AD474" s="201"/>
      <c r="AE474" s="201"/>
      <c r="AF474" s="201"/>
      <c r="AG474" s="201"/>
      <c r="AH474" s="201"/>
      <c r="AI474" s="201"/>
    </row>
    <row r="475">
      <c r="H475" s="205"/>
      <c r="I475" s="206"/>
      <c r="J475" s="203"/>
      <c r="K475" s="255"/>
      <c r="L475" s="199"/>
      <c r="M475" s="130"/>
      <c r="N475" s="199"/>
      <c r="O475" s="200"/>
      <c r="P475" s="200"/>
      <c r="Q475" s="130"/>
      <c r="R475" s="199"/>
      <c r="S475" s="200"/>
      <c r="T475" s="132"/>
      <c r="AB475" s="201" t="str">
        <f>IFERROR(__xludf.DUMMYFUNCTION("FILTER('설정시트'!$D$7:$K$20,'설정시트'!$C$7:$C$20=I475)"),"#N/A")</f>
        <v>#N/A</v>
      </c>
      <c r="AC475" s="201"/>
      <c r="AD475" s="201"/>
      <c r="AE475" s="201"/>
      <c r="AF475" s="201"/>
      <c r="AG475" s="201"/>
      <c r="AH475" s="201"/>
      <c r="AI475" s="201"/>
    </row>
    <row r="476">
      <c r="H476" s="205"/>
      <c r="I476" s="206"/>
      <c r="J476" s="203"/>
      <c r="K476" s="255"/>
      <c r="L476" s="199"/>
      <c r="M476" s="130"/>
      <c r="N476" s="199"/>
      <c r="O476" s="200"/>
      <c r="P476" s="200"/>
      <c r="Q476" s="130"/>
      <c r="R476" s="199"/>
      <c r="S476" s="200"/>
      <c r="T476" s="132"/>
      <c r="AB476" s="201" t="str">
        <f>IFERROR(__xludf.DUMMYFUNCTION("FILTER('설정시트'!$D$7:$K$20,'설정시트'!$C$7:$C$20=I476)"),"#N/A")</f>
        <v>#N/A</v>
      </c>
      <c r="AC476" s="201"/>
      <c r="AD476" s="201"/>
      <c r="AE476" s="201"/>
      <c r="AF476" s="201"/>
      <c r="AG476" s="201"/>
      <c r="AH476" s="201"/>
      <c r="AI476" s="201"/>
    </row>
    <row r="477">
      <c r="H477" s="205"/>
      <c r="I477" s="206"/>
      <c r="J477" s="203"/>
      <c r="K477" s="255"/>
      <c r="L477" s="199"/>
      <c r="M477" s="130"/>
      <c r="N477" s="199"/>
      <c r="O477" s="200"/>
      <c r="P477" s="200"/>
      <c r="Q477" s="130"/>
      <c r="R477" s="199"/>
      <c r="S477" s="200"/>
      <c r="T477" s="132"/>
      <c r="AB477" s="201" t="str">
        <f>IFERROR(__xludf.DUMMYFUNCTION("FILTER('설정시트'!$D$7:$K$20,'설정시트'!$C$7:$C$20=I477)"),"#N/A")</f>
        <v>#N/A</v>
      </c>
      <c r="AC477" s="201"/>
      <c r="AD477" s="201"/>
      <c r="AE477" s="201"/>
      <c r="AF477" s="201"/>
      <c r="AG477" s="201"/>
      <c r="AH477" s="201"/>
      <c r="AI477" s="201"/>
    </row>
    <row r="478">
      <c r="H478" s="205"/>
      <c r="I478" s="206"/>
      <c r="J478" s="203"/>
      <c r="K478" s="255"/>
      <c r="L478" s="199"/>
      <c r="M478" s="130"/>
      <c r="N478" s="199"/>
      <c r="O478" s="200"/>
      <c r="P478" s="200"/>
      <c r="Q478" s="130"/>
      <c r="R478" s="199"/>
      <c r="S478" s="200"/>
      <c r="T478" s="132"/>
      <c r="AB478" s="201" t="str">
        <f>IFERROR(__xludf.DUMMYFUNCTION("FILTER('설정시트'!$D$7:$K$20,'설정시트'!$C$7:$C$20=I478)"),"#N/A")</f>
        <v>#N/A</v>
      </c>
      <c r="AC478" s="201"/>
      <c r="AD478" s="201"/>
      <c r="AE478" s="201"/>
      <c r="AF478" s="201"/>
      <c r="AG478" s="201"/>
      <c r="AH478" s="201"/>
      <c r="AI478" s="201"/>
    </row>
    <row r="479">
      <c r="H479" s="205"/>
      <c r="I479" s="206"/>
      <c r="J479" s="203"/>
      <c r="K479" s="255"/>
      <c r="L479" s="199"/>
      <c r="M479" s="130"/>
      <c r="N479" s="199"/>
      <c r="O479" s="200"/>
      <c r="P479" s="200"/>
      <c r="Q479" s="130"/>
      <c r="R479" s="199"/>
      <c r="S479" s="200"/>
      <c r="T479" s="132"/>
      <c r="AB479" s="201" t="str">
        <f>IFERROR(__xludf.DUMMYFUNCTION("FILTER('설정시트'!$D$7:$K$20,'설정시트'!$C$7:$C$20=I479)"),"#N/A")</f>
        <v>#N/A</v>
      </c>
      <c r="AC479" s="201"/>
      <c r="AD479" s="201"/>
      <c r="AE479" s="201"/>
      <c r="AF479" s="201"/>
      <c r="AG479" s="201"/>
      <c r="AH479" s="201"/>
      <c r="AI479" s="201"/>
    </row>
    <row r="480">
      <c r="H480" s="205"/>
      <c r="I480" s="206"/>
      <c r="J480" s="203"/>
      <c r="K480" s="255"/>
      <c r="L480" s="199"/>
      <c r="M480" s="130"/>
      <c r="N480" s="199"/>
      <c r="O480" s="200"/>
      <c r="P480" s="200"/>
      <c r="Q480" s="130"/>
      <c r="R480" s="199"/>
      <c r="S480" s="200"/>
      <c r="T480" s="132"/>
      <c r="AB480" s="201" t="str">
        <f>IFERROR(__xludf.DUMMYFUNCTION("FILTER('설정시트'!$D$7:$K$20,'설정시트'!$C$7:$C$20=I480)"),"#N/A")</f>
        <v>#N/A</v>
      </c>
      <c r="AC480" s="201"/>
      <c r="AD480" s="201"/>
      <c r="AE480" s="201"/>
      <c r="AF480" s="201"/>
      <c r="AG480" s="201"/>
      <c r="AH480" s="201"/>
      <c r="AI480" s="201"/>
    </row>
    <row r="481">
      <c r="H481" s="205"/>
      <c r="I481" s="206"/>
      <c r="J481" s="203"/>
      <c r="K481" s="255"/>
      <c r="L481" s="199"/>
      <c r="M481" s="130"/>
      <c r="N481" s="199"/>
      <c r="O481" s="200"/>
      <c r="P481" s="200"/>
      <c r="Q481" s="130"/>
      <c r="R481" s="199"/>
      <c r="S481" s="200"/>
      <c r="T481" s="132"/>
      <c r="AB481" s="201" t="str">
        <f>IFERROR(__xludf.DUMMYFUNCTION("FILTER('설정시트'!$D$7:$K$20,'설정시트'!$C$7:$C$20=I481)"),"#N/A")</f>
        <v>#N/A</v>
      </c>
      <c r="AC481" s="201"/>
      <c r="AD481" s="201"/>
      <c r="AE481" s="201"/>
      <c r="AF481" s="201"/>
      <c r="AG481" s="201"/>
      <c r="AH481" s="201"/>
      <c r="AI481" s="201"/>
    </row>
    <row r="482">
      <c r="H482" s="205"/>
      <c r="I482" s="206"/>
      <c r="J482" s="203"/>
      <c r="K482" s="255"/>
      <c r="L482" s="199"/>
      <c r="M482" s="130"/>
      <c r="N482" s="199"/>
      <c r="O482" s="200"/>
      <c r="P482" s="200"/>
      <c r="Q482" s="130"/>
      <c r="R482" s="199"/>
      <c r="S482" s="200"/>
      <c r="T482" s="132"/>
      <c r="AB482" s="201" t="str">
        <f>IFERROR(__xludf.DUMMYFUNCTION("FILTER('설정시트'!$D$7:$K$20,'설정시트'!$C$7:$C$20=I482)"),"#N/A")</f>
        <v>#N/A</v>
      </c>
      <c r="AC482" s="201"/>
      <c r="AD482" s="201"/>
      <c r="AE482" s="201"/>
      <c r="AF482" s="201"/>
      <c r="AG482" s="201"/>
      <c r="AH482" s="201"/>
      <c r="AI482" s="201"/>
    </row>
    <row r="483">
      <c r="H483" s="205"/>
      <c r="I483" s="206"/>
      <c r="J483" s="203"/>
      <c r="K483" s="255"/>
      <c r="L483" s="199"/>
      <c r="M483" s="130"/>
      <c r="N483" s="199"/>
      <c r="O483" s="200"/>
      <c r="P483" s="200"/>
      <c r="Q483" s="130"/>
      <c r="R483" s="199"/>
      <c r="S483" s="200"/>
      <c r="T483" s="132"/>
      <c r="AB483" s="201" t="str">
        <f>IFERROR(__xludf.DUMMYFUNCTION("FILTER('설정시트'!$D$7:$K$20,'설정시트'!$C$7:$C$20=I483)"),"#N/A")</f>
        <v>#N/A</v>
      </c>
      <c r="AC483" s="201"/>
      <c r="AD483" s="201"/>
      <c r="AE483" s="201"/>
      <c r="AF483" s="201"/>
      <c r="AG483" s="201"/>
      <c r="AH483" s="201"/>
      <c r="AI483" s="201"/>
    </row>
    <row r="484">
      <c r="H484" s="205"/>
      <c r="I484" s="206"/>
      <c r="J484" s="203"/>
      <c r="K484" s="255"/>
      <c r="L484" s="199"/>
      <c r="M484" s="130"/>
      <c r="N484" s="199"/>
      <c r="O484" s="200"/>
      <c r="P484" s="200"/>
      <c r="Q484" s="130"/>
      <c r="R484" s="199"/>
      <c r="S484" s="200"/>
      <c r="T484" s="132"/>
      <c r="AB484" s="201" t="str">
        <f>IFERROR(__xludf.DUMMYFUNCTION("FILTER('설정시트'!$D$7:$K$20,'설정시트'!$C$7:$C$20=I484)"),"#N/A")</f>
        <v>#N/A</v>
      </c>
      <c r="AC484" s="201"/>
      <c r="AD484" s="201"/>
      <c r="AE484" s="201"/>
      <c r="AF484" s="201"/>
      <c r="AG484" s="201"/>
      <c r="AH484" s="201"/>
      <c r="AI484" s="201"/>
    </row>
    <row r="485">
      <c r="H485" s="205"/>
      <c r="I485" s="206"/>
      <c r="J485" s="203"/>
      <c r="K485" s="255"/>
      <c r="L485" s="199"/>
      <c r="M485" s="130"/>
      <c r="N485" s="199"/>
      <c r="O485" s="200"/>
      <c r="P485" s="200"/>
      <c r="Q485" s="130"/>
      <c r="R485" s="199"/>
      <c r="S485" s="200"/>
      <c r="T485" s="132"/>
      <c r="AB485" s="201" t="str">
        <f>IFERROR(__xludf.DUMMYFUNCTION("FILTER('설정시트'!$D$7:$K$20,'설정시트'!$C$7:$C$20=I485)"),"#N/A")</f>
        <v>#N/A</v>
      </c>
      <c r="AC485" s="201"/>
      <c r="AD485" s="201"/>
      <c r="AE485" s="201"/>
      <c r="AF485" s="201"/>
      <c r="AG485" s="201"/>
      <c r="AH485" s="201"/>
      <c r="AI485" s="201"/>
    </row>
    <row r="486">
      <c r="H486" s="205"/>
      <c r="I486" s="206"/>
      <c r="J486" s="203"/>
      <c r="K486" s="255"/>
      <c r="L486" s="199"/>
      <c r="M486" s="130"/>
      <c r="N486" s="199"/>
      <c r="O486" s="200"/>
      <c r="P486" s="200"/>
      <c r="Q486" s="130"/>
      <c r="R486" s="199"/>
      <c r="S486" s="200"/>
      <c r="T486" s="132"/>
      <c r="AB486" s="201" t="str">
        <f>IFERROR(__xludf.DUMMYFUNCTION("FILTER('설정시트'!$D$7:$K$20,'설정시트'!$C$7:$C$20=I486)"),"#N/A")</f>
        <v>#N/A</v>
      </c>
      <c r="AC486" s="201"/>
      <c r="AD486" s="201"/>
      <c r="AE486" s="201"/>
      <c r="AF486" s="201"/>
      <c r="AG486" s="201"/>
      <c r="AH486" s="201"/>
      <c r="AI486" s="201"/>
    </row>
    <row r="487">
      <c r="H487" s="205"/>
      <c r="I487" s="206"/>
      <c r="J487" s="203"/>
      <c r="K487" s="255"/>
      <c r="L487" s="199"/>
      <c r="M487" s="130"/>
      <c r="N487" s="199"/>
      <c r="O487" s="200"/>
      <c r="P487" s="200"/>
      <c r="Q487" s="130"/>
      <c r="R487" s="199"/>
      <c r="S487" s="200"/>
      <c r="T487" s="132"/>
      <c r="AB487" s="201" t="str">
        <f>IFERROR(__xludf.DUMMYFUNCTION("FILTER('설정시트'!$D$7:$K$20,'설정시트'!$C$7:$C$20=I487)"),"#N/A")</f>
        <v>#N/A</v>
      </c>
      <c r="AC487" s="201"/>
      <c r="AD487" s="201"/>
      <c r="AE487" s="201"/>
      <c r="AF487" s="201"/>
      <c r="AG487" s="201"/>
      <c r="AH487" s="201"/>
      <c r="AI487" s="201"/>
    </row>
    <row r="488">
      <c r="H488" s="205"/>
      <c r="I488" s="206"/>
      <c r="J488" s="203"/>
      <c r="K488" s="255"/>
      <c r="L488" s="199"/>
      <c r="M488" s="130"/>
      <c r="N488" s="199"/>
      <c r="O488" s="200"/>
      <c r="P488" s="200"/>
      <c r="Q488" s="130"/>
      <c r="R488" s="199"/>
      <c r="S488" s="200"/>
      <c r="T488" s="132"/>
      <c r="AB488" s="201" t="str">
        <f>IFERROR(__xludf.DUMMYFUNCTION("FILTER('설정시트'!$D$7:$K$20,'설정시트'!$C$7:$C$20=I488)"),"#N/A")</f>
        <v>#N/A</v>
      </c>
      <c r="AC488" s="201"/>
      <c r="AD488" s="201"/>
      <c r="AE488" s="201"/>
      <c r="AF488" s="201"/>
      <c r="AG488" s="201"/>
      <c r="AH488" s="201"/>
      <c r="AI488" s="201"/>
    </row>
    <row r="489">
      <c r="H489" s="205"/>
      <c r="I489" s="206"/>
      <c r="J489" s="203"/>
      <c r="K489" s="255"/>
      <c r="L489" s="199"/>
      <c r="M489" s="130"/>
      <c r="N489" s="199"/>
      <c r="O489" s="200"/>
      <c r="P489" s="200"/>
      <c r="Q489" s="130"/>
      <c r="R489" s="199"/>
      <c r="S489" s="200"/>
      <c r="T489" s="132"/>
      <c r="AB489" s="201" t="str">
        <f>IFERROR(__xludf.DUMMYFUNCTION("FILTER('설정시트'!$D$7:$K$20,'설정시트'!$C$7:$C$20=I489)"),"#N/A")</f>
        <v>#N/A</v>
      </c>
      <c r="AC489" s="201"/>
      <c r="AD489" s="201"/>
      <c r="AE489" s="201"/>
      <c r="AF489" s="201"/>
      <c r="AG489" s="201"/>
      <c r="AH489" s="201"/>
      <c r="AI489" s="201"/>
    </row>
    <row r="490">
      <c r="H490" s="205"/>
      <c r="I490" s="206"/>
      <c r="J490" s="203"/>
      <c r="K490" s="255"/>
      <c r="L490" s="199"/>
      <c r="M490" s="130"/>
      <c r="N490" s="199"/>
      <c r="O490" s="200"/>
      <c r="P490" s="200"/>
      <c r="Q490" s="130"/>
      <c r="R490" s="199"/>
      <c r="S490" s="200"/>
      <c r="T490" s="132"/>
      <c r="AB490" s="201" t="str">
        <f>IFERROR(__xludf.DUMMYFUNCTION("FILTER('설정시트'!$D$7:$K$20,'설정시트'!$C$7:$C$20=I490)"),"#N/A")</f>
        <v>#N/A</v>
      </c>
      <c r="AC490" s="201"/>
      <c r="AD490" s="201"/>
      <c r="AE490" s="201"/>
      <c r="AF490" s="201"/>
      <c r="AG490" s="201"/>
      <c r="AH490" s="201"/>
      <c r="AI490" s="201"/>
    </row>
    <row r="491">
      <c r="H491" s="205"/>
      <c r="I491" s="206"/>
      <c r="J491" s="203"/>
      <c r="K491" s="255"/>
      <c r="L491" s="199"/>
      <c r="M491" s="130"/>
      <c r="N491" s="199"/>
      <c r="O491" s="200"/>
      <c r="P491" s="200"/>
      <c r="Q491" s="130"/>
      <c r="R491" s="199"/>
      <c r="S491" s="200"/>
      <c r="T491" s="132"/>
      <c r="AB491" s="201" t="str">
        <f>IFERROR(__xludf.DUMMYFUNCTION("FILTER('설정시트'!$D$7:$K$20,'설정시트'!$C$7:$C$20=I491)"),"#N/A")</f>
        <v>#N/A</v>
      </c>
      <c r="AC491" s="201"/>
      <c r="AD491" s="201"/>
      <c r="AE491" s="201"/>
      <c r="AF491" s="201"/>
      <c r="AG491" s="201"/>
      <c r="AH491" s="201"/>
      <c r="AI491" s="201"/>
    </row>
    <row r="492">
      <c r="H492" s="205"/>
      <c r="I492" s="206"/>
      <c r="J492" s="203"/>
      <c r="K492" s="255"/>
      <c r="L492" s="199"/>
      <c r="M492" s="130"/>
      <c r="N492" s="199"/>
      <c r="O492" s="200"/>
      <c r="P492" s="200"/>
      <c r="Q492" s="130"/>
      <c r="R492" s="199"/>
      <c r="S492" s="200"/>
      <c r="T492" s="132"/>
      <c r="AB492" s="201" t="str">
        <f>IFERROR(__xludf.DUMMYFUNCTION("FILTER('설정시트'!$D$7:$K$20,'설정시트'!$C$7:$C$20=I492)"),"#N/A")</f>
        <v>#N/A</v>
      </c>
      <c r="AC492" s="201"/>
      <c r="AD492" s="201"/>
      <c r="AE492" s="201"/>
      <c r="AF492" s="201"/>
      <c r="AG492" s="201"/>
      <c r="AH492" s="201"/>
      <c r="AI492" s="201"/>
    </row>
    <row r="493">
      <c r="H493" s="205"/>
      <c r="I493" s="206"/>
      <c r="J493" s="203"/>
      <c r="K493" s="255"/>
      <c r="L493" s="199"/>
      <c r="M493" s="130"/>
      <c r="N493" s="199"/>
      <c r="O493" s="200"/>
      <c r="P493" s="200"/>
      <c r="Q493" s="130"/>
      <c r="R493" s="199"/>
      <c r="S493" s="200"/>
      <c r="T493" s="132"/>
      <c r="AB493" s="201" t="str">
        <f>IFERROR(__xludf.DUMMYFUNCTION("FILTER('설정시트'!$D$7:$K$20,'설정시트'!$C$7:$C$20=I493)"),"#N/A")</f>
        <v>#N/A</v>
      </c>
      <c r="AC493" s="201"/>
      <c r="AD493" s="201"/>
      <c r="AE493" s="201"/>
      <c r="AF493" s="201"/>
      <c r="AG493" s="201"/>
      <c r="AH493" s="201"/>
      <c r="AI493" s="201"/>
    </row>
    <row r="494">
      <c r="H494" s="205"/>
      <c r="I494" s="206"/>
      <c r="J494" s="203"/>
      <c r="K494" s="255"/>
      <c r="L494" s="199"/>
      <c r="M494" s="130"/>
      <c r="N494" s="199"/>
      <c r="O494" s="200"/>
      <c r="P494" s="200"/>
      <c r="Q494" s="130"/>
      <c r="R494" s="199"/>
      <c r="S494" s="200"/>
      <c r="T494" s="132"/>
      <c r="AB494" s="201" t="str">
        <f>IFERROR(__xludf.DUMMYFUNCTION("FILTER('설정시트'!$D$7:$K$20,'설정시트'!$C$7:$C$20=I494)"),"#N/A")</f>
        <v>#N/A</v>
      </c>
      <c r="AC494" s="201"/>
      <c r="AD494" s="201"/>
      <c r="AE494" s="201"/>
      <c r="AF494" s="201"/>
      <c r="AG494" s="201"/>
      <c r="AH494" s="201"/>
      <c r="AI494" s="201"/>
    </row>
    <row r="495">
      <c r="H495" s="205"/>
      <c r="I495" s="206"/>
      <c r="J495" s="203"/>
      <c r="K495" s="255"/>
      <c r="L495" s="199"/>
      <c r="M495" s="130"/>
      <c r="N495" s="199"/>
      <c r="O495" s="200"/>
      <c r="P495" s="200"/>
      <c r="Q495" s="130"/>
      <c r="R495" s="199"/>
      <c r="S495" s="200"/>
      <c r="T495" s="132"/>
      <c r="AB495" s="201" t="str">
        <f>IFERROR(__xludf.DUMMYFUNCTION("FILTER('설정시트'!$D$7:$K$20,'설정시트'!$C$7:$C$20=I495)"),"#N/A")</f>
        <v>#N/A</v>
      </c>
      <c r="AC495" s="201"/>
      <c r="AD495" s="201"/>
      <c r="AE495" s="201"/>
      <c r="AF495" s="201"/>
      <c r="AG495" s="201"/>
      <c r="AH495" s="201"/>
      <c r="AI495" s="201"/>
    </row>
    <row r="496">
      <c r="H496" s="205"/>
      <c r="I496" s="206"/>
      <c r="J496" s="203"/>
      <c r="K496" s="255"/>
      <c r="L496" s="199"/>
      <c r="M496" s="130"/>
      <c r="N496" s="199"/>
      <c r="O496" s="200"/>
      <c r="P496" s="200"/>
      <c r="Q496" s="130"/>
      <c r="R496" s="199"/>
      <c r="S496" s="200"/>
      <c r="T496" s="132"/>
      <c r="AB496" s="201" t="str">
        <f>IFERROR(__xludf.DUMMYFUNCTION("FILTER('설정시트'!$D$7:$K$20,'설정시트'!$C$7:$C$20=I496)"),"#N/A")</f>
        <v>#N/A</v>
      </c>
      <c r="AC496" s="201"/>
      <c r="AD496" s="201"/>
      <c r="AE496" s="201"/>
      <c r="AF496" s="201"/>
      <c r="AG496" s="201"/>
      <c r="AH496" s="201"/>
      <c r="AI496" s="201"/>
    </row>
    <row r="497">
      <c r="H497" s="205"/>
      <c r="I497" s="206"/>
      <c r="J497" s="203"/>
      <c r="K497" s="255"/>
      <c r="L497" s="199"/>
      <c r="M497" s="130"/>
      <c r="N497" s="199"/>
      <c r="O497" s="200"/>
      <c r="P497" s="200"/>
      <c r="Q497" s="130"/>
      <c r="R497" s="199"/>
      <c r="S497" s="200"/>
      <c r="T497" s="132"/>
      <c r="AB497" s="201" t="str">
        <f>IFERROR(__xludf.DUMMYFUNCTION("FILTER('설정시트'!$D$7:$K$20,'설정시트'!$C$7:$C$20=I497)"),"#N/A")</f>
        <v>#N/A</v>
      </c>
      <c r="AC497" s="201"/>
      <c r="AD497" s="201"/>
      <c r="AE497" s="201"/>
      <c r="AF497" s="201"/>
      <c r="AG497" s="201"/>
      <c r="AH497" s="201"/>
      <c r="AI497" s="201"/>
    </row>
    <row r="498">
      <c r="H498" s="205"/>
      <c r="I498" s="206"/>
      <c r="J498" s="203"/>
      <c r="K498" s="255"/>
      <c r="L498" s="199"/>
      <c r="M498" s="130"/>
      <c r="N498" s="199"/>
      <c r="O498" s="200"/>
      <c r="P498" s="200"/>
      <c r="Q498" s="130"/>
      <c r="R498" s="199"/>
      <c r="S498" s="200"/>
      <c r="T498" s="132"/>
      <c r="AB498" s="201" t="str">
        <f>IFERROR(__xludf.DUMMYFUNCTION("FILTER('설정시트'!$D$7:$K$20,'설정시트'!$C$7:$C$20=I498)"),"#N/A")</f>
        <v>#N/A</v>
      </c>
      <c r="AC498" s="201"/>
      <c r="AD498" s="201"/>
      <c r="AE498" s="201"/>
      <c r="AF498" s="201"/>
      <c r="AG498" s="201"/>
      <c r="AH498" s="201"/>
      <c r="AI498" s="201"/>
    </row>
    <row r="499">
      <c r="H499" s="205"/>
      <c r="I499" s="206"/>
      <c r="J499" s="203"/>
      <c r="K499" s="255"/>
      <c r="L499" s="199"/>
      <c r="M499" s="130"/>
      <c r="N499" s="199"/>
      <c r="O499" s="200"/>
      <c r="P499" s="200"/>
      <c r="Q499" s="130"/>
      <c r="R499" s="199"/>
      <c r="S499" s="200"/>
      <c r="T499" s="132"/>
      <c r="AB499" s="201" t="str">
        <f>IFERROR(__xludf.DUMMYFUNCTION("FILTER('설정시트'!$D$7:$K$20,'설정시트'!$C$7:$C$20=I499)"),"#N/A")</f>
        <v>#N/A</v>
      </c>
      <c r="AC499" s="201"/>
      <c r="AD499" s="201"/>
      <c r="AE499" s="201"/>
      <c r="AF499" s="201"/>
      <c r="AG499" s="201"/>
      <c r="AH499" s="201"/>
      <c r="AI499" s="201"/>
    </row>
    <row r="500">
      <c r="H500" s="208"/>
      <c r="I500" s="209"/>
      <c r="J500" s="210"/>
      <c r="K500" s="256"/>
      <c r="L500" s="212"/>
      <c r="M500" s="152"/>
      <c r="N500" s="212"/>
      <c r="O500" s="213"/>
      <c r="P500" s="213"/>
      <c r="Q500" s="152"/>
      <c r="R500" s="212"/>
      <c r="S500" s="213"/>
      <c r="T500" s="55"/>
      <c r="AB500" s="201" t="str">
        <f>IFERROR(__xludf.DUMMYFUNCTION("FILTER('설정시트'!$D$7:$K$20,'설정시트'!$C$7:$C$20=I500)"),"#N/A")</f>
        <v>#N/A</v>
      </c>
      <c r="AC500" s="201"/>
      <c r="AD500" s="201"/>
      <c r="AE500" s="201"/>
      <c r="AF500" s="201"/>
      <c r="AG500" s="201"/>
      <c r="AH500" s="201"/>
      <c r="AI500" s="201"/>
    </row>
    <row r="501">
      <c r="H501" s="232"/>
      <c r="I501" s="232"/>
      <c r="J501" s="232"/>
      <c r="K501" s="232"/>
      <c r="L501" s="232"/>
      <c r="M501" s="232"/>
    </row>
    <row r="502">
      <c r="H502" s="232"/>
      <c r="I502" s="232"/>
      <c r="J502" s="232"/>
      <c r="K502" s="232"/>
      <c r="L502" s="232"/>
      <c r="M502" s="232"/>
    </row>
    <row r="503">
      <c r="H503" s="232"/>
      <c r="I503" s="232"/>
      <c r="J503" s="232"/>
      <c r="K503" s="232"/>
      <c r="L503" s="232"/>
      <c r="M503" s="232"/>
    </row>
    <row r="504">
      <c r="H504" s="232"/>
      <c r="I504" s="232"/>
      <c r="J504" s="232"/>
      <c r="K504" s="232"/>
      <c r="L504" s="232"/>
      <c r="M504" s="232"/>
    </row>
    <row r="505">
      <c r="H505" s="232"/>
      <c r="I505" s="232"/>
      <c r="J505" s="232"/>
      <c r="K505" s="232"/>
      <c r="L505" s="232"/>
      <c r="M505" s="232"/>
    </row>
    <row r="506">
      <c r="H506" s="232"/>
      <c r="I506" s="232"/>
      <c r="J506" s="232"/>
      <c r="K506" s="232"/>
      <c r="L506" s="232"/>
      <c r="M506" s="232"/>
    </row>
    <row r="507">
      <c r="H507" s="232"/>
      <c r="I507" s="232"/>
      <c r="J507" s="232"/>
      <c r="K507" s="232"/>
      <c r="L507" s="232"/>
      <c r="M507" s="232"/>
    </row>
    <row r="508">
      <c r="H508" s="232"/>
      <c r="I508" s="232"/>
      <c r="J508" s="232"/>
      <c r="K508" s="232"/>
      <c r="L508" s="232"/>
      <c r="M508" s="232"/>
    </row>
    <row r="509">
      <c r="H509" s="232"/>
      <c r="I509" s="232"/>
      <c r="J509" s="232"/>
      <c r="K509" s="232"/>
      <c r="L509" s="232"/>
      <c r="M509" s="232"/>
    </row>
    <row r="510">
      <c r="H510" s="232"/>
      <c r="I510" s="232"/>
      <c r="J510" s="232"/>
      <c r="K510" s="232"/>
      <c r="L510" s="232"/>
      <c r="M510" s="232"/>
    </row>
    <row r="511">
      <c r="H511" s="232"/>
      <c r="I511" s="232"/>
      <c r="J511" s="232"/>
      <c r="K511" s="232"/>
      <c r="L511" s="232"/>
      <c r="M511" s="232"/>
    </row>
    <row r="512">
      <c r="H512" s="232"/>
      <c r="I512" s="232"/>
      <c r="J512" s="232"/>
      <c r="K512" s="232"/>
      <c r="L512" s="232"/>
      <c r="M512" s="232"/>
    </row>
    <row r="513">
      <c r="H513" s="232"/>
      <c r="I513" s="232"/>
      <c r="J513" s="232"/>
      <c r="K513" s="232"/>
      <c r="L513" s="232"/>
      <c r="M513" s="232"/>
    </row>
    <row r="514">
      <c r="H514" s="232"/>
      <c r="I514" s="232"/>
      <c r="J514" s="232"/>
      <c r="K514" s="232"/>
      <c r="L514" s="232"/>
      <c r="M514" s="232"/>
    </row>
    <row r="515">
      <c r="H515" s="232"/>
      <c r="I515" s="232"/>
      <c r="J515" s="232"/>
      <c r="K515" s="232"/>
      <c r="L515" s="232"/>
      <c r="M515" s="232"/>
    </row>
    <row r="516">
      <c r="H516" s="232"/>
      <c r="I516" s="232"/>
      <c r="J516" s="232"/>
      <c r="K516" s="232"/>
      <c r="L516" s="232"/>
      <c r="M516" s="232"/>
    </row>
    <row r="517">
      <c r="H517" s="232"/>
      <c r="I517" s="232"/>
      <c r="J517" s="232"/>
      <c r="K517" s="232"/>
      <c r="L517" s="232"/>
      <c r="M517" s="232"/>
    </row>
    <row r="518">
      <c r="H518" s="232"/>
      <c r="I518" s="232"/>
      <c r="J518" s="232"/>
      <c r="K518" s="232"/>
      <c r="L518" s="232"/>
      <c r="M518" s="232"/>
    </row>
    <row r="519">
      <c r="H519" s="232"/>
      <c r="I519" s="232"/>
      <c r="J519" s="232"/>
      <c r="K519" s="232"/>
      <c r="L519" s="232"/>
      <c r="M519" s="232"/>
    </row>
    <row r="520">
      <c r="H520" s="232"/>
      <c r="I520" s="232"/>
      <c r="J520" s="232"/>
      <c r="K520" s="232"/>
      <c r="L520" s="232"/>
      <c r="M520" s="232"/>
    </row>
    <row r="521">
      <c r="H521" s="232"/>
      <c r="I521" s="232"/>
      <c r="J521" s="232"/>
      <c r="K521" s="232"/>
      <c r="L521" s="232"/>
      <c r="M521" s="232"/>
    </row>
    <row r="522">
      <c r="H522" s="232"/>
      <c r="I522" s="232"/>
      <c r="J522" s="232"/>
      <c r="K522" s="232"/>
      <c r="L522" s="232"/>
      <c r="M522" s="232"/>
    </row>
    <row r="523">
      <c r="H523" s="232"/>
      <c r="I523" s="232"/>
      <c r="J523" s="232"/>
      <c r="K523" s="232"/>
      <c r="L523" s="232"/>
      <c r="M523" s="232"/>
    </row>
    <row r="524">
      <c r="H524" s="232"/>
      <c r="I524" s="232"/>
      <c r="J524" s="232"/>
      <c r="K524" s="232"/>
      <c r="L524" s="232"/>
      <c r="M524" s="232"/>
    </row>
    <row r="525">
      <c r="H525" s="232"/>
      <c r="I525" s="232"/>
      <c r="J525" s="232"/>
      <c r="K525" s="232"/>
      <c r="L525" s="232"/>
      <c r="M525" s="232"/>
    </row>
    <row r="526">
      <c r="H526" s="232"/>
      <c r="I526" s="232"/>
      <c r="J526" s="232"/>
      <c r="K526" s="232"/>
      <c r="L526" s="232"/>
      <c r="M526" s="232"/>
    </row>
    <row r="527">
      <c r="H527" s="232"/>
      <c r="I527" s="232"/>
      <c r="J527" s="232"/>
      <c r="K527" s="232"/>
      <c r="L527" s="232"/>
      <c r="M527" s="232"/>
    </row>
    <row r="528">
      <c r="H528" s="232"/>
      <c r="I528" s="232"/>
      <c r="J528" s="232"/>
      <c r="K528" s="232"/>
      <c r="L528" s="232"/>
      <c r="M528" s="232"/>
    </row>
    <row r="529">
      <c r="H529" s="232"/>
      <c r="I529" s="232"/>
      <c r="J529" s="232"/>
      <c r="K529" s="232"/>
      <c r="L529" s="232"/>
      <c r="M529" s="232"/>
    </row>
    <row r="530">
      <c r="H530" s="232"/>
      <c r="I530" s="232"/>
      <c r="J530" s="232"/>
      <c r="K530" s="232"/>
      <c r="L530" s="232"/>
      <c r="M530" s="232"/>
    </row>
    <row r="531">
      <c r="H531" s="232"/>
      <c r="I531" s="232"/>
      <c r="J531" s="232"/>
      <c r="K531" s="232"/>
      <c r="L531" s="232"/>
      <c r="M531" s="232"/>
    </row>
    <row r="532">
      <c r="H532" s="232"/>
      <c r="I532" s="232"/>
      <c r="J532" s="232"/>
      <c r="K532" s="232"/>
      <c r="L532" s="232"/>
      <c r="M532" s="232"/>
    </row>
    <row r="533">
      <c r="H533" s="232"/>
      <c r="I533" s="232"/>
      <c r="J533" s="232"/>
      <c r="K533" s="232"/>
      <c r="L533" s="232"/>
      <c r="M533" s="232"/>
    </row>
    <row r="534">
      <c r="H534" s="232"/>
      <c r="I534" s="232"/>
      <c r="J534" s="232"/>
      <c r="K534" s="232"/>
      <c r="L534" s="232"/>
      <c r="M534" s="232"/>
    </row>
    <row r="535">
      <c r="H535" s="232"/>
      <c r="I535" s="232"/>
      <c r="J535" s="232"/>
      <c r="K535" s="232"/>
      <c r="L535" s="232"/>
      <c r="M535" s="232"/>
    </row>
    <row r="536">
      <c r="H536" s="232"/>
      <c r="I536" s="232"/>
      <c r="J536" s="232"/>
      <c r="K536" s="232"/>
      <c r="L536" s="232"/>
      <c r="M536" s="232"/>
    </row>
    <row r="537">
      <c r="H537" s="232"/>
      <c r="I537" s="232"/>
      <c r="J537" s="232"/>
      <c r="K537" s="232"/>
      <c r="L537" s="232"/>
      <c r="M537" s="232"/>
    </row>
    <row r="538">
      <c r="H538" s="232"/>
      <c r="I538" s="232"/>
      <c r="J538" s="232"/>
      <c r="K538" s="232"/>
      <c r="L538" s="232"/>
      <c r="M538" s="232"/>
    </row>
    <row r="539">
      <c r="H539" s="232"/>
      <c r="I539" s="232"/>
      <c r="J539" s="232"/>
      <c r="K539" s="232"/>
      <c r="L539" s="232"/>
      <c r="M539" s="232"/>
    </row>
    <row r="540">
      <c r="H540" s="232"/>
      <c r="I540" s="232"/>
      <c r="J540" s="232"/>
      <c r="K540" s="232"/>
      <c r="L540" s="232"/>
      <c r="M540" s="232"/>
    </row>
    <row r="541">
      <c r="H541" s="232"/>
      <c r="I541" s="232"/>
      <c r="J541" s="232"/>
      <c r="K541" s="232"/>
      <c r="L541" s="232"/>
      <c r="M541" s="232"/>
    </row>
    <row r="542">
      <c r="H542" s="232"/>
      <c r="I542" s="232"/>
      <c r="J542" s="232"/>
      <c r="K542" s="232"/>
      <c r="L542" s="232"/>
      <c r="M542" s="232"/>
    </row>
    <row r="543">
      <c r="H543" s="232"/>
      <c r="I543" s="232"/>
      <c r="J543" s="232"/>
      <c r="K543" s="232"/>
      <c r="L543" s="232"/>
      <c r="M543" s="232"/>
    </row>
    <row r="544">
      <c r="H544" s="232"/>
      <c r="I544" s="232"/>
      <c r="J544" s="232"/>
      <c r="K544" s="232"/>
      <c r="L544" s="232"/>
      <c r="M544" s="232"/>
    </row>
    <row r="545">
      <c r="H545" s="232"/>
      <c r="I545" s="232"/>
      <c r="J545" s="232"/>
      <c r="K545" s="232"/>
      <c r="L545" s="232"/>
      <c r="M545" s="232"/>
    </row>
    <row r="546">
      <c r="H546" s="232"/>
      <c r="I546" s="232"/>
      <c r="J546" s="232"/>
      <c r="K546" s="232"/>
      <c r="L546" s="232"/>
      <c r="M546" s="232"/>
    </row>
    <row r="547">
      <c r="H547" s="232"/>
      <c r="I547" s="232"/>
      <c r="J547" s="232"/>
      <c r="K547" s="232"/>
      <c r="L547" s="232"/>
      <c r="M547" s="232"/>
    </row>
    <row r="548">
      <c r="H548" s="232"/>
      <c r="I548" s="232"/>
      <c r="J548" s="232"/>
      <c r="K548" s="232"/>
      <c r="L548" s="232"/>
      <c r="M548" s="232"/>
    </row>
    <row r="549">
      <c r="H549" s="232"/>
      <c r="I549" s="232"/>
      <c r="J549" s="232"/>
      <c r="K549" s="232"/>
      <c r="L549" s="232"/>
      <c r="M549" s="232"/>
    </row>
    <row r="550">
      <c r="H550" s="232"/>
      <c r="I550" s="232"/>
      <c r="J550" s="232"/>
      <c r="K550" s="232"/>
      <c r="L550" s="232"/>
      <c r="M550" s="232"/>
    </row>
    <row r="551">
      <c r="H551" s="232"/>
      <c r="I551" s="232"/>
      <c r="J551" s="232"/>
      <c r="K551" s="232"/>
      <c r="L551" s="232"/>
      <c r="M551" s="232"/>
    </row>
    <row r="552">
      <c r="H552" s="232"/>
      <c r="I552" s="232"/>
      <c r="J552" s="232"/>
      <c r="K552" s="232"/>
      <c r="L552" s="232"/>
      <c r="M552" s="232"/>
    </row>
    <row r="553">
      <c r="H553" s="232"/>
      <c r="I553" s="232"/>
      <c r="J553" s="232"/>
      <c r="K553" s="232"/>
      <c r="L553" s="232"/>
      <c r="M553" s="232"/>
    </row>
    <row r="554">
      <c r="H554" s="232"/>
      <c r="I554" s="232"/>
      <c r="J554" s="232"/>
      <c r="K554" s="232"/>
      <c r="L554" s="232"/>
      <c r="M554" s="232"/>
    </row>
    <row r="555">
      <c r="H555" s="232"/>
      <c r="I555" s="232"/>
      <c r="J555" s="232"/>
      <c r="K555" s="232"/>
      <c r="L555" s="232"/>
      <c r="M555" s="232"/>
    </row>
    <row r="556">
      <c r="H556" s="232"/>
      <c r="I556" s="232"/>
      <c r="J556" s="232"/>
      <c r="K556" s="232"/>
      <c r="L556" s="232"/>
      <c r="M556" s="232"/>
    </row>
    <row r="557">
      <c r="H557" s="232"/>
      <c r="I557" s="232"/>
      <c r="J557" s="232"/>
      <c r="K557" s="232"/>
      <c r="L557" s="232"/>
      <c r="M557" s="232"/>
    </row>
    <row r="558">
      <c r="H558" s="232"/>
      <c r="I558" s="232"/>
      <c r="J558" s="232"/>
      <c r="K558" s="232"/>
      <c r="L558" s="232"/>
      <c r="M558" s="232"/>
    </row>
    <row r="559">
      <c r="H559" s="232"/>
      <c r="I559" s="232"/>
      <c r="J559" s="232"/>
      <c r="K559" s="232"/>
      <c r="L559" s="232"/>
      <c r="M559" s="232"/>
    </row>
    <row r="560">
      <c r="H560" s="232"/>
      <c r="I560" s="232"/>
      <c r="J560" s="232"/>
      <c r="K560" s="232"/>
      <c r="L560" s="232"/>
      <c r="M560" s="232"/>
    </row>
    <row r="561">
      <c r="H561" s="232"/>
      <c r="I561" s="232"/>
      <c r="J561" s="232"/>
      <c r="K561" s="232"/>
      <c r="L561" s="232"/>
      <c r="M561" s="232"/>
    </row>
    <row r="562">
      <c r="H562" s="232"/>
      <c r="I562" s="232"/>
      <c r="J562" s="232"/>
      <c r="K562" s="232"/>
      <c r="L562" s="232"/>
      <c r="M562" s="232"/>
    </row>
    <row r="563">
      <c r="H563" s="232"/>
      <c r="I563" s="232"/>
      <c r="J563" s="232"/>
      <c r="K563" s="232"/>
      <c r="L563" s="232"/>
      <c r="M563" s="232"/>
    </row>
    <row r="564">
      <c r="H564" s="232"/>
      <c r="I564" s="232"/>
      <c r="J564" s="232"/>
      <c r="K564" s="232"/>
      <c r="L564" s="232"/>
      <c r="M564" s="232"/>
    </row>
    <row r="565">
      <c r="H565" s="232"/>
      <c r="I565" s="232"/>
      <c r="J565" s="232"/>
      <c r="K565" s="232"/>
      <c r="L565" s="232"/>
      <c r="M565" s="232"/>
    </row>
    <row r="566">
      <c r="H566" s="232"/>
      <c r="I566" s="232"/>
      <c r="J566" s="232"/>
      <c r="K566" s="232"/>
      <c r="L566" s="232"/>
      <c r="M566" s="232"/>
    </row>
    <row r="567">
      <c r="H567" s="232"/>
      <c r="I567" s="232"/>
      <c r="J567" s="232"/>
      <c r="K567" s="232"/>
      <c r="L567" s="232"/>
      <c r="M567" s="232"/>
    </row>
    <row r="568">
      <c r="H568" s="232"/>
      <c r="I568" s="232"/>
      <c r="J568" s="232"/>
      <c r="K568" s="232"/>
      <c r="L568" s="232"/>
      <c r="M568" s="232"/>
    </row>
    <row r="569">
      <c r="H569" s="232"/>
      <c r="I569" s="232"/>
      <c r="J569" s="232"/>
      <c r="K569" s="232"/>
      <c r="L569" s="232"/>
      <c r="M569" s="232"/>
    </row>
    <row r="570">
      <c r="H570" s="232"/>
      <c r="I570" s="232"/>
      <c r="J570" s="232"/>
      <c r="K570" s="232"/>
      <c r="L570" s="232"/>
      <c r="M570" s="232"/>
    </row>
    <row r="571">
      <c r="H571" s="232"/>
      <c r="I571" s="232"/>
      <c r="J571" s="232"/>
      <c r="K571" s="232"/>
      <c r="L571" s="232"/>
      <c r="M571" s="232"/>
    </row>
    <row r="572">
      <c r="H572" s="232"/>
      <c r="I572" s="232"/>
      <c r="J572" s="232"/>
      <c r="K572" s="232"/>
      <c r="L572" s="232"/>
      <c r="M572" s="232"/>
    </row>
    <row r="573">
      <c r="H573" s="232"/>
      <c r="I573" s="232"/>
      <c r="J573" s="232"/>
      <c r="K573" s="232"/>
      <c r="L573" s="232"/>
      <c r="M573" s="232"/>
    </row>
    <row r="574">
      <c r="H574" s="232"/>
      <c r="I574" s="232"/>
      <c r="J574" s="232"/>
      <c r="K574" s="232"/>
      <c r="L574" s="232"/>
      <c r="M574" s="232"/>
    </row>
    <row r="575">
      <c r="H575" s="232"/>
      <c r="I575" s="232"/>
      <c r="J575" s="232"/>
      <c r="K575" s="232"/>
      <c r="L575" s="232"/>
      <c r="M575" s="232"/>
    </row>
    <row r="576">
      <c r="H576" s="232"/>
      <c r="I576" s="232"/>
      <c r="J576" s="232"/>
      <c r="K576" s="232"/>
      <c r="L576" s="232"/>
      <c r="M576" s="232"/>
    </row>
    <row r="577">
      <c r="H577" s="232"/>
      <c r="I577" s="232"/>
      <c r="J577" s="232"/>
      <c r="K577" s="232"/>
      <c r="L577" s="232"/>
      <c r="M577" s="232"/>
    </row>
    <row r="578">
      <c r="H578" s="232"/>
      <c r="I578" s="232"/>
      <c r="J578" s="232"/>
      <c r="K578" s="232"/>
      <c r="L578" s="232"/>
      <c r="M578" s="232"/>
    </row>
    <row r="579">
      <c r="H579" s="232"/>
      <c r="I579" s="232"/>
      <c r="J579" s="232"/>
      <c r="K579" s="232"/>
      <c r="L579" s="232"/>
      <c r="M579" s="232"/>
    </row>
    <row r="580">
      <c r="H580" s="232"/>
      <c r="I580" s="232"/>
      <c r="J580" s="232"/>
      <c r="K580" s="232"/>
      <c r="L580" s="232"/>
      <c r="M580" s="232"/>
    </row>
    <row r="581">
      <c r="H581" s="232"/>
      <c r="I581" s="232"/>
      <c r="J581" s="232"/>
      <c r="K581" s="232"/>
      <c r="L581" s="232"/>
      <c r="M581" s="232"/>
    </row>
    <row r="582">
      <c r="H582" s="232"/>
      <c r="I582" s="232"/>
      <c r="J582" s="232"/>
      <c r="K582" s="232"/>
      <c r="L582" s="232"/>
      <c r="M582" s="232"/>
    </row>
    <row r="583">
      <c r="H583" s="232"/>
      <c r="I583" s="232"/>
      <c r="J583" s="232"/>
      <c r="K583" s="232"/>
      <c r="L583" s="232"/>
      <c r="M583" s="232"/>
    </row>
    <row r="584">
      <c r="H584" s="232"/>
      <c r="I584" s="232"/>
      <c r="J584" s="232"/>
      <c r="K584" s="232"/>
      <c r="L584" s="232"/>
      <c r="M584" s="232"/>
    </row>
    <row r="585">
      <c r="H585" s="232"/>
      <c r="I585" s="232"/>
      <c r="J585" s="232"/>
      <c r="K585" s="232"/>
      <c r="L585" s="232"/>
      <c r="M585" s="232"/>
    </row>
    <row r="586">
      <c r="H586" s="232"/>
      <c r="I586" s="232"/>
      <c r="J586" s="232"/>
      <c r="K586" s="232"/>
      <c r="L586" s="232"/>
      <c r="M586" s="232"/>
    </row>
    <row r="587">
      <c r="H587" s="232"/>
      <c r="I587" s="232"/>
      <c r="J587" s="232"/>
      <c r="K587" s="232"/>
      <c r="L587" s="232"/>
      <c r="M587" s="232"/>
    </row>
    <row r="588">
      <c r="H588" s="232"/>
      <c r="I588" s="232"/>
      <c r="J588" s="232"/>
      <c r="K588" s="232"/>
      <c r="L588" s="232"/>
      <c r="M588" s="232"/>
    </row>
    <row r="589">
      <c r="H589" s="232"/>
      <c r="I589" s="232"/>
      <c r="J589" s="232"/>
      <c r="K589" s="232"/>
      <c r="L589" s="232"/>
      <c r="M589" s="232"/>
    </row>
    <row r="590">
      <c r="H590" s="232"/>
      <c r="I590" s="232"/>
      <c r="J590" s="232"/>
      <c r="K590" s="232"/>
      <c r="L590" s="232"/>
      <c r="M590" s="232"/>
    </row>
    <row r="591">
      <c r="H591" s="232"/>
      <c r="I591" s="232"/>
      <c r="J591" s="232"/>
      <c r="K591" s="232"/>
      <c r="L591" s="232"/>
      <c r="M591" s="232"/>
    </row>
    <row r="592">
      <c r="H592" s="232"/>
      <c r="I592" s="232"/>
      <c r="J592" s="232"/>
      <c r="K592" s="232"/>
      <c r="L592" s="232"/>
      <c r="M592" s="232"/>
    </row>
    <row r="593">
      <c r="H593" s="232"/>
      <c r="I593" s="232"/>
      <c r="J593" s="232"/>
      <c r="K593" s="232"/>
      <c r="L593" s="232"/>
      <c r="M593" s="232"/>
    </row>
    <row r="594">
      <c r="H594" s="232"/>
      <c r="I594" s="232"/>
      <c r="J594" s="232"/>
      <c r="K594" s="232"/>
      <c r="L594" s="232"/>
      <c r="M594" s="232"/>
    </row>
    <row r="595">
      <c r="H595" s="232"/>
      <c r="I595" s="232"/>
      <c r="J595" s="232"/>
      <c r="K595" s="232"/>
      <c r="L595" s="232"/>
      <c r="M595" s="232"/>
    </row>
    <row r="596">
      <c r="H596" s="232"/>
      <c r="I596" s="232"/>
      <c r="J596" s="232"/>
      <c r="K596" s="232"/>
      <c r="L596" s="232"/>
      <c r="M596" s="232"/>
    </row>
    <row r="597">
      <c r="H597" s="232"/>
      <c r="I597" s="232"/>
      <c r="J597" s="232"/>
      <c r="K597" s="232"/>
      <c r="L597" s="232"/>
      <c r="M597" s="232"/>
    </row>
    <row r="598">
      <c r="H598" s="232"/>
      <c r="I598" s="232"/>
      <c r="J598" s="232"/>
      <c r="K598" s="232"/>
      <c r="L598" s="232"/>
      <c r="M598" s="232"/>
    </row>
    <row r="599">
      <c r="H599" s="232"/>
      <c r="I599" s="232"/>
      <c r="J599" s="232"/>
      <c r="K599" s="232"/>
      <c r="L599" s="232"/>
      <c r="M599" s="232"/>
    </row>
    <row r="600">
      <c r="H600" s="232"/>
      <c r="I600" s="232"/>
      <c r="J600" s="232"/>
      <c r="K600" s="232"/>
      <c r="L600" s="232"/>
      <c r="M600" s="232"/>
    </row>
    <row r="601">
      <c r="H601" s="232"/>
      <c r="I601" s="232"/>
      <c r="J601" s="232"/>
      <c r="K601" s="232"/>
      <c r="L601" s="232"/>
      <c r="M601" s="232"/>
    </row>
    <row r="602">
      <c r="H602" s="232"/>
      <c r="I602" s="232"/>
      <c r="J602" s="232"/>
      <c r="K602" s="232"/>
      <c r="L602" s="232"/>
      <c r="M602" s="232"/>
    </row>
    <row r="603">
      <c r="H603" s="232"/>
      <c r="I603" s="232"/>
      <c r="J603" s="232"/>
      <c r="K603" s="232"/>
      <c r="L603" s="232"/>
      <c r="M603" s="232"/>
    </row>
    <row r="604">
      <c r="H604" s="232"/>
      <c r="I604" s="232"/>
      <c r="J604" s="232"/>
      <c r="K604" s="232"/>
      <c r="L604" s="232"/>
      <c r="M604" s="232"/>
    </row>
    <row r="605">
      <c r="H605" s="232"/>
      <c r="I605" s="232"/>
      <c r="J605" s="232"/>
      <c r="K605" s="232"/>
      <c r="L605" s="232"/>
      <c r="M605" s="232"/>
    </row>
    <row r="606">
      <c r="H606" s="232"/>
      <c r="I606" s="232"/>
      <c r="J606" s="232"/>
      <c r="K606" s="232"/>
      <c r="L606" s="232"/>
      <c r="M606" s="232"/>
    </row>
    <row r="607">
      <c r="H607" s="232"/>
      <c r="I607" s="232"/>
      <c r="J607" s="232"/>
      <c r="K607" s="232"/>
      <c r="L607" s="232"/>
      <c r="M607" s="232"/>
    </row>
    <row r="608">
      <c r="H608" s="232"/>
      <c r="I608" s="232"/>
      <c r="J608" s="232"/>
      <c r="K608" s="232"/>
      <c r="L608" s="232"/>
      <c r="M608" s="232"/>
    </row>
    <row r="609">
      <c r="H609" s="232"/>
      <c r="I609" s="232"/>
      <c r="J609" s="232"/>
      <c r="K609" s="232"/>
      <c r="L609" s="232"/>
      <c r="M609" s="232"/>
    </row>
    <row r="610">
      <c r="H610" s="232"/>
      <c r="I610" s="232"/>
      <c r="J610" s="232"/>
      <c r="K610" s="232"/>
      <c r="L610" s="232"/>
      <c r="M610" s="232"/>
    </row>
    <row r="611">
      <c r="H611" s="232"/>
      <c r="I611" s="232"/>
      <c r="J611" s="232"/>
      <c r="K611" s="232"/>
      <c r="L611" s="232"/>
      <c r="M611" s="232"/>
    </row>
    <row r="612">
      <c r="H612" s="232"/>
      <c r="I612" s="232"/>
      <c r="J612" s="232"/>
      <c r="K612" s="232"/>
      <c r="L612" s="232"/>
      <c r="M612" s="232"/>
    </row>
    <row r="613">
      <c r="H613" s="232"/>
      <c r="I613" s="232"/>
      <c r="J613" s="232"/>
      <c r="K613" s="232"/>
      <c r="L613" s="232"/>
      <c r="M613" s="232"/>
    </row>
    <row r="614">
      <c r="H614" s="232"/>
      <c r="I614" s="232"/>
      <c r="J614" s="232"/>
      <c r="K614" s="232"/>
      <c r="L614" s="232"/>
      <c r="M614" s="232"/>
    </row>
    <row r="615">
      <c r="H615" s="232"/>
      <c r="I615" s="232"/>
      <c r="J615" s="232"/>
      <c r="K615" s="232"/>
      <c r="L615" s="232"/>
      <c r="M615" s="232"/>
    </row>
    <row r="616">
      <c r="H616" s="232"/>
      <c r="I616" s="232"/>
      <c r="J616" s="232"/>
      <c r="K616" s="232"/>
      <c r="L616" s="232"/>
      <c r="M616" s="232"/>
    </row>
    <row r="617">
      <c r="H617" s="232"/>
      <c r="I617" s="232"/>
      <c r="J617" s="232"/>
      <c r="K617" s="232"/>
      <c r="L617" s="232"/>
      <c r="M617" s="232"/>
    </row>
    <row r="618">
      <c r="H618" s="232"/>
      <c r="I618" s="232"/>
      <c r="J618" s="232"/>
      <c r="K618" s="232"/>
      <c r="L618" s="232"/>
      <c r="M618" s="232"/>
    </row>
    <row r="619">
      <c r="H619" s="232"/>
      <c r="I619" s="232"/>
      <c r="J619" s="232"/>
      <c r="K619" s="232"/>
      <c r="L619" s="232"/>
      <c r="M619" s="232"/>
    </row>
    <row r="620">
      <c r="H620" s="232"/>
      <c r="I620" s="232"/>
      <c r="J620" s="232"/>
      <c r="K620" s="232"/>
      <c r="L620" s="232"/>
      <c r="M620" s="232"/>
    </row>
    <row r="621">
      <c r="H621" s="232"/>
      <c r="I621" s="232"/>
      <c r="J621" s="232"/>
      <c r="K621" s="232"/>
      <c r="L621" s="232"/>
      <c r="M621" s="232"/>
    </row>
    <row r="622">
      <c r="H622" s="232"/>
      <c r="I622" s="232"/>
      <c r="J622" s="232"/>
      <c r="K622" s="232"/>
      <c r="L622" s="232"/>
      <c r="M622" s="232"/>
    </row>
    <row r="623">
      <c r="H623" s="232"/>
      <c r="I623" s="232"/>
      <c r="J623" s="232"/>
      <c r="K623" s="232"/>
      <c r="L623" s="232"/>
      <c r="M623" s="232"/>
    </row>
    <row r="624">
      <c r="H624" s="232"/>
      <c r="I624" s="232"/>
      <c r="J624" s="232"/>
      <c r="K624" s="232"/>
      <c r="L624" s="232"/>
      <c r="M624" s="232"/>
    </row>
    <row r="625">
      <c r="H625" s="232"/>
      <c r="I625" s="232"/>
      <c r="J625" s="232"/>
      <c r="K625" s="232"/>
      <c r="L625" s="232"/>
      <c r="M625" s="232"/>
    </row>
    <row r="626">
      <c r="H626" s="232"/>
      <c r="I626" s="232"/>
      <c r="J626" s="232"/>
      <c r="K626" s="232"/>
      <c r="L626" s="232"/>
      <c r="M626" s="232"/>
    </row>
    <row r="627">
      <c r="H627" s="232"/>
      <c r="I627" s="232"/>
      <c r="J627" s="232"/>
      <c r="K627" s="232"/>
      <c r="L627" s="232"/>
      <c r="M627" s="232"/>
    </row>
    <row r="628">
      <c r="H628" s="232"/>
      <c r="I628" s="232"/>
      <c r="J628" s="232"/>
      <c r="K628" s="232"/>
      <c r="L628" s="232"/>
      <c r="M628" s="232"/>
    </row>
    <row r="629">
      <c r="H629" s="232"/>
      <c r="I629" s="232"/>
      <c r="J629" s="232"/>
      <c r="K629" s="232"/>
      <c r="L629" s="232"/>
      <c r="M629" s="232"/>
    </row>
    <row r="630">
      <c r="H630" s="232"/>
      <c r="I630" s="232"/>
      <c r="J630" s="232"/>
      <c r="K630" s="232"/>
      <c r="L630" s="232"/>
      <c r="M630" s="232"/>
    </row>
    <row r="631">
      <c r="H631" s="232"/>
      <c r="I631" s="232"/>
      <c r="J631" s="232"/>
      <c r="K631" s="232"/>
      <c r="L631" s="232"/>
      <c r="M631" s="232"/>
    </row>
    <row r="632">
      <c r="H632" s="232"/>
      <c r="I632" s="232"/>
      <c r="J632" s="232"/>
      <c r="K632" s="232"/>
      <c r="L632" s="232"/>
      <c r="M632" s="232"/>
    </row>
    <row r="633">
      <c r="H633" s="232"/>
      <c r="I633" s="232"/>
      <c r="J633" s="232"/>
      <c r="K633" s="232"/>
      <c r="L633" s="232"/>
      <c r="M633" s="232"/>
    </row>
    <row r="634">
      <c r="H634" s="232"/>
      <c r="I634" s="232"/>
      <c r="J634" s="232"/>
      <c r="K634" s="232"/>
      <c r="L634" s="232"/>
      <c r="M634" s="232"/>
    </row>
    <row r="635">
      <c r="H635" s="232"/>
      <c r="I635" s="232"/>
      <c r="J635" s="232"/>
      <c r="K635" s="232"/>
      <c r="L635" s="232"/>
      <c r="M635" s="232"/>
    </row>
    <row r="636">
      <c r="H636" s="232"/>
      <c r="I636" s="232"/>
      <c r="J636" s="232"/>
      <c r="K636" s="232"/>
      <c r="L636" s="232"/>
      <c r="M636" s="232"/>
    </row>
    <row r="637">
      <c r="H637" s="232"/>
      <c r="I637" s="232"/>
      <c r="J637" s="232"/>
      <c r="K637" s="232"/>
      <c r="L637" s="232"/>
      <c r="M637" s="232"/>
    </row>
    <row r="638">
      <c r="H638" s="232"/>
      <c r="I638" s="232"/>
      <c r="J638" s="232"/>
      <c r="K638" s="232"/>
      <c r="L638" s="232"/>
      <c r="M638" s="232"/>
    </row>
    <row r="639">
      <c r="H639" s="232"/>
      <c r="I639" s="232"/>
      <c r="J639" s="232"/>
      <c r="K639" s="232"/>
      <c r="L639" s="232"/>
      <c r="M639" s="232"/>
    </row>
    <row r="640">
      <c r="H640" s="232"/>
      <c r="I640" s="232"/>
      <c r="J640" s="232"/>
      <c r="K640" s="232"/>
      <c r="L640" s="232"/>
      <c r="M640" s="232"/>
    </row>
    <row r="641">
      <c r="H641" s="232"/>
      <c r="I641" s="232"/>
      <c r="J641" s="232"/>
      <c r="K641" s="232"/>
      <c r="L641" s="232"/>
      <c r="M641" s="232"/>
    </row>
    <row r="642">
      <c r="H642" s="232"/>
      <c r="I642" s="232"/>
      <c r="J642" s="232"/>
      <c r="K642" s="232"/>
      <c r="L642" s="232"/>
      <c r="M642" s="232"/>
    </row>
    <row r="643">
      <c r="H643" s="232"/>
      <c r="I643" s="232"/>
      <c r="J643" s="232"/>
      <c r="K643" s="232"/>
      <c r="L643" s="232"/>
      <c r="M643" s="232"/>
    </row>
    <row r="644">
      <c r="H644" s="232"/>
      <c r="I644" s="232"/>
      <c r="J644" s="232"/>
      <c r="K644" s="232"/>
      <c r="L644" s="232"/>
      <c r="M644" s="232"/>
    </row>
    <row r="645">
      <c r="H645" s="232"/>
      <c r="I645" s="232"/>
      <c r="J645" s="232"/>
      <c r="K645" s="232"/>
      <c r="L645" s="232"/>
      <c r="M645" s="232"/>
    </row>
    <row r="646">
      <c r="H646" s="232"/>
      <c r="I646" s="232"/>
      <c r="J646" s="232"/>
      <c r="K646" s="232"/>
      <c r="L646" s="232"/>
      <c r="M646" s="232"/>
    </row>
    <row r="647">
      <c r="H647" s="232"/>
      <c r="I647" s="232"/>
      <c r="J647" s="232"/>
      <c r="K647" s="232"/>
      <c r="L647" s="232"/>
      <c r="M647" s="232"/>
    </row>
    <row r="648">
      <c r="H648" s="232"/>
      <c r="I648" s="232"/>
      <c r="J648" s="232"/>
      <c r="K648" s="232"/>
      <c r="L648" s="232"/>
      <c r="M648" s="232"/>
    </row>
    <row r="649">
      <c r="H649" s="232"/>
      <c r="I649" s="232"/>
      <c r="J649" s="232"/>
      <c r="K649" s="232"/>
      <c r="L649" s="232"/>
      <c r="M649" s="232"/>
    </row>
    <row r="650">
      <c r="H650" s="232"/>
      <c r="I650" s="232"/>
      <c r="J650" s="232"/>
      <c r="K650" s="232"/>
      <c r="L650" s="232"/>
      <c r="M650" s="232"/>
    </row>
    <row r="651">
      <c r="H651" s="232"/>
      <c r="I651" s="232"/>
      <c r="J651" s="232"/>
      <c r="K651" s="232"/>
      <c r="L651" s="232"/>
      <c r="M651" s="232"/>
    </row>
    <row r="652">
      <c r="H652" s="232"/>
      <c r="I652" s="232"/>
      <c r="J652" s="232"/>
      <c r="K652" s="232"/>
      <c r="L652" s="232"/>
      <c r="M652" s="232"/>
    </row>
    <row r="653">
      <c r="H653" s="232"/>
      <c r="I653" s="232"/>
      <c r="J653" s="232"/>
      <c r="K653" s="232"/>
      <c r="L653" s="232"/>
      <c r="M653" s="232"/>
    </row>
    <row r="654">
      <c r="H654" s="232"/>
      <c r="I654" s="232"/>
      <c r="J654" s="232"/>
      <c r="K654" s="232"/>
      <c r="L654" s="232"/>
      <c r="M654" s="232"/>
    </row>
    <row r="655">
      <c r="H655" s="232"/>
      <c r="I655" s="232"/>
      <c r="J655" s="232"/>
      <c r="K655" s="232"/>
      <c r="L655" s="232"/>
      <c r="M655" s="232"/>
    </row>
    <row r="656">
      <c r="H656" s="232"/>
      <c r="I656" s="232"/>
      <c r="J656" s="232"/>
      <c r="K656" s="232"/>
      <c r="L656" s="232"/>
      <c r="M656" s="232"/>
    </row>
    <row r="657">
      <c r="H657" s="232"/>
      <c r="I657" s="232"/>
      <c r="J657" s="232"/>
      <c r="K657" s="232"/>
      <c r="L657" s="232"/>
      <c r="M657" s="232"/>
    </row>
    <row r="658">
      <c r="H658" s="232"/>
      <c r="I658" s="232"/>
      <c r="J658" s="232"/>
      <c r="K658" s="232"/>
      <c r="L658" s="232"/>
      <c r="M658" s="232"/>
    </row>
    <row r="659">
      <c r="H659" s="232"/>
      <c r="I659" s="232"/>
      <c r="J659" s="232"/>
      <c r="K659" s="232"/>
      <c r="L659" s="232"/>
      <c r="M659" s="232"/>
    </row>
    <row r="660">
      <c r="H660" s="232"/>
      <c r="I660" s="232"/>
      <c r="J660" s="232"/>
      <c r="K660" s="232"/>
      <c r="L660" s="232"/>
      <c r="M660" s="232"/>
    </row>
    <row r="661">
      <c r="H661" s="232"/>
      <c r="I661" s="232"/>
      <c r="J661" s="232"/>
      <c r="K661" s="232"/>
      <c r="L661" s="232"/>
      <c r="M661" s="232"/>
    </row>
    <row r="662">
      <c r="H662" s="232"/>
      <c r="I662" s="232"/>
      <c r="J662" s="232"/>
      <c r="K662" s="232"/>
      <c r="L662" s="232"/>
      <c r="M662" s="232"/>
    </row>
    <row r="663">
      <c r="H663" s="232"/>
      <c r="I663" s="232"/>
      <c r="J663" s="232"/>
      <c r="K663" s="232"/>
      <c r="L663" s="232"/>
      <c r="M663" s="232"/>
    </row>
    <row r="664">
      <c r="H664" s="232"/>
      <c r="I664" s="232"/>
      <c r="J664" s="232"/>
      <c r="K664" s="232"/>
      <c r="L664" s="232"/>
      <c r="M664" s="232"/>
    </row>
    <row r="665">
      <c r="H665" s="232"/>
      <c r="I665" s="232"/>
      <c r="J665" s="232"/>
      <c r="K665" s="232"/>
      <c r="L665" s="232"/>
      <c r="M665" s="232"/>
    </row>
    <row r="666">
      <c r="H666" s="232"/>
      <c r="I666" s="232"/>
      <c r="J666" s="232"/>
      <c r="K666" s="232"/>
      <c r="L666" s="232"/>
      <c r="M666" s="232"/>
    </row>
    <row r="667">
      <c r="H667" s="232"/>
      <c r="I667" s="232"/>
      <c r="J667" s="232"/>
      <c r="K667" s="232"/>
      <c r="L667" s="232"/>
      <c r="M667" s="232"/>
    </row>
    <row r="668">
      <c r="H668" s="232"/>
      <c r="I668" s="232"/>
      <c r="J668" s="232"/>
      <c r="K668" s="232"/>
      <c r="L668" s="232"/>
      <c r="M668" s="232"/>
    </row>
    <row r="669">
      <c r="H669" s="232"/>
      <c r="I669" s="232"/>
      <c r="J669" s="232"/>
      <c r="K669" s="232"/>
      <c r="L669" s="232"/>
      <c r="M669" s="232"/>
    </row>
    <row r="670">
      <c r="H670" s="232"/>
      <c r="I670" s="232"/>
      <c r="J670" s="232"/>
      <c r="K670" s="232"/>
      <c r="L670" s="232"/>
      <c r="M670" s="232"/>
    </row>
    <row r="671">
      <c r="H671" s="232"/>
      <c r="I671" s="232"/>
      <c r="J671" s="232"/>
      <c r="K671" s="232"/>
      <c r="L671" s="232"/>
      <c r="M671" s="232"/>
    </row>
    <row r="672">
      <c r="H672" s="232"/>
      <c r="I672" s="232"/>
      <c r="J672" s="232"/>
      <c r="K672" s="232"/>
      <c r="L672" s="232"/>
      <c r="M672" s="232"/>
    </row>
    <row r="673">
      <c r="H673" s="232"/>
      <c r="I673" s="232"/>
      <c r="J673" s="232"/>
      <c r="K673" s="232"/>
      <c r="L673" s="232"/>
      <c r="M673" s="232"/>
    </row>
    <row r="674">
      <c r="H674" s="232"/>
      <c r="I674" s="232"/>
      <c r="J674" s="232"/>
      <c r="K674" s="232"/>
      <c r="L674" s="232"/>
      <c r="M674" s="232"/>
    </row>
    <row r="675">
      <c r="H675" s="232"/>
      <c r="I675" s="232"/>
      <c r="J675" s="232"/>
      <c r="K675" s="232"/>
      <c r="L675" s="232"/>
      <c r="M675" s="232"/>
    </row>
    <row r="676">
      <c r="H676" s="232"/>
      <c r="I676" s="232"/>
      <c r="J676" s="232"/>
      <c r="K676" s="232"/>
      <c r="L676" s="232"/>
      <c r="M676" s="232"/>
    </row>
    <row r="677">
      <c r="H677" s="232"/>
      <c r="I677" s="232"/>
      <c r="J677" s="232"/>
      <c r="K677" s="232"/>
      <c r="L677" s="232"/>
      <c r="M677" s="232"/>
    </row>
    <row r="678">
      <c r="H678" s="232"/>
      <c r="I678" s="232"/>
      <c r="J678" s="232"/>
      <c r="K678" s="232"/>
      <c r="L678" s="232"/>
      <c r="M678" s="232"/>
    </row>
    <row r="679">
      <c r="H679" s="232"/>
      <c r="I679" s="232"/>
      <c r="J679" s="232"/>
      <c r="K679" s="232"/>
      <c r="L679" s="232"/>
      <c r="M679" s="232"/>
    </row>
    <row r="680">
      <c r="H680" s="232"/>
      <c r="I680" s="232"/>
      <c r="J680" s="232"/>
      <c r="K680" s="232"/>
      <c r="L680" s="232"/>
      <c r="M680" s="232"/>
    </row>
    <row r="681">
      <c r="H681" s="232"/>
      <c r="I681" s="232"/>
      <c r="J681" s="232"/>
      <c r="K681" s="232"/>
      <c r="L681" s="232"/>
      <c r="M681" s="232"/>
    </row>
    <row r="682">
      <c r="H682" s="232"/>
      <c r="I682" s="232"/>
      <c r="J682" s="232"/>
      <c r="K682" s="232"/>
      <c r="L682" s="232"/>
      <c r="M682" s="232"/>
    </row>
    <row r="683">
      <c r="H683" s="232"/>
      <c r="I683" s="232"/>
      <c r="J683" s="232"/>
      <c r="K683" s="232"/>
      <c r="L683" s="232"/>
      <c r="M683" s="232"/>
    </row>
    <row r="684">
      <c r="H684" s="232"/>
      <c r="I684" s="232"/>
      <c r="J684" s="232"/>
      <c r="K684" s="232"/>
      <c r="L684" s="232"/>
      <c r="M684" s="232"/>
    </row>
    <row r="685">
      <c r="H685" s="232"/>
      <c r="I685" s="232"/>
      <c r="J685" s="232"/>
      <c r="K685" s="232"/>
      <c r="L685" s="232"/>
      <c r="M685" s="232"/>
    </row>
    <row r="686">
      <c r="H686" s="232"/>
      <c r="I686" s="232"/>
      <c r="J686" s="232"/>
      <c r="K686" s="232"/>
      <c r="L686" s="232"/>
      <c r="M686" s="232"/>
    </row>
    <row r="687">
      <c r="H687" s="232"/>
      <c r="I687" s="232"/>
      <c r="J687" s="232"/>
      <c r="K687" s="232"/>
      <c r="L687" s="232"/>
      <c r="M687" s="232"/>
    </row>
    <row r="688">
      <c r="H688" s="232"/>
      <c r="I688" s="232"/>
      <c r="J688" s="232"/>
      <c r="K688" s="232"/>
      <c r="L688" s="232"/>
      <c r="M688" s="232"/>
    </row>
    <row r="689">
      <c r="H689" s="232"/>
      <c r="I689" s="232"/>
      <c r="J689" s="232"/>
      <c r="K689" s="232"/>
      <c r="L689" s="232"/>
      <c r="M689" s="232"/>
    </row>
    <row r="690">
      <c r="H690" s="232"/>
      <c r="I690" s="232"/>
      <c r="J690" s="232"/>
      <c r="K690" s="232"/>
      <c r="L690" s="232"/>
      <c r="M690" s="232"/>
    </row>
    <row r="691">
      <c r="H691" s="232"/>
      <c r="I691" s="232"/>
      <c r="J691" s="232"/>
      <c r="K691" s="232"/>
      <c r="L691" s="232"/>
      <c r="M691" s="232"/>
    </row>
    <row r="692">
      <c r="H692" s="232"/>
      <c r="I692" s="232"/>
      <c r="J692" s="232"/>
      <c r="K692" s="232"/>
      <c r="L692" s="232"/>
      <c r="M692" s="232"/>
    </row>
    <row r="693">
      <c r="H693" s="232"/>
      <c r="I693" s="232"/>
      <c r="J693" s="232"/>
      <c r="K693" s="232"/>
      <c r="L693" s="232"/>
      <c r="M693" s="232"/>
    </row>
    <row r="694">
      <c r="H694" s="232"/>
      <c r="I694" s="232"/>
      <c r="J694" s="232"/>
      <c r="K694" s="232"/>
      <c r="L694" s="232"/>
      <c r="M694" s="232"/>
    </row>
    <row r="695">
      <c r="H695" s="232"/>
      <c r="I695" s="232"/>
      <c r="J695" s="232"/>
      <c r="K695" s="232"/>
      <c r="L695" s="232"/>
      <c r="M695" s="232"/>
    </row>
    <row r="696">
      <c r="H696" s="232"/>
      <c r="I696" s="232"/>
      <c r="J696" s="232"/>
      <c r="K696" s="232"/>
      <c r="L696" s="232"/>
      <c r="M696" s="232"/>
    </row>
    <row r="697">
      <c r="H697" s="232"/>
      <c r="I697" s="232"/>
      <c r="J697" s="232"/>
      <c r="K697" s="232"/>
      <c r="L697" s="232"/>
      <c r="M697" s="232"/>
    </row>
    <row r="698">
      <c r="H698" s="232"/>
      <c r="I698" s="232"/>
      <c r="J698" s="232"/>
      <c r="K698" s="232"/>
      <c r="L698" s="232"/>
      <c r="M698" s="232"/>
    </row>
    <row r="699">
      <c r="H699" s="232"/>
      <c r="I699" s="232"/>
      <c r="J699" s="232"/>
      <c r="K699" s="232"/>
      <c r="L699" s="232"/>
      <c r="M699" s="232"/>
    </row>
    <row r="700">
      <c r="H700" s="232"/>
      <c r="I700" s="232"/>
      <c r="J700" s="232"/>
      <c r="K700" s="232"/>
      <c r="L700" s="232"/>
      <c r="M700" s="232"/>
    </row>
    <row r="701">
      <c r="H701" s="232"/>
      <c r="I701" s="232"/>
      <c r="J701" s="232"/>
      <c r="K701" s="232"/>
      <c r="L701" s="232"/>
      <c r="M701" s="232"/>
    </row>
    <row r="702">
      <c r="H702" s="232"/>
      <c r="I702" s="232"/>
      <c r="J702" s="232"/>
      <c r="K702" s="232"/>
      <c r="L702" s="232"/>
      <c r="M702" s="232"/>
    </row>
    <row r="703">
      <c r="H703" s="232"/>
      <c r="I703" s="232"/>
      <c r="J703" s="232"/>
      <c r="K703" s="232"/>
      <c r="L703" s="232"/>
      <c r="M703" s="232"/>
    </row>
    <row r="704">
      <c r="H704" s="232"/>
      <c r="I704" s="232"/>
      <c r="J704" s="232"/>
      <c r="K704" s="232"/>
      <c r="L704" s="232"/>
      <c r="M704" s="232"/>
    </row>
    <row r="705">
      <c r="H705" s="232"/>
      <c r="I705" s="232"/>
      <c r="J705" s="232"/>
      <c r="K705" s="232"/>
      <c r="L705" s="232"/>
      <c r="M705" s="232"/>
    </row>
    <row r="706">
      <c r="H706" s="232"/>
      <c r="I706" s="232"/>
      <c r="J706" s="232"/>
      <c r="K706" s="232"/>
      <c r="L706" s="232"/>
      <c r="M706" s="232"/>
    </row>
    <row r="707">
      <c r="H707" s="232"/>
      <c r="I707" s="232"/>
      <c r="J707" s="232"/>
      <c r="K707" s="232"/>
      <c r="L707" s="232"/>
      <c r="M707" s="232"/>
    </row>
    <row r="708">
      <c r="H708" s="232"/>
      <c r="I708" s="232"/>
      <c r="J708" s="232"/>
      <c r="K708" s="232"/>
      <c r="L708" s="232"/>
      <c r="M708" s="232"/>
    </row>
    <row r="709">
      <c r="H709" s="232"/>
      <c r="I709" s="232"/>
      <c r="J709" s="232"/>
      <c r="K709" s="232"/>
      <c r="L709" s="232"/>
      <c r="M709" s="232"/>
    </row>
    <row r="710">
      <c r="H710" s="232"/>
      <c r="I710" s="232"/>
      <c r="J710" s="232"/>
      <c r="K710" s="232"/>
      <c r="L710" s="232"/>
      <c r="M710" s="232"/>
    </row>
    <row r="711">
      <c r="H711" s="232"/>
      <c r="I711" s="232"/>
      <c r="J711" s="232"/>
      <c r="K711" s="232"/>
      <c r="L711" s="232"/>
      <c r="M711" s="232"/>
    </row>
    <row r="712">
      <c r="H712" s="232"/>
      <c r="I712" s="232"/>
      <c r="J712" s="232"/>
      <c r="K712" s="232"/>
      <c r="L712" s="232"/>
      <c r="M712" s="232"/>
    </row>
    <row r="713">
      <c r="H713" s="232"/>
      <c r="I713" s="232"/>
      <c r="J713" s="232"/>
      <c r="K713" s="232"/>
      <c r="L713" s="232"/>
      <c r="M713" s="232"/>
    </row>
    <row r="714">
      <c r="H714" s="232"/>
      <c r="I714" s="232"/>
      <c r="J714" s="232"/>
      <c r="K714" s="232"/>
      <c r="L714" s="232"/>
      <c r="M714" s="232"/>
    </row>
    <row r="715">
      <c r="H715" s="232"/>
      <c r="I715" s="232"/>
      <c r="J715" s="232"/>
      <c r="K715" s="232"/>
      <c r="L715" s="232"/>
      <c r="M715" s="232"/>
    </row>
    <row r="716">
      <c r="H716" s="232"/>
      <c r="I716" s="232"/>
      <c r="J716" s="232"/>
      <c r="K716" s="232"/>
      <c r="L716" s="232"/>
      <c r="M716" s="232"/>
    </row>
    <row r="717">
      <c r="H717" s="232"/>
      <c r="I717" s="232"/>
      <c r="J717" s="232"/>
      <c r="K717" s="232"/>
      <c r="L717" s="232"/>
      <c r="M717" s="232"/>
    </row>
    <row r="718">
      <c r="H718" s="232"/>
      <c r="I718" s="232"/>
      <c r="J718" s="232"/>
      <c r="K718" s="232"/>
      <c r="L718" s="232"/>
      <c r="M718" s="232"/>
    </row>
    <row r="719">
      <c r="H719" s="232"/>
      <c r="I719" s="232"/>
      <c r="J719" s="232"/>
      <c r="K719" s="232"/>
      <c r="L719" s="232"/>
      <c r="M719" s="232"/>
    </row>
    <row r="720">
      <c r="H720" s="232"/>
      <c r="I720" s="232"/>
      <c r="J720" s="232"/>
      <c r="K720" s="232"/>
      <c r="L720" s="232"/>
      <c r="M720" s="232"/>
    </row>
    <row r="721">
      <c r="H721" s="232"/>
      <c r="I721" s="232"/>
      <c r="J721" s="232"/>
      <c r="K721" s="232"/>
      <c r="L721" s="232"/>
      <c r="M721" s="232"/>
    </row>
    <row r="722">
      <c r="H722" s="232"/>
      <c r="I722" s="232"/>
      <c r="J722" s="232"/>
      <c r="K722" s="232"/>
      <c r="L722" s="232"/>
      <c r="M722" s="232"/>
    </row>
    <row r="723">
      <c r="H723" s="232"/>
      <c r="I723" s="232"/>
      <c r="J723" s="232"/>
      <c r="K723" s="232"/>
      <c r="L723" s="232"/>
      <c r="M723" s="232"/>
    </row>
    <row r="724">
      <c r="H724" s="232"/>
      <c r="I724" s="232"/>
      <c r="J724" s="232"/>
      <c r="K724" s="232"/>
      <c r="L724" s="232"/>
      <c r="M724" s="232"/>
    </row>
    <row r="725">
      <c r="H725" s="232"/>
      <c r="I725" s="232"/>
      <c r="J725" s="232"/>
      <c r="K725" s="232"/>
      <c r="L725" s="232"/>
      <c r="M725" s="232"/>
    </row>
    <row r="726">
      <c r="H726" s="232"/>
      <c r="I726" s="232"/>
      <c r="J726" s="232"/>
      <c r="K726" s="232"/>
      <c r="L726" s="232"/>
      <c r="M726" s="232"/>
    </row>
    <row r="727">
      <c r="H727" s="232"/>
      <c r="I727" s="232"/>
      <c r="J727" s="232"/>
      <c r="K727" s="232"/>
      <c r="L727" s="232"/>
      <c r="M727" s="232"/>
    </row>
    <row r="728">
      <c r="H728" s="232"/>
      <c r="I728" s="232"/>
      <c r="J728" s="232"/>
      <c r="K728" s="232"/>
      <c r="L728" s="232"/>
      <c r="M728" s="232"/>
    </row>
    <row r="729">
      <c r="H729" s="232"/>
      <c r="I729" s="232"/>
      <c r="J729" s="232"/>
      <c r="K729" s="232"/>
      <c r="L729" s="232"/>
      <c r="M729" s="232"/>
    </row>
    <row r="730">
      <c r="H730" s="232"/>
      <c r="I730" s="232"/>
      <c r="J730" s="232"/>
      <c r="K730" s="232"/>
      <c r="L730" s="232"/>
      <c r="M730" s="232"/>
    </row>
    <row r="731">
      <c r="H731" s="232"/>
      <c r="I731" s="232"/>
      <c r="J731" s="232"/>
      <c r="K731" s="232"/>
      <c r="L731" s="232"/>
      <c r="M731" s="232"/>
    </row>
    <row r="732">
      <c r="H732" s="232"/>
      <c r="I732" s="232"/>
      <c r="J732" s="232"/>
      <c r="K732" s="232"/>
      <c r="L732" s="232"/>
      <c r="M732" s="232"/>
    </row>
    <row r="733">
      <c r="H733" s="232"/>
      <c r="I733" s="232"/>
      <c r="J733" s="232"/>
      <c r="K733" s="232"/>
      <c r="L733" s="232"/>
      <c r="M733" s="232"/>
    </row>
    <row r="734">
      <c r="H734" s="232"/>
      <c r="I734" s="232"/>
      <c r="J734" s="232"/>
      <c r="K734" s="232"/>
      <c r="L734" s="232"/>
      <c r="M734" s="232"/>
    </row>
    <row r="735">
      <c r="H735" s="232"/>
      <c r="I735" s="232"/>
      <c r="J735" s="232"/>
      <c r="K735" s="232"/>
      <c r="L735" s="232"/>
      <c r="M735" s="232"/>
    </row>
    <row r="736">
      <c r="H736" s="232"/>
      <c r="I736" s="232"/>
      <c r="J736" s="232"/>
      <c r="K736" s="232"/>
      <c r="L736" s="232"/>
      <c r="M736" s="232"/>
    </row>
    <row r="737">
      <c r="H737" s="232"/>
      <c r="I737" s="232"/>
      <c r="J737" s="232"/>
      <c r="K737" s="232"/>
      <c r="L737" s="232"/>
      <c r="M737" s="232"/>
    </row>
    <row r="738">
      <c r="H738" s="232"/>
      <c r="I738" s="232"/>
      <c r="J738" s="232"/>
      <c r="K738" s="232"/>
      <c r="L738" s="232"/>
      <c r="M738" s="232"/>
    </row>
    <row r="739">
      <c r="H739" s="232"/>
      <c r="I739" s="232"/>
      <c r="J739" s="232"/>
      <c r="K739" s="232"/>
      <c r="L739" s="232"/>
      <c r="M739" s="232"/>
    </row>
    <row r="740">
      <c r="H740" s="232"/>
      <c r="I740" s="232"/>
      <c r="J740" s="232"/>
      <c r="K740" s="232"/>
      <c r="L740" s="232"/>
      <c r="M740" s="232"/>
    </row>
    <row r="741">
      <c r="H741" s="232"/>
      <c r="I741" s="232"/>
      <c r="J741" s="232"/>
      <c r="K741" s="232"/>
      <c r="L741" s="232"/>
      <c r="M741" s="232"/>
    </row>
    <row r="742">
      <c r="H742" s="232"/>
      <c r="I742" s="232"/>
      <c r="J742" s="232"/>
      <c r="K742" s="232"/>
      <c r="L742" s="232"/>
      <c r="M742" s="232"/>
    </row>
    <row r="743">
      <c r="H743" s="232"/>
      <c r="I743" s="232"/>
      <c r="J743" s="232"/>
      <c r="K743" s="232"/>
      <c r="L743" s="232"/>
      <c r="M743" s="232"/>
    </row>
    <row r="744">
      <c r="H744" s="232"/>
      <c r="I744" s="232"/>
      <c r="J744" s="232"/>
      <c r="K744" s="232"/>
      <c r="L744" s="232"/>
      <c r="M744" s="232"/>
    </row>
    <row r="745">
      <c r="H745" s="232"/>
      <c r="I745" s="232"/>
      <c r="J745" s="232"/>
      <c r="K745" s="232"/>
      <c r="L745" s="232"/>
      <c r="M745" s="232"/>
    </row>
    <row r="746">
      <c r="H746" s="232"/>
      <c r="I746" s="232"/>
      <c r="J746" s="232"/>
      <c r="K746" s="232"/>
      <c r="L746" s="232"/>
      <c r="M746" s="232"/>
    </row>
    <row r="747">
      <c r="H747" s="232"/>
      <c r="I747" s="232"/>
      <c r="J747" s="232"/>
      <c r="K747" s="232"/>
      <c r="L747" s="232"/>
      <c r="M747" s="232"/>
    </row>
    <row r="748">
      <c r="H748" s="232"/>
      <c r="I748" s="232"/>
      <c r="J748" s="232"/>
      <c r="K748" s="232"/>
      <c r="L748" s="232"/>
      <c r="M748" s="232"/>
    </row>
    <row r="749">
      <c r="H749" s="232"/>
      <c r="I749" s="232"/>
      <c r="J749" s="232"/>
      <c r="K749" s="232"/>
      <c r="L749" s="232"/>
      <c r="M749" s="232"/>
    </row>
    <row r="750">
      <c r="H750" s="232"/>
      <c r="I750" s="232"/>
      <c r="J750" s="232"/>
      <c r="K750" s="232"/>
      <c r="L750" s="232"/>
      <c r="M750" s="232"/>
    </row>
    <row r="751">
      <c r="H751" s="232"/>
      <c r="I751" s="232"/>
      <c r="J751" s="232"/>
      <c r="K751" s="232"/>
      <c r="L751" s="232"/>
      <c r="M751" s="232"/>
    </row>
    <row r="752">
      <c r="H752" s="232"/>
      <c r="I752" s="232"/>
      <c r="J752" s="232"/>
      <c r="K752" s="232"/>
      <c r="L752" s="232"/>
      <c r="M752" s="232"/>
    </row>
    <row r="753">
      <c r="H753" s="232"/>
      <c r="I753" s="232"/>
      <c r="J753" s="232"/>
      <c r="K753" s="232"/>
      <c r="L753" s="232"/>
      <c r="M753" s="232"/>
    </row>
    <row r="754">
      <c r="H754" s="232"/>
      <c r="I754" s="232"/>
      <c r="J754" s="232"/>
      <c r="K754" s="232"/>
      <c r="L754" s="232"/>
      <c r="M754" s="232"/>
    </row>
    <row r="755">
      <c r="H755" s="232"/>
      <c r="I755" s="232"/>
      <c r="J755" s="232"/>
      <c r="K755" s="232"/>
      <c r="L755" s="232"/>
      <c r="M755" s="232"/>
    </row>
    <row r="756">
      <c r="H756" s="232"/>
      <c r="I756" s="232"/>
      <c r="J756" s="232"/>
      <c r="K756" s="232"/>
      <c r="L756" s="232"/>
      <c r="M756" s="232"/>
    </row>
    <row r="757">
      <c r="H757" s="232"/>
      <c r="I757" s="232"/>
      <c r="J757" s="232"/>
      <c r="K757" s="232"/>
      <c r="L757" s="232"/>
      <c r="M757" s="232"/>
    </row>
    <row r="758">
      <c r="H758" s="232"/>
      <c r="I758" s="232"/>
      <c r="J758" s="232"/>
      <c r="K758" s="232"/>
      <c r="L758" s="232"/>
      <c r="M758" s="232"/>
    </row>
    <row r="759">
      <c r="H759" s="232"/>
      <c r="I759" s="232"/>
      <c r="J759" s="232"/>
      <c r="K759" s="232"/>
      <c r="L759" s="232"/>
      <c r="M759" s="232"/>
    </row>
    <row r="760">
      <c r="H760" s="232"/>
      <c r="I760" s="232"/>
      <c r="J760" s="232"/>
      <c r="K760" s="232"/>
      <c r="L760" s="232"/>
      <c r="M760" s="232"/>
    </row>
    <row r="761">
      <c r="H761" s="232"/>
      <c r="I761" s="232"/>
      <c r="J761" s="232"/>
      <c r="K761" s="232"/>
      <c r="L761" s="232"/>
      <c r="M761" s="232"/>
    </row>
    <row r="762">
      <c r="H762" s="232"/>
      <c r="I762" s="232"/>
      <c r="J762" s="232"/>
      <c r="K762" s="232"/>
      <c r="L762" s="232"/>
      <c r="M762" s="232"/>
    </row>
    <row r="763">
      <c r="H763" s="232"/>
      <c r="I763" s="232"/>
      <c r="J763" s="232"/>
      <c r="K763" s="232"/>
      <c r="L763" s="232"/>
      <c r="M763" s="232"/>
    </row>
    <row r="764">
      <c r="H764" s="232"/>
      <c r="I764" s="232"/>
      <c r="J764" s="232"/>
      <c r="K764" s="232"/>
      <c r="L764" s="232"/>
      <c r="M764" s="232"/>
    </row>
    <row r="765">
      <c r="H765" s="232"/>
      <c r="I765" s="232"/>
      <c r="J765" s="232"/>
      <c r="K765" s="232"/>
      <c r="L765" s="232"/>
      <c r="M765" s="232"/>
    </row>
    <row r="766">
      <c r="H766" s="232"/>
      <c r="I766" s="232"/>
      <c r="J766" s="232"/>
      <c r="K766" s="232"/>
      <c r="L766" s="232"/>
      <c r="M766" s="232"/>
    </row>
    <row r="767">
      <c r="H767" s="232"/>
      <c r="I767" s="232"/>
      <c r="J767" s="232"/>
      <c r="K767" s="232"/>
      <c r="L767" s="232"/>
      <c r="M767" s="232"/>
    </row>
    <row r="768">
      <c r="H768" s="232"/>
      <c r="I768" s="232"/>
      <c r="J768" s="232"/>
      <c r="K768" s="232"/>
      <c r="L768" s="232"/>
      <c r="M768" s="232"/>
    </row>
    <row r="769">
      <c r="H769" s="232"/>
      <c r="I769" s="232"/>
      <c r="J769" s="232"/>
      <c r="K769" s="232"/>
      <c r="L769" s="232"/>
      <c r="M769" s="232"/>
    </row>
    <row r="770">
      <c r="H770" s="232"/>
      <c r="I770" s="232"/>
      <c r="J770" s="232"/>
      <c r="K770" s="232"/>
      <c r="L770" s="232"/>
      <c r="M770" s="232"/>
    </row>
    <row r="771">
      <c r="H771" s="232"/>
      <c r="I771" s="232"/>
      <c r="J771" s="232"/>
      <c r="K771" s="232"/>
      <c r="L771" s="232"/>
      <c r="M771" s="232"/>
    </row>
    <row r="772">
      <c r="H772" s="232"/>
      <c r="I772" s="232"/>
      <c r="J772" s="232"/>
      <c r="K772" s="232"/>
      <c r="L772" s="232"/>
      <c r="M772" s="232"/>
    </row>
    <row r="773">
      <c r="H773" s="232"/>
      <c r="I773" s="232"/>
      <c r="J773" s="232"/>
      <c r="K773" s="232"/>
      <c r="L773" s="232"/>
      <c r="M773" s="232"/>
    </row>
    <row r="774">
      <c r="H774" s="232"/>
      <c r="I774" s="232"/>
      <c r="J774" s="232"/>
      <c r="K774" s="232"/>
      <c r="L774" s="232"/>
      <c r="M774" s="232"/>
    </row>
    <row r="775">
      <c r="H775" s="232"/>
      <c r="I775" s="232"/>
      <c r="J775" s="232"/>
      <c r="K775" s="232"/>
      <c r="L775" s="232"/>
      <c r="M775" s="232"/>
    </row>
    <row r="776">
      <c r="H776" s="232"/>
      <c r="I776" s="232"/>
      <c r="J776" s="232"/>
      <c r="K776" s="232"/>
      <c r="L776" s="232"/>
      <c r="M776" s="232"/>
    </row>
    <row r="777">
      <c r="H777" s="232"/>
      <c r="I777" s="232"/>
      <c r="J777" s="232"/>
      <c r="K777" s="232"/>
      <c r="L777" s="232"/>
      <c r="M777" s="232"/>
    </row>
    <row r="778">
      <c r="H778" s="232"/>
      <c r="I778" s="232"/>
      <c r="J778" s="232"/>
      <c r="K778" s="232"/>
      <c r="L778" s="232"/>
      <c r="M778" s="232"/>
    </row>
    <row r="779">
      <c r="H779" s="232"/>
      <c r="I779" s="232"/>
      <c r="J779" s="232"/>
      <c r="K779" s="232"/>
      <c r="L779" s="232"/>
      <c r="M779" s="232"/>
    </row>
    <row r="780">
      <c r="H780" s="232"/>
      <c r="I780" s="232"/>
      <c r="J780" s="232"/>
      <c r="K780" s="232"/>
      <c r="L780" s="232"/>
      <c r="M780" s="232"/>
    </row>
    <row r="781">
      <c r="H781" s="232"/>
      <c r="I781" s="232"/>
      <c r="J781" s="232"/>
      <c r="K781" s="232"/>
      <c r="L781" s="232"/>
      <c r="M781" s="232"/>
    </row>
    <row r="782">
      <c r="H782" s="232"/>
      <c r="I782" s="232"/>
      <c r="J782" s="232"/>
      <c r="K782" s="232"/>
      <c r="L782" s="232"/>
      <c r="M782" s="232"/>
    </row>
    <row r="783">
      <c r="H783" s="232"/>
      <c r="I783" s="232"/>
      <c r="J783" s="232"/>
      <c r="K783" s="232"/>
      <c r="L783" s="232"/>
      <c r="M783" s="232"/>
    </row>
    <row r="784">
      <c r="H784" s="232"/>
      <c r="I784" s="232"/>
      <c r="J784" s="232"/>
      <c r="K784" s="232"/>
      <c r="L784" s="232"/>
      <c r="M784" s="232"/>
    </row>
    <row r="785">
      <c r="H785" s="232"/>
      <c r="I785" s="232"/>
      <c r="J785" s="232"/>
      <c r="K785" s="232"/>
      <c r="L785" s="232"/>
      <c r="M785" s="232"/>
    </row>
    <row r="786">
      <c r="H786" s="232"/>
      <c r="I786" s="232"/>
      <c r="J786" s="232"/>
      <c r="K786" s="232"/>
      <c r="L786" s="232"/>
      <c r="M786" s="232"/>
    </row>
    <row r="787">
      <c r="H787" s="232"/>
      <c r="I787" s="232"/>
      <c r="J787" s="232"/>
      <c r="K787" s="232"/>
      <c r="L787" s="232"/>
      <c r="M787" s="232"/>
    </row>
    <row r="788">
      <c r="H788" s="232"/>
      <c r="I788" s="232"/>
      <c r="J788" s="232"/>
      <c r="K788" s="232"/>
      <c r="L788" s="232"/>
      <c r="M788" s="232"/>
    </row>
    <row r="789">
      <c r="H789" s="232"/>
      <c r="I789" s="232"/>
      <c r="J789" s="232"/>
      <c r="K789" s="232"/>
      <c r="L789" s="232"/>
      <c r="M789" s="232"/>
    </row>
    <row r="790">
      <c r="H790" s="232"/>
      <c r="I790" s="232"/>
      <c r="J790" s="232"/>
      <c r="K790" s="232"/>
      <c r="L790" s="232"/>
      <c r="M790" s="232"/>
    </row>
    <row r="791">
      <c r="H791" s="232"/>
      <c r="I791" s="232"/>
      <c r="J791" s="232"/>
      <c r="K791" s="232"/>
      <c r="L791" s="232"/>
      <c r="M791" s="232"/>
    </row>
    <row r="792">
      <c r="H792" s="232"/>
      <c r="I792" s="232"/>
      <c r="J792" s="232"/>
      <c r="K792" s="232"/>
      <c r="L792" s="232"/>
      <c r="M792" s="232"/>
    </row>
    <row r="793">
      <c r="H793" s="232"/>
      <c r="I793" s="232"/>
      <c r="J793" s="232"/>
      <c r="K793" s="232"/>
      <c r="L793" s="232"/>
      <c r="M793" s="232"/>
    </row>
    <row r="794">
      <c r="H794" s="232"/>
      <c r="I794" s="232"/>
      <c r="J794" s="232"/>
      <c r="K794" s="232"/>
      <c r="L794" s="232"/>
      <c r="M794" s="232"/>
    </row>
    <row r="795">
      <c r="H795" s="232"/>
      <c r="I795" s="232"/>
      <c r="J795" s="232"/>
      <c r="K795" s="232"/>
      <c r="L795" s="232"/>
      <c r="M795" s="232"/>
    </row>
    <row r="796">
      <c r="H796" s="232"/>
      <c r="I796" s="232"/>
      <c r="J796" s="232"/>
      <c r="K796" s="232"/>
      <c r="L796" s="232"/>
      <c r="M796" s="232"/>
    </row>
    <row r="797">
      <c r="H797" s="232"/>
      <c r="I797" s="232"/>
      <c r="J797" s="232"/>
      <c r="K797" s="232"/>
      <c r="L797" s="232"/>
      <c r="M797" s="232"/>
    </row>
    <row r="798">
      <c r="H798" s="232"/>
      <c r="I798" s="232"/>
      <c r="J798" s="232"/>
      <c r="K798" s="232"/>
      <c r="L798" s="232"/>
      <c r="M798" s="232"/>
    </row>
    <row r="799">
      <c r="H799" s="232"/>
      <c r="I799" s="232"/>
      <c r="J799" s="232"/>
      <c r="K799" s="232"/>
      <c r="L799" s="232"/>
      <c r="M799" s="232"/>
    </row>
    <row r="800">
      <c r="H800" s="232"/>
      <c r="I800" s="232"/>
      <c r="J800" s="232"/>
      <c r="K800" s="232"/>
      <c r="L800" s="232"/>
      <c r="M800" s="232"/>
    </row>
    <row r="801">
      <c r="H801" s="232"/>
      <c r="I801" s="232"/>
      <c r="J801" s="232"/>
      <c r="K801" s="232"/>
      <c r="L801" s="232"/>
      <c r="M801" s="232"/>
    </row>
    <row r="802">
      <c r="H802" s="232"/>
      <c r="I802" s="232"/>
      <c r="J802" s="232"/>
      <c r="K802" s="232"/>
      <c r="L802" s="232"/>
      <c r="M802" s="232"/>
    </row>
    <row r="803">
      <c r="H803" s="232"/>
      <c r="I803" s="232"/>
      <c r="J803" s="232"/>
      <c r="K803" s="232"/>
      <c r="L803" s="232"/>
      <c r="M803" s="232"/>
    </row>
    <row r="804">
      <c r="H804" s="232"/>
      <c r="I804" s="232"/>
      <c r="J804" s="232"/>
      <c r="K804" s="232"/>
      <c r="L804" s="232"/>
      <c r="M804" s="232"/>
    </row>
    <row r="805">
      <c r="H805" s="232"/>
      <c r="I805" s="232"/>
      <c r="J805" s="232"/>
      <c r="K805" s="232"/>
      <c r="L805" s="232"/>
      <c r="M805" s="232"/>
    </row>
    <row r="806">
      <c r="H806" s="232"/>
      <c r="I806" s="232"/>
      <c r="J806" s="232"/>
      <c r="K806" s="232"/>
      <c r="L806" s="232"/>
      <c r="M806" s="232"/>
    </row>
    <row r="807">
      <c r="H807" s="232"/>
      <c r="I807" s="232"/>
      <c r="J807" s="232"/>
      <c r="K807" s="232"/>
      <c r="L807" s="232"/>
      <c r="M807" s="232"/>
    </row>
    <row r="808">
      <c r="H808" s="232"/>
      <c r="I808" s="232"/>
      <c r="J808" s="232"/>
      <c r="K808" s="232"/>
      <c r="L808" s="232"/>
      <c r="M808" s="232"/>
    </row>
    <row r="809">
      <c r="H809" s="232"/>
      <c r="I809" s="232"/>
      <c r="J809" s="232"/>
      <c r="K809" s="232"/>
      <c r="L809" s="232"/>
      <c r="M809" s="232"/>
    </row>
    <row r="810">
      <c r="H810" s="232"/>
      <c r="I810" s="232"/>
      <c r="J810" s="232"/>
      <c r="K810" s="232"/>
      <c r="L810" s="232"/>
      <c r="M810" s="232"/>
    </row>
    <row r="811">
      <c r="H811" s="232"/>
      <c r="I811" s="232"/>
      <c r="J811" s="232"/>
      <c r="K811" s="232"/>
      <c r="L811" s="232"/>
      <c r="M811" s="232"/>
    </row>
    <row r="812">
      <c r="H812" s="232"/>
      <c r="I812" s="232"/>
      <c r="J812" s="232"/>
      <c r="K812" s="232"/>
      <c r="L812" s="232"/>
      <c r="M812" s="232"/>
    </row>
    <row r="813">
      <c r="H813" s="232"/>
      <c r="I813" s="232"/>
      <c r="J813" s="232"/>
      <c r="K813" s="232"/>
      <c r="L813" s="232"/>
      <c r="M813" s="232"/>
    </row>
    <row r="814">
      <c r="H814" s="232"/>
      <c r="I814" s="232"/>
      <c r="J814" s="232"/>
      <c r="K814" s="232"/>
      <c r="L814" s="232"/>
      <c r="M814" s="232"/>
    </row>
    <row r="815">
      <c r="H815" s="232"/>
      <c r="I815" s="232"/>
      <c r="J815" s="232"/>
      <c r="K815" s="232"/>
      <c r="L815" s="232"/>
      <c r="M815" s="232"/>
    </row>
    <row r="816">
      <c r="H816" s="232"/>
      <c r="I816" s="232"/>
      <c r="J816" s="232"/>
      <c r="K816" s="232"/>
      <c r="L816" s="232"/>
      <c r="M816" s="232"/>
    </row>
    <row r="817">
      <c r="H817" s="232"/>
      <c r="I817" s="232"/>
      <c r="J817" s="232"/>
      <c r="K817" s="232"/>
      <c r="L817" s="232"/>
      <c r="M817" s="232"/>
    </row>
    <row r="818">
      <c r="H818" s="232"/>
      <c r="I818" s="232"/>
      <c r="J818" s="232"/>
      <c r="K818" s="232"/>
      <c r="L818" s="232"/>
      <c r="M818" s="232"/>
    </row>
    <row r="819">
      <c r="H819" s="232"/>
      <c r="I819" s="232"/>
      <c r="J819" s="232"/>
      <c r="K819" s="232"/>
      <c r="L819" s="232"/>
      <c r="M819" s="232"/>
    </row>
    <row r="820">
      <c r="H820" s="232"/>
      <c r="I820" s="232"/>
      <c r="J820" s="232"/>
      <c r="K820" s="232"/>
      <c r="L820" s="232"/>
      <c r="M820" s="232"/>
    </row>
    <row r="821">
      <c r="H821" s="232"/>
      <c r="I821" s="232"/>
      <c r="J821" s="232"/>
      <c r="K821" s="232"/>
      <c r="L821" s="232"/>
      <c r="M821" s="232"/>
    </row>
    <row r="822">
      <c r="H822" s="232"/>
      <c r="I822" s="232"/>
      <c r="J822" s="232"/>
      <c r="K822" s="232"/>
      <c r="L822" s="232"/>
      <c r="M822" s="232"/>
    </row>
    <row r="823">
      <c r="H823" s="232"/>
      <c r="I823" s="232"/>
      <c r="J823" s="232"/>
      <c r="K823" s="232"/>
      <c r="L823" s="232"/>
      <c r="M823" s="232"/>
    </row>
    <row r="824">
      <c r="H824" s="232"/>
      <c r="I824" s="232"/>
      <c r="J824" s="232"/>
      <c r="K824" s="232"/>
      <c r="L824" s="232"/>
      <c r="M824" s="232"/>
    </row>
    <row r="825">
      <c r="H825" s="232"/>
      <c r="I825" s="232"/>
      <c r="J825" s="232"/>
      <c r="K825" s="232"/>
      <c r="L825" s="232"/>
      <c r="M825" s="232"/>
    </row>
    <row r="826">
      <c r="H826" s="232"/>
      <c r="I826" s="232"/>
      <c r="J826" s="232"/>
      <c r="K826" s="232"/>
      <c r="L826" s="232"/>
      <c r="M826" s="232"/>
    </row>
    <row r="827">
      <c r="H827" s="232"/>
      <c r="I827" s="232"/>
      <c r="J827" s="232"/>
      <c r="K827" s="232"/>
      <c r="L827" s="232"/>
      <c r="M827" s="232"/>
    </row>
    <row r="828">
      <c r="H828" s="232"/>
      <c r="I828" s="232"/>
      <c r="J828" s="232"/>
      <c r="K828" s="232"/>
      <c r="L828" s="232"/>
      <c r="M828" s="232"/>
    </row>
    <row r="829">
      <c r="H829" s="232"/>
      <c r="I829" s="232"/>
      <c r="J829" s="232"/>
      <c r="K829" s="232"/>
      <c r="L829" s="232"/>
      <c r="M829" s="232"/>
    </row>
    <row r="830">
      <c r="H830" s="232"/>
      <c r="I830" s="232"/>
      <c r="J830" s="232"/>
      <c r="K830" s="232"/>
      <c r="L830" s="232"/>
      <c r="M830" s="232"/>
    </row>
    <row r="831">
      <c r="H831" s="232"/>
      <c r="I831" s="232"/>
      <c r="J831" s="232"/>
      <c r="K831" s="232"/>
      <c r="L831" s="232"/>
      <c r="M831" s="232"/>
    </row>
    <row r="832">
      <c r="H832" s="232"/>
      <c r="I832" s="232"/>
      <c r="J832" s="232"/>
      <c r="K832" s="232"/>
      <c r="L832" s="232"/>
      <c r="M832" s="232"/>
    </row>
    <row r="833">
      <c r="H833" s="232"/>
      <c r="I833" s="232"/>
      <c r="J833" s="232"/>
      <c r="K833" s="232"/>
      <c r="L833" s="232"/>
      <c r="M833" s="232"/>
    </row>
    <row r="834">
      <c r="H834" s="232"/>
      <c r="I834" s="232"/>
      <c r="J834" s="232"/>
      <c r="K834" s="232"/>
      <c r="L834" s="232"/>
      <c r="M834" s="232"/>
    </row>
    <row r="835">
      <c r="H835" s="232"/>
      <c r="I835" s="232"/>
      <c r="J835" s="232"/>
      <c r="K835" s="232"/>
      <c r="L835" s="232"/>
      <c r="M835" s="232"/>
    </row>
    <row r="836">
      <c r="H836" s="232"/>
      <c r="I836" s="232"/>
      <c r="J836" s="232"/>
      <c r="K836" s="232"/>
      <c r="L836" s="232"/>
      <c r="M836" s="232"/>
    </row>
    <row r="837">
      <c r="H837" s="232"/>
      <c r="I837" s="232"/>
      <c r="J837" s="232"/>
      <c r="K837" s="232"/>
      <c r="L837" s="232"/>
      <c r="M837" s="232"/>
    </row>
    <row r="838">
      <c r="H838" s="232"/>
      <c r="I838" s="232"/>
      <c r="J838" s="232"/>
      <c r="K838" s="232"/>
      <c r="L838" s="232"/>
      <c r="M838" s="232"/>
    </row>
    <row r="839">
      <c r="H839" s="232"/>
      <c r="I839" s="232"/>
      <c r="J839" s="232"/>
      <c r="K839" s="232"/>
      <c r="L839" s="232"/>
      <c r="M839" s="232"/>
    </row>
    <row r="840">
      <c r="H840" s="232"/>
      <c r="I840" s="232"/>
      <c r="J840" s="232"/>
      <c r="K840" s="232"/>
      <c r="L840" s="232"/>
      <c r="M840" s="232"/>
    </row>
    <row r="841">
      <c r="H841" s="232"/>
      <c r="I841" s="232"/>
      <c r="J841" s="232"/>
      <c r="K841" s="232"/>
      <c r="L841" s="232"/>
      <c r="M841" s="232"/>
    </row>
    <row r="842">
      <c r="H842" s="232"/>
      <c r="I842" s="232"/>
      <c r="J842" s="232"/>
      <c r="K842" s="232"/>
      <c r="L842" s="232"/>
      <c r="M842" s="232"/>
    </row>
    <row r="843">
      <c r="H843" s="232"/>
      <c r="I843" s="232"/>
      <c r="J843" s="232"/>
      <c r="K843" s="232"/>
      <c r="L843" s="232"/>
      <c r="M843" s="232"/>
    </row>
    <row r="844">
      <c r="H844" s="232"/>
      <c r="I844" s="232"/>
      <c r="J844" s="232"/>
      <c r="K844" s="232"/>
      <c r="L844" s="232"/>
      <c r="M844" s="232"/>
    </row>
    <row r="845">
      <c r="H845" s="232"/>
      <c r="I845" s="232"/>
      <c r="J845" s="232"/>
      <c r="K845" s="232"/>
      <c r="L845" s="232"/>
      <c r="M845" s="232"/>
    </row>
    <row r="846">
      <c r="H846" s="232"/>
      <c r="I846" s="232"/>
      <c r="J846" s="232"/>
      <c r="K846" s="232"/>
      <c r="L846" s="232"/>
      <c r="M846" s="232"/>
    </row>
    <row r="847">
      <c r="H847" s="232"/>
      <c r="I847" s="232"/>
      <c r="J847" s="232"/>
      <c r="K847" s="232"/>
      <c r="L847" s="232"/>
      <c r="M847" s="232"/>
    </row>
    <row r="848">
      <c r="H848" s="232"/>
      <c r="I848" s="232"/>
      <c r="J848" s="232"/>
      <c r="K848" s="232"/>
      <c r="L848" s="232"/>
      <c r="M848" s="232"/>
    </row>
    <row r="849">
      <c r="H849" s="232"/>
      <c r="I849" s="232"/>
      <c r="J849" s="232"/>
      <c r="K849" s="232"/>
      <c r="L849" s="232"/>
      <c r="M849" s="232"/>
    </row>
    <row r="850">
      <c r="H850" s="232"/>
      <c r="I850" s="232"/>
      <c r="J850" s="232"/>
      <c r="K850" s="232"/>
      <c r="L850" s="232"/>
      <c r="M850" s="232"/>
    </row>
    <row r="851">
      <c r="H851" s="232"/>
      <c r="I851" s="232"/>
      <c r="J851" s="232"/>
      <c r="K851" s="232"/>
      <c r="L851" s="232"/>
      <c r="M851" s="232"/>
    </row>
    <row r="852">
      <c r="H852" s="232"/>
      <c r="I852" s="232"/>
      <c r="J852" s="232"/>
      <c r="K852" s="232"/>
      <c r="L852" s="232"/>
      <c r="M852" s="232"/>
    </row>
    <row r="853">
      <c r="H853" s="232"/>
      <c r="I853" s="232"/>
      <c r="J853" s="232"/>
      <c r="K853" s="232"/>
      <c r="L853" s="232"/>
      <c r="M853" s="232"/>
    </row>
    <row r="854">
      <c r="H854" s="232"/>
      <c r="I854" s="232"/>
      <c r="J854" s="232"/>
      <c r="K854" s="232"/>
      <c r="L854" s="232"/>
      <c r="M854" s="232"/>
    </row>
    <row r="855">
      <c r="H855" s="232"/>
      <c r="I855" s="232"/>
      <c r="J855" s="232"/>
      <c r="K855" s="232"/>
      <c r="L855" s="232"/>
      <c r="M855" s="232"/>
    </row>
    <row r="856">
      <c r="H856" s="232"/>
      <c r="I856" s="232"/>
      <c r="J856" s="232"/>
      <c r="K856" s="232"/>
      <c r="L856" s="232"/>
      <c r="M856" s="232"/>
    </row>
    <row r="857">
      <c r="H857" s="232"/>
      <c r="I857" s="232"/>
      <c r="J857" s="232"/>
      <c r="K857" s="232"/>
      <c r="L857" s="232"/>
      <c r="M857" s="232"/>
    </row>
    <row r="858">
      <c r="H858" s="232"/>
      <c r="I858" s="232"/>
      <c r="J858" s="232"/>
      <c r="K858" s="232"/>
      <c r="L858" s="232"/>
      <c r="M858" s="232"/>
    </row>
    <row r="859">
      <c r="H859" s="232"/>
      <c r="I859" s="232"/>
      <c r="J859" s="232"/>
      <c r="K859" s="232"/>
      <c r="L859" s="232"/>
      <c r="M859" s="232"/>
    </row>
    <row r="860">
      <c r="H860" s="232"/>
      <c r="I860" s="232"/>
      <c r="J860" s="232"/>
      <c r="K860" s="232"/>
      <c r="L860" s="232"/>
      <c r="M860" s="232"/>
    </row>
    <row r="861">
      <c r="H861" s="232"/>
      <c r="I861" s="232"/>
      <c r="J861" s="232"/>
      <c r="K861" s="232"/>
      <c r="L861" s="232"/>
      <c r="M861" s="232"/>
    </row>
    <row r="862">
      <c r="H862" s="232"/>
      <c r="I862" s="232"/>
      <c r="J862" s="232"/>
      <c r="K862" s="232"/>
      <c r="L862" s="232"/>
      <c r="M862" s="232"/>
    </row>
    <row r="863">
      <c r="H863" s="232"/>
      <c r="I863" s="232"/>
      <c r="J863" s="232"/>
      <c r="K863" s="232"/>
      <c r="L863" s="232"/>
      <c r="M863" s="232"/>
    </row>
    <row r="864">
      <c r="H864" s="232"/>
      <c r="I864" s="232"/>
      <c r="J864" s="232"/>
      <c r="K864" s="232"/>
      <c r="L864" s="232"/>
      <c r="M864" s="232"/>
    </row>
    <row r="865">
      <c r="H865" s="232"/>
      <c r="I865" s="232"/>
      <c r="J865" s="232"/>
      <c r="K865" s="232"/>
      <c r="L865" s="232"/>
      <c r="M865" s="232"/>
    </row>
    <row r="866">
      <c r="H866" s="232"/>
      <c r="I866" s="232"/>
      <c r="J866" s="232"/>
      <c r="K866" s="232"/>
      <c r="L866" s="232"/>
      <c r="M866" s="232"/>
    </row>
    <row r="867">
      <c r="H867" s="232"/>
      <c r="I867" s="232"/>
      <c r="J867" s="232"/>
      <c r="K867" s="232"/>
      <c r="L867" s="232"/>
      <c r="M867" s="232"/>
    </row>
    <row r="868">
      <c r="H868" s="232"/>
      <c r="I868" s="232"/>
      <c r="J868" s="232"/>
      <c r="K868" s="232"/>
      <c r="L868" s="232"/>
      <c r="M868" s="232"/>
    </row>
    <row r="869">
      <c r="H869" s="232"/>
      <c r="I869" s="232"/>
      <c r="J869" s="232"/>
      <c r="K869" s="232"/>
      <c r="L869" s="232"/>
      <c r="M869" s="232"/>
    </row>
    <row r="870">
      <c r="H870" s="232"/>
      <c r="I870" s="232"/>
      <c r="J870" s="232"/>
      <c r="K870" s="232"/>
      <c r="L870" s="232"/>
      <c r="M870" s="232"/>
    </row>
    <row r="871">
      <c r="H871" s="232"/>
      <c r="I871" s="232"/>
      <c r="J871" s="232"/>
      <c r="K871" s="232"/>
      <c r="L871" s="232"/>
      <c r="M871" s="232"/>
    </row>
    <row r="872">
      <c r="H872" s="232"/>
      <c r="I872" s="232"/>
      <c r="J872" s="232"/>
      <c r="K872" s="232"/>
      <c r="L872" s="232"/>
      <c r="M872" s="232"/>
    </row>
    <row r="873">
      <c r="H873" s="232"/>
      <c r="I873" s="232"/>
      <c r="J873" s="232"/>
      <c r="K873" s="232"/>
      <c r="L873" s="232"/>
      <c r="M873" s="232"/>
    </row>
    <row r="874">
      <c r="H874" s="232"/>
      <c r="I874" s="232"/>
      <c r="J874" s="232"/>
      <c r="K874" s="232"/>
      <c r="L874" s="232"/>
      <c r="M874" s="232"/>
    </row>
    <row r="875">
      <c r="H875" s="232"/>
      <c r="I875" s="232"/>
      <c r="J875" s="232"/>
      <c r="K875" s="232"/>
      <c r="L875" s="232"/>
      <c r="M875" s="232"/>
    </row>
    <row r="876">
      <c r="H876" s="232"/>
      <c r="I876" s="232"/>
      <c r="J876" s="232"/>
      <c r="K876" s="232"/>
      <c r="L876" s="232"/>
      <c r="M876" s="232"/>
    </row>
    <row r="877">
      <c r="H877" s="232"/>
      <c r="I877" s="232"/>
      <c r="J877" s="232"/>
      <c r="K877" s="232"/>
      <c r="L877" s="232"/>
      <c r="M877" s="232"/>
    </row>
    <row r="878">
      <c r="H878" s="232"/>
      <c r="I878" s="232"/>
      <c r="J878" s="232"/>
      <c r="K878" s="232"/>
      <c r="L878" s="232"/>
      <c r="M878" s="232"/>
    </row>
    <row r="879">
      <c r="H879" s="232"/>
      <c r="I879" s="232"/>
      <c r="J879" s="232"/>
      <c r="K879" s="232"/>
      <c r="L879" s="232"/>
      <c r="M879" s="232"/>
    </row>
    <row r="880">
      <c r="H880" s="232"/>
      <c r="I880" s="232"/>
      <c r="J880" s="232"/>
      <c r="K880" s="232"/>
      <c r="L880" s="232"/>
      <c r="M880" s="232"/>
    </row>
    <row r="881">
      <c r="H881" s="232"/>
      <c r="I881" s="232"/>
      <c r="J881" s="232"/>
      <c r="K881" s="232"/>
      <c r="L881" s="232"/>
      <c r="M881" s="232"/>
    </row>
    <row r="882">
      <c r="H882" s="232"/>
      <c r="I882" s="232"/>
      <c r="J882" s="232"/>
      <c r="K882" s="232"/>
      <c r="L882" s="232"/>
      <c r="M882" s="232"/>
    </row>
    <row r="883">
      <c r="H883" s="232"/>
      <c r="I883" s="232"/>
      <c r="J883" s="232"/>
      <c r="K883" s="232"/>
      <c r="L883" s="232"/>
      <c r="M883" s="232"/>
    </row>
    <row r="884">
      <c r="H884" s="232"/>
      <c r="I884" s="232"/>
      <c r="J884" s="232"/>
      <c r="K884" s="232"/>
      <c r="L884" s="232"/>
      <c r="M884" s="232"/>
    </row>
    <row r="885">
      <c r="H885" s="232"/>
      <c r="I885" s="232"/>
      <c r="J885" s="232"/>
      <c r="K885" s="232"/>
      <c r="L885" s="232"/>
      <c r="M885" s="232"/>
    </row>
    <row r="886">
      <c r="H886" s="232"/>
      <c r="I886" s="232"/>
      <c r="J886" s="232"/>
      <c r="K886" s="232"/>
      <c r="L886" s="232"/>
      <c r="M886" s="232"/>
    </row>
    <row r="887">
      <c r="H887" s="232"/>
      <c r="I887" s="232"/>
      <c r="J887" s="232"/>
      <c r="K887" s="232"/>
      <c r="L887" s="232"/>
      <c r="M887" s="232"/>
    </row>
    <row r="888">
      <c r="H888" s="232"/>
      <c r="I888" s="232"/>
      <c r="J888" s="232"/>
      <c r="K888" s="232"/>
      <c r="L888" s="232"/>
      <c r="M888" s="232"/>
    </row>
    <row r="889">
      <c r="H889" s="232"/>
      <c r="I889" s="232"/>
      <c r="J889" s="232"/>
      <c r="K889" s="232"/>
      <c r="L889" s="232"/>
      <c r="M889" s="232"/>
    </row>
    <row r="890">
      <c r="H890" s="232"/>
      <c r="I890" s="232"/>
      <c r="J890" s="232"/>
      <c r="K890" s="232"/>
      <c r="L890" s="232"/>
      <c r="M890" s="232"/>
    </row>
    <row r="891">
      <c r="H891" s="232"/>
      <c r="I891" s="232"/>
      <c r="J891" s="232"/>
      <c r="K891" s="232"/>
      <c r="L891" s="232"/>
      <c r="M891" s="232"/>
    </row>
    <row r="892">
      <c r="H892" s="232"/>
      <c r="I892" s="232"/>
      <c r="J892" s="232"/>
      <c r="K892" s="232"/>
      <c r="L892" s="232"/>
      <c r="M892" s="232"/>
    </row>
    <row r="893">
      <c r="H893" s="232"/>
      <c r="I893" s="232"/>
      <c r="J893" s="232"/>
      <c r="K893" s="232"/>
      <c r="L893" s="232"/>
      <c r="M893" s="232"/>
    </row>
    <row r="894">
      <c r="H894" s="232"/>
      <c r="I894" s="232"/>
      <c r="J894" s="232"/>
      <c r="K894" s="232"/>
      <c r="L894" s="232"/>
      <c r="M894" s="232"/>
    </row>
    <row r="895">
      <c r="H895" s="232"/>
      <c r="I895" s="232"/>
      <c r="J895" s="232"/>
      <c r="K895" s="232"/>
      <c r="L895" s="232"/>
      <c r="M895" s="232"/>
    </row>
    <row r="896">
      <c r="H896" s="232"/>
      <c r="I896" s="232"/>
      <c r="J896" s="232"/>
      <c r="K896" s="232"/>
      <c r="L896" s="232"/>
      <c r="M896" s="232"/>
    </row>
    <row r="897">
      <c r="H897" s="232"/>
      <c r="I897" s="232"/>
      <c r="J897" s="232"/>
      <c r="K897" s="232"/>
      <c r="L897" s="232"/>
      <c r="M897" s="232"/>
    </row>
    <row r="898">
      <c r="H898" s="232"/>
      <c r="I898" s="232"/>
      <c r="J898" s="232"/>
      <c r="K898" s="232"/>
      <c r="L898" s="232"/>
      <c r="M898" s="232"/>
    </row>
    <row r="899">
      <c r="H899" s="232"/>
      <c r="I899" s="232"/>
      <c r="J899" s="232"/>
      <c r="K899" s="232"/>
      <c r="L899" s="232"/>
      <c r="M899" s="232"/>
    </row>
    <row r="900">
      <c r="H900" s="232"/>
      <c r="I900" s="232"/>
      <c r="J900" s="232"/>
      <c r="K900" s="232"/>
      <c r="L900" s="232"/>
      <c r="M900" s="232"/>
    </row>
    <row r="901">
      <c r="H901" s="232"/>
      <c r="I901" s="232"/>
      <c r="J901" s="232"/>
      <c r="K901" s="232"/>
      <c r="L901" s="232"/>
      <c r="M901" s="232"/>
    </row>
    <row r="902">
      <c r="H902" s="232"/>
      <c r="I902" s="232"/>
      <c r="J902" s="232"/>
      <c r="K902" s="232"/>
      <c r="L902" s="232"/>
      <c r="M902" s="232"/>
    </row>
    <row r="903">
      <c r="H903" s="232"/>
      <c r="I903" s="232"/>
      <c r="J903" s="232"/>
      <c r="K903" s="232"/>
      <c r="L903" s="232"/>
      <c r="M903" s="232"/>
    </row>
    <row r="904">
      <c r="H904" s="232"/>
      <c r="I904" s="232"/>
      <c r="J904" s="232"/>
      <c r="K904" s="232"/>
      <c r="L904" s="232"/>
      <c r="M904" s="232"/>
    </row>
    <row r="905">
      <c r="H905" s="232"/>
      <c r="I905" s="232"/>
      <c r="J905" s="232"/>
      <c r="K905" s="232"/>
      <c r="L905" s="232"/>
      <c r="M905" s="232"/>
    </row>
    <row r="906">
      <c r="H906" s="232"/>
      <c r="I906" s="232"/>
      <c r="J906" s="232"/>
      <c r="K906" s="232"/>
      <c r="L906" s="232"/>
      <c r="M906" s="232"/>
    </row>
    <row r="907">
      <c r="H907" s="232"/>
      <c r="I907" s="232"/>
      <c r="J907" s="232"/>
      <c r="K907" s="232"/>
      <c r="L907" s="232"/>
      <c r="M907" s="232"/>
    </row>
    <row r="908">
      <c r="H908" s="232"/>
      <c r="I908" s="232"/>
      <c r="J908" s="232"/>
      <c r="K908" s="232"/>
      <c r="L908" s="232"/>
      <c r="M908" s="232"/>
    </row>
    <row r="909">
      <c r="H909" s="232"/>
      <c r="I909" s="232"/>
      <c r="J909" s="232"/>
      <c r="K909" s="232"/>
      <c r="L909" s="232"/>
      <c r="M909" s="232"/>
    </row>
    <row r="910">
      <c r="H910" s="232"/>
      <c r="I910" s="232"/>
      <c r="J910" s="232"/>
      <c r="K910" s="232"/>
      <c r="L910" s="232"/>
      <c r="M910" s="232"/>
    </row>
    <row r="911">
      <c r="H911" s="232"/>
      <c r="I911" s="232"/>
      <c r="J911" s="232"/>
      <c r="K911" s="232"/>
      <c r="L911" s="232"/>
      <c r="M911" s="232"/>
    </row>
    <row r="912">
      <c r="H912" s="232"/>
      <c r="I912" s="232"/>
      <c r="J912" s="232"/>
      <c r="K912" s="232"/>
      <c r="L912" s="232"/>
      <c r="M912" s="232"/>
    </row>
    <row r="913">
      <c r="H913" s="232"/>
      <c r="I913" s="232"/>
      <c r="J913" s="232"/>
      <c r="K913" s="232"/>
      <c r="L913" s="232"/>
      <c r="M913" s="232"/>
    </row>
    <row r="914">
      <c r="H914" s="232"/>
      <c r="I914" s="232"/>
      <c r="J914" s="232"/>
      <c r="K914" s="232"/>
      <c r="L914" s="232"/>
      <c r="M914" s="232"/>
    </row>
    <row r="915">
      <c r="H915" s="232"/>
      <c r="I915" s="232"/>
      <c r="J915" s="232"/>
      <c r="K915" s="232"/>
      <c r="L915" s="232"/>
      <c r="M915" s="232"/>
    </row>
    <row r="916">
      <c r="H916" s="232"/>
      <c r="I916" s="232"/>
      <c r="J916" s="232"/>
      <c r="K916" s="232"/>
      <c r="L916" s="232"/>
      <c r="M916" s="232"/>
    </row>
    <row r="917">
      <c r="H917" s="232"/>
      <c r="I917" s="232"/>
      <c r="J917" s="232"/>
      <c r="K917" s="232"/>
      <c r="L917" s="232"/>
      <c r="M917" s="232"/>
    </row>
    <row r="918">
      <c r="H918" s="232"/>
      <c r="I918" s="232"/>
      <c r="J918" s="232"/>
      <c r="K918" s="232"/>
      <c r="L918" s="232"/>
      <c r="M918" s="232"/>
    </row>
    <row r="919">
      <c r="H919" s="232"/>
      <c r="I919" s="232"/>
      <c r="J919" s="232"/>
      <c r="K919" s="232"/>
      <c r="L919" s="232"/>
      <c r="M919" s="232"/>
    </row>
    <row r="920">
      <c r="H920" s="232"/>
      <c r="I920" s="232"/>
      <c r="J920" s="232"/>
      <c r="K920" s="232"/>
      <c r="L920" s="232"/>
      <c r="M920" s="232"/>
    </row>
    <row r="921">
      <c r="H921" s="232"/>
      <c r="I921" s="232"/>
      <c r="J921" s="232"/>
      <c r="K921" s="232"/>
      <c r="L921" s="232"/>
      <c r="M921" s="232"/>
    </row>
    <row r="922">
      <c r="H922" s="232"/>
      <c r="I922" s="232"/>
      <c r="J922" s="232"/>
      <c r="K922" s="232"/>
      <c r="L922" s="232"/>
      <c r="M922" s="232"/>
    </row>
    <row r="923">
      <c r="H923" s="232"/>
      <c r="I923" s="232"/>
      <c r="J923" s="232"/>
      <c r="K923" s="232"/>
      <c r="L923" s="232"/>
      <c r="M923" s="232"/>
    </row>
    <row r="924">
      <c r="H924" s="232"/>
      <c r="I924" s="232"/>
      <c r="J924" s="232"/>
      <c r="K924" s="232"/>
      <c r="L924" s="232"/>
      <c r="M924" s="232"/>
    </row>
    <row r="925">
      <c r="H925" s="232"/>
      <c r="I925" s="232"/>
      <c r="J925" s="232"/>
      <c r="K925" s="232"/>
      <c r="L925" s="232"/>
      <c r="M925" s="232"/>
    </row>
    <row r="926">
      <c r="H926" s="232"/>
      <c r="I926" s="232"/>
      <c r="J926" s="232"/>
      <c r="K926" s="232"/>
      <c r="L926" s="232"/>
      <c r="M926" s="232"/>
    </row>
    <row r="927">
      <c r="H927" s="232"/>
      <c r="I927" s="232"/>
      <c r="J927" s="232"/>
      <c r="K927" s="232"/>
      <c r="L927" s="232"/>
      <c r="M927" s="232"/>
    </row>
    <row r="928">
      <c r="H928" s="232"/>
      <c r="I928" s="232"/>
      <c r="J928" s="232"/>
      <c r="K928" s="232"/>
      <c r="L928" s="232"/>
      <c r="M928" s="232"/>
    </row>
    <row r="929">
      <c r="H929" s="232"/>
      <c r="I929" s="232"/>
      <c r="J929" s="232"/>
      <c r="K929" s="232"/>
      <c r="L929" s="232"/>
      <c r="M929" s="232"/>
    </row>
    <row r="930">
      <c r="H930" s="232"/>
      <c r="I930" s="232"/>
      <c r="J930" s="232"/>
      <c r="K930" s="232"/>
      <c r="L930" s="232"/>
      <c r="M930" s="232"/>
    </row>
    <row r="931">
      <c r="H931" s="232"/>
      <c r="I931" s="232"/>
      <c r="J931" s="232"/>
      <c r="K931" s="232"/>
      <c r="L931" s="232"/>
      <c r="M931" s="232"/>
    </row>
    <row r="932">
      <c r="H932" s="232"/>
      <c r="I932" s="232"/>
      <c r="J932" s="232"/>
      <c r="K932" s="232"/>
      <c r="L932" s="232"/>
      <c r="M932" s="232"/>
    </row>
    <row r="933">
      <c r="H933" s="232"/>
      <c r="I933" s="232"/>
      <c r="J933" s="232"/>
      <c r="K933" s="232"/>
      <c r="L933" s="232"/>
      <c r="M933" s="232"/>
    </row>
    <row r="934">
      <c r="H934" s="232"/>
      <c r="I934" s="232"/>
      <c r="J934" s="232"/>
      <c r="K934" s="232"/>
      <c r="L934" s="232"/>
      <c r="M934" s="232"/>
    </row>
    <row r="935">
      <c r="H935" s="232"/>
      <c r="I935" s="232"/>
      <c r="J935" s="232"/>
      <c r="K935" s="232"/>
      <c r="L935" s="232"/>
      <c r="M935" s="232"/>
    </row>
    <row r="936">
      <c r="H936" s="232"/>
      <c r="I936" s="232"/>
      <c r="J936" s="232"/>
      <c r="K936" s="232"/>
      <c r="L936" s="232"/>
      <c r="M936" s="232"/>
    </row>
    <row r="937">
      <c r="H937" s="232"/>
      <c r="I937" s="232"/>
      <c r="J937" s="232"/>
      <c r="K937" s="232"/>
      <c r="L937" s="232"/>
      <c r="M937" s="232"/>
    </row>
    <row r="938">
      <c r="H938" s="232"/>
      <c r="I938" s="232"/>
      <c r="J938" s="232"/>
      <c r="K938" s="232"/>
      <c r="L938" s="232"/>
      <c r="M938" s="232"/>
    </row>
    <row r="939">
      <c r="H939" s="232"/>
      <c r="I939" s="232"/>
      <c r="J939" s="232"/>
      <c r="K939" s="232"/>
      <c r="L939" s="232"/>
      <c r="M939" s="232"/>
    </row>
    <row r="940">
      <c r="H940" s="232"/>
      <c r="I940" s="232"/>
      <c r="J940" s="232"/>
      <c r="K940" s="232"/>
      <c r="L940" s="232"/>
      <c r="M940" s="232"/>
    </row>
    <row r="941">
      <c r="H941" s="232"/>
      <c r="I941" s="232"/>
      <c r="J941" s="232"/>
      <c r="K941" s="232"/>
      <c r="L941" s="232"/>
      <c r="M941" s="232"/>
    </row>
    <row r="942">
      <c r="H942" s="232"/>
      <c r="I942" s="232"/>
      <c r="J942" s="232"/>
      <c r="K942" s="232"/>
      <c r="L942" s="232"/>
      <c r="M942" s="232"/>
    </row>
    <row r="943">
      <c r="H943" s="232"/>
      <c r="I943" s="232"/>
      <c r="J943" s="232"/>
      <c r="K943" s="232"/>
      <c r="L943" s="232"/>
      <c r="M943" s="232"/>
    </row>
    <row r="944">
      <c r="H944" s="232"/>
      <c r="I944" s="232"/>
      <c r="J944" s="232"/>
      <c r="K944" s="232"/>
      <c r="L944" s="232"/>
      <c r="M944" s="232"/>
    </row>
    <row r="945">
      <c r="H945" s="232"/>
      <c r="I945" s="232"/>
      <c r="J945" s="232"/>
      <c r="K945" s="232"/>
      <c r="L945" s="232"/>
      <c r="M945" s="232"/>
    </row>
    <row r="946">
      <c r="H946" s="232"/>
      <c r="I946" s="232"/>
      <c r="J946" s="232"/>
      <c r="K946" s="232"/>
      <c r="L946" s="232"/>
      <c r="M946" s="232"/>
    </row>
    <row r="947">
      <c r="H947" s="232"/>
      <c r="I947" s="232"/>
      <c r="J947" s="232"/>
      <c r="K947" s="232"/>
      <c r="L947" s="232"/>
      <c r="M947" s="232"/>
    </row>
    <row r="948">
      <c r="H948" s="232"/>
      <c r="I948" s="232"/>
      <c r="J948" s="232"/>
      <c r="K948" s="232"/>
      <c r="L948" s="232"/>
      <c r="M948" s="232"/>
    </row>
    <row r="949">
      <c r="H949" s="232"/>
      <c r="I949" s="232"/>
      <c r="J949" s="232"/>
      <c r="K949" s="232"/>
      <c r="L949" s="232"/>
      <c r="M949" s="232"/>
    </row>
    <row r="950">
      <c r="H950" s="232"/>
      <c r="I950" s="232"/>
      <c r="J950" s="232"/>
      <c r="K950" s="232"/>
      <c r="L950" s="232"/>
      <c r="M950" s="232"/>
    </row>
    <row r="951">
      <c r="H951" s="232"/>
      <c r="I951" s="232"/>
      <c r="J951" s="232"/>
      <c r="K951" s="232"/>
      <c r="L951" s="232"/>
      <c r="M951" s="232"/>
    </row>
    <row r="952">
      <c r="H952" s="232"/>
      <c r="I952" s="232"/>
      <c r="J952" s="232"/>
      <c r="K952" s="232"/>
      <c r="L952" s="232"/>
      <c r="M952" s="232"/>
    </row>
    <row r="953">
      <c r="H953" s="232"/>
      <c r="I953" s="232"/>
      <c r="J953" s="232"/>
      <c r="K953" s="232"/>
      <c r="L953" s="232"/>
      <c r="M953" s="232"/>
    </row>
    <row r="954">
      <c r="H954" s="232"/>
      <c r="I954" s="232"/>
      <c r="J954" s="232"/>
      <c r="K954" s="232"/>
      <c r="L954" s="232"/>
      <c r="M954" s="232"/>
    </row>
    <row r="955">
      <c r="H955" s="232"/>
      <c r="I955" s="232"/>
      <c r="J955" s="232"/>
      <c r="K955" s="232"/>
      <c r="L955" s="232"/>
      <c r="M955" s="232"/>
    </row>
    <row r="956">
      <c r="H956" s="232"/>
      <c r="I956" s="232"/>
      <c r="J956" s="232"/>
      <c r="K956" s="232"/>
      <c r="L956" s="232"/>
      <c r="M956" s="232"/>
    </row>
    <row r="957">
      <c r="H957" s="232"/>
      <c r="I957" s="232"/>
      <c r="J957" s="232"/>
      <c r="K957" s="232"/>
      <c r="L957" s="232"/>
      <c r="M957" s="232"/>
    </row>
    <row r="958">
      <c r="H958" s="232"/>
      <c r="I958" s="232"/>
      <c r="J958" s="232"/>
      <c r="K958" s="232"/>
      <c r="L958" s="232"/>
      <c r="M958" s="232"/>
    </row>
    <row r="959">
      <c r="H959" s="232"/>
      <c r="I959" s="232"/>
      <c r="J959" s="232"/>
      <c r="K959" s="232"/>
      <c r="L959" s="232"/>
      <c r="M959" s="232"/>
    </row>
    <row r="960">
      <c r="H960" s="232"/>
      <c r="I960" s="232"/>
      <c r="J960" s="232"/>
      <c r="K960" s="232"/>
      <c r="L960" s="232"/>
      <c r="M960" s="232"/>
    </row>
    <row r="961">
      <c r="H961" s="232"/>
      <c r="I961" s="232"/>
      <c r="J961" s="232"/>
      <c r="K961" s="232"/>
      <c r="L961" s="232"/>
      <c r="M961" s="232"/>
    </row>
    <row r="962">
      <c r="H962" s="232"/>
      <c r="I962" s="232"/>
      <c r="J962" s="232"/>
      <c r="K962" s="232"/>
      <c r="L962" s="232"/>
      <c r="M962" s="232"/>
    </row>
    <row r="963">
      <c r="H963" s="232"/>
      <c r="I963" s="232"/>
      <c r="J963" s="232"/>
      <c r="K963" s="232"/>
      <c r="L963" s="232"/>
      <c r="M963" s="232"/>
    </row>
    <row r="964">
      <c r="H964" s="232"/>
      <c r="I964" s="232"/>
      <c r="J964" s="232"/>
      <c r="K964" s="232"/>
      <c r="L964" s="232"/>
      <c r="M964" s="232"/>
    </row>
    <row r="965">
      <c r="H965" s="232"/>
      <c r="I965" s="232"/>
      <c r="J965" s="232"/>
      <c r="K965" s="232"/>
      <c r="L965" s="232"/>
      <c r="M965" s="232"/>
    </row>
    <row r="966">
      <c r="H966" s="232"/>
      <c r="I966" s="232"/>
      <c r="J966" s="232"/>
      <c r="K966" s="232"/>
      <c r="L966" s="232"/>
      <c r="M966" s="232"/>
    </row>
    <row r="967">
      <c r="H967" s="232"/>
      <c r="I967" s="232"/>
      <c r="J967" s="232"/>
      <c r="K967" s="232"/>
      <c r="L967" s="232"/>
      <c r="M967" s="232"/>
    </row>
    <row r="968">
      <c r="H968" s="232"/>
      <c r="I968" s="232"/>
      <c r="J968" s="232"/>
      <c r="K968" s="232"/>
      <c r="L968" s="232"/>
      <c r="M968" s="232"/>
    </row>
    <row r="969">
      <c r="H969" s="232"/>
      <c r="I969" s="232"/>
      <c r="J969" s="232"/>
      <c r="K969" s="232"/>
      <c r="L969" s="232"/>
      <c r="M969" s="232"/>
    </row>
    <row r="970">
      <c r="H970" s="232"/>
      <c r="I970" s="232"/>
      <c r="J970" s="232"/>
      <c r="K970" s="232"/>
      <c r="L970" s="232"/>
      <c r="M970" s="232"/>
    </row>
    <row r="971">
      <c r="H971" s="232"/>
      <c r="I971" s="232"/>
      <c r="J971" s="232"/>
      <c r="K971" s="232"/>
      <c r="L971" s="232"/>
      <c r="M971" s="232"/>
    </row>
    <row r="972">
      <c r="H972" s="232"/>
      <c r="I972" s="232"/>
      <c r="J972" s="232"/>
      <c r="K972" s="232"/>
      <c r="L972" s="232"/>
      <c r="M972" s="232"/>
    </row>
    <row r="973">
      <c r="H973" s="232"/>
      <c r="I973" s="232"/>
      <c r="J973" s="232"/>
      <c r="K973" s="232"/>
      <c r="L973" s="232"/>
      <c r="M973" s="232"/>
    </row>
    <row r="974">
      <c r="H974" s="232"/>
      <c r="I974" s="232"/>
      <c r="J974" s="232"/>
      <c r="K974" s="232"/>
      <c r="L974" s="232"/>
      <c r="M974" s="232"/>
    </row>
    <row r="975">
      <c r="H975" s="232"/>
      <c r="I975" s="232"/>
      <c r="J975" s="232"/>
      <c r="K975" s="232"/>
      <c r="L975" s="232"/>
      <c r="M975" s="232"/>
    </row>
    <row r="976">
      <c r="H976" s="232"/>
      <c r="I976" s="232"/>
      <c r="J976" s="232"/>
      <c r="K976" s="232"/>
      <c r="L976" s="232"/>
      <c r="M976" s="232"/>
    </row>
    <row r="977">
      <c r="H977" s="232"/>
      <c r="I977" s="232"/>
      <c r="J977" s="232"/>
      <c r="K977" s="232"/>
      <c r="L977" s="232"/>
      <c r="M977" s="232"/>
    </row>
    <row r="978">
      <c r="H978" s="232"/>
      <c r="I978" s="232"/>
      <c r="J978" s="232"/>
      <c r="K978" s="232"/>
      <c r="L978" s="232"/>
      <c r="M978" s="232"/>
    </row>
    <row r="979">
      <c r="H979" s="232"/>
      <c r="I979" s="232"/>
      <c r="J979" s="232"/>
      <c r="K979" s="232"/>
      <c r="L979" s="232"/>
      <c r="M979" s="232"/>
    </row>
    <row r="980">
      <c r="H980" s="232"/>
      <c r="I980" s="232"/>
      <c r="J980" s="232"/>
      <c r="K980" s="232"/>
      <c r="L980" s="232"/>
      <c r="M980" s="232"/>
    </row>
    <row r="981">
      <c r="H981" s="232"/>
      <c r="I981" s="232"/>
      <c r="J981" s="232"/>
      <c r="K981" s="232"/>
      <c r="L981" s="232"/>
      <c r="M981" s="232"/>
    </row>
    <row r="982">
      <c r="H982" s="232"/>
      <c r="I982" s="232"/>
      <c r="J982" s="232"/>
      <c r="K982" s="232"/>
      <c r="L982" s="232"/>
      <c r="M982" s="232"/>
    </row>
    <row r="983">
      <c r="H983" s="232"/>
      <c r="I983" s="232"/>
      <c r="J983" s="232"/>
      <c r="K983" s="232"/>
      <c r="L983" s="232"/>
      <c r="M983" s="232"/>
    </row>
    <row r="984">
      <c r="H984" s="232"/>
      <c r="I984" s="232"/>
      <c r="J984" s="232"/>
      <c r="K984" s="232"/>
      <c r="L984" s="232"/>
      <c r="M984" s="232"/>
    </row>
    <row r="985">
      <c r="H985" s="232"/>
      <c r="I985" s="232"/>
      <c r="J985" s="232"/>
      <c r="K985" s="232"/>
      <c r="L985" s="232"/>
      <c r="M985" s="232"/>
    </row>
    <row r="986">
      <c r="H986" s="232"/>
      <c r="I986" s="232"/>
      <c r="J986" s="232"/>
      <c r="K986" s="232"/>
      <c r="L986" s="232"/>
      <c r="M986" s="232"/>
    </row>
    <row r="987">
      <c r="H987" s="232"/>
      <c r="I987" s="232"/>
      <c r="J987" s="232"/>
      <c r="K987" s="232"/>
      <c r="L987" s="232"/>
      <c r="M987" s="232"/>
    </row>
    <row r="988">
      <c r="H988" s="232"/>
      <c r="I988" s="232"/>
      <c r="J988" s="232"/>
      <c r="K988" s="232"/>
      <c r="L988" s="232"/>
      <c r="M988" s="232"/>
    </row>
    <row r="989">
      <c r="H989" s="232"/>
      <c r="I989" s="232"/>
      <c r="J989" s="232"/>
      <c r="K989" s="232"/>
      <c r="L989" s="232"/>
      <c r="M989" s="232"/>
    </row>
    <row r="990">
      <c r="H990" s="232"/>
      <c r="I990" s="232"/>
      <c r="J990" s="232"/>
      <c r="K990" s="232"/>
      <c r="L990" s="232"/>
      <c r="M990" s="232"/>
    </row>
    <row r="991">
      <c r="H991" s="232"/>
      <c r="I991" s="232"/>
      <c r="J991" s="232"/>
      <c r="K991" s="232"/>
      <c r="L991" s="232"/>
      <c r="M991" s="232"/>
    </row>
    <row r="992">
      <c r="H992" s="232"/>
      <c r="I992" s="232"/>
      <c r="J992" s="232"/>
      <c r="K992" s="232"/>
      <c r="L992" s="232"/>
      <c r="M992" s="232"/>
    </row>
    <row r="993">
      <c r="H993" s="232"/>
      <c r="I993" s="232"/>
      <c r="J993" s="232"/>
      <c r="K993" s="232"/>
      <c r="L993" s="232"/>
      <c r="M993" s="232"/>
    </row>
    <row r="994">
      <c r="H994" s="232"/>
      <c r="I994" s="232"/>
      <c r="J994" s="232"/>
      <c r="K994" s="232"/>
      <c r="L994" s="232"/>
      <c r="M994" s="232"/>
    </row>
    <row r="995">
      <c r="H995" s="232"/>
      <c r="I995" s="232"/>
      <c r="J995" s="232"/>
      <c r="K995" s="232"/>
      <c r="L995" s="232"/>
      <c r="M995" s="232"/>
    </row>
    <row r="996">
      <c r="H996" s="232"/>
      <c r="I996" s="232"/>
      <c r="J996" s="232"/>
      <c r="K996" s="232"/>
      <c r="L996" s="232"/>
      <c r="M996" s="232"/>
    </row>
    <row r="997">
      <c r="H997" s="232"/>
      <c r="I997" s="232"/>
      <c r="J997" s="232"/>
      <c r="K997" s="232"/>
      <c r="L997" s="232"/>
      <c r="M997" s="232"/>
    </row>
    <row r="998">
      <c r="H998" s="232"/>
      <c r="I998" s="232"/>
      <c r="J998" s="232"/>
      <c r="K998" s="232"/>
      <c r="L998" s="232"/>
      <c r="M998" s="232"/>
    </row>
    <row r="999">
      <c r="H999" s="232"/>
      <c r="I999" s="232"/>
      <c r="J999" s="232"/>
      <c r="K999" s="232"/>
      <c r="L999" s="232"/>
      <c r="M999" s="232"/>
    </row>
    <row r="1000">
      <c r="H1000" s="232"/>
      <c r="I1000" s="232"/>
      <c r="J1000" s="232"/>
      <c r="K1000" s="232"/>
      <c r="L1000" s="232"/>
      <c r="M1000" s="232"/>
    </row>
  </sheetData>
  <customSheetViews>
    <customSheetView guid="{2938FD61-1C54-41F9-AD5C-522B0675D6B8}" filter="1" showAutoFilter="1">
      <autoFilter ref="$I$61:$L$500"/>
    </customSheetView>
    <customSheetView guid="{08E032E1-CBE8-4B83-9FAB-540FA7603A16}" filter="1" showAutoFilter="1">
      <autoFilter ref="$H$61:$J$174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0" priority="1" stopIfTrue="1">
      <formula>MONTH(R9)&lt;&gt;$D$3</formula>
    </cfRule>
  </conditionalFormatting>
  <conditionalFormatting sqref="R19:X19">
    <cfRule type="expression" dxfId="1" priority="2" stopIfTrue="1">
      <formula>MONTH(R19)&lt;&gt;$D$3</formula>
    </cfRule>
  </conditionalFormatting>
  <conditionalFormatting sqref="R17:X17">
    <cfRule type="expression" dxfId="1" priority="3" stopIfTrue="1">
      <formula>MONTH(R17)&lt;&gt;$D$3</formula>
    </cfRule>
  </conditionalFormatting>
  <conditionalFormatting sqref="R15:X15">
    <cfRule type="expression" dxfId="1" priority="4" stopIfTrue="1">
      <formula>MONTH(R15)&lt;&gt;$D$3</formula>
    </cfRule>
  </conditionalFormatting>
  <conditionalFormatting sqref="R13:X13">
    <cfRule type="expression" dxfId="1" priority="5" stopIfTrue="1">
      <formula>MONTH(R13)&lt;&gt;$D$3</formula>
    </cfRule>
  </conditionalFormatting>
  <conditionalFormatting sqref="R11:X11">
    <cfRule type="expression" dxfId="1" priority="6" stopIfTrue="1">
      <formula>MONTH(R11)&lt;&gt;$D$3</formula>
    </cfRule>
  </conditionalFormatting>
  <conditionalFormatting sqref="R20:X20">
    <cfRule type="expression" dxfId="1" priority="7" stopIfTrue="1">
      <formula>MONTH(R19)&lt;&gt;$D$3</formula>
    </cfRule>
  </conditionalFormatting>
  <conditionalFormatting sqref="R18:X18">
    <cfRule type="expression" dxfId="1" priority="8" stopIfTrue="1">
      <formula>MONTH(R17)&lt;&gt;$D$3</formula>
    </cfRule>
  </conditionalFormatting>
  <conditionalFormatting sqref="R16:X16">
    <cfRule type="expression" dxfId="1" priority="9" stopIfTrue="1">
      <formula>MONTH(R15)&lt;&gt;$D$3</formula>
    </cfRule>
  </conditionalFormatting>
  <conditionalFormatting sqref="R14:X14">
    <cfRule type="expression" dxfId="1" priority="10" stopIfTrue="1">
      <formula>MONTH(R13)&lt;&gt;$D$3</formula>
    </cfRule>
  </conditionalFormatting>
  <conditionalFormatting sqref="R12:X12">
    <cfRule type="expression" dxfId="1" priority="11" stopIfTrue="1">
      <formula>MONTH(R11)&lt;&gt;$D$3</formula>
    </cfRule>
  </conditionalFormatting>
  <conditionalFormatting sqref="R10:X10">
    <cfRule type="expression" dxfId="1" priority="12" stopIfTrue="1">
      <formula>MONTH(R9)&lt;&gt;$D$3</formula>
    </cfRule>
  </conditionalFormatting>
  <conditionalFormatting sqref="Y20">
    <cfRule type="expression" dxfId="1" priority="13" stopIfTrue="1">
      <formula>MONTH($R$19)&lt;&gt;$D$3</formula>
    </cfRule>
  </conditionalFormatting>
  <conditionalFormatting sqref="Y18">
    <cfRule type="expression" dxfId="1" priority="14" stopIfTrue="1">
      <formula>MONTH($R$17)&lt;&gt;$D$3</formula>
    </cfRule>
  </conditionalFormatting>
  <conditionalFormatting sqref="Y16">
    <cfRule type="expression" dxfId="1" priority="15" stopIfTrue="1">
      <formula>MONTH($R$15)&lt;&gt;$D$3</formula>
    </cfRule>
  </conditionalFormatting>
  <conditionalFormatting sqref="Y14">
    <cfRule type="expression" dxfId="1" priority="16" stopIfTrue="1">
      <formula>MONTH($R$13)&lt;&gt;$D$3</formula>
    </cfRule>
  </conditionalFormatting>
  <conditionalFormatting sqref="Y12">
    <cfRule type="expression" dxfId="1" priority="17" stopIfTrue="1">
      <formula>MONTH($R$11)&lt;&gt;$D$3</formula>
    </cfRule>
  </conditionalFormatting>
  <conditionalFormatting sqref="Y10">
    <cfRule type="expression" dxfId="1" priority="18" stopIfTrue="1">
      <formula>MONTH($X$9)&lt;&gt;$D$3</formula>
    </cfRule>
  </conditionalFormatting>
  <conditionalFormatting sqref="H62:H500">
    <cfRule type="expression" dxfId="2" priority="19" stopIfTrue="1">
      <formula>AND(H62="", I62&lt;&gt;"")</formula>
    </cfRule>
  </conditionalFormatting>
  <dataValidations>
    <dataValidation type="list" allowBlank="1" showErrorMessage="1" sqref="J265">
      <formula1>'8월'!$AB$265:$AI$265</formula1>
    </dataValidation>
    <dataValidation type="list" allowBlank="1" showErrorMessage="1" sqref="J359">
      <formula1>'8월'!$AB$359:$AI$359</formula1>
    </dataValidation>
    <dataValidation type="list" allowBlank="1" showErrorMessage="1" sqref="J468">
      <formula1>'8월'!$AB$468:$AI$468</formula1>
    </dataValidation>
    <dataValidation type="list" allowBlank="1" showErrorMessage="1" sqref="J374">
      <formula1>'8월'!$AB$374:$AI$374</formula1>
    </dataValidation>
    <dataValidation type="list" allowBlank="1" showErrorMessage="1" sqref="J94">
      <formula1>'8월'!$AB$94:$AI$94</formula1>
    </dataValidation>
    <dataValidation type="list" allowBlank="1" showErrorMessage="1" sqref="J171">
      <formula1>'8월'!$AB$171:$AI$171</formula1>
    </dataValidation>
    <dataValidation type="list" allowBlank="1" showErrorMessage="1" sqref="J280">
      <formula1>'8월'!$AB$280:$AI$280</formula1>
    </dataValidation>
    <dataValidation type="list" allowBlank="1" showErrorMessage="1" sqref="J176">
      <formula1>'8월'!$AB$176:$AI$176</formula1>
    </dataValidation>
    <dataValidation type="list" allowBlank="1" showErrorMessage="1" sqref="J65">
      <formula1>'8월'!$AB$65:$AI$65</formula1>
    </dataValidation>
    <dataValidation type="list" allowBlank="1" showErrorMessage="1" sqref="J100">
      <formula1>'8월'!$AB$100:$AI$100</formula1>
    </dataValidation>
    <dataValidation type="list" allowBlank="1" showErrorMessage="1" sqref="J448">
      <formula1>'8월'!$AB$448:$AI$448</formula1>
    </dataValidation>
    <dataValidation type="list" allowBlank="1" showErrorMessage="1" sqref="J80">
      <formula1>'8월'!$AB$80:$AI$80</formula1>
    </dataValidation>
    <dataValidation type="list" allowBlank="1" showErrorMessage="1" sqref="J488">
      <formula1>'8월'!$AB$488:$AI$488</formula1>
    </dataValidation>
    <dataValidation type="list" allowBlank="1" showErrorMessage="1" sqref="J483">
      <formula1>'8월'!$AB$483:$AI$483</formula1>
    </dataValidation>
    <dataValidation type="list" allowBlank="1" showErrorMessage="1" sqref="J394">
      <formula1>'8월'!$AB$394:$AI$394</formula1>
    </dataValidation>
    <dataValidation type="list" allowBlank="1" showErrorMessage="1" sqref="J120">
      <formula1>'8월'!$AB$120:$AI$120</formula1>
    </dataValidation>
    <dataValidation type="list" allowBlank="1" showErrorMessage="1" sqref="J323">
      <formula1>'8월'!$AB$323:$AI$323</formula1>
    </dataValidation>
    <dataValidation type="list" allowBlank="1" showErrorMessage="1" sqref="J339">
      <formula1>'8월'!$AB$339:$AI$339</formula1>
    </dataValidation>
    <dataValidation type="list" allowBlank="1" showErrorMessage="1" sqref="J432">
      <formula1>'8월'!$AB$432:$AI$432</formula1>
    </dataValidation>
    <dataValidation type="list" allowBlank="1" showErrorMessage="1" sqref="J285">
      <formula1>'8월'!$AB$285:$AI$285</formula1>
    </dataValidation>
    <dataValidation type="list" allowBlank="1" showErrorMessage="1" sqref="J225">
      <formula1>'8월'!$AB$225:$AI$225</formula1>
    </dataValidation>
    <dataValidation type="list" allowBlank="1" showErrorMessage="1" sqref="J399">
      <formula1>'8월'!$AB$399:$AI$399</formula1>
    </dataValidation>
    <dataValidation type="list" allowBlank="1" showErrorMessage="1" sqref="J125">
      <formula1>'8월'!$AB$125:$AI$125</formula1>
    </dataValidation>
    <dataValidation type="list" allowBlank="1" showErrorMessage="1" sqref="J196">
      <formula1>'8월'!$AB$196:$AI$196</formula1>
    </dataValidation>
    <dataValidation type="list" allowBlank="1" showErrorMessage="1" sqref="J428">
      <formula1>'8월'!$AB$428:$AI$428</formula1>
    </dataValidation>
    <dataValidation type="list" allowBlank="1" showErrorMessage="1" sqref="J234">
      <formula1>'8월'!$AB$234:$AI$234</formula1>
    </dataValidation>
    <dataValidation type="list" allowBlank="1" showErrorMessage="1" sqref="J116">
      <formula1>'8월'!$AB$116:$AI$116</formula1>
    </dataValidation>
    <dataValidation type="list" allowBlank="1" showErrorMessage="1" sqref="J343">
      <formula1>'8월'!$AB$343:$AI$343</formula1>
    </dataValidation>
    <dataValidation type="list" allowBlank="1" showErrorMessage="1" sqref="J328">
      <formula1>'8월'!$AB$328:$AI$328</formula1>
    </dataValidation>
    <dataValidation type="list" allowBlank="1" showErrorMessage="1" sqref="J499">
      <formula1>'8월'!$AB$499:$AI$499</formula1>
    </dataValidation>
    <dataValidation type="list" allowBlank="1" showErrorMessage="1" sqref="J452">
      <formula1>'8월'!$AB$452:$AI$452</formula1>
    </dataValidation>
    <dataValidation type="list" allowBlank="1" showErrorMessage="1" sqref="J319">
      <formula1>'8월'!$AB$319:$AI$319</formula1>
    </dataValidation>
    <dataValidation type="list" allowBlank="1" showErrorMessage="1" sqref="J437">
      <formula1>'8월'!$AB$437:$AI$437</formula1>
    </dataValidation>
    <dataValidation type="list" allowBlank="1" showErrorMessage="1" sqref="J145">
      <formula1>'8월'!$AB$145:$AI$145</formula1>
    </dataValidation>
    <dataValidation type="list" allowBlank="1" showErrorMessage="1" sqref="J334">
      <formula1>'8월'!$AB$334:$AI$334</formula1>
    </dataValidation>
    <dataValidation type="list" allowBlank="1" showErrorMessage="1" sqref="J291">
      <formula1>'8월'!$AB$291:$AI$291</formula1>
    </dataValidation>
    <dataValidation type="list" allowBlank="1" showErrorMessage="1" sqref="J408">
      <formula1>'8월'!$AB$408:$AI$408</formula1>
    </dataValidation>
    <dataValidation type="list" allowBlank="1" showErrorMessage="1" sqref="J254">
      <formula1>'8월'!$AB$254:$AI$254</formula1>
    </dataValidation>
    <dataValidation type="list" allowBlank="1" showErrorMessage="1" sqref="J443">
      <formula1>'8월'!$AB$443:$AI$443</formula1>
    </dataValidation>
    <dataValidation type="list" allowBlank="1" showErrorMessage="1" sqref="J219">
      <formula1>'8월'!$AB$219:$AI$219</formula1>
    </dataValidation>
    <dataValidation type="list" allowBlank="1" showErrorMessage="1" sqref="J472">
      <formula1>'8월'!$AB$472:$AI$472</formula1>
    </dataValidation>
    <dataValidation type="list" allowBlank="1" showErrorMessage="1" sqref="J96">
      <formula1>'8월'!$AB$96:$AI$96</formula1>
    </dataValidation>
    <dataValidation type="list" allowBlank="1" showErrorMessage="1" sqref="J136">
      <formula1>'8월'!$AB$136:$AI$136</formula1>
    </dataValidation>
    <dataValidation type="list" allowBlank="1" showErrorMessage="1" sqref="J308">
      <formula1>'8월'!$AB$308:$AI$308</formula1>
    </dataValidation>
    <dataValidation type="list" allowBlank="1" showErrorMessage="1" sqref="J245">
      <formula1>'8월'!$AB$245:$AI$245</formula1>
    </dataValidation>
    <dataValidation type="list" allowBlank="1" showErrorMessage="1" sqref="J354">
      <formula1>'8월'!$AB$354:$AI$354</formula1>
    </dataValidation>
    <dataValidation type="list" allowBlank="1" showErrorMessage="1" sqref="J363">
      <formula1>'8월'!$AB$363:$AI$363</formula1>
    </dataValidation>
    <dataValidation type="list" allowBlank="1" showErrorMessage="1" sqref="J417">
      <formula1>'8월'!$AB$417:$AI$417</formula1>
    </dataValidation>
    <dataValidation type="list" allowBlank="1" showErrorMessage="1" sqref="J274">
      <formula1>'8월'!$AB$274:$AI$274</formula1>
    </dataValidation>
    <dataValidation type="list" allowBlank="1" showErrorMessage="1" sqref="J67">
      <formula1>'8월'!$AB$67:$AI$67</formula1>
    </dataValidation>
    <dataValidation type="list" allowBlank="1" showErrorMessage="1" sqref="J463">
      <formula1>'8월'!$AB$463:$AI$463</formula1>
    </dataValidation>
    <dataValidation type="list" allowBlank="1" showErrorMessage="1" sqref="J156">
      <formula1>'8월'!$AB$156:$AI$156</formula1>
    </dataValidation>
    <dataValidation type="list" allowBlank="1" showErrorMessage="1" sqref="J165">
      <formula1>'8월'!$AB$165:$AI$165</formula1>
    </dataValidation>
    <dataValidation type="list" allowBlank="1" showErrorMessage="1" sqref="J251">
      <formula1>'8월'!$AB$251:$AI$251</formula1>
    </dataValidation>
    <dataValidation type="list" allowBlank="1" showErrorMessage="1" sqref="J142">
      <formula1>'8월'!$AB$142:$AI$142</formula1>
    </dataValidation>
    <dataValidation type="list" allowBlank="1" showErrorMessage="1" sqref="J236">
      <formula1>'8월'!$AB$236:$AI$236</formula1>
    </dataValidation>
    <dataValidation type="list" allowBlank="1" showErrorMessage="1" sqref="J89">
      <formula1>'8월'!$AB$89:$AI$89</formula1>
    </dataValidation>
    <dataValidation type="list" allowBlank="1" showErrorMessage="1" sqref="J127">
      <formula1>'8월'!$AB$127:$AI$127</formula1>
    </dataValidation>
    <dataValidation type="list" allowBlank="1" showErrorMessage="1" sqref="J434">
      <formula1>'8월'!$AB$434:$AI$434</formula1>
    </dataValidation>
    <dataValidation type="list" allowBlank="1" showErrorMessage="1" sqref="J180">
      <formula1>'8월'!$AB$180:$AI$180</formula1>
    </dataValidation>
    <dataValidation type="list" allowBlank="1" showErrorMessage="1" sqref="J360">
      <formula1>'8월'!$AB$360:$AI$360</formula1>
    </dataValidation>
    <dataValidation type="list" allowBlank="1" showErrorMessage="1" sqref="J75">
      <formula1>'8월'!$AB$75:$AI$75</formula1>
    </dataValidation>
    <dataValidation type="list" allowBlank="1" showErrorMessage="1" sqref="J325">
      <formula1>'8월'!$AB$325:$AI$325</formula1>
    </dataValidation>
    <dataValidation type="list" allowBlank="1" showErrorMessage="1" sqref="J216">
      <formula1>'8월'!$AB$216:$AI$216</formula1>
    </dataValidation>
    <dataValidation type="list" allowBlank="1" showErrorMessage="1" sqref="J182">
      <formula1>'8월'!$AB$182:$AI$182</formula1>
    </dataValidation>
    <dataValidation type="list" allowBlank="1" showErrorMessage="1" sqref="J162">
      <formula1>'8월'!$AB$162:$AI$162</formula1>
    </dataValidation>
    <dataValidation type="list" allowBlank="1" showErrorMessage="1" sqref="J107">
      <formula1>'8월'!$AB$107:$AI$107</formula1>
    </dataValidation>
    <dataValidation type="list" allowBlank="1" showErrorMessage="1" sqref="J271">
      <formula1>'8월'!$AB$271:$AI$271</formula1>
    </dataValidation>
    <dataValidation type="list" allowBlank="1" showErrorMessage="1" sqref="J380">
      <formula1>'8월'!$AB$380:$AI$380</formula1>
    </dataValidation>
    <dataValidation type="list" allowBlank="1" showErrorMessage="1" sqref="J414">
      <formula1>'8월'!$AB$414:$AI$414</formula1>
    </dataValidation>
    <dataValidation type="list" allowBlank="1" showErrorMessage="1" sqref="J376">
      <formula1>'8월'!$AB$376:$AI$376</formula1>
    </dataValidation>
    <dataValidation type="list" allowBlank="1" showErrorMessage="1" sqref="J140">
      <formula1>'8월'!$AB$140:$AI$140</formula1>
    </dataValidation>
    <dataValidation type="list" allowBlank="1" showErrorMessage="1" sqref="J102">
      <formula1>'8월'!$AB$102:$AI$102</formula1>
    </dataValidation>
    <dataValidation type="list" allowBlank="1" showErrorMessage="1" sqref="J82">
      <formula1>'8월'!$AB$82:$AI$82</formula1>
    </dataValidation>
    <dataValidation type="list" allowBlank="1" showErrorMessage="1" sqref="J305">
      <formula1>'8월'!$AB$305:$AI$305</formula1>
    </dataValidation>
    <dataValidation type="list" allowBlank="1" showErrorMessage="1" sqref="J466">
      <formula1>'8월'!$AB$466:$AI$466</formula1>
    </dataValidation>
    <dataValidation type="list" allowBlank="1" showErrorMessage="1" sqref="J211">
      <formula1>'8월'!$AB$211:$AI$211</formula1>
    </dataValidation>
    <dataValidation type="list" allowBlank="1" showErrorMessage="1" sqref="J485">
      <formula1>'8월'!$AB$485:$AI$485</formula1>
    </dataValidation>
    <dataValidation type="list" allowBlank="1" showErrorMessage="1" sqref="J77">
      <formula1>'8월'!$AB$77:$AI$77</formula1>
    </dataValidation>
    <dataValidation type="list" allowBlank="1" showErrorMessage="1" sqref="J178">
      <formula1>'8월'!$AB$178:$AI$178</formula1>
    </dataValidation>
    <dataValidation type="list" allowBlank="1" showErrorMessage="1" sqref="J301">
      <formula1>'8월'!$AB$301:$AI$301</formula1>
    </dataValidation>
    <dataValidation type="list" allowBlank="1" showErrorMessage="1" sqref="J320">
      <formula1>'8월'!$AB$320:$AI$320</formula1>
    </dataValidation>
    <dataValidation type="list" allowBlank="1" showErrorMessage="1" sqref="J268">
      <formula1>'8월'!$AB$268:$AI$268</formula1>
    </dataValidation>
    <dataValidation type="list" allowBlank="1" showErrorMessage="1" sqref="J410">
      <formula1>'8월'!$AB$410:$AI$410</formula1>
    </dataValidation>
    <dataValidation type="list" allowBlank="1" showErrorMessage="1" sqref="J92">
      <formula1>'8월'!$AB$92:$AI$92</formula1>
    </dataValidation>
    <dataValidation type="list" allowBlank="1" showErrorMessage="1" sqref="J287">
      <formula1>'8월'!$AB$287:$AI$287</formula1>
    </dataValidation>
    <dataValidation type="list" allowBlank="1" showErrorMessage="1" sqref="J214">
      <formula1>'8월'!$AB$214:$AI$214</formula1>
    </dataValidation>
    <dataValidation type="list" allowBlank="1" showErrorMessage="1" sqref="J103">
      <formula1>'8월'!$AB$103:$AI$103</formula1>
    </dataValidation>
    <dataValidation type="list" allowBlank="1" showErrorMessage="1" sqref="J377">
      <formula1>'8월'!$AB$377:$AI$377</formula1>
    </dataValidation>
    <dataValidation type="list" allowBlank="1" showErrorMessage="1" sqref="J122">
      <formula1>'8월'!$AB$122:$AI$122</formula1>
    </dataValidation>
    <dataValidation type="list" allowBlank="1" showErrorMessage="1" sqref="J486">
      <formula1>'8월'!$AB$486:$AI$486</formula1>
    </dataValidation>
    <dataValidation type="list" allowBlank="1" showErrorMessage="1" sqref="J105">
      <formula1>'8월'!$AB$105:$AI$105</formula1>
    </dataValidation>
    <dataValidation type="list" allowBlank="1" showErrorMessage="1" sqref="J231">
      <formula1>'8월'!$AB$231:$AI$231</formula1>
    </dataValidation>
    <dataValidation type="list" allowBlank="1" showErrorMessage="1" sqref="J379">
      <formula1>'8월'!$AB$379:$AI$379</formula1>
    </dataValidation>
    <dataValidation type="list" allowBlank="1" showErrorMessage="1" sqref="J396">
      <formula1>'8월'!$AB$396:$AI$396</formula1>
    </dataValidation>
    <dataValidation type="list" allowBlank="1" showErrorMessage="1" sqref="J212">
      <formula1>'8월'!$AB$212:$AI$212</formula1>
    </dataValidation>
    <dataValidation type="list" allowBlank="1" showErrorMessage="1" sqref="J84">
      <formula1>'8월'!$AB$84:$AI$84</formula1>
    </dataValidation>
    <dataValidation type="list" allowBlank="1" showErrorMessage="1" sqref="J179">
      <formula1>'8월'!$AB$179:$AI$179</formula1>
    </dataValidation>
    <dataValidation type="list" allowBlank="1" showErrorMessage="1" sqref="J412">
      <formula1>'8월'!$AB$412:$AI$412</formula1>
    </dataValidation>
    <dataValidation type="list" allowBlank="1" showErrorMessage="1" sqref="J79">
      <formula1>'8월'!$AB$79:$AI$79</formula1>
    </dataValidation>
    <dataValidation type="list" allowBlank="1" showErrorMessage="1" sqref="J288">
      <formula1>'8월'!$AB$288:$AI$288</formula1>
    </dataValidation>
    <dataValidation type="list" allowBlank="1" showErrorMessage="1" sqref="J321">
      <formula1>'8월'!$AB$321:$AI$321</formula1>
    </dataValidation>
    <dataValidation type="list" allowBlank="1" showErrorMessage="1" sqref="J90">
      <formula1>'8월'!$AB$90:$AI$90</formula1>
    </dataValidation>
    <dataValidation type="list" allowBlank="1" showErrorMessage="1" sqref="J303">
      <formula1>'8월'!$AB$303:$AI$303</formula1>
    </dataValidation>
    <dataValidation type="list" allowBlank="1" showErrorMessage="1" sqref="J160">
      <formula1>'8월'!$AB$160:$AI$160</formula1>
    </dataValidation>
    <dataValidation type="list" allowBlank="1" showErrorMessage="1" sqref="J397">
      <formula1>'8월'!$AB$397:$AI$397</formula1>
    </dataValidation>
    <dataValidation type="list" allowBlank="1" showErrorMessage="1" sqref="J340">
      <formula1>'8월'!$AB$340:$AI$340</formula1>
    </dataValidation>
    <dataValidation type="list" allowBlank="1" showErrorMessage="1" sqref="J198">
      <formula1>'8월'!$AB$198:$AI$198</formula1>
    </dataValidation>
    <dataValidation type="list" allowBlank="1" showErrorMessage="1" sqref="J430">
      <formula1>'8월'!$AB$430:$AI$430</formula1>
    </dataValidation>
    <dataValidation type="list" allowBlank="1" showErrorMessage="1" sqref="J298">
      <formula1>'8월'!$AB$298:$AI$298</formula1>
    </dataValidation>
    <dataValidation type="list" allowBlank="1" showErrorMessage="1" sqref="J118">
      <formula1>'8월'!$AB$118:$AI$118</formula1>
    </dataValidation>
    <dataValidation type="list" allowBlank="1" showErrorMessage="1" sqref="J123">
      <formula1>'8월'!$AB$123:$AI$123</formula1>
    </dataValidation>
    <dataValidation type="list" allowBlank="1" showErrorMessage="1" sqref="J73">
      <formula1>'8월'!$AB$73:$AI$73</formula1>
    </dataValidation>
    <dataValidation type="list" allowBlank="1" showErrorMessage="1" sqref="J341">
      <formula1>'8월'!$AB$341:$AI$341</formula1>
    </dataValidation>
    <dataValidation type="list" allowBlank="1" showErrorMessage="1" sqref="J217">
      <formula1>'8월'!$AB$217:$AI$217</formula1>
    </dataValidation>
    <dataValidation type="list" allowBlank="1" showErrorMessage="1" sqref="J425">
      <formula1>'8월'!$AB$425:$AI$425</formula1>
    </dataValidation>
    <dataValidation type="list" allowBlank="1" showErrorMessage="1" sqref="J194">
      <formula1>'8월'!$AB$194:$AI$194</formula1>
    </dataValidation>
    <dataValidation type="list" allowBlank="1" showErrorMessage="1" sqref="J207">
      <formula1>'8월'!$AB$207:$AI$207</formula1>
    </dataValidation>
    <dataValidation type="list" allowBlank="1" showErrorMessage="1" sqref="J86">
      <formula1>'8월'!$AB$86:$AI$86</formula1>
    </dataValidation>
    <dataValidation type="list" allowBlank="1" showErrorMessage="1" sqref="J242">
      <formula1>'8월'!$AB$242:$AI$242</formula1>
    </dataValidation>
    <dataValidation type="list" allowBlank="1" showErrorMessage="1" sqref="J87">
      <formula1>'8월'!$AB$87:$AI$87</formula1>
    </dataValidation>
    <dataValidation type="list" allowBlank="1" showErrorMessage="1" sqref="J153">
      <formula1>'8월'!$AB$153:$AI$153</formula1>
    </dataValidation>
    <dataValidation type="list" allowBlank="1" showErrorMessage="1" sqref="J460">
      <formula1>'8월'!$AB$460:$AI$460</formula1>
    </dataValidation>
    <dataValidation type="list" allowBlank="1" showErrorMessage="1" sqref="J306">
      <formula1>'8월'!$AB$306:$AI$306</formula1>
    </dataValidation>
    <dataValidation type="list" allowBlank="1" showErrorMessage="1" sqref="J257">
      <formula1>'8월'!$AB$257:$AI$257</formula1>
    </dataValidation>
    <dataValidation type="list" allowBlank="1" showErrorMessage="1" sqref="J159">
      <formula1>'8월'!$AB$159:$AI$159</formula1>
    </dataValidation>
    <dataValidation type="list" allowBlank="1" showErrorMessage="1" sqref="J252">
      <formula1>'8월'!$AB$252:$AI$252</formula1>
    </dataValidation>
    <dataValidation type="list" allowBlank="1" showErrorMessage="1" sqref="J465">
      <formula1>'8월'!$AB$465:$AI$465</formula1>
    </dataValidation>
    <dataValidation type="list" allowBlank="1" showErrorMessage="1" sqref="J163">
      <formula1>'8월'!$AB$163:$AI$163</formula1>
    </dataValidation>
    <dataValidation type="list" allowBlank="1" showErrorMessage="1" sqref="J371">
      <formula1>'8월'!$AB$371:$AI$371</formula1>
    </dataValidation>
    <dataValidation type="list" allowBlank="1" showErrorMessage="1" sqref="J158">
      <formula1>'8월'!$AB$158:$AI$158</formula1>
    </dataValidation>
    <dataValidation type="list" allowBlank="1" showErrorMessage="1" sqref="J258">
      <formula1>'8월'!$AB$258:$AI$258</formula1>
    </dataValidation>
    <dataValidation type="list" allowBlank="1" showErrorMessage="1" sqref="J475">
      <formula1>'8월'!$AB$475:$AI$475</formula1>
    </dataValidation>
    <dataValidation type="list" allowBlank="1" showErrorMessage="1" sqref="J470">
      <formula1>'8월'!$AB$470:$AI$470</formula1>
    </dataValidation>
    <dataValidation type="list" allowBlank="1" showErrorMessage="1" sqref="J201">
      <formula1>'8월'!$AB$201:$AI$201</formula1>
    </dataValidation>
    <dataValidation type="list" allowBlank="1" showErrorMessage="1" sqref="J154">
      <formula1>'8월'!$AB$154:$AI$154</formula1>
    </dataValidation>
    <dataValidation type="list" allowBlank="1" showErrorMessage="1" sqref="J282">
      <formula1>'8월'!$AB$282:$AI$282</formula1>
    </dataValidation>
    <dataValidation type="list" allowBlank="1" showErrorMessage="1" sqref="J471">
      <formula1>'8월'!$AB$471:$AI$471</formula1>
    </dataValidation>
    <dataValidation type="list" allowBlank="1" showErrorMessage="1" sqref="J248">
      <formula1>'8월'!$AB$248:$AI$248</formula1>
    </dataValidation>
    <dataValidation type="list" allowBlank="1" showErrorMessage="1" sqref="J253">
      <formula1>'8월'!$AB$253:$AI$253</formula1>
    </dataValidation>
    <dataValidation type="list" allowBlank="1" showErrorMessage="1" sqref="J461">
      <formula1>'8월'!$AB$461:$AI$461</formula1>
    </dataValidation>
    <dataValidation type="list" allowBlank="1" showErrorMessage="1" sqref="J347">
      <formula1>'8월'!$AB$347:$AI$347</formula1>
    </dataValidation>
    <dataValidation type="list" allowBlank="1" showErrorMessage="1" sqref="J74">
      <formula1>'8월'!$AB$74:$AI$74</formula1>
    </dataValidation>
    <dataValidation type="list" allowBlank="1" showErrorMessage="1" sqref="J164">
      <formula1>'8월'!$AB$164:$AI$164</formula1>
    </dataValidation>
    <dataValidation type="list" allowBlank="1" showErrorMessage="1" sqref="J337">
      <formula1>'8월'!$AB$337:$AI$337</formula1>
    </dataValidation>
    <dataValidation type="list" allowBlank="1" showErrorMessage="1" sqref="J372">
      <formula1>'8월'!$AB$372:$AI$372</formula1>
    </dataValidation>
    <dataValidation type="list" allowBlank="1" showErrorMessage="1" sqref="J381">
      <formula1>'8월'!$AB$381:$AI$381</formula1>
    </dataValidation>
    <dataValidation type="list" allowBlank="1" showErrorMessage="1" sqref="J71">
      <formula1>'8월'!$AB$71:$AI$71</formula1>
    </dataValidation>
    <dataValidation type="list" allowBlank="1" showErrorMessage="1" sqref="J129">
      <formula1>'8월'!$AB$129:$AI$129</formula1>
    </dataValidation>
    <dataValidation type="list" allowBlank="1" showErrorMessage="1" sqref="J283">
      <formula1>'8월'!$AB$283:$AI$283</formula1>
    </dataValidation>
    <dataValidation type="list" allowBlank="1" showErrorMessage="1" sqref="J247">
      <formula1>'8월'!$AB$247:$AI$247</formula1>
    </dataValidation>
    <dataValidation type="list" allowBlank="1" showErrorMessage="1" sqref="J436">
      <formula1>'8월'!$AB$436:$AI$436</formula1>
    </dataValidation>
    <dataValidation type="list" allowBlank="1" showErrorMessage="1" sqref="J119">
      <formula1>'8월'!$AB$119:$AI$119</formula1>
    </dataValidation>
    <dataValidation type="list" allowBlank="1" showErrorMessage="1" sqref="J382">
      <formula1>'8월'!$AB$382:$AI$382</formula1>
    </dataValidation>
    <dataValidation type="list" allowBlank="1" showErrorMessage="1" sqref="J346">
      <formula1>'8월'!$AB$346:$AI$346</formula1>
    </dataValidation>
    <dataValidation type="list" allowBlank="1" showErrorMessage="1" sqref="J72">
      <formula1>'8월'!$AB$72:$AI$72</formula1>
    </dataValidation>
    <dataValidation type="list" allowBlank="1" showErrorMessage="1" sqref="J293">
      <formula1>'8월'!$AB$293:$AI$293</formula1>
    </dataValidation>
    <dataValidation type="list" allowBlank="1" showErrorMessage="1" sqref="J292">
      <formula1>'8월'!$AB$292:$AI$292</formula1>
    </dataValidation>
    <dataValidation type="list" allowBlank="1" showErrorMessage="1" sqref="J128">
      <formula1>'8월'!$AB$128:$AI$128</formula1>
    </dataValidation>
    <dataValidation type="list" allowBlank="1" showErrorMessage="1" sqref="J336">
      <formula1>'8월'!$AB$336:$AI$336</formula1>
    </dataValidation>
    <dataValidation type="list" allowBlank="1" showErrorMessage="1" sqref="J426">
      <formula1>'8월'!$AB$426:$AI$426</formula1>
    </dataValidation>
    <dataValidation type="list" allowBlank="1" showErrorMessage="1" sqref="J193">
      <formula1>'8월'!$AB$193:$AI$193</formula1>
    </dataValidation>
    <dataValidation type="list" allowBlank="1" showErrorMessage="1" sqref="J218">
      <formula1>'8월'!$AB$218:$AI$218</formula1>
    </dataValidation>
    <dataValidation type="list" allowBlank="1" showErrorMessage="1" sqref="J345">
      <formula1>'8월'!$AB$345:$AI$345</formula1>
    </dataValidation>
    <dataValidation type="list" allowBlank="1" showErrorMessage="1" sqref="J435">
      <formula1>'8월'!$AB$435:$AI$435</formula1>
    </dataValidation>
    <dataValidation type="list" allowBlank="1" showErrorMessage="1" sqref="J70">
      <formula1>'8월'!$AB$70:$AI$70</formula1>
    </dataValidation>
    <dataValidation type="list" allowBlank="1" showErrorMessage="1" sqref="J421">
      <formula1>'8월'!$AB$421:$AI$421</formula1>
    </dataValidation>
    <dataValidation type="list" allowBlank="1" showErrorMessage="1" sqref="J388">
      <formula1>'8월'!$AB$388:$AI$388</formula1>
    </dataValidation>
    <dataValidation type="list" allowBlank="1" showErrorMessage="1" sqref="J208">
      <formula1>'8월'!$AB$208:$AI$208</formula1>
    </dataValidation>
    <dataValidation type="list" allowBlank="1" showErrorMessage="1" sqref="J203">
      <formula1>'8월'!$AB$203:$AI$203</formula1>
    </dataValidation>
    <dataValidation type="list" allowBlank="1" showErrorMessage="1" sqref="J114">
      <formula1>'8월'!$AB$114:$AI$114</formula1>
    </dataValidation>
    <dataValidation type="list" allowBlank="1" showErrorMessage="1" sqref="J383">
      <formula1>'8월'!$AB$383:$AI$383</formula1>
    </dataValidation>
    <dataValidation type="list" allowBlank="1" showErrorMessage="1" sqref="J256">
      <formula1>'8월'!$AB$256:$AI$256</formula1>
    </dataValidation>
    <dataValidation type="list" allowBlank="1" showErrorMessage="1" sqref="J335">
      <formula1>'8월'!$AB$335:$AI$335</formula1>
    </dataValidation>
    <dataValidation type="list" allowBlank="1" showErrorMessage="1" sqref="J294">
      <formula1>'8월'!$AB$294:$AI$294</formula1>
    </dataValidation>
    <dataValidation type="list" allowBlank="1" showErrorMessage="1" sqref="J259">
      <formula1>'8월'!$AB$259:$AI$259</formula1>
    </dataValidation>
    <dataValidation type="list" allowBlank="1" showErrorMessage="1" sqref="J439">
      <formula1>'8월'!$AB$439:$AI$439</formula1>
    </dataValidation>
    <dataValidation type="list" allowBlank="1" showErrorMessage="1" sqref="J152">
      <formula1>'8월'!$AB$152:$AI$152</formula1>
    </dataValidation>
    <dataValidation type="list" allowBlank="1" showErrorMessage="1" sqref="J332">
      <formula1>'8월'!$AB$332:$AI$332</formula1>
    </dataValidation>
    <dataValidation type="list" allowBlank="1" showErrorMessage="1" sqref="J117">
      <formula1>'8월'!$AB$117:$AI$117</formula1>
    </dataValidation>
    <dataValidation type="list" allowBlank="1" showErrorMessage="1" sqref="J281">
      <formula1>'8월'!$AB$281:$AI$281</formula1>
    </dataValidation>
    <dataValidation type="list" allowBlank="1" showErrorMessage="1" sqref="J299">
      <formula1>'8월'!$AB$299:$AI$299</formula1>
    </dataValidation>
    <dataValidation type="list" allowBlank="1" showErrorMessage="1" sqref="J200">
      <formula1>'8월'!$AB$200:$AI$200</formula1>
    </dataValidation>
    <dataValidation type="list" allowBlank="1" showErrorMessage="1" sqref="J474">
      <formula1>'8월'!$AB$474:$AI$474</formula1>
    </dataValidation>
    <dataValidation type="list" allowBlank="1" showErrorMessage="1" sqref="J424">
      <formula1>'8월'!$AB$424:$AI$424</formula1>
    </dataValidation>
    <dataValidation type="list" allowBlank="1" showErrorMessage="1" sqref="J167">
      <formula1>'8월'!$AB$167:$AI$167</formula1>
    </dataValidation>
    <dataValidation type="list" allowBlank="1" showErrorMessage="1" sqref="J370">
      <formula1>'8월'!$AB$370:$AI$370</formula1>
    </dataValidation>
    <dataValidation type="list" allowBlank="1" showErrorMessage="1" sqref="J385">
      <formula1>'8월'!$AB$385:$AI$385</formula1>
    </dataValidation>
    <dataValidation type="list" allowBlank="1" showErrorMessage="1" sqref="J243">
      <formula1>'8월'!$AB$243:$AI$243</formula1>
    </dataValidation>
    <dataValidation type="list" allowBlank="1" showErrorMessage="1" sqref="J348">
      <formula1>'8월'!$AB$348:$AI$348</formula1>
    </dataValidation>
    <dataValidation type="list" allowBlank="1" showErrorMessage="1" sqref="J111">
      <formula1>'8월'!$AB$111:$AI$111</formula1>
    </dataValidation>
    <dataValidation type="list" allowBlank="1" showErrorMessage="1" sqref="J206">
      <formula1>'8월'!$AB$206:$AI$206</formula1>
    </dataValidation>
    <dataValidation type="list" allowBlank="1" showErrorMessage="1" sqref="J423">
      <formula1>'8월'!$AB$423:$AI$423</formula1>
    </dataValidation>
    <dataValidation type="list" allowBlank="1" showErrorMessage="1" sqref="J296">
      <formula1>'8월'!$AB$296:$AI$296</formula1>
    </dataValidation>
    <dataValidation type="list" allowBlank="1" showErrorMessage="1" sqref="J168">
      <formula1>'8월'!$AB$168:$AI$168</formula1>
    </dataValidation>
    <dataValidation type="list" allowBlank="1" showErrorMessage="1" sqref="J150">
      <formula1>'8월'!$AB$150:$AI$150</formula1>
    </dataValidation>
    <dataValidation type="list" allowBlank="1" showErrorMessage="1" sqref="J112">
      <formula1>'8월'!$AB$112:$AI$112</formula1>
    </dataValidation>
    <dataValidation type="list" allowBlank="1" showErrorMessage="1" sqref="J386">
      <formula1>'8월'!$AB$386:$AI$386</formula1>
    </dataValidation>
    <dataValidation type="list" allowBlank="1" showErrorMessage="1" sqref="J115">
      <formula1>'8월'!$AB$115:$AI$115</formula1>
    </dataValidation>
    <dataValidation type="list" allowBlank="1" showErrorMessage="1" sqref="J205">
      <formula1>'8월'!$AB$205:$AI$205</formula1>
    </dataValidation>
    <dataValidation type="list" allowBlank="1" showErrorMessage="1" sqref="J479">
      <formula1>'8월'!$AB$479:$AI$479</formula1>
    </dataValidation>
    <dataValidation type="list" allowBlank="1" showErrorMessage="1" sqref="J202">
      <formula1>'8월'!$AB$202:$AI$202</formula1>
    </dataValidation>
    <dataValidation type="list" allowBlank="1" showErrorMessage="1" sqref="J476">
      <formula1>'8월'!$AB$476:$AI$476</formula1>
    </dataValidation>
    <dataValidation type="list" allowBlank="1" showErrorMessage="1" sqref="J169">
      <formula1>'8월'!$AB$169:$AI$169</formula1>
    </dataValidation>
    <dataValidation type="list" allowBlank="1" showErrorMessage="1" sqref="J297">
      <formula1>'8월'!$AB$297:$AI$297</formula1>
    </dataValidation>
    <dataValidation type="list" allowBlank="1" showErrorMessage="1" sqref="J387">
      <formula1>'8월'!$AB$387:$AI$387</formula1>
    </dataValidation>
    <dataValidation type="list" allowBlank="1" showErrorMessage="1" sqref="J240">
      <formula1>'8월'!$AB$240:$AI$240</formula1>
    </dataValidation>
    <dataValidation type="list" allowBlank="1" showErrorMessage="1" sqref="J330">
      <formula1>'8월'!$AB$330:$AI$330</formula1>
    </dataValidation>
    <dataValidation type="list" allowBlank="1" showErrorMessage="1" sqref="J420">
      <formula1>'8월'!$AB$420:$AI$420</formula1>
    </dataValidation>
    <dataValidation type="list" allowBlank="1" showErrorMessage="1" sqref="J204">
      <formula1>'8월'!$AB$204:$AI$204</formula1>
    </dataValidation>
    <dataValidation type="list" allowBlank="1" showErrorMessage="1" sqref="J478">
      <formula1>'8월'!$AB$478:$AI$478</formula1>
    </dataValidation>
    <dataValidation type="list" allowBlank="1" showErrorMessage="1" sqref="J241">
      <formula1>'8월'!$AB$241:$AI$241</formula1>
    </dataValidation>
    <dataValidation type="list" allowBlank="1" showErrorMessage="1" sqref="J113">
      <formula1>'8월'!$AB$113:$AI$113</formula1>
    </dataValidation>
    <dataValidation type="list" allowBlank="1" showErrorMessage="1" sqref="J477">
      <formula1>'8월'!$AB$477:$AI$477</formula1>
    </dataValidation>
    <dataValidation type="list" allowBlank="1" showErrorMessage="1" sqref="J151">
      <formula1>'8월'!$AB$151:$AI$151</formula1>
    </dataValidation>
    <dataValidation type="list" allowBlank="1" showErrorMessage="1" sqref="J331">
      <formula1>'8월'!$AB$331:$AI$331</formula1>
    </dataValidation>
    <dataValidation type="list" allowBlank="1" showErrorMessage="1" sqref="J166">
      <formula1>'8월'!$AB$166:$AI$166</formula1>
    </dataValidation>
    <dataValidation type="list" allowBlank="1" showErrorMessage="1" sqref="J458">
      <formula1>'8월'!$AB$458:$AI$458</formula1>
    </dataValidation>
    <dataValidation type="list" allowBlank="1" showErrorMessage="1" sqref="J473">
      <formula1>'8월'!$AB$473:$AI$473</formula1>
    </dataValidation>
    <dataValidation type="list" allowBlank="1" showErrorMessage="1" sqref="J349">
      <formula1>'8월'!$AB$349:$AI$349</formula1>
    </dataValidation>
    <dataValidation type="list" allowBlank="1" showErrorMessage="1" sqref="J161">
      <formula1>'8월'!$AB$161:$AI$161</formula1>
    </dataValidation>
    <dataValidation type="list" allowBlank="1" showErrorMessage="1" sqref="J110">
      <formula1>'8월'!$AB$110:$AI$110</formula1>
    </dataValidation>
    <dataValidation type="list" allowBlank="1" showErrorMessage="1" sqref="J384">
      <formula1>'8월'!$AB$384:$AI$384</formula1>
    </dataValidation>
    <dataValidation type="list" allowBlank="1" showErrorMessage="1" sqref="J275">
      <formula1>'8월'!$AB$275:$AI$275</formula1>
    </dataValidation>
    <dataValidation type="list" allowBlank="1" showErrorMessage="1" sqref="J270">
      <formula1>'8월'!$AB$270:$AI$270</formula1>
    </dataValidation>
    <dataValidation type="list" allowBlank="1" showErrorMessage="1" sqref="J422">
      <formula1>'8월'!$AB$422:$AI$422</formula1>
    </dataValidation>
    <dataValidation type="list" allowBlank="1" showErrorMessage="1" sqref="J438">
      <formula1>'8월'!$AB$438:$AI$438</formula1>
    </dataValidation>
    <dataValidation type="list" allowBlank="1" showErrorMessage="1" sqref="J389">
      <formula1>'8월'!$AB$389:$AI$389</formula1>
    </dataValidation>
    <dataValidation type="list" allowBlank="1" showErrorMessage="1" sqref="J186">
      <formula1>'8월'!$AB$186:$AI$186</formula1>
    </dataValidation>
    <dataValidation type="list" allowBlank="1" showErrorMessage="1" sqref="J493">
      <formula1>'8월'!$AB$493:$AI$493</formula1>
    </dataValidation>
    <dataValidation type="list" allowBlank="1" showErrorMessage="1" sqref="J93">
      <formula1>'8월'!$AB$93:$AI$93</formula1>
    </dataValidation>
    <dataValidation type="list" allowBlank="1" showErrorMessage="1" sqref="J126">
      <formula1>'8월'!$AB$126:$AI$126</formula1>
    </dataValidation>
    <dataValidation type="list" allowBlank="1" showErrorMessage="1" sqref="J224">
      <formula1>'8월'!$AB$224:$AI$224</formula1>
    </dataValidation>
    <dataValidation type="list" allowBlank="1" showErrorMessage="1" sqref="J498">
      <formula1>'8월'!$AB$498:$AI$498</formula1>
    </dataValidation>
    <dataValidation type="list" allowBlank="1" showErrorMessage="1" sqref="J181">
      <formula1>'8월'!$AB$181:$AI$181</formula1>
    </dataValidation>
    <dataValidation type="list" allowBlank="1" showErrorMessage="1" sqref="J130">
      <formula1>'8월'!$AB$130:$AI$130</formula1>
    </dataValidation>
    <dataValidation type="list" allowBlank="1" showErrorMessage="1" sqref="J333">
      <formula1>'8월'!$AB$333:$AI$333</formula1>
    </dataValidation>
    <dataValidation type="list" allowBlank="1" showErrorMessage="1" sqref="J81">
      <formula1>'8월'!$AB$81:$AI$81</formula1>
    </dataValidation>
    <dataValidation type="list" allowBlank="1" showErrorMessage="1" sqref="J295">
      <formula1>'8월'!$AB$295:$AI$295</formula1>
    </dataValidation>
    <dataValidation type="list" allowBlank="1" showErrorMessage="1" sqref="J442">
      <formula1>'8월'!$AB$442:$AI$442</formula1>
    </dataValidation>
    <dataValidation type="list" allowBlank="1" showErrorMessage="1" sqref="J64">
      <formula1>'8월'!$AB$64:$AI$64</formula1>
    </dataValidation>
    <dataValidation type="list" allowBlank="1" showErrorMessage="1" sqref="J324">
      <formula1>'8월'!$AB$324:$AI$324</formula1>
    </dataValidation>
    <dataValidation type="list" allowBlank="1" showErrorMessage="1" sqref="J290">
      <formula1>'8월'!$AB$290:$AI$290</formula1>
    </dataValidation>
    <dataValidation type="list" allowBlank="1" showErrorMessage="1" sqref="J329">
      <formula1>'8월'!$AB$329:$AI$329</formula1>
    </dataValidation>
    <dataValidation type="list" allowBlank="1" showErrorMessage="1" sqref="J229">
      <formula1>'8월'!$AB$229:$AI$229</formula1>
    </dataValidation>
    <dataValidation type="list" allowBlank="1" showErrorMessage="1" sqref="J135">
      <formula1>'8월'!$AB$135:$AI$135</formula1>
    </dataValidation>
    <dataValidation type="list" allowBlank="1" showErrorMessage="1" sqref="J418">
      <formula1>'8월'!$AB$418:$AI$418</formula1>
    </dataValidation>
    <dataValidation type="list" allowBlank="1" showErrorMessage="1" sqref="J338">
      <formula1>'8월'!$AB$338:$AI$338</formula1>
    </dataValidation>
    <dataValidation type="list" allowBlank="1" showErrorMessage="1" sqref="J244">
      <formula1>'8월'!$AB$244:$AI$244</formula1>
    </dataValidation>
    <dataValidation type="list" allowBlank="1" showErrorMessage="1" sqref="J433">
      <formula1>'8월'!$AB$433:$AI$433</formula1>
    </dataValidation>
    <dataValidation type="list" allowBlank="1" showErrorMessage="1" sqref="J95">
      <formula1>'8월'!$AB$95:$AI$95</formula1>
    </dataValidation>
    <dataValidation type="list" allowBlank="1" showErrorMessage="1" sqref="J353">
      <formula1>'8월'!$AB$353:$AI$353</formula1>
    </dataValidation>
    <dataValidation type="list" allowBlank="1" showErrorMessage="1" sqref="J462">
      <formula1>'8월'!$AB$462:$AI$462</formula1>
    </dataValidation>
    <dataValidation type="list" allowBlank="1" showErrorMessage="1" sqref="J318">
      <formula1>'8월'!$AB$318:$AI$318</formula1>
    </dataValidation>
    <dataValidation type="list" allowBlank="1" showErrorMessage="1" sqref="J235">
      <formula1>'8월'!$AB$235:$AI$235</formula1>
    </dataValidation>
    <dataValidation type="list" allowBlank="1" showErrorMessage="1" sqref="J192">
      <formula1>'8월'!$AB$192:$AI$192</formula1>
    </dataValidation>
    <dataValidation type="list" allowBlank="1" showErrorMessage="1" sqref="J309">
      <formula1>'8월'!$AB$309:$AI$309</formula1>
    </dataValidation>
    <dataValidation type="list" allowBlank="1" showErrorMessage="1" sqref="J427">
      <formula1>'8월'!$AB$427:$AI$427</formula1>
    </dataValidation>
    <dataValidation type="list" allowBlank="1" showErrorMessage="1" sqref="J66">
      <formula1>'8월'!$AB$66:$AI$66</formula1>
    </dataValidation>
    <dataValidation type="list" allowBlank="1" showErrorMessage="1" sqref="J155">
      <formula1>'8월'!$AB$155:$AI$155</formula1>
    </dataValidation>
    <dataValidation type="list" allowBlank="1" showErrorMessage="1" sqref="J344">
      <formula1>'8월'!$AB$344:$AI$344</formula1>
    </dataValidation>
    <dataValidation type="list" allowBlank="1" showErrorMessage="1" sqref="J264">
      <formula1>'8월'!$AB$264:$AI$264</formula1>
    </dataValidation>
    <dataValidation type="list" allowBlank="1" showErrorMessage="1" sqref="J209">
      <formula1>'8월'!$AB$209:$AI$209</formula1>
    </dataValidation>
    <dataValidation type="list" allowBlank="1" showErrorMessage="1" sqref="J453">
      <formula1>'8월'!$AB$453:$AI$453</formula1>
    </dataValidation>
    <dataValidation type="list" allowBlank="1" showErrorMessage="1" sqref="J146">
      <formula1>'8월'!$AB$146:$AI$146</formula1>
    </dataValidation>
    <dataValidation type="list" allowBlank="1" showErrorMessage="1" sqref="J255">
      <formula1>'8월'!$AB$255:$AI$255</formula1>
    </dataValidation>
    <dataValidation type="list" allowBlank="1" showErrorMessage="1" sqref="J482">
      <formula1>'8월'!$AB$482:$AI$482</formula1>
    </dataValidation>
    <dataValidation type="list" allowBlank="1" showErrorMessage="1" sqref="J373">
      <formula1>'8월'!$AB$373:$AI$373</formula1>
    </dataValidation>
    <dataValidation type="list" allowBlank="1" showErrorMessage="1" sqref="J407">
      <formula1>'8월'!$AB$407:$AI$407</formula1>
    </dataValidation>
    <dataValidation type="list" allowBlank="1" showErrorMessage="1" sqref="J364">
      <formula1>'8월'!$AB$364:$AI$364</formula1>
    </dataValidation>
    <dataValidation type="list" allowBlank="1" showErrorMessage="1" sqref="J487">
      <formula1>'8월'!$AB$487:$AI$487</formula1>
    </dataValidation>
    <dataValidation type="list" allowBlank="1" showErrorMessage="1" sqref="J91">
      <formula1>'8월'!$AB$91:$AI$91</formula1>
    </dataValidation>
    <dataValidation type="list" allowBlank="1" showErrorMessage="1" sqref="J307">
      <formula1>'8월'!$AB$307:$AI$307</formula1>
    </dataValidation>
    <dataValidation type="list" allowBlank="1" showErrorMessage="1" sqref="J104">
      <formula1>'8월'!$AB$104:$AI$104</formula1>
    </dataValidation>
    <dataValidation type="list" allowBlank="1" showErrorMessage="1" sqref="J213">
      <formula1>'8월'!$AB$213:$AI$213</formula1>
    </dataValidation>
    <dataValidation type="list" allowBlank="1" showErrorMessage="1" sqref="J246">
      <formula1>'8월'!$AB$246:$AI$246</formula1>
    </dataValidation>
    <dataValidation type="list" allowBlank="1" showErrorMessage="1" sqref="J284">
      <formula1>'8월'!$AB$284:$AI$284</formula1>
    </dataValidation>
    <dataValidation type="list" allowBlank="1" showErrorMessage="1" sqref="J175">
      <formula1>'8월'!$AB$175:$AI$175</formula1>
    </dataValidation>
    <dataValidation type="list" allowBlank="1" showErrorMessage="1" sqref="J355">
      <formula1>'8월'!$AB$355:$AI$355</formula1>
    </dataValidation>
    <dataValidation type="list" allowBlank="1" showErrorMessage="1" sqref="J269">
      <formula1>'8월'!$AB$269:$AI$269</formula1>
    </dataValidation>
    <dataValidation type="list" allowBlank="1" showErrorMessage="1" sqref="J416">
      <formula1>'8월'!$AB$416:$AI$416</formula1>
    </dataValidation>
    <dataValidation type="list" allowBlank="1" showErrorMessage="1" sqref="J449">
      <formula1>'8월'!$AB$449:$AI$449</formula1>
    </dataValidation>
    <dataValidation type="list" allowBlank="1" showErrorMessage="1" sqref="J68">
      <formula1>'8월'!$AB$68:$AI$68</formula1>
    </dataValidation>
    <dataValidation type="list" allowBlank="1" showErrorMessage="1" sqref="J322">
      <formula1>'8월'!$AB$322:$AI$322</formula1>
    </dataValidation>
    <dataValidation type="list" allowBlank="1" showErrorMessage="1" sqref="J289">
      <formula1>'8월'!$AB$289:$AI$289</formula1>
    </dataValidation>
    <dataValidation type="list" allowBlank="1" showErrorMessage="1" sqref="J83">
      <formula1>'8월'!$AB$83:$AI$83</formula1>
    </dataValidation>
    <dataValidation type="list" allowBlank="1" showErrorMessage="1" sqref="J302">
      <formula1>'8월'!$AB$302:$AI$302</formula1>
    </dataValidation>
    <dataValidation type="list" allowBlank="1" showErrorMessage="1" sqref="J464">
      <formula1>'8월'!$AB$464:$AI$464</formula1>
    </dataValidation>
    <dataValidation type="list" allowBlank="1" showErrorMessage="1" sqref="J431">
      <formula1>'8월'!$AB$431:$AI$431</formula1>
    </dataValidation>
    <dataValidation type="list" allowBlank="1" showErrorMessage="1" sqref="J124">
      <formula1>'8월'!$AB$124:$AI$124</formula1>
    </dataValidation>
    <dataValidation type="list" allowBlank="1" showErrorMessage="1" sqref="J157">
      <formula1>'8월'!$AB$157:$AI$157</formula1>
    </dataValidation>
    <dataValidation type="list" allowBlank="1" showErrorMessage="1" sqref="J467">
      <formula1>'8월'!$AB$467:$AI$467</formula1>
    </dataValidation>
    <dataValidation type="list" allowBlank="1" showErrorMessage="1" sqref="J398">
      <formula1>'8월'!$AB$398:$AI$398</formula1>
    </dataValidation>
    <dataValidation type="list" allowBlank="1" showErrorMessage="1" sqref="J393">
      <formula1>'8월'!$AB$393:$AI$393</formula1>
    </dataValidation>
    <dataValidation type="list" allowBlank="1" showErrorMessage="1" sqref="J500">
      <formula1>'8월'!$AB$500:$AI$500</formula1>
    </dataValidation>
    <dataValidation type="list" allowBlank="1" showErrorMessage="1" sqref="J358">
      <formula1>'8월'!$AB$358:$AI$358</formula1>
    </dataValidation>
    <dataValidation type="list" allowBlank="1" showErrorMessage="1" sqref="J266">
      <formula1>'8월'!$AB$266:$AI$266</formula1>
    </dataValidation>
    <dataValidation type="list" allowBlank="1" showErrorMessage="1" sqref="J233">
      <formula1>'8월'!$AB$233:$AI$233</formula1>
    </dataValidation>
    <dataValidation type="list" allowBlank="1" showErrorMessage="1" sqref="J249">
      <formula1>'8월'!$AB$249:$AI$249</formula1>
    </dataValidation>
    <dataValidation type="list" allowBlank="1" showErrorMessage="1" sqref="J342">
      <formula1>'8월'!$AB$342:$AI$342</formula1>
    </dataValidation>
    <dataValidation type="list" allowBlank="1" showErrorMessage="1" sqref="J429">
      <formula1>'8월'!$AB$429:$AI$429</formula1>
    </dataValidation>
    <dataValidation type="list" allowBlank="1" showErrorMessage="1" sqref="J195">
      <formula1>'8월'!$AB$195:$AI$195</formula1>
    </dataValidation>
    <dataValidation type="list" allowBlank="1" showErrorMessage="1" sqref="J409">
      <formula1>'8월'!$AB$409:$AI$409</formula1>
    </dataValidation>
    <dataValidation type="list" allowBlank="1" showErrorMessage="1" sqref="J101">
      <formula1>'8월'!$AB$101:$AI$101</formula1>
    </dataValidation>
    <dataValidation type="list" allowBlank="1" showErrorMessage="1" sqref="J375">
      <formula1>'8월'!$AB$375:$AI$375</formula1>
    </dataValidation>
    <dataValidation type="list" allowBlank="1" showErrorMessage="1" sqref="J88">
      <formula1>'8월'!$AB$88:$AI$88</formula1>
    </dataValidation>
    <dataValidation type="list" allowBlank="1" showErrorMessage="1" sqref="J210">
      <formula1>'8월'!$AB$210:$AI$210</formula1>
    </dataValidation>
    <dataValidation type="list" allowBlank="1" showErrorMessage="1" sqref="J484">
      <formula1>'8월'!$AB$484:$AI$484</formula1>
    </dataValidation>
    <dataValidation type="list" allowBlank="1" showErrorMessage="1" sqref="J451">
      <formula1>'8월'!$AB$451:$AI$451</formula1>
    </dataValidation>
    <dataValidation type="list" allowBlank="1" showErrorMessage="1" sqref="J76">
      <formula1>'8월'!$AB$76:$AI$76</formula1>
    </dataValidation>
    <dataValidation type="list" allowBlank="1" showErrorMessage="1" sqref="J447">
      <formula1>'8월'!$AB$447:$AI$447</formula1>
    </dataValidation>
    <dataValidation type="list" allowBlank="1" showErrorMessage="1" sqref="J144">
      <formula1>'8월'!$AB$144:$AI$144</formula1>
    </dataValidation>
    <dataValidation type="list" allowBlank="1" showErrorMessage="1" sqref="J177">
      <formula1>'8월'!$AB$177:$AI$177</formula1>
    </dataValidation>
    <dataValidation type="list" allowBlank="1" showErrorMessage="1" sqref="J121">
      <formula1>'8월'!$AB$121:$AI$121</formula1>
    </dataValidation>
    <dataValidation type="list" allowBlank="1" showErrorMessage="1" sqref="J215">
      <formula1>'8월'!$AB$215:$AI$215</formula1>
    </dataValidation>
    <dataValidation type="list" allowBlank="1" showErrorMessage="1" sqref="J489">
      <formula1>'8월'!$AB$489:$AI$489</formula1>
    </dataValidation>
    <dataValidation type="list" allowBlank="1" showErrorMessage="1" sqref="J286">
      <formula1>'8월'!$AB$286:$AI$286</formula1>
    </dataValidation>
    <dataValidation type="list" allowBlank="1" showErrorMessage="1" sqref="J395">
      <formula1>'8월'!$AB$395:$AI$395</formula1>
    </dataValidation>
    <dataValidation type="list" allowBlank="1" showErrorMessage="1" sqref="J106">
      <formula1>'8월'!$AB$106:$AI$106</formula1>
    </dataValidation>
    <dataValidation type="list" allowBlank="1" showErrorMessage="1" sqref="J413">
      <formula1>'8월'!$AB$413:$AI$413</formula1>
    </dataValidation>
    <dataValidation type="list" allowBlank="1" showErrorMessage="1" sqref="J230">
      <formula1>'8월'!$AB$230:$AI$230</formula1>
    </dataValidation>
    <dataValidation type="list" allowBlank="1" showErrorMessage="1" sqref="J197">
      <formula1>'8월'!$AB$197:$AI$197</formula1>
    </dataValidation>
    <dataValidation type="list" allowBlank="1" showErrorMessage="1" sqref="J304">
      <formula1>'8월'!$AB$304:$AI$304</formula1>
    </dataValidation>
    <dataValidation type="list" allowBlank="1" showErrorMessage="1" sqref="J250">
      <formula1>'8월'!$AB$250:$AI$250</formula1>
    </dataValidation>
    <dataValidation type="list" allowBlank="1" showErrorMessage="1" sqref="J469">
      <formula1>'8월'!$AB$469:$AI$469</formula1>
    </dataValidation>
    <dataValidation type="list" allowBlank="1" showErrorMessage="1" sqref="J78">
      <formula1>'8월'!$AB$78:$AI$78</formula1>
    </dataValidation>
    <dataValidation type="list" allowBlank="1" showErrorMessage="1" sqref="J141">
      <formula1>'8월'!$AB$141:$AI$141</formula1>
    </dataValidation>
    <dataValidation type="list" allowBlank="1" showErrorMessage="1" sqref="J411">
      <formula1>'8월'!$AB$411:$AI$411</formula1>
    </dataValidation>
    <dataValidation type="list" allowBlank="1" showErrorMessage="1" sqref="J85">
      <formula1>'8월'!$AB$85:$AI$85</formula1>
    </dataValidation>
    <dataValidation type="list" allowBlank="1" showErrorMessage="1" sqref="J378">
      <formula1>'8월'!$AB$378:$AI$378</formula1>
    </dataValidation>
    <dataValidation type="list" allowBlank="1" showErrorMessage="1" sqref="L62:L500">
      <formula1>'설정시트'!$D$23:$I$23</formula1>
    </dataValidation>
    <dataValidation type="list" allowBlank="1" showErrorMessage="1" sqref="J232">
      <formula1>'8월'!$AB$232:$AI$232</formula1>
    </dataValidation>
    <dataValidation type="list" allowBlank="1" showErrorMessage="1" sqref="J326">
      <formula1>'8월'!$AB$326:$AI$326</formula1>
    </dataValidation>
    <dataValidation type="list" allowBlank="1" showErrorMessage="1" sqref="J133">
      <formula1>'8월'!$AB$133:$AI$133</formula1>
    </dataValidation>
    <dataValidation type="list" allowBlank="1" showErrorMessage="1" sqref="J199">
      <formula1>'8월'!$AB$199:$AI$199</formula1>
    </dataValidation>
    <dataValidation type="list" allowBlank="1" showErrorMessage="1" sqref="J440">
      <formula1>'8월'!$AB$440:$AI$440</formula1>
    </dataValidation>
    <dataValidation type="list" allowBlank="1" showErrorMessage="1" sqref="J316">
      <formula1>'8월'!$AB$316:$AI$316</formula1>
    </dataValidation>
    <dataValidation type="list" allowBlank="1" showErrorMessage="1" sqref="J351">
      <formula1>'8월'!$AB$351:$AI$351</formula1>
    </dataValidation>
    <dataValidation type="list" allowBlank="1" showErrorMessage="1" sqref="J143">
      <formula1>'8월'!$AB$143:$AI$143</formula1>
    </dataValidation>
    <dataValidation type="list" allowBlank="1" showErrorMessage="1" sqref="J415">
      <formula1>'8월'!$AB$415:$AI$415</formula1>
    </dataValidation>
    <dataValidation type="list" allowBlank="1" showErrorMessage="1" sqref="J108">
      <formula1>'8월'!$AB$108:$AI$108</formula1>
    </dataValidation>
    <dataValidation type="list" allowBlank="1" showErrorMessage="1" sqref="J450">
      <formula1>'8월'!$AB$450:$AI$450</formula1>
    </dataValidation>
    <dataValidation type="list" allowBlank="1" showErrorMessage="1" sqref="J455">
      <formula1>'8월'!$AB$455:$AI$455</formula1>
    </dataValidation>
    <dataValidation type="list" allowBlank="1" showErrorMessage="1" sqref="J361">
      <formula1>'8월'!$AB$361:$AI$361</formula1>
    </dataValidation>
    <dataValidation type="list" allowBlank="1" showErrorMessage="1" sqref="J405">
      <formula1>'8월'!$AB$405:$AI$405</formula1>
    </dataValidation>
    <dataValidation type="list" allowBlank="1" showErrorMessage="1" sqref="J356">
      <formula1>'8월'!$AB$356:$AI$356</formula1>
    </dataValidation>
    <dataValidation type="list" allowBlank="1" showErrorMessage="1" sqref="J99">
      <formula1>'8월'!$AB$99:$AI$99</formula1>
    </dataValidation>
    <dataValidation type="list" allowBlank="1" showErrorMessage="1" sqref="J300">
      <formula1>'8월'!$AB$300:$AI$300</formula1>
    </dataValidation>
    <dataValidation type="list" allowBlank="1" showErrorMessage="1" sqref="J366">
      <formula1>'8월'!$AB$366:$AI$366</formula1>
    </dataValidation>
    <dataValidation type="list" allowBlank="1" showErrorMessage="1" sqref="J262">
      <formula1>'8월'!$AB$262:$AI$262</formula1>
    </dataValidation>
    <dataValidation type="list" allowBlank="1" showErrorMessage="1" sqref="J149">
      <formula1>'8월'!$AB$149:$AI$149</formula1>
    </dataValidation>
    <dataValidation type="list" allowBlank="1" showErrorMessage="1" sqref="J267">
      <formula1>'8월'!$AB$267:$AI$267</formula1>
    </dataValidation>
    <dataValidation type="list" allowBlank="1" showErrorMessage="1" sqref="J357">
      <formula1>'8월'!$AB$357:$AI$357</formula1>
    </dataValidation>
    <dataValidation type="list" allowBlank="1" showErrorMessage="1" sqref="J490">
      <formula1>'8월'!$AB$490:$AI$490</formula1>
    </dataValidation>
    <dataValidation type="list" allowBlank="1" showErrorMessage="1" sqref="J362">
      <formula1>'8월'!$AB$362:$AI$362</formula1>
    </dataValidation>
    <dataValidation type="list" allowBlank="1" showErrorMessage="1" sqref="J456">
      <formula1>'8월'!$AB$456:$AI$456</formula1>
    </dataValidation>
    <dataValidation type="list" allowBlank="1" showErrorMessage="1" sqref="J173">
      <formula1>'8월'!$AB$173:$AI$173</formula1>
    </dataValidation>
    <dataValidation type="list" allowBlank="1" showErrorMessage="1" sqref="J98">
      <formula1>'8월'!$AB$98:$AI$98</formula1>
    </dataValidation>
    <dataValidation type="list" allowBlank="1" showErrorMessage="1" sqref="J391">
      <formula1>'8월'!$AB$391:$AI$391</formula1>
    </dataValidation>
    <dataValidation type="list" allowBlank="1" showErrorMessage="1" sqref="J139">
      <formula1>'8월'!$AB$139:$AI$139</formula1>
    </dataValidation>
    <dataValidation type="list" allowBlank="1" showErrorMessage="1" sqref="J183">
      <formula1>'8월'!$AB$183:$AI$183</formula1>
    </dataValidation>
    <dataValidation type="list" allowBlank="1" showErrorMessage="1" sqref="J272">
      <formula1>'8월'!$AB$272:$AI$272</formula1>
    </dataValidation>
    <dataValidation type="list" allowBlank="1" showErrorMessage="1" sqref="J481">
      <formula1>'8월'!$AB$481:$AI$481</formula1>
    </dataValidation>
    <dataValidation type="list" allowBlank="1" showErrorMessage="1" sqref="J238">
      <formula1>'8월'!$AB$238:$AI$238</formula1>
    </dataValidation>
    <dataValidation type="list" allowBlank="1" showErrorMessage="1" sqref="J273">
      <formula1>'8월'!$AB$273:$AI$273</formula1>
    </dataValidation>
    <dataValidation type="list" allowBlank="1" showErrorMessage="1" sqref="J480">
      <formula1>'8월'!$AB$480:$AI$480</formula1>
    </dataValidation>
    <dataValidation type="list" allowBlank="1" showErrorMessage="1" sqref="J446">
      <formula1>'8월'!$AB$446:$AI$446</formula1>
    </dataValidation>
    <dataValidation type="list" allowBlank="1" showErrorMessage="1" sqref="J148">
      <formula1>'8월'!$AB$148:$AI$148</formula1>
    </dataValidation>
    <dataValidation type="list" allowBlank="1" showErrorMessage="1" sqref="J263">
      <formula1>'8월'!$AB$263:$AI$263</formula1>
    </dataValidation>
    <dataValidation type="list" allowBlank="1" showErrorMessage="1" sqref="J69">
      <formula1>'8월'!$AB$69:$AI$69</formula1>
    </dataValidation>
    <dataValidation type="list" allowBlank="1" showErrorMessage="1" sqref="J138">
      <formula1>'8월'!$AB$138:$AI$138</formula1>
    </dataValidation>
    <dataValidation type="list" allowBlank="1" showErrorMessage="1" sqref="J228">
      <formula1>'8월'!$AB$228:$AI$228</formula1>
    </dataValidation>
    <dataValidation type="list" allowBlank="1" showErrorMessage="1" sqref="J392">
      <formula1>'8월'!$AB$392:$AI$392</formula1>
    </dataValidation>
    <dataValidation type="list" allowBlank="1" showErrorMessage="1" sqref="J174">
      <formula1>'8월'!$AB$174:$AI$174</formula1>
    </dataValidation>
    <dataValidation type="list" allowBlank="1" showErrorMessage="1" sqref="J237">
      <formula1>'8월'!$AB$237:$AI$237</formula1>
    </dataValidation>
    <dataValidation type="list" allowBlank="1" showErrorMessage="1" sqref="J327">
      <formula1>'8월'!$AB$327:$AI$327</formula1>
    </dataValidation>
    <dataValidation type="list" allowBlank="1" showErrorMessage="1" sqref="J445">
      <formula1>'8월'!$AB$445:$AI$445</formula1>
    </dataValidation>
    <dataValidation type="list" allowBlank="1" showErrorMessage="1" sqref="J109">
      <formula1>'8월'!$AB$109:$AI$109</formula1>
    </dataValidation>
    <dataValidation type="list" allowBlank="1" showErrorMessage="1" sqref="J317">
      <formula1>'8월'!$AB$317:$AI$317</formula1>
    </dataValidation>
    <dataValidation type="list" allowBlank="1" showErrorMessage="1" sqref="J444">
      <formula1>'8월'!$AB$444:$AI$444</formula1>
    </dataValidation>
    <dataValidation type="list" allowBlank="1" showErrorMessage="1" sqref="J184">
      <formula1>'8월'!$AB$184:$AI$184</formula1>
    </dataValidation>
    <dataValidation type="list" allowBlank="1" showErrorMessage="1" sqref="J227">
      <formula1>'8월'!$AB$227:$AI$227</formula1>
    </dataValidation>
    <dataValidation type="list" allowBlank="1" showErrorMessage="1" sqref="J97">
      <formula1>'8월'!$AB$97:$AI$97</formula1>
    </dataValidation>
    <dataValidation type="list" allowBlank="1" showErrorMessage="1" sqref="J491">
      <formula1>'8월'!$AB$491:$AI$491</formula1>
    </dataValidation>
    <dataValidation type="list" allowBlank="1" showErrorMessage="1" sqref="J454">
      <formula1>'8월'!$AB$454:$AI$454</formula1>
    </dataValidation>
    <dataValidation type="list" allowBlank="1" showErrorMessage="1" sqref="J137">
      <formula1>'8월'!$AB$137:$AI$137</formula1>
    </dataValidation>
    <dataValidation type="list" allowBlank="1" showErrorMessage="1" sqref="J279">
      <formula1>'8월'!$AB$279:$AI$279</formula1>
    </dataValidation>
    <dataValidation type="list" allowBlank="1" showErrorMessage="1" sqref="J492">
      <formula1>'8월'!$AB$492:$AI$492</formula1>
    </dataValidation>
    <dataValidation type="list" allowBlank="1" showErrorMessage="1" sqref="J147">
      <formula1>'8월'!$AB$147:$AI$147</formula1>
    </dataValidation>
    <dataValidation type="list" allowBlank="1" showErrorMessage="1" sqref="J350">
      <formula1>'8월'!$AB$350:$AI$350</formula1>
    </dataValidation>
    <dataValidation type="list" allowBlank="1" showErrorMessage="1" sqref="J62">
      <formula1>'8월'!$AB$62:$AI$62</formula1>
    </dataValidation>
    <dataValidation type="list" allowBlank="1" showErrorMessage="1" sqref="J223">
      <formula1>'8월'!$AB$223:$AI$223</formula1>
    </dataValidation>
    <dataValidation type="list" allowBlank="1" showErrorMessage="1" sqref="J368">
      <formula1>'8월'!$AB$368:$AI$368</formula1>
    </dataValidation>
    <dataValidation type="list" allowBlank="1" showErrorMessage="1" sqref="J497">
      <formula1>'8월'!$AB$497:$AI$497</formula1>
    </dataValidation>
    <dataValidation type="list" allowBlank="1" showErrorMessage="1" sqref="J261">
      <formula1>'8월'!$AB$261:$AI$261</formula1>
    </dataValidation>
    <dataValidation type="list" allowBlank="1" showErrorMessage="1" sqref="J401">
      <formula1>'8월'!$AB$401:$AI$401</formula1>
    </dataValidation>
    <dataValidation type="list" allowBlank="1" showErrorMessage="1" sqref="J226">
      <formula1>'8월'!$AB$226:$AI$226</formula1>
    </dataValidation>
    <dataValidation type="list" allowBlank="1" showErrorMessage="1" sqref="J406">
      <formula1>'8월'!$AB$406:$AI$406</formula1>
    </dataValidation>
    <dataValidation type="list" allowBlank="1" showErrorMessage="1" sqref="J185">
      <formula1>'8월'!$AB$185:$AI$185</formula1>
    </dataValidation>
    <dataValidation type="list" allowBlank="1" showErrorMessage="1" sqref="J365">
      <formula1>'8월'!$AB$365:$AI$365</formula1>
    </dataValidation>
    <dataValidation type="list" allowBlank="1" showErrorMessage="1" sqref="J172">
      <formula1>'8월'!$AB$172:$AI$172</formula1>
    </dataValidation>
    <dataValidation type="list" allowBlank="1" showErrorMessage="1" sqref="J441">
      <formula1>'8월'!$AB$441:$AI$441</formula1>
    </dataValidation>
    <dataValidation type="list" allowBlank="1" showErrorMessage="1" sqref="J457">
      <formula1>'8월'!$AB$457:$AI$457</formula1>
    </dataValidation>
    <dataValidation type="list" allowBlank="1" showErrorMessage="1" sqref="J390">
      <formula1>'8월'!$AB$390:$AI$390</formula1>
    </dataValidation>
    <dataValidation type="list" allowBlank="1" showErrorMessage="1" sqref="J63">
      <formula1>'8월'!$AB$63:$AI$63</formula1>
    </dataValidation>
    <dataValidation type="list" allowBlank="1" showErrorMessage="1" sqref="J134">
      <formula1>'8월'!$AB$134:$AI$134</formula1>
    </dataValidation>
    <dataValidation type="list" allowBlank="1" showErrorMessage="1" sqref="J352">
      <formula1>'8월'!$AB$352:$AI$352</formula1>
    </dataValidation>
    <dataValidation type="list" allowBlank="1" showErrorMessage="1" sqref="J315">
      <formula1>'8월'!$AB$315:$AI$315</formula1>
    </dataValidation>
    <dataValidation type="list" allowBlank="1" showErrorMessage="1" sqref="J494">
      <formula1>'8월'!$AB$494:$AI$494</formula1>
    </dataValidation>
    <dataValidation type="list" allowBlank="1" showErrorMessage="1" sqref="J276">
      <formula1>'8월'!$AB$276:$AI$276</formula1>
    </dataValidation>
    <dataValidation type="list" allowBlank="1" showErrorMessage="1" sqref="J239">
      <formula1>'8월'!$AB$239:$AI$239</formula1>
    </dataValidation>
    <dataValidation type="list" allowBlank="1" showErrorMessage="1" sqref="J419">
      <formula1>'8월'!$AB$419:$AI$419</formula1>
    </dataValidation>
    <dataValidation type="list" allowBlank="1" showErrorMessage="1" sqref="J187">
      <formula1>'8월'!$AB$187:$AI$187</formula1>
    </dataValidation>
    <dataValidation type="list" allowBlank="1" showErrorMessage="1" sqref="J404">
      <formula1>'8월'!$AB$404:$AI$404</formula1>
    </dataValidation>
    <dataValidation type="list" allowBlank="1" showErrorMessage="1" sqref="J310">
      <formula1>'8월'!$AB$310:$AI$310</formula1>
    </dataValidation>
    <dataValidation type="list" allowBlank="1" showErrorMessage="1" sqref="J277">
      <formula1>'8월'!$AB$277:$AI$277</formula1>
    </dataValidation>
    <dataValidation type="list" allowBlank="1" showErrorMessage="1" sqref="J220">
      <formula1>'8월'!$AB$220:$AI$220</formula1>
    </dataValidation>
    <dataValidation type="list" allowBlank="1" showErrorMessage="1" sqref="J400">
      <formula1>'8월'!$AB$400:$AI$400</formula1>
    </dataValidation>
    <dataValidation type="list" allowBlank="1" showErrorMessage="1" sqref="J314">
      <formula1>'8월'!$AB$314:$AI$314</formula1>
    </dataValidation>
    <dataValidation type="list" allowBlank="1" showErrorMessage="1" sqref="J367">
      <formula1>'8월'!$AB$367:$AI$367</formula1>
    </dataValidation>
    <dataValidation type="list" allowBlank="1" showErrorMessage="1" sqref="J131">
      <formula1>'8월'!$AB$131:$AI$131</formula1>
    </dataValidation>
    <dataValidation type="list" allowBlank="1" showErrorMessage="1" sqref="J495">
      <formula1>'8월'!$AB$495:$AI$495</formula1>
    </dataValidation>
    <dataValidation type="list" allowBlank="1" showErrorMessage="1" sqref="J221">
      <formula1>'8월'!$AB$221:$AI$221</formula1>
    </dataValidation>
    <dataValidation type="list" allowBlank="1" showErrorMessage="1" sqref="J311">
      <formula1>'8월'!$AB$311:$AI$311</formula1>
    </dataValidation>
    <dataValidation type="list" allowBlank="1" showErrorMessage="1" sqref="J188">
      <formula1>'8월'!$AB$188:$AI$188</formula1>
    </dataValidation>
    <dataValidation type="list" allowBlank="1" showErrorMessage="1" sqref="J278">
      <formula1>'8월'!$AB$278:$AI$278</formula1>
    </dataValidation>
    <dataValidation type="list" allowBlank="1" showErrorMessage="1" sqref="J313">
      <formula1>'8월'!$AB$313:$AI$313</formula1>
    </dataValidation>
    <dataValidation type="list" allowBlank="1" showErrorMessage="1" sqref="J403">
      <formula1>'8월'!$AB$403:$AI$403</formula1>
    </dataValidation>
    <dataValidation type="list" allowBlank="1" showErrorMessage="1" sqref="J170">
      <formula1>'8월'!$AB$170:$AI$170</formula1>
    </dataValidation>
    <dataValidation type="list" allowBlank="1" showErrorMessage="1" sqref="J260">
      <formula1>'8월'!$AB$260:$AI$260</formula1>
    </dataValidation>
    <dataValidation type="list" allowBlank="1" showErrorMessage="1" sqref="J496">
      <formula1>'8월'!$AB$496:$AI$496</formula1>
    </dataValidation>
    <dataValidation type="list" allowBlank="1" showErrorMessage="1" sqref="J459">
      <formula1>'8월'!$AB$459:$AI$459</formula1>
    </dataValidation>
    <dataValidation type="list" allowBlank="1" showErrorMessage="1" sqref="J189:J191">
      <formula1>'8월'!$AB$189:$AI$189</formula1>
    </dataValidation>
    <dataValidation type="list" allowBlank="1" showErrorMessage="1" sqref="J369">
      <formula1>'8월'!$AB$369:$AI$369</formula1>
    </dataValidation>
    <dataValidation type="list" allowBlank="1" showErrorMessage="1" sqref="I62:I500">
      <formula1>'설정시트'!$C$7:$C$20</formula1>
    </dataValidation>
    <dataValidation type="list" allowBlank="1" showErrorMessage="1" sqref="J132">
      <formula1>'8월'!$AB$132:$AI$132</formula1>
    </dataValidation>
    <dataValidation type="list" allowBlank="1" showErrorMessage="1" sqref="J222">
      <formula1>'8월'!$AB$222:$AI$222</formula1>
    </dataValidation>
    <dataValidation type="list" allowBlank="1" showErrorMessage="1" sqref="J312">
      <formula1>'8월'!$AB$312:$AI$312</formula1>
    </dataValidation>
    <dataValidation type="list" allowBlank="1" showErrorMessage="1" sqref="J402">
      <formula1>'8월'!$AB$402:$AI$402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1">
      <c r="K1" s="232"/>
    </row>
    <row r="2">
      <c r="K2" s="232"/>
    </row>
    <row r="3">
      <c r="C3" s="89">
        <v>2024.0</v>
      </c>
      <c r="D3" s="90">
        <v>9.0</v>
      </c>
      <c r="K3" s="232"/>
    </row>
    <row r="4">
      <c r="K4" s="232"/>
    </row>
    <row r="5">
      <c r="K5" s="232"/>
    </row>
    <row r="6">
      <c r="K6" s="232"/>
    </row>
    <row r="7">
      <c r="K7" s="232"/>
    </row>
    <row r="8">
      <c r="K8" s="232"/>
      <c r="R8" s="91" t="s">
        <v>107</v>
      </c>
      <c r="S8" s="92" t="s">
        <v>108</v>
      </c>
      <c r="T8" s="92" t="s">
        <v>109</v>
      </c>
      <c r="U8" s="92" t="s">
        <v>110</v>
      </c>
      <c r="V8" s="92" t="s">
        <v>109</v>
      </c>
      <c r="W8" s="92" t="s">
        <v>111</v>
      </c>
      <c r="X8" s="93" t="s">
        <v>107</v>
      </c>
      <c r="Y8" s="94" t="s">
        <v>112</v>
      </c>
      <c r="AB8" s="95" t="s">
        <v>1</v>
      </c>
      <c r="AC8" s="96" t="s">
        <v>61</v>
      </c>
      <c r="AD8" s="97"/>
      <c r="AE8" s="97"/>
      <c r="AF8" s="97"/>
      <c r="AG8" s="97"/>
    </row>
    <row r="9">
      <c r="K9" s="232"/>
      <c r="R9" s="98">
        <f>DATE($C$3,$D$3,1)-WEEKDAY(DATE($C$3,$D$3,1))+1</f>
        <v>45536</v>
      </c>
      <c r="S9" s="99">
        <f t="shared" ref="S9:X9" si="1">R9 + 1</f>
        <v>45537</v>
      </c>
      <c r="T9" s="100">
        <f t="shared" si="1"/>
        <v>45538</v>
      </c>
      <c r="U9" s="100">
        <f t="shared" si="1"/>
        <v>45539</v>
      </c>
      <c r="V9" s="100">
        <f t="shared" si="1"/>
        <v>45540</v>
      </c>
      <c r="W9" s="100">
        <f t="shared" si="1"/>
        <v>45541</v>
      </c>
      <c r="X9" s="101">
        <f t="shared" si="1"/>
        <v>45542</v>
      </c>
      <c r="Y9" s="102"/>
      <c r="AB9" s="103" t="str">
        <f>$H$25</f>
        <v>🍪고정비</v>
      </c>
      <c r="AC9" s="104">
        <f>$K$31</f>
        <v>729388</v>
      </c>
      <c r="AD9" s="105">
        <f t="shared" ref="AD9:AD20" si="3">_xlfn.RANK.EQ(AC9,$AB$9:$AC$20,0) + ROW(AB1)/10000</f>
        <v>6.0001</v>
      </c>
      <c r="AE9" s="105">
        <f t="shared" ref="AE9:AE20" si="4">SMALL($AD$9:$AD$20, ROW(AB1))</f>
        <v>1.0012</v>
      </c>
      <c r="AF9" s="105" t="str">
        <f t="shared" ref="AF9:AF20" si="5">INDEX($AB$9:$AB$20,MATCH(AE9,$AD$9:$AD$20,0))</f>
        <v>🐻 이벤트성</v>
      </c>
      <c r="AG9" s="104">
        <f t="shared" ref="AG9:AG20" si="6">INDEX($AC$9:$AC$20,MATCH(AE9,$AD$9:$AD$20,0))</f>
        <v>1285130</v>
      </c>
    </row>
    <row r="10">
      <c r="K10" s="232"/>
      <c r="R10" s="106">
        <f t="shared" ref="R10:X10" si="2">SUMIFS($K$62:$K$500,$H$62:$H$500,R9,$I$62:$I$500,"&lt;&gt;수입",$I$62:$I$500,"&lt;&gt;저축")</f>
        <v>90700</v>
      </c>
      <c r="S10" s="107">
        <f t="shared" si="2"/>
        <v>108120</v>
      </c>
      <c r="T10" s="108">
        <f t="shared" si="2"/>
        <v>548900</v>
      </c>
      <c r="U10" s="108">
        <f t="shared" si="2"/>
        <v>537700</v>
      </c>
      <c r="V10" s="108">
        <f t="shared" si="2"/>
        <v>703360</v>
      </c>
      <c r="W10" s="108">
        <f t="shared" si="2"/>
        <v>70800</v>
      </c>
      <c r="X10" s="108">
        <f t="shared" si="2"/>
        <v>38100</v>
      </c>
      <c r="Y10" s="108">
        <f>SUM(R10:X10)</f>
        <v>2097680</v>
      </c>
      <c r="AB10" s="103" t="str">
        <f>$H$33</f>
        <v>🐻고정비</v>
      </c>
      <c r="AC10" s="104">
        <f>$K$39</f>
        <v>222770</v>
      </c>
      <c r="AD10" s="105">
        <f t="shared" si="3"/>
        <v>10.0002</v>
      </c>
      <c r="AE10" s="105">
        <f t="shared" si="4"/>
        <v>2.0005</v>
      </c>
      <c r="AF10" s="105" t="str">
        <f t="shared" si="5"/>
        <v>🍪식비</v>
      </c>
      <c r="AG10" s="104">
        <f t="shared" si="6"/>
        <v>1160710</v>
      </c>
    </row>
    <row r="11">
      <c r="C11" s="109" t="s">
        <v>113</v>
      </c>
      <c r="D11" s="110" t="s">
        <v>114</v>
      </c>
      <c r="K11" s="232"/>
      <c r="R11" s="111">
        <f t="shared" ref="R11:X11" si="7">R9 + 7</f>
        <v>45543</v>
      </c>
      <c r="S11" s="112">
        <f t="shared" si="7"/>
        <v>45544</v>
      </c>
      <c r="T11" s="99">
        <f t="shared" si="7"/>
        <v>45545</v>
      </c>
      <c r="U11" s="99">
        <f t="shared" si="7"/>
        <v>45546</v>
      </c>
      <c r="V11" s="100">
        <f t="shared" si="7"/>
        <v>45547</v>
      </c>
      <c r="W11" s="113">
        <f t="shared" si="7"/>
        <v>45548</v>
      </c>
      <c r="X11" s="114">
        <f t="shared" si="7"/>
        <v>45549</v>
      </c>
      <c r="Y11" s="115"/>
      <c r="AB11" s="103" t="str">
        <f>$H$41</f>
        <v>🍪생필품</v>
      </c>
      <c r="AC11" s="104">
        <f>$K$47</f>
        <v>67818</v>
      </c>
      <c r="AD11" s="105">
        <f t="shared" si="3"/>
        <v>12.0003</v>
      </c>
      <c r="AE11" s="105">
        <f t="shared" si="4"/>
        <v>3.001</v>
      </c>
      <c r="AF11" s="105" t="str">
        <f t="shared" si="5"/>
        <v>🐻기타</v>
      </c>
      <c r="AG11" s="104">
        <f t="shared" si="6"/>
        <v>1081817</v>
      </c>
    </row>
    <row r="12">
      <c r="C12" s="116" t="s">
        <v>115</v>
      </c>
      <c r="D12" s="117">
        <f>F33</f>
        <v>46239400</v>
      </c>
      <c r="K12" s="232"/>
      <c r="R12" s="118">
        <f t="shared" ref="R12:X12" si="8">SUMIFS($K$62:$K$500,$H$62:$H$500,R11,$I$62:$I$500,"&lt;&gt;수입",$I$62:$I$500,"&lt;&gt;저축")</f>
        <v>172310</v>
      </c>
      <c r="S12" s="119">
        <f t="shared" si="8"/>
        <v>336600</v>
      </c>
      <c r="T12" s="120">
        <f t="shared" si="8"/>
        <v>167900</v>
      </c>
      <c r="U12" s="120">
        <f t="shared" si="8"/>
        <v>406988</v>
      </c>
      <c r="V12" s="118">
        <f t="shared" si="8"/>
        <v>68900</v>
      </c>
      <c r="W12" s="121">
        <f t="shared" si="8"/>
        <v>11500</v>
      </c>
      <c r="X12" s="121">
        <f t="shared" si="8"/>
        <v>37300</v>
      </c>
      <c r="Y12" s="121">
        <f>SUM(R12:X12)</f>
        <v>1201498</v>
      </c>
      <c r="AB12" s="103" t="str">
        <f>$H$49</f>
        <v>🐻생필품</v>
      </c>
      <c r="AC12" s="104">
        <f>$K$55</f>
        <v>238500</v>
      </c>
      <c r="AD12" s="105">
        <f t="shared" si="3"/>
        <v>9.0004</v>
      </c>
      <c r="AE12" s="105">
        <f t="shared" si="4"/>
        <v>4.0009</v>
      </c>
      <c r="AF12" s="105" t="str">
        <f t="shared" si="5"/>
        <v>🍪기타</v>
      </c>
      <c r="AG12" s="104">
        <f t="shared" si="6"/>
        <v>902800</v>
      </c>
    </row>
    <row r="13">
      <c r="C13" s="46"/>
      <c r="D13" s="122"/>
      <c r="E13" s="109" t="s">
        <v>52</v>
      </c>
      <c r="F13" s="110" t="s">
        <v>114</v>
      </c>
      <c r="I13" s="123"/>
      <c r="J13" s="123"/>
      <c r="K13" s="232"/>
      <c r="R13" s="111">
        <f t="shared" ref="R13:X13" si="9">R11+7</f>
        <v>45550</v>
      </c>
      <c r="S13" s="112">
        <f t="shared" si="9"/>
        <v>45551</v>
      </c>
      <c r="T13" s="99">
        <f t="shared" si="9"/>
        <v>45552</v>
      </c>
      <c r="U13" s="99">
        <f t="shared" si="9"/>
        <v>45553</v>
      </c>
      <c r="V13" s="100">
        <f t="shared" si="9"/>
        <v>45554</v>
      </c>
      <c r="W13" s="113">
        <f t="shared" si="9"/>
        <v>45555</v>
      </c>
      <c r="X13" s="114">
        <f t="shared" si="9"/>
        <v>45556</v>
      </c>
      <c r="Y13" s="115"/>
      <c r="AB13" s="103" t="str">
        <f>$M$25</f>
        <v>🍪식비</v>
      </c>
      <c r="AC13" s="104">
        <f>$P$31</f>
        <v>1160710</v>
      </c>
      <c r="AD13" s="105">
        <f t="shared" si="3"/>
        <v>2.0005</v>
      </c>
      <c r="AE13" s="105">
        <f t="shared" si="4"/>
        <v>5.0006</v>
      </c>
      <c r="AF13" s="105" t="str">
        <f t="shared" si="5"/>
        <v>🐻식비</v>
      </c>
      <c r="AG13" s="104">
        <f t="shared" si="6"/>
        <v>812230</v>
      </c>
    </row>
    <row r="14">
      <c r="C14" s="116" t="s">
        <v>116</v>
      </c>
      <c r="D14" s="117">
        <f>SUM($K$31+$K$39+$K$47+$K$55+$P$31+$P$39+$P$47+$P$55+X31+X39+X47+X55)</f>
        <v>7883620</v>
      </c>
      <c r="E14" s="124" t="s">
        <v>53</v>
      </c>
      <c r="F14" s="125">
        <f t="shared" ref="F14:F19" si="11">SUMIFS($K$62:$K$500,$L$62:$L$500,E14,$I$62:$I$500,"&lt;&gt;수입",$I$62:$I$500,"&lt;&gt;저축")</f>
        <v>920524</v>
      </c>
      <c r="I14" s="126"/>
      <c r="J14" s="123"/>
      <c r="K14" s="232"/>
      <c r="R14" s="118">
        <f t="shared" ref="R14:X14" si="10">SUMIFS($K$62:$K$500,$H$62:$H$500,R13,$I$62:$I$500,"&lt;&gt;수입",$I$62:$I$500,"&lt;&gt;저축")</f>
        <v>43470</v>
      </c>
      <c r="S14" s="119">
        <f t="shared" si="10"/>
        <v>1127600</v>
      </c>
      <c r="T14" s="120">
        <f t="shared" si="10"/>
        <v>118000</v>
      </c>
      <c r="U14" s="120">
        <f t="shared" si="10"/>
        <v>196810</v>
      </c>
      <c r="V14" s="118">
        <f t="shared" si="10"/>
        <v>426900</v>
      </c>
      <c r="W14" s="121">
        <f t="shared" si="10"/>
        <v>106010</v>
      </c>
      <c r="X14" s="121">
        <f t="shared" si="10"/>
        <v>151900</v>
      </c>
      <c r="Y14" s="121">
        <f>SUM(R14:X14)</f>
        <v>2170690</v>
      </c>
      <c r="AB14" s="103" t="str">
        <f>$M$33</f>
        <v>🐻식비</v>
      </c>
      <c r="AC14" s="104">
        <f>$P$39</f>
        <v>812230</v>
      </c>
      <c r="AD14" s="105">
        <f t="shared" si="3"/>
        <v>5.0006</v>
      </c>
      <c r="AE14" s="105">
        <f t="shared" si="4"/>
        <v>6.0001</v>
      </c>
      <c r="AF14" s="105" t="str">
        <f t="shared" si="5"/>
        <v>🍪고정비</v>
      </c>
      <c r="AG14" s="104">
        <f t="shared" si="6"/>
        <v>729388</v>
      </c>
    </row>
    <row r="15">
      <c r="C15" s="46"/>
      <c r="D15" s="122"/>
      <c r="E15" s="124" t="s">
        <v>54</v>
      </c>
      <c r="F15" s="125">
        <f t="shared" si="11"/>
        <v>3561138</v>
      </c>
      <c r="I15" s="126"/>
      <c r="J15" s="123"/>
      <c r="K15" s="232"/>
      <c r="R15" s="111">
        <f t="shared" ref="R15:X15" si="12">R13+7</f>
        <v>45557</v>
      </c>
      <c r="S15" s="112">
        <f t="shared" si="12"/>
        <v>45558</v>
      </c>
      <c r="T15" s="99">
        <f t="shared" si="12"/>
        <v>45559</v>
      </c>
      <c r="U15" s="99">
        <f t="shared" si="12"/>
        <v>45560</v>
      </c>
      <c r="V15" s="100">
        <f t="shared" si="12"/>
        <v>45561</v>
      </c>
      <c r="W15" s="113">
        <f t="shared" si="12"/>
        <v>45562</v>
      </c>
      <c r="X15" s="114">
        <f t="shared" si="12"/>
        <v>45563</v>
      </c>
      <c r="Y15" s="115"/>
      <c r="AB15" s="103" t="str">
        <f>$M$41</f>
        <v>🍪여가비</v>
      </c>
      <c r="AC15" s="104">
        <f>$P$47</f>
        <v>662800</v>
      </c>
      <c r="AD15" s="105">
        <f t="shared" si="3"/>
        <v>7.0007</v>
      </c>
      <c r="AE15" s="105">
        <f t="shared" si="4"/>
        <v>7.0007</v>
      </c>
      <c r="AF15" s="105" t="str">
        <f t="shared" si="5"/>
        <v>🍪여가비</v>
      </c>
      <c r="AG15" s="104">
        <f t="shared" si="6"/>
        <v>662800</v>
      </c>
    </row>
    <row r="16">
      <c r="C16" s="116" t="s">
        <v>117</v>
      </c>
      <c r="D16" s="117">
        <f>F43</f>
        <v>35125000</v>
      </c>
      <c r="E16" s="124" t="s">
        <v>55</v>
      </c>
      <c r="F16" s="125">
        <f t="shared" si="11"/>
        <v>1283320</v>
      </c>
      <c r="H16" s="127" t="s">
        <v>118</v>
      </c>
      <c r="I16" s="128"/>
      <c r="J16" s="128"/>
      <c r="K16" s="53"/>
      <c r="R16" s="118">
        <f t="shared" ref="R16:X16" si="13">SUMIFS($K$62:$K$500,$H$62:$H$500,R15,$I$62:$I$500,"&lt;&gt;수입",$I$62:$I$500,"&lt;&gt;저축")</f>
        <v>104750</v>
      </c>
      <c r="S16" s="119">
        <f t="shared" si="13"/>
        <v>6600</v>
      </c>
      <c r="T16" s="120">
        <f t="shared" si="13"/>
        <v>579628</v>
      </c>
      <c r="U16" s="120">
        <f t="shared" si="13"/>
        <v>363910</v>
      </c>
      <c r="V16" s="118">
        <f t="shared" si="13"/>
        <v>431200</v>
      </c>
      <c r="W16" s="121">
        <f t="shared" si="13"/>
        <v>28000</v>
      </c>
      <c r="X16" s="121">
        <f t="shared" si="13"/>
        <v>764878</v>
      </c>
      <c r="Y16" s="121">
        <f>SUM(R16:X16)</f>
        <v>2278966</v>
      </c>
      <c r="AB16" s="103" t="str">
        <f>$M$49</f>
        <v>🐻여가비</v>
      </c>
      <c r="AC16" s="104">
        <f>$P$55</f>
        <v>203097</v>
      </c>
      <c r="AD16" s="105">
        <f t="shared" si="3"/>
        <v>11.0008</v>
      </c>
      <c r="AE16" s="105">
        <f t="shared" si="4"/>
        <v>8.0011</v>
      </c>
      <c r="AF16" s="105" t="str">
        <f t="shared" si="5"/>
        <v>🍪이벤트성</v>
      </c>
      <c r="AG16" s="104">
        <f t="shared" si="6"/>
        <v>516560</v>
      </c>
    </row>
    <row r="17">
      <c r="C17" s="46"/>
      <c r="D17" s="122"/>
      <c r="E17" s="124" t="s">
        <v>56</v>
      </c>
      <c r="F17" s="125">
        <f t="shared" si="11"/>
        <v>1301238</v>
      </c>
      <c r="H17" s="216" t="s">
        <v>599</v>
      </c>
      <c r="I17" s="130"/>
      <c r="J17" s="217" t="s">
        <v>600</v>
      </c>
      <c r="K17" s="132"/>
      <c r="R17" s="111">
        <f t="shared" ref="R17:X17" si="14">R15+7</f>
        <v>45564</v>
      </c>
      <c r="S17" s="112">
        <f t="shared" si="14"/>
        <v>45565</v>
      </c>
      <c r="T17" s="99">
        <f t="shared" si="14"/>
        <v>45566</v>
      </c>
      <c r="U17" s="99">
        <f t="shared" si="14"/>
        <v>45567</v>
      </c>
      <c r="V17" s="100">
        <f t="shared" si="14"/>
        <v>45568</v>
      </c>
      <c r="W17" s="113">
        <f t="shared" si="14"/>
        <v>45569</v>
      </c>
      <c r="X17" s="114">
        <f t="shared" si="14"/>
        <v>45570</v>
      </c>
      <c r="Y17" s="115"/>
      <c r="AB17" s="103" t="str">
        <f>$R$25</f>
        <v>🍪기타</v>
      </c>
      <c r="AC17" s="104">
        <f>$X$31</f>
        <v>902800</v>
      </c>
      <c r="AD17" s="105">
        <f t="shared" si="3"/>
        <v>4.0009</v>
      </c>
      <c r="AE17" s="105">
        <f t="shared" si="4"/>
        <v>9.0004</v>
      </c>
      <c r="AF17" s="105" t="str">
        <f t="shared" si="5"/>
        <v>🐻생필품</v>
      </c>
      <c r="AG17" s="104">
        <f t="shared" si="6"/>
        <v>238500</v>
      </c>
    </row>
    <row r="18">
      <c r="C18" s="133" t="s">
        <v>119</v>
      </c>
      <c r="D18" s="134">
        <f>D12-D14-D16</f>
        <v>3230780</v>
      </c>
      <c r="E18" s="124" t="s">
        <v>57</v>
      </c>
      <c r="F18" s="125">
        <f t="shared" si="11"/>
        <v>1600</v>
      </c>
      <c r="H18" s="216" t="s">
        <v>601</v>
      </c>
      <c r="I18" s="130"/>
      <c r="J18" s="131"/>
      <c r="K18" s="132"/>
      <c r="R18" s="108">
        <f t="shared" ref="R18:X18" si="15">SUMIFS($K$62:$K$500,$H$62:$H$500,R17,$I$62:$I$500,"&lt;&gt;수입",$I$62:$I$500,"&lt;&gt;저축")</f>
        <v>124396</v>
      </c>
      <c r="S18" s="135">
        <f t="shared" si="15"/>
        <v>22290</v>
      </c>
      <c r="T18" s="136">
        <f t="shared" si="15"/>
        <v>0</v>
      </c>
      <c r="U18" s="136">
        <f t="shared" si="15"/>
        <v>0</v>
      </c>
      <c r="V18" s="108">
        <f t="shared" si="15"/>
        <v>0</v>
      </c>
      <c r="W18" s="137">
        <f t="shared" si="15"/>
        <v>0</v>
      </c>
      <c r="X18" s="137">
        <f t="shared" si="15"/>
        <v>0</v>
      </c>
      <c r="Y18" s="137">
        <f>SUM(R18:X18)</f>
        <v>146686</v>
      </c>
      <c r="AB18" s="103" t="str">
        <f>$R$33</f>
        <v>🐻기타</v>
      </c>
      <c r="AC18" s="104">
        <f>$X$39</f>
        <v>1081817</v>
      </c>
      <c r="AD18" s="105">
        <f t="shared" si="3"/>
        <v>3.001</v>
      </c>
      <c r="AE18" s="105">
        <f t="shared" si="4"/>
        <v>10.0002</v>
      </c>
      <c r="AF18" s="105" t="str">
        <f t="shared" si="5"/>
        <v>🐻고정비</v>
      </c>
      <c r="AG18" s="104">
        <f t="shared" si="6"/>
        <v>222770</v>
      </c>
    </row>
    <row r="19">
      <c r="C19" s="138" t="s">
        <v>120</v>
      </c>
      <c r="D19" s="139">
        <f>(D16+D18)/D12</f>
        <v>0.8295042756</v>
      </c>
      <c r="E19" s="124" t="s">
        <v>58</v>
      </c>
      <c r="F19" s="125">
        <f t="shared" si="11"/>
        <v>827700</v>
      </c>
      <c r="H19" s="216" t="s">
        <v>602</v>
      </c>
      <c r="I19" s="130"/>
      <c r="J19" s="217">
        <f>SUM(475000*2+425000+320000)</f>
        <v>1695000</v>
      </c>
      <c r="K19" s="132"/>
      <c r="R19" s="140">
        <f t="shared" ref="R19:X19" si="16">R17+7</f>
        <v>45571</v>
      </c>
      <c r="S19" s="141">
        <f t="shared" si="16"/>
        <v>45572</v>
      </c>
      <c r="T19" s="142">
        <f t="shared" si="16"/>
        <v>45573</v>
      </c>
      <c r="U19" s="142">
        <f t="shared" si="16"/>
        <v>45574</v>
      </c>
      <c r="V19" s="143">
        <f t="shared" si="16"/>
        <v>45575</v>
      </c>
      <c r="W19" s="144">
        <f t="shared" si="16"/>
        <v>45576</v>
      </c>
      <c r="X19" s="145">
        <f t="shared" si="16"/>
        <v>45577</v>
      </c>
      <c r="Y19" s="146"/>
      <c r="AB19" s="103" t="str">
        <f>$R$41</f>
        <v>🍪이벤트성</v>
      </c>
      <c r="AC19" s="104">
        <f>$X$47</f>
        <v>516560</v>
      </c>
      <c r="AD19" s="105">
        <f t="shared" si="3"/>
        <v>8.0011</v>
      </c>
      <c r="AE19" s="105">
        <f t="shared" si="4"/>
        <v>11.0008</v>
      </c>
      <c r="AF19" s="105" t="str">
        <f t="shared" si="5"/>
        <v>🐻여가비</v>
      </c>
      <c r="AG19" s="104">
        <f t="shared" si="6"/>
        <v>203097</v>
      </c>
    </row>
    <row r="20">
      <c r="C20" s="147" t="s">
        <v>121</v>
      </c>
      <c r="D20" s="148">
        <f>D18/D12</f>
        <v>0.06987071632</v>
      </c>
      <c r="E20" s="149" t="s">
        <v>116</v>
      </c>
      <c r="F20" s="150">
        <f>SUM($F$14:$F$19)</f>
        <v>7895520</v>
      </c>
      <c r="H20" s="257"/>
      <c r="I20" s="152"/>
      <c r="J20" s="153"/>
      <c r="K20" s="55"/>
      <c r="R20" s="108">
        <f t="shared" ref="R20:X20" si="17">SUMIFS($K$62:$K$500,$H$62:$H$500,R19,$I$62:$I$500,"&lt;&gt;수입",$I$62:$I$500,"&lt;&gt;저축")</f>
        <v>0</v>
      </c>
      <c r="S20" s="135">
        <f t="shared" si="17"/>
        <v>0</v>
      </c>
      <c r="T20" s="136">
        <f t="shared" si="17"/>
        <v>0</v>
      </c>
      <c r="U20" s="136">
        <f t="shared" si="17"/>
        <v>0</v>
      </c>
      <c r="V20" s="108">
        <f t="shared" si="17"/>
        <v>0</v>
      </c>
      <c r="W20" s="137">
        <f t="shared" si="17"/>
        <v>0</v>
      </c>
      <c r="X20" s="137">
        <f t="shared" si="17"/>
        <v>0</v>
      </c>
      <c r="Y20" s="137">
        <f>SUM(R20:X20)</f>
        <v>0</v>
      </c>
      <c r="AB20" s="103" t="str">
        <f>$R$49</f>
        <v>🐻 이벤트성</v>
      </c>
      <c r="AC20" s="104">
        <f>$X$55</f>
        <v>1285130</v>
      </c>
      <c r="AD20" s="105">
        <f t="shared" si="3"/>
        <v>1.0012</v>
      </c>
      <c r="AE20" s="105">
        <f t="shared" si="4"/>
        <v>12.0003</v>
      </c>
      <c r="AF20" s="105" t="str">
        <f t="shared" si="5"/>
        <v>🍪생필품</v>
      </c>
      <c r="AG20" s="104">
        <f t="shared" si="6"/>
        <v>67818</v>
      </c>
    </row>
    <row r="21">
      <c r="I21" s="126"/>
      <c r="J21" s="123"/>
      <c r="K21" s="232"/>
    </row>
    <row r="22">
      <c r="K22" s="232"/>
    </row>
    <row r="23">
      <c r="K23" s="232"/>
    </row>
    <row r="24">
      <c r="C24" s="109" t="s">
        <v>1</v>
      </c>
      <c r="D24" s="154" t="s">
        <v>2</v>
      </c>
      <c r="E24" s="154" t="s">
        <v>122</v>
      </c>
      <c r="F24" s="110" t="s">
        <v>61</v>
      </c>
      <c r="H24" s="109" t="s">
        <v>1</v>
      </c>
      <c r="I24" s="154" t="s">
        <v>2</v>
      </c>
      <c r="J24" s="154" t="s">
        <v>123</v>
      </c>
      <c r="K24" s="240" t="s">
        <v>61</v>
      </c>
      <c r="M24" s="109" t="s">
        <v>1</v>
      </c>
      <c r="N24" s="154" t="s">
        <v>2</v>
      </c>
      <c r="O24" s="154" t="s">
        <v>123</v>
      </c>
      <c r="P24" s="110" t="s">
        <v>61</v>
      </c>
      <c r="R24" s="155" t="s">
        <v>1</v>
      </c>
      <c r="S24" s="156"/>
      <c r="T24" s="157" t="s">
        <v>2</v>
      </c>
      <c r="U24" s="156"/>
      <c r="V24" s="157" t="s">
        <v>123</v>
      </c>
      <c r="W24" s="156"/>
      <c r="X24" s="157" t="s">
        <v>61</v>
      </c>
      <c r="Y24" s="53"/>
    </row>
    <row r="25">
      <c r="C25" s="158" t="s">
        <v>3</v>
      </c>
      <c r="D25" s="41" t="s">
        <v>4</v>
      </c>
      <c r="E25" s="159"/>
      <c r="F25" s="125">
        <f t="shared" ref="F25:F32" si="18">SUMIFS($K$62:$K$500,$I$62:$I$500,$C$25,$J$62:$J$500,D25)</f>
        <v>3836270</v>
      </c>
      <c r="H25" s="160" t="s">
        <v>14</v>
      </c>
      <c r="I25" s="41" t="s">
        <v>15</v>
      </c>
      <c r="J25" s="159"/>
      <c r="K25" s="242">
        <f t="shared" ref="K25:K30" si="19">SUMIFS($K$62:$K$500,$I$62:$I$500,$H$25,$J$62:$J$500,I25)</f>
        <v>323010</v>
      </c>
      <c r="M25" s="160" t="s">
        <v>26</v>
      </c>
      <c r="N25" s="41" t="s">
        <v>27</v>
      </c>
      <c r="O25" s="159"/>
      <c r="P25" s="125">
        <f t="shared" ref="P25:P30" si="20">SUMIFS($K$62:$K$500,$I$62:$I$500,$M$25,$J$62:$J$500,N25)</f>
        <v>289810</v>
      </c>
      <c r="R25" s="161" t="s">
        <v>39</v>
      </c>
      <c r="S25" s="162"/>
      <c r="T25" s="163" t="s">
        <v>40</v>
      </c>
      <c r="U25" s="130"/>
      <c r="V25" s="164"/>
      <c r="W25" s="162"/>
      <c r="X25" s="165">
        <f t="shared" ref="X25:X30" si="21">SUMIFS($K$62:$K$500,$I$62:$I$500,$R$25,$J$62:$J$500,T25)</f>
        <v>13000</v>
      </c>
      <c r="Y25" s="132"/>
    </row>
    <row r="26">
      <c r="C26" s="45"/>
      <c r="D26" s="41" t="s">
        <v>5</v>
      </c>
      <c r="E26" s="166"/>
      <c r="F26" s="125">
        <f t="shared" si="18"/>
        <v>0</v>
      </c>
      <c r="H26" s="45"/>
      <c r="I26" s="41" t="s">
        <v>16</v>
      </c>
      <c r="J26" s="166"/>
      <c r="K26" s="242">
        <f t="shared" si="19"/>
        <v>100000</v>
      </c>
      <c r="M26" s="45"/>
      <c r="N26" s="41" t="s">
        <v>28</v>
      </c>
      <c r="O26" s="166"/>
      <c r="P26" s="125">
        <f t="shared" si="20"/>
        <v>31700</v>
      </c>
      <c r="R26" s="167"/>
      <c r="S26" s="168"/>
      <c r="T26" s="163" t="s">
        <v>41</v>
      </c>
      <c r="U26" s="130"/>
      <c r="V26" s="169"/>
      <c r="W26" s="168"/>
      <c r="X26" s="165">
        <f t="shared" si="21"/>
        <v>0</v>
      </c>
      <c r="Y26" s="132"/>
    </row>
    <row r="27">
      <c r="C27" s="45"/>
      <c r="D27" s="41" t="s">
        <v>6</v>
      </c>
      <c r="E27" s="166"/>
      <c r="F27" s="125">
        <f t="shared" si="18"/>
        <v>38127639</v>
      </c>
      <c r="H27" s="45"/>
      <c r="I27" s="41" t="s">
        <v>17</v>
      </c>
      <c r="J27" s="166"/>
      <c r="K27" s="242">
        <f t="shared" si="19"/>
        <v>180918</v>
      </c>
      <c r="M27" s="45"/>
      <c r="N27" s="41" t="s">
        <v>29</v>
      </c>
      <c r="O27" s="166"/>
      <c r="P27" s="125">
        <f t="shared" si="20"/>
        <v>221400</v>
      </c>
      <c r="R27" s="167"/>
      <c r="S27" s="168"/>
      <c r="T27" s="163" t="s">
        <v>42</v>
      </c>
      <c r="U27" s="130"/>
      <c r="V27" s="169"/>
      <c r="W27" s="168"/>
      <c r="X27" s="165">
        <f t="shared" si="21"/>
        <v>0</v>
      </c>
      <c r="Y27" s="132"/>
    </row>
    <row r="28">
      <c r="C28" s="45"/>
      <c r="D28" s="41" t="s">
        <v>7</v>
      </c>
      <c r="E28" s="166"/>
      <c r="F28" s="125">
        <f t="shared" si="18"/>
        <v>0</v>
      </c>
      <c r="H28" s="45"/>
      <c r="I28" s="41" t="s">
        <v>18</v>
      </c>
      <c r="J28" s="166"/>
      <c r="K28" s="242">
        <f t="shared" si="19"/>
        <v>125460</v>
      </c>
      <c r="M28" s="45"/>
      <c r="N28" s="41" t="s">
        <v>30</v>
      </c>
      <c r="O28" s="166"/>
      <c r="P28" s="125">
        <f t="shared" si="20"/>
        <v>617800</v>
      </c>
      <c r="R28" s="167"/>
      <c r="S28" s="168"/>
      <c r="T28" s="163" t="s">
        <v>43</v>
      </c>
      <c r="U28" s="130"/>
      <c r="V28" s="169"/>
      <c r="W28" s="168"/>
      <c r="X28" s="165">
        <f t="shared" si="21"/>
        <v>78300</v>
      </c>
      <c r="Y28" s="132"/>
    </row>
    <row r="29">
      <c r="C29" s="45"/>
      <c r="D29" s="41" t="s">
        <v>8</v>
      </c>
      <c r="E29" s="166"/>
      <c r="F29" s="125">
        <f t="shared" si="18"/>
        <v>4275491</v>
      </c>
      <c r="H29" s="45"/>
      <c r="I29" s="41" t="s">
        <v>19</v>
      </c>
      <c r="J29" s="166"/>
      <c r="K29" s="242">
        <f t="shared" si="19"/>
        <v>0</v>
      </c>
      <c r="M29" s="45"/>
      <c r="N29" s="41" t="s">
        <v>8</v>
      </c>
      <c r="O29" s="166"/>
      <c r="P29" s="125">
        <f t="shared" si="20"/>
        <v>0</v>
      </c>
      <c r="R29" s="167"/>
      <c r="S29" s="168"/>
      <c r="T29" s="163" t="s">
        <v>44</v>
      </c>
      <c r="U29" s="130"/>
      <c r="V29" s="169"/>
      <c r="W29" s="168"/>
      <c r="X29" s="165">
        <f t="shared" si="21"/>
        <v>0</v>
      </c>
      <c r="Y29" s="132"/>
    </row>
    <row r="30">
      <c r="C30" s="45"/>
      <c r="D30" s="41"/>
      <c r="E30" s="166"/>
      <c r="F30" s="125">
        <f t="shared" si="18"/>
        <v>0</v>
      </c>
      <c r="H30" s="46"/>
      <c r="I30" s="41" t="s">
        <v>20</v>
      </c>
      <c r="J30" s="170"/>
      <c r="K30" s="242">
        <f t="shared" si="19"/>
        <v>0</v>
      </c>
      <c r="M30" s="46"/>
      <c r="N30" s="41"/>
      <c r="O30" s="170"/>
      <c r="P30" s="125">
        <f t="shared" si="20"/>
        <v>0</v>
      </c>
      <c r="R30" s="171"/>
      <c r="S30" s="172"/>
      <c r="T30" s="163" t="s">
        <v>8</v>
      </c>
      <c r="U30" s="130"/>
      <c r="V30" s="173"/>
      <c r="W30" s="172"/>
      <c r="X30" s="165">
        <f t="shared" si="21"/>
        <v>811500</v>
      </c>
      <c r="Y30" s="132"/>
    </row>
    <row r="31">
      <c r="C31" s="45"/>
      <c r="D31" s="41"/>
      <c r="E31" s="166"/>
      <c r="F31" s="125">
        <f t="shared" si="18"/>
        <v>0</v>
      </c>
      <c r="H31" s="174" t="str">
        <f>IF(H25=0,"","총"&amp;H25)</f>
        <v>총🍪고정비</v>
      </c>
      <c r="I31" s="175"/>
      <c r="J31" s="162"/>
      <c r="K31" s="243">
        <f>SUM(K25:K30)</f>
        <v>729388</v>
      </c>
      <c r="M31" s="174" t="str">
        <f>IF(M25=0,"","총"&amp;M25)</f>
        <v>총🍪식비</v>
      </c>
      <c r="N31" s="175"/>
      <c r="O31" s="162"/>
      <c r="P31" s="176">
        <f>SUM(P25:P30)</f>
        <v>1160710</v>
      </c>
      <c r="R31" s="174" t="str">
        <f>IF(R25=0,"","총"&amp;R25)</f>
        <v>총🍪기타</v>
      </c>
      <c r="S31" s="175"/>
      <c r="T31" s="175"/>
      <c r="U31" s="175"/>
      <c r="V31" s="175"/>
      <c r="W31" s="162"/>
      <c r="X31" s="177">
        <f>SUM(X25:X30)</f>
        <v>902800</v>
      </c>
      <c r="Y31" s="132"/>
    </row>
    <row r="32">
      <c r="C32" s="46"/>
      <c r="D32" s="41"/>
      <c r="E32" s="170"/>
      <c r="F32" s="125">
        <f t="shared" si="18"/>
        <v>0</v>
      </c>
      <c r="H32" s="171"/>
      <c r="I32" s="178"/>
      <c r="J32" s="172"/>
      <c r="K32" s="244">
        <f>K31-J25</f>
        <v>729388</v>
      </c>
      <c r="M32" s="171"/>
      <c r="N32" s="178"/>
      <c r="O32" s="172"/>
      <c r="P32" s="180">
        <f>P31-O25</f>
        <v>1160710</v>
      </c>
      <c r="R32" s="171"/>
      <c r="S32" s="178"/>
      <c r="T32" s="178"/>
      <c r="U32" s="178"/>
      <c r="V32" s="178"/>
      <c r="W32" s="172"/>
      <c r="X32" s="181">
        <f>X31-V25</f>
        <v>902800</v>
      </c>
      <c r="Y32" s="132"/>
    </row>
    <row r="33">
      <c r="C33" s="174" t="str">
        <f>IF(C25=0,"","총"&amp;C25)</f>
        <v>총수입</v>
      </c>
      <c r="D33" s="175"/>
      <c r="E33" s="162"/>
      <c r="F33" s="176">
        <f>SUM(F25:F32)</f>
        <v>46239400</v>
      </c>
      <c r="H33" s="160" t="s">
        <v>21</v>
      </c>
      <c r="I33" s="41" t="s">
        <v>15</v>
      </c>
      <c r="J33" s="159"/>
      <c r="K33" s="242">
        <f t="shared" ref="K33:K38" si="22">SUMIFS($K$62:$K$500,$I$62:$I$500,$H$33,$J$62:$J$500,I33)</f>
        <v>10710</v>
      </c>
      <c r="M33" s="160" t="s">
        <v>31</v>
      </c>
      <c r="N33" s="41" t="s">
        <v>27</v>
      </c>
      <c r="O33" s="159"/>
      <c r="P33" s="125">
        <f t="shared" ref="P33:P38" si="23">SUMIFS($K$62:$K$500,$I$62:$I$500,$M$33,$J$62:$J$500,N33)</f>
        <v>499030</v>
      </c>
      <c r="R33" s="161" t="s">
        <v>45</v>
      </c>
      <c r="S33" s="162"/>
      <c r="T33" s="163" t="s">
        <v>40</v>
      </c>
      <c r="U33" s="130"/>
      <c r="V33" s="164"/>
      <c r="W33" s="162"/>
      <c r="X33" s="165">
        <f t="shared" ref="X33:X38" si="24">SUMIFS($K$62:$K$500,$I$62:$I$500,$R$33,$J$62:$J$500,T33)</f>
        <v>15700</v>
      </c>
      <c r="Y33" s="132"/>
    </row>
    <row r="34">
      <c r="C34" s="171"/>
      <c r="D34" s="178"/>
      <c r="E34" s="172"/>
      <c r="F34" s="182">
        <f>F33-E25</f>
        <v>46239400</v>
      </c>
      <c r="H34" s="45"/>
      <c r="I34" s="41" t="s">
        <v>17</v>
      </c>
      <c r="J34" s="166"/>
      <c r="K34" s="242">
        <f t="shared" si="22"/>
        <v>0</v>
      </c>
      <c r="M34" s="45"/>
      <c r="N34" s="41" t="s">
        <v>28</v>
      </c>
      <c r="O34" s="166"/>
      <c r="P34" s="125">
        <f t="shared" si="23"/>
        <v>137500</v>
      </c>
      <c r="R34" s="167"/>
      <c r="S34" s="168"/>
      <c r="T34" s="163" t="s">
        <v>41</v>
      </c>
      <c r="U34" s="130"/>
      <c r="V34" s="169"/>
      <c r="W34" s="168"/>
      <c r="X34" s="165">
        <f t="shared" si="24"/>
        <v>108200</v>
      </c>
      <c r="Y34" s="132"/>
    </row>
    <row r="35">
      <c r="C35" s="158" t="s">
        <v>9</v>
      </c>
      <c r="D35" s="41" t="s">
        <v>10</v>
      </c>
      <c r="E35" s="159"/>
      <c r="F35" s="125">
        <f t="shared" ref="F35:F42" si="25">SUMIFS($K$62:$K$500,$I$62:$I$500,$C$35,$J$62:$J$500,D35)</f>
        <v>0</v>
      </c>
      <c r="H35" s="45"/>
      <c r="I35" s="41" t="s">
        <v>18</v>
      </c>
      <c r="J35" s="166"/>
      <c r="K35" s="242">
        <f t="shared" si="22"/>
        <v>44050</v>
      </c>
      <c r="M35" s="45"/>
      <c r="N35" s="41" t="s">
        <v>29</v>
      </c>
      <c r="O35" s="166"/>
      <c r="P35" s="125">
        <f t="shared" si="23"/>
        <v>38000</v>
      </c>
      <c r="R35" s="167"/>
      <c r="S35" s="168"/>
      <c r="T35" s="163" t="s">
        <v>42</v>
      </c>
      <c r="U35" s="130"/>
      <c r="V35" s="169"/>
      <c r="W35" s="168"/>
      <c r="X35" s="165">
        <f t="shared" si="24"/>
        <v>0</v>
      </c>
      <c r="Y35" s="132"/>
    </row>
    <row r="36">
      <c r="C36" s="45"/>
      <c r="D36" s="41" t="s">
        <v>11</v>
      </c>
      <c r="E36" s="166"/>
      <c r="F36" s="125">
        <f t="shared" si="25"/>
        <v>5000000</v>
      </c>
      <c r="H36" s="45"/>
      <c r="I36" s="41" t="s">
        <v>19</v>
      </c>
      <c r="J36" s="166"/>
      <c r="K36" s="242">
        <f t="shared" si="22"/>
        <v>88010</v>
      </c>
      <c r="M36" s="45"/>
      <c r="N36" s="41" t="s">
        <v>30</v>
      </c>
      <c r="O36" s="166"/>
      <c r="P36" s="125">
        <f t="shared" si="23"/>
        <v>137700</v>
      </c>
      <c r="R36" s="167"/>
      <c r="S36" s="168"/>
      <c r="T36" s="163" t="s">
        <v>43</v>
      </c>
      <c r="U36" s="130"/>
      <c r="V36" s="169"/>
      <c r="W36" s="168"/>
      <c r="X36" s="165">
        <f t="shared" si="24"/>
        <v>79200</v>
      </c>
      <c r="Y36" s="132"/>
    </row>
    <row r="37">
      <c r="C37" s="45"/>
      <c r="D37" s="41" t="s">
        <v>12</v>
      </c>
      <c r="E37" s="166"/>
      <c r="F37" s="125">
        <f t="shared" si="25"/>
        <v>30025000</v>
      </c>
      <c r="H37" s="45"/>
      <c r="I37" s="41" t="s">
        <v>20</v>
      </c>
      <c r="J37" s="166"/>
      <c r="K37" s="242">
        <f t="shared" si="22"/>
        <v>80000</v>
      </c>
      <c r="M37" s="45"/>
      <c r="N37" s="41" t="s">
        <v>8</v>
      </c>
      <c r="O37" s="166"/>
      <c r="P37" s="125">
        <f t="shared" si="23"/>
        <v>0</v>
      </c>
      <c r="R37" s="167"/>
      <c r="S37" s="168"/>
      <c r="T37" s="163" t="s">
        <v>44</v>
      </c>
      <c r="U37" s="130"/>
      <c r="V37" s="169"/>
      <c r="W37" s="168"/>
      <c r="X37" s="165">
        <f t="shared" si="24"/>
        <v>241939</v>
      </c>
      <c r="Y37" s="132"/>
    </row>
    <row r="38">
      <c r="C38" s="45"/>
      <c r="D38" s="41" t="s">
        <v>13</v>
      </c>
      <c r="E38" s="166"/>
      <c r="F38" s="125">
        <f t="shared" si="25"/>
        <v>100000</v>
      </c>
      <c r="H38" s="46"/>
      <c r="I38" s="41"/>
      <c r="J38" s="170"/>
      <c r="K38" s="242">
        <f t="shared" si="22"/>
        <v>0</v>
      </c>
      <c r="M38" s="46"/>
      <c r="N38" s="41"/>
      <c r="O38" s="170"/>
      <c r="P38" s="125">
        <f t="shared" si="23"/>
        <v>0</v>
      </c>
      <c r="R38" s="171"/>
      <c r="S38" s="172"/>
      <c r="T38" s="163" t="s">
        <v>8</v>
      </c>
      <c r="U38" s="130"/>
      <c r="V38" s="173"/>
      <c r="W38" s="172"/>
      <c r="X38" s="165">
        <f t="shared" si="24"/>
        <v>636778</v>
      </c>
      <c r="Y38" s="132"/>
    </row>
    <row r="39">
      <c r="C39" s="45"/>
      <c r="D39" s="41"/>
      <c r="E39" s="166"/>
      <c r="F39" s="125">
        <f t="shared" si="25"/>
        <v>0</v>
      </c>
      <c r="H39" s="174" t="str">
        <f>IF(H33=0,"","총"&amp;H33)</f>
        <v>총🐻고정비</v>
      </c>
      <c r="I39" s="175"/>
      <c r="J39" s="162"/>
      <c r="K39" s="243">
        <f>SUM(K33:K38)</f>
        <v>222770</v>
      </c>
      <c r="M39" s="174" t="str">
        <f>IF(M33=0,"","총"&amp;M33)</f>
        <v>총🐻식비</v>
      </c>
      <c r="N39" s="175"/>
      <c r="O39" s="162"/>
      <c r="P39" s="176">
        <f>SUM(P33:P38)</f>
        <v>812230</v>
      </c>
      <c r="R39" s="174" t="str">
        <f>IF(R33=0,"","총"&amp;R33)</f>
        <v>총🐻기타</v>
      </c>
      <c r="S39" s="175"/>
      <c r="T39" s="175"/>
      <c r="U39" s="175"/>
      <c r="V39" s="175"/>
      <c r="W39" s="162"/>
      <c r="X39" s="177">
        <f>SUM(X33:X38)</f>
        <v>1081817</v>
      </c>
      <c r="Y39" s="132"/>
    </row>
    <row r="40">
      <c r="C40" s="45"/>
      <c r="D40" s="41"/>
      <c r="E40" s="166"/>
      <c r="F40" s="125">
        <f t="shared" si="25"/>
        <v>0</v>
      </c>
      <c r="H40" s="171"/>
      <c r="I40" s="178"/>
      <c r="J40" s="172"/>
      <c r="K40" s="245">
        <f>K39-J33</f>
        <v>222770</v>
      </c>
      <c r="M40" s="171"/>
      <c r="N40" s="178"/>
      <c r="O40" s="172"/>
      <c r="P40" s="180">
        <f>P39-O33</f>
        <v>812230</v>
      </c>
      <c r="R40" s="171"/>
      <c r="S40" s="178"/>
      <c r="T40" s="178"/>
      <c r="U40" s="178"/>
      <c r="V40" s="178"/>
      <c r="W40" s="172"/>
      <c r="X40" s="181">
        <f>X39-V33</f>
        <v>1081817</v>
      </c>
      <c r="Y40" s="132"/>
    </row>
    <row r="41">
      <c r="C41" s="45"/>
      <c r="D41" s="41"/>
      <c r="E41" s="166"/>
      <c r="F41" s="125">
        <f t="shared" si="25"/>
        <v>0</v>
      </c>
      <c r="H41" s="160" t="s">
        <v>22</v>
      </c>
      <c r="I41" s="41" t="s">
        <v>23</v>
      </c>
      <c r="J41" s="159"/>
      <c r="K41" s="242">
        <f t="shared" ref="K41:K46" si="26">SUMIFS($K$62:$K$500,$I$62:$I$500,$H$41,$J$62:$J$500,I41)</f>
        <v>67818</v>
      </c>
      <c r="M41" s="160" t="s">
        <v>32</v>
      </c>
      <c r="N41" s="41" t="s">
        <v>33</v>
      </c>
      <c r="O41" s="159"/>
      <c r="P41" s="125">
        <f t="shared" ref="P41:P46" si="27">SUMIFS($K$62:$K$500,$I$62:$I$500,$M$41,$J$62:$J$500,N41)</f>
        <v>550000</v>
      </c>
      <c r="R41" s="161" t="s">
        <v>46</v>
      </c>
      <c r="S41" s="162"/>
      <c r="T41" s="163" t="s">
        <v>47</v>
      </c>
      <c r="U41" s="130"/>
      <c r="V41" s="164"/>
      <c r="W41" s="162"/>
      <c r="X41" s="165">
        <f t="shared" ref="X41:X46" si="28">SUMIFS($K$62:$K$500,$I$62:$I$500,$R$41,$J$62:$J$500,T41)</f>
        <v>100000</v>
      </c>
      <c r="Y41" s="132"/>
    </row>
    <row r="42">
      <c r="C42" s="46"/>
      <c r="D42" s="41"/>
      <c r="E42" s="170"/>
      <c r="F42" s="125">
        <f t="shared" si="25"/>
        <v>0</v>
      </c>
      <c r="H42" s="45"/>
      <c r="I42" s="41" t="s">
        <v>24</v>
      </c>
      <c r="J42" s="166"/>
      <c r="K42" s="242">
        <f t="shared" si="26"/>
        <v>0</v>
      </c>
      <c r="M42" s="45"/>
      <c r="N42" s="41" t="s">
        <v>34</v>
      </c>
      <c r="O42" s="166"/>
      <c r="P42" s="125">
        <f t="shared" si="27"/>
        <v>7890</v>
      </c>
      <c r="R42" s="167"/>
      <c r="S42" s="168"/>
      <c r="T42" s="163" t="s">
        <v>48</v>
      </c>
      <c r="U42" s="130"/>
      <c r="V42" s="169"/>
      <c r="W42" s="168"/>
      <c r="X42" s="165">
        <f t="shared" si="28"/>
        <v>151300</v>
      </c>
      <c r="Y42" s="132"/>
    </row>
    <row r="43">
      <c r="C43" s="174" t="str">
        <f>IF(C35=0,"","총"&amp;C35)</f>
        <v>총저축</v>
      </c>
      <c r="D43" s="175"/>
      <c r="E43" s="162"/>
      <c r="F43" s="176">
        <f>SUM(F35:F42)</f>
        <v>35125000</v>
      </c>
      <c r="H43" s="45"/>
      <c r="I43" s="41" t="s">
        <v>8</v>
      </c>
      <c r="J43" s="166"/>
      <c r="K43" s="242">
        <f t="shared" si="26"/>
        <v>0</v>
      </c>
      <c r="M43" s="45"/>
      <c r="N43" s="41" t="s">
        <v>35</v>
      </c>
      <c r="O43" s="166"/>
      <c r="P43" s="125">
        <f t="shared" si="27"/>
        <v>30000</v>
      </c>
      <c r="R43" s="167"/>
      <c r="S43" s="168"/>
      <c r="T43" s="163" t="s">
        <v>49</v>
      </c>
      <c r="U43" s="130"/>
      <c r="V43" s="169"/>
      <c r="W43" s="168"/>
      <c r="X43" s="165">
        <f t="shared" si="28"/>
        <v>149260</v>
      </c>
      <c r="Y43" s="132"/>
    </row>
    <row r="44">
      <c r="C44" s="183"/>
      <c r="D44" s="184"/>
      <c r="E44" s="185"/>
      <c r="F44" s="186">
        <f>F43-E35</f>
        <v>35125000</v>
      </c>
      <c r="H44" s="45"/>
      <c r="I44" s="41"/>
      <c r="J44" s="166"/>
      <c r="K44" s="242">
        <f t="shared" si="26"/>
        <v>0</v>
      </c>
      <c r="M44" s="45"/>
      <c r="N44" s="41" t="s">
        <v>36</v>
      </c>
      <c r="O44" s="166"/>
      <c r="P44" s="125">
        <f t="shared" si="27"/>
        <v>0</v>
      </c>
      <c r="R44" s="167"/>
      <c r="S44" s="168"/>
      <c r="T44" s="163" t="s">
        <v>50</v>
      </c>
      <c r="U44" s="130"/>
      <c r="V44" s="169"/>
      <c r="W44" s="168"/>
      <c r="X44" s="165">
        <f t="shared" si="28"/>
        <v>116000</v>
      </c>
      <c r="Y44" s="132"/>
    </row>
    <row r="45">
      <c r="H45" s="45"/>
      <c r="I45" s="41"/>
      <c r="J45" s="166"/>
      <c r="K45" s="242">
        <f t="shared" si="26"/>
        <v>0</v>
      </c>
      <c r="M45" s="45"/>
      <c r="N45" s="41" t="s">
        <v>37</v>
      </c>
      <c r="O45" s="166"/>
      <c r="P45" s="125">
        <f t="shared" si="27"/>
        <v>74910</v>
      </c>
      <c r="R45" s="167"/>
      <c r="S45" s="168"/>
      <c r="T45" s="163" t="s">
        <v>8</v>
      </c>
      <c r="U45" s="130"/>
      <c r="V45" s="169"/>
      <c r="W45" s="168"/>
      <c r="X45" s="165">
        <f t="shared" si="28"/>
        <v>0</v>
      </c>
      <c r="Y45" s="132"/>
    </row>
    <row r="46">
      <c r="H46" s="46"/>
      <c r="I46" s="41"/>
      <c r="J46" s="170"/>
      <c r="K46" s="242">
        <f t="shared" si="26"/>
        <v>0</v>
      </c>
      <c r="M46" s="46"/>
      <c r="N46" s="41" t="s">
        <v>8</v>
      </c>
      <c r="O46" s="170"/>
      <c r="P46" s="125">
        <f t="shared" si="27"/>
        <v>0</v>
      </c>
      <c r="R46" s="171"/>
      <c r="S46" s="172"/>
      <c r="T46" s="163"/>
      <c r="U46" s="130"/>
      <c r="V46" s="173"/>
      <c r="W46" s="172"/>
      <c r="X46" s="165">
        <f t="shared" si="28"/>
        <v>0</v>
      </c>
      <c r="Y46" s="132"/>
    </row>
    <row r="47">
      <c r="H47" s="174" t="str">
        <f>IF(H41=0,"","총"&amp;H41)</f>
        <v>총🍪생필품</v>
      </c>
      <c r="I47" s="175"/>
      <c r="J47" s="162"/>
      <c r="K47" s="243">
        <f>SUM(K41:K46)</f>
        <v>67818</v>
      </c>
      <c r="M47" s="174" t="str">
        <f>IF(M41=0,"","총"&amp;M41)</f>
        <v>총🍪여가비</v>
      </c>
      <c r="N47" s="175"/>
      <c r="O47" s="162"/>
      <c r="P47" s="176">
        <f>SUM(P41:P46)</f>
        <v>662800</v>
      </c>
      <c r="R47" s="174" t="str">
        <f>IF(R41=0,"","총"&amp;R41)</f>
        <v>총🍪이벤트성</v>
      </c>
      <c r="S47" s="175"/>
      <c r="T47" s="175"/>
      <c r="U47" s="175"/>
      <c r="V47" s="175"/>
      <c r="W47" s="162"/>
      <c r="X47" s="177">
        <f>SUM(X41:X46)</f>
        <v>516560</v>
      </c>
      <c r="Y47" s="132"/>
    </row>
    <row r="48">
      <c r="H48" s="171"/>
      <c r="I48" s="178"/>
      <c r="J48" s="172"/>
      <c r="K48" s="245">
        <f>K47-J41</f>
        <v>67818</v>
      </c>
      <c r="M48" s="171"/>
      <c r="N48" s="178"/>
      <c r="O48" s="172"/>
      <c r="P48" s="180">
        <f>P47-O41</f>
        <v>662800</v>
      </c>
      <c r="R48" s="171"/>
      <c r="S48" s="178"/>
      <c r="T48" s="178"/>
      <c r="U48" s="178"/>
      <c r="V48" s="178"/>
      <c r="W48" s="172"/>
      <c r="X48" s="181">
        <f>X47-V41</f>
        <v>516560</v>
      </c>
      <c r="Y48" s="132"/>
    </row>
    <row r="49">
      <c r="H49" s="160" t="s">
        <v>25</v>
      </c>
      <c r="I49" s="41" t="s">
        <v>23</v>
      </c>
      <c r="J49" s="159"/>
      <c r="K49" s="242">
        <f t="shared" ref="K49:K54" si="29">SUMIFS($K$62:$K$500,$I$62:$I$500,$H$49,$J$62:$J$500,I49)</f>
        <v>142700</v>
      </c>
      <c r="M49" s="160" t="s">
        <v>38</v>
      </c>
      <c r="N49" s="41" t="s">
        <v>33</v>
      </c>
      <c r="O49" s="159"/>
      <c r="P49" s="125">
        <f t="shared" ref="P49:P54" si="30">SUMIFS($K$62:$K$500,$I$62:$I$500,$M$49,$J$62:$J$500,N49)</f>
        <v>192600</v>
      </c>
      <c r="R49" s="161" t="s">
        <v>51</v>
      </c>
      <c r="S49" s="162"/>
      <c r="T49" s="163" t="s">
        <v>47</v>
      </c>
      <c r="U49" s="130"/>
      <c r="V49" s="164"/>
      <c r="W49" s="162"/>
      <c r="X49" s="165">
        <f t="shared" ref="X49:X54" si="31">SUMIFS($K$62:$K$500,$I$62:$I$500,$R$49,$J$62:$J$500,T49)</f>
        <v>0</v>
      </c>
      <c r="Y49" s="132"/>
    </row>
    <row r="50">
      <c r="H50" s="45"/>
      <c r="I50" s="41" t="s">
        <v>24</v>
      </c>
      <c r="J50" s="166"/>
      <c r="K50" s="242">
        <f t="shared" si="29"/>
        <v>14200</v>
      </c>
      <c r="M50" s="45"/>
      <c r="N50" s="41" t="s">
        <v>34</v>
      </c>
      <c r="O50" s="166"/>
      <c r="P50" s="125">
        <f t="shared" si="30"/>
        <v>5497</v>
      </c>
      <c r="R50" s="167"/>
      <c r="S50" s="168"/>
      <c r="T50" s="163" t="s">
        <v>48</v>
      </c>
      <c r="U50" s="130"/>
      <c r="V50" s="169"/>
      <c r="W50" s="168"/>
      <c r="X50" s="165">
        <f t="shared" si="31"/>
        <v>26000</v>
      </c>
      <c r="Y50" s="132"/>
    </row>
    <row r="51">
      <c r="H51" s="45"/>
      <c r="I51" s="41" t="s">
        <v>8</v>
      </c>
      <c r="J51" s="166"/>
      <c r="K51" s="242">
        <f t="shared" si="29"/>
        <v>81600</v>
      </c>
      <c r="M51" s="45"/>
      <c r="N51" s="41" t="s">
        <v>35</v>
      </c>
      <c r="O51" s="166"/>
      <c r="P51" s="125">
        <f t="shared" si="30"/>
        <v>5000</v>
      </c>
      <c r="R51" s="167"/>
      <c r="S51" s="168"/>
      <c r="T51" s="163" t="s">
        <v>49</v>
      </c>
      <c r="U51" s="130"/>
      <c r="V51" s="169"/>
      <c r="W51" s="168"/>
      <c r="X51" s="165">
        <f t="shared" si="31"/>
        <v>1032170</v>
      </c>
      <c r="Y51" s="132"/>
    </row>
    <row r="52">
      <c r="H52" s="45"/>
      <c r="I52" s="41"/>
      <c r="J52" s="166"/>
      <c r="K52" s="242">
        <f t="shared" si="29"/>
        <v>0</v>
      </c>
      <c r="M52" s="45"/>
      <c r="N52" s="41" t="s">
        <v>36</v>
      </c>
      <c r="O52" s="166"/>
      <c r="P52" s="125">
        <f t="shared" si="30"/>
        <v>0</v>
      </c>
      <c r="R52" s="167"/>
      <c r="S52" s="168"/>
      <c r="T52" s="163" t="s">
        <v>50</v>
      </c>
      <c r="U52" s="130"/>
      <c r="V52" s="169"/>
      <c r="W52" s="168"/>
      <c r="X52" s="165">
        <f t="shared" si="31"/>
        <v>26960</v>
      </c>
      <c r="Y52" s="132"/>
    </row>
    <row r="53">
      <c r="H53" s="45"/>
      <c r="I53" s="41"/>
      <c r="J53" s="166"/>
      <c r="K53" s="242">
        <f t="shared" si="29"/>
        <v>0</v>
      </c>
      <c r="M53" s="45"/>
      <c r="N53" s="41" t="s">
        <v>37</v>
      </c>
      <c r="O53" s="166"/>
      <c r="P53" s="125">
        <f t="shared" si="30"/>
        <v>0</v>
      </c>
      <c r="R53" s="167"/>
      <c r="S53" s="168"/>
      <c r="T53" s="163" t="s">
        <v>8</v>
      </c>
      <c r="U53" s="130"/>
      <c r="V53" s="169"/>
      <c r="W53" s="168"/>
      <c r="X53" s="165">
        <f t="shared" si="31"/>
        <v>200000</v>
      </c>
      <c r="Y53" s="132"/>
    </row>
    <row r="54">
      <c r="H54" s="46"/>
      <c r="I54" s="41"/>
      <c r="J54" s="170"/>
      <c r="K54" s="242">
        <f t="shared" si="29"/>
        <v>0</v>
      </c>
      <c r="M54" s="46"/>
      <c r="N54" s="41" t="s">
        <v>8</v>
      </c>
      <c r="O54" s="170"/>
      <c r="P54" s="125">
        <f t="shared" si="30"/>
        <v>0</v>
      </c>
      <c r="R54" s="171"/>
      <c r="S54" s="172"/>
      <c r="T54" s="163"/>
      <c r="U54" s="130"/>
      <c r="V54" s="173"/>
      <c r="W54" s="172"/>
      <c r="X54" s="165">
        <f t="shared" si="31"/>
        <v>0</v>
      </c>
      <c r="Y54" s="132"/>
    </row>
    <row r="55">
      <c r="H55" s="174" t="str">
        <f>IF(H49=0,"","총"&amp;H49)</f>
        <v>총🐻생필품</v>
      </c>
      <c r="I55" s="175"/>
      <c r="J55" s="162"/>
      <c r="K55" s="243">
        <f>SUM(K49:K54)</f>
        <v>238500</v>
      </c>
      <c r="M55" s="174" t="str">
        <f>IF(M49=0,"","총"&amp;M49)</f>
        <v>총🐻여가비</v>
      </c>
      <c r="N55" s="175"/>
      <c r="O55" s="162"/>
      <c r="P55" s="176">
        <f>SUM(P49:P54)</f>
        <v>203097</v>
      </c>
      <c r="R55" s="174" t="str">
        <f>IF(R49=0,"","총"&amp;R49)</f>
        <v>총🐻 이벤트성</v>
      </c>
      <c r="S55" s="175"/>
      <c r="T55" s="175"/>
      <c r="U55" s="175"/>
      <c r="V55" s="175"/>
      <c r="W55" s="162"/>
      <c r="X55" s="177">
        <f>SUM(X49:X54)</f>
        <v>1285130</v>
      </c>
      <c r="Y55" s="132"/>
    </row>
    <row r="56">
      <c r="H56" s="183"/>
      <c r="I56" s="184"/>
      <c r="J56" s="185"/>
      <c r="K56" s="246">
        <f>K55-J49</f>
        <v>238500</v>
      </c>
      <c r="M56" s="183"/>
      <c r="N56" s="184"/>
      <c r="O56" s="185"/>
      <c r="P56" s="187">
        <f>P55-O49</f>
        <v>203097</v>
      </c>
      <c r="R56" s="183"/>
      <c r="S56" s="184"/>
      <c r="T56" s="184"/>
      <c r="U56" s="184"/>
      <c r="V56" s="184"/>
      <c r="W56" s="185"/>
      <c r="X56" s="188">
        <f>X55-V49</f>
        <v>1285130</v>
      </c>
      <c r="Y56" s="55"/>
    </row>
    <row r="57">
      <c r="K57" s="232"/>
    </row>
    <row r="58">
      <c r="K58" s="232"/>
    </row>
    <row r="59">
      <c r="K59" s="232"/>
    </row>
    <row r="60">
      <c r="K60" s="232"/>
      <c r="V60" s="189" t="s">
        <v>124</v>
      </c>
      <c r="W60" s="8"/>
      <c r="X60" s="190">
        <f>SUM(J49,J41,J33,J25,O25,O33,O41,O49,V49,V41,V33,V25)</f>
        <v>0</v>
      </c>
      <c r="Y60" s="8"/>
    </row>
    <row r="61">
      <c r="H61" s="191" t="s">
        <v>125</v>
      </c>
      <c r="I61" s="192" t="s">
        <v>1</v>
      </c>
      <c r="J61" s="192" t="s">
        <v>2</v>
      </c>
      <c r="K61" s="192" t="s">
        <v>114</v>
      </c>
      <c r="L61" s="193" t="s">
        <v>52</v>
      </c>
      <c r="M61" s="156"/>
      <c r="N61" s="193" t="s">
        <v>126</v>
      </c>
      <c r="O61" s="128"/>
      <c r="P61" s="128"/>
      <c r="Q61" s="156"/>
      <c r="R61" s="193" t="s">
        <v>127</v>
      </c>
      <c r="S61" s="128"/>
      <c r="T61" s="53"/>
      <c r="V61" s="189" t="s">
        <v>128</v>
      </c>
      <c r="W61" s="8"/>
      <c r="X61" s="194">
        <f>X60-SUM($K$31+$K$39+$K$47+$K$55+$P$31+$P$39+$P$47+$P$55+$X$31+$X$39+$X$47+$X$55)</f>
        <v>-7883620</v>
      </c>
      <c r="Y61" s="8"/>
    </row>
    <row r="62">
      <c r="H62" s="195">
        <v>45536.0</v>
      </c>
      <c r="I62" s="196" t="s">
        <v>39</v>
      </c>
      <c r="J62" s="196" t="s">
        <v>43</v>
      </c>
      <c r="K62" s="248">
        <f>4700+7000</f>
        <v>11700</v>
      </c>
      <c r="L62" s="198" t="s">
        <v>55</v>
      </c>
      <c r="M62" s="130"/>
      <c r="N62" s="198" t="s">
        <v>597</v>
      </c>
      <c r="O62" s="200"/>
      <c r="P62" s="200"/>
      <c r="Q62" s="130"/>
      <c r="R62" s="198"/>
      <c r="S62" s="200"/>
      <c r="T62" s="132"/>
      <c r="AB62" s="201" t="str">
        <f>IFERROR(__xludf.DUMMYFUNCTION("FILTER('설정시트'!$D$7:$K$20,'설정시트'!$C$7:$C$20=I62)"),"약국")</f>
        <v>약국</v>
      </c>
      <c r="AC62" s="201" t="str">
        <f>IFERROR(__xludf.DUMMYFUNCTION("""COMPUTED_VALUE"""),"병원비")</f>
        <v>병원비</v>
      </c>
      <c r="AD62" s="201" t="str">
        <f>IFERROR(__xludf.DUMMYFUNCTION("""COMPUTED_VALUE"""),"영양제")</f>
        <v>영양제</v>
      </c>
      <c r="AE62" s="201" t="str">
        <f>IFERROR(__xludf.DUMMYFUNCTION("""COMPUTED_VALUE"""),"교통비")</f>
        <v>교통비</v>
      </c>
      <c r="AF62" s="201" t="str">
        <f>IFERROR(__xludf.DUMMYFUNCTION("""COMPUTED_VALUE"""),"주유비")</f>
        <v>주유비</v>
      </c>
      <c r="AG62" s="201" t="str">
        <f>IFERROR(__xludf.DUMMYFUNCTION("""COMPUTED_VALUE"""),"기타")</f>
        <v>기타</v>
      </c>
      <c r="AH62" s="201"/>
      <c r="AI62" s="201"/>
    </row>
    <row r="63">
      <c r="H63" s="195">
        <v>45536.0</v>
      </c>
      <c r="I63" s="196" t="s">
        <v>26</v>
      </c>
      <c r="J63" s="196" t="s">
        <v>29</v>
      </c>
      <c r="K63" s="248">
        <v>3000.0</v>
      </c>
      <c r="L63" s="198" t="s">
        <v>55</v>
      </c>
      <c r="M63" s="130"/>
      <c r="N63" s="198" t="s">
        <v>603</v>
      </c>
      <c r="O63" s="200"/>
      <c r="P63" s="200"/>
      <c r="Q63" s="130"/>
      <c r="R63" s="199"/>
      <c r="S63" s="200"/>
      <c r="T63" s="132"/>
      <c r="AB63" s="201" t="str">
        <f>IFERROR(__xludf.DUMMYFUNCTION("FILTER('설정시트'!$D$7:$K$20,'설정시트'!$C$7:$C$20=I63)"),"식재료비")</f>
        <v>식재료비</v>
      </c>
      <c r="AC63" s="201" t="str">
        <f>IFERROR(__xludf.DUMMYFUNCTION("""COMPUTED_VALUE"""),"회사점심")</f>
        <v>회사점심</v>
      </c>
      <c r="AD63" s="201" t="str">
        <f>IFERROR(__xludf.DUMMYFUNCTION("""COMPUTED_VALUE"""),"간식/카페")</f>
        <v>간식/카페</v>
      </c>
      <c r="AE63" s="201" t="str">
        <f>IFERROR(__xludf.DUMMYFUNCTION("""COMPUTED_VALUE"""),"외식/배달")</f>
        <v>외식/배달</v>
      </c>
      <c r="AF63" s="201" t="str">
        <f>IFERROR(__xludf.DUMMYFUNCTION("""COMPUTED_VALUE"""),"기타")</f>
        <v>기타</v>
      </c>
      <c r="AG63" s="201"/>
      <c r="AH63" s="201"/>
      <c r="AI63" s="201"/>
    </row>
    <row r="64">
      <c r="H64" s="195">
        <v>45536.0</v>
      </c>
      <c r="I64" s="196" t="s">
        <v>26</v>
      </c>
      <c r="J64" s="196" t="s">
        <v>29</v>
      </c>
      <c r="K64" s="248">
        <v>3600.0</v>
      </c>
      <c r="L64" s="198" t="s">
        <v>55</v>
      </c>
      <c r="M64" s="130"/>
      <c r="N64" s="198" t="s">
        <v>593</v>
      </c>
      <c r="O64" s="200"/>
      <c r="P64" s="200"/>
      <c r="Q64" s="130"/>
      <c r="R64" s="199"/>
      <c r="S64" s="200"/>
      <c r="T64" s="132"/>
      <c r="AB64" s="201" t="str">
        <f>IFERROR(__xludf.DUMMYFUNCTION("FILTER('설정시트'!$D$7:$K$20,'설정시트'!$C$7:$C$20=I64)"),"식재료비")</f>
        <v>식재료비</v>
      </c>
      <c r="AC64" s="201" t="str">
        <f>IFERROR(__xludf.DUMMYFUNCTION("""COMPUTED_VALUE"""),"회사점심")</f>
        <v>회사점심</v>
      </c>
      <c r="AD64" s="201" t="str">
        <f>IFERROR(__xludf.DUMMYFUNCTION("""COMPUTED_VALUE"""),"간식/카페")</f>
        <v>간식/카페</v>
      </c>
      <c r="AE64" s="201" t="str">
        <f>IFERROR(__xludf.DUMMYFUNCTION("""COMPUTED_VALUE"""),"외식/배달")</f>
        <v>외식/배달</v>
      </c>
      <c r="AF64" s="201" t="str">
        <f>IFERROR(__xludf.DUMMYFUNCTION("""COMPUTED_VALUE"""),"기타")</f>
        <v>기타</v>
      </c>
      <c r="AG64" s="201"/>
      <c r="AH64" s="201"/>
      <c r="AI64" s="201"/>
    </row>
    <row r="65">
      <c r="H65" s="195">
        <v>45536.0</v>
      </c>
      <c r="I65" s="196" t="s">
        <v>39</v>
      </c>
      <c r="J65" s="196" t="s">
        <v>8</v>
      </c>
      <c r="K65" s="248">
        <f>5900+5900+4500+3600</f>
        <v>19900</v>
      </c>
      <c r="L65" s="198" t="s">
        <v>55</v>
      </c>
      <c r="M65" s="130"/>
      <c r="N65" s="198" t="s">
        <v>604</v>
      </c>
      <c r="O65" s="200"/>
      <c r="P65" s="200"/>
      <c r="Q65" s="130"/>
      <c r="R65" s="199"/>
      <c r="S65" s="200"/>
      <c r="T65" s="132"/>
      <c r="AB65" s="201" t="str">
        <f>IFERROR(__xludf.DUMMYFUNCTION("FILTER('설정시트'!$D$7:$K$20,'설정시트'!$C$7:$C$20=I65)"),"약국")</f>
        <v>약국</v>
      </c>
      <c r="AC65" s="201" t="str">
        <f>IFERROR(__xludf.DUMMYFUNCTION("""COMPUTED_VALUE"""),"병원비")</f>
        <v>병원비</v>
      </c>
      <c r="AD65" s="201" t="str">
        <f>IFERROR(__xludf.DUMMYFUNCTION("""COMPUTED_VALUE"""),"영양제")</f>
        <v>영양제</v>
      </c>
      <c r="AE65" s="201" t="str">
        <f>IFERROR(__xludf.DUMMYFUNCTION("""COMPUTED_VALUE"""),"교통비")</f>
        <v>교통비</v>
      </c>
      <c r="AF65" s="201" t="str">
        <f>IFERROR(__xludf.DUMMYFUNCTION("""COMPUTED_VALUE"""),"주유비")</f>
        <v>주유비</v>
      </c>
      <c r="AG65" s="201" t="str">
        <f>IFERROR(__xludf.DUMMYFUNCTION("""COMPUTED_VALUE"""),"기타")</f>
        <v>기타</v>
      </c>
      <c r="AH65" s="201"/>
      <c r="AI65" s="201"/>
    </row>
    <row r="66">
      <c r="H66" s="195">
        <v>45536.0</v>
      </c>
      <c r="I66" s="196" t="s">
        <v>26</v>
      </c>
      <c r="J66" s="196" t="s">
        <v>30</v>
      </c>
      <c r="K66" s="248">
        <v>26500.0</v>
      </c>
      <c r="L66" s="198" t="s">
        <v>54</v>
      </c>
      <c r="M66" s="130"/>
      <c r="N66" s="198" t="s">
        <v>605</v>
      </c>
      <c r="O66" s="200"/>
      <c r="P66" s="200"/>
      <c r="Q66" s="130"/>
      <c r="R66" s="199"/>
      <c r="S66" s="200"/>
      <c r="T66" s="132"/>
      <c r="AB66" s="201" t="str">
        <f>IFERROR(__xludf.DUMMYFUNCTION("FILTER('설정시트'!$D$7:$K$20,'설정시트'!$C$7:$C$20=I66)"),"식재료비")</f>
        <v>식재료비</v>
      </c>
      <c r="AC66" s="201" t="str">
        <f>IFERROR(__xludf.DUMMYFUNCTION("""COMPUTED_VALUE"""),"회사점심")</f>
        <v>회사점심</v>
      </c>
      <c r="AD66" s="201" t="str">
        <f>IFERROR(__xludf.DUMMYFUNCTION("""COMPUTED_VALUE"""),"간식/카페")</f>
        <v>간식/카페</v>
      </c>
      <c r="AE66" s="201" t="str">
        <f>IFERROR(__xludf.DUMMYFUNCTION("""COMPUTED_VALUE"""),"외식/배달")</f>
        <v>외식/배달</v>
      </c>
      <c r="AF66" s="201" t="str">
        <f>IFERROR(__xludf.DUMMYFUNCTION("""COMPUTED_VALUE"""),"기타")</f>
        <v>기타</v>
      </c>
      <c r="AG66" s="201"/>
      <c r="AH66" s="201"/>
      <c r="AI66" s="201"/>
    </row>
    <row r="67">
      <c r="H67" s="195">
        <v>45536.0</v>
      </c>
      <c r="I67" s="196" t="s">
        <v>51</v>
      </c>
      <c r="J67" s="196" t="s">
        <v>48</v>
      </c>
      <c r="K67" s="248">
        <v>26000.0</v>
      </c>
      <c r="L67" s="198" t="s">
        <v>58</v>
      </c>
      <c r="M67" s="130"/>
      <c r="N67" s="198" t="s">
        <v>606</v>
      </c>
      <c r="O67" s="200"/>
      <c r="P67" s="200"/>
      <c r="Q67" s="130"/>
      <c r="R67" s="199"/>
      <c r="S67" s="200"/>
      <c r="T67" s="132"/>
      <c r="AB67" s="201" t="str">
        <f>IFERROR(__xludf.DUMMYFUNCTION("FILTER('설정시트'!$D$7:$K$20,'설정시트'!$C$7:$C$20=I67)"),"축의/부의금")</f>
        <v>축의/부의금</v>
      </c>
      <c r="AC67" s="201" t="str">
        <f>IFERROR(__xludf.DUMMYFUNCTION("""COMPUTED_VALUE"""),"생신/생일선물")</f>
        <v>생신/생일선물</v>
      </c>
      <c r="AD67" s="201" t="str">
        <f>IFERROR(__xludf.DUMMYFUNCTION("""COMPUTED_VALUE"""),"명절/어버이날")</f>
        <v>명절/어버이날</v>
      </c>
      <c r="AE67" s="201" t="str">
        <f>IFERROR(__xludf.DUMMYFUNCTION("""COMPUTED_VALUE"""),"여행")</f>
        <v>여행</v>
      </c>
      <c r="AF67" s="201" t="str">
        <f>IFERROR(__xludf.DUMMYFUNCTION("""COMPUTED_VALUE"""),"기타")</f>
        <v>기타</v>
      </c>
      <c r="AG67" s="201"/>
      <c r="AH67" s="201"/>
      <c r="AI67" s="201"/>
    </row>
    <row r="68">
      <c r="H68" s="195">
        <v>45537.0</v>
      </c>
      <c r="I68" s="196" t="s">
        <v>21</v>
      </c>
      <c r="J68" s="196" t="s">
        <v>20</v>
      </c>
      <c r="K68" s="248">
        <v>10000.0</v>
      </c>
      <c r="L68" s="198" t="s">
        <v>54</v>
      </c>
      <c r="M68" s="130"/>
      <c r="N68" s="198" t="s">
        <v>264</v>
      </c>
      <c r="O68" s="200"/>
      <c r="P68" s="200"/>
      <c r="Q68" s="130"/>
      <c r="R68" s="199"/>
      <c r="S68" s="200"/>
      <c r="T68" s="132"/>
      <c r="AB68" s="201" t="str">
        <f>IFERROR(__xludf.DUMMYFUNCTION("FILTER('설정시트'!$D$7:$K$20,'설정시트'!$C$7:$C$20=I68)"),"관리비")</f>
        <v>관리비</v>
      </c>
      <c r="AC68" s="201" t="str">
        <f>IFERROR(__xludf.DUMMYFUNCTION("""COMPUTED_VALUE"""),"대출이자")</f>
        <v>대출이자</v>
      </c>
      <c r="AD68" s="201" t="str">
        <f>IFERROR(__xludf.DUMMYFUNCTION("""COMPUTED_VALUE"""),"통신비")</f>
        <v>통신비</v>
      </c>
      <c r="AE68" s="201" t="str">
        <f>IFERROR(__xludf.DUMMYFUNCTION("""COMPUTED_VALUE"""),"보험료")</f>
        <v>보험료</v>
      </c>
      <c r="AF68" s="201" t="str">
        <f>IFERROR(__xludf.DUMMYFUNCTION("""COMPUTED_VALUE"""),"곗돈")</f>
        <v>곗돈</v>
      </c>
      <c r="AG68" s="201"/>
      <c r="AH68" s="201"/>
      <c r="AI68" s="201"/>
    </row>
    <row r="69">
      <c r="H69" s="195">
        <v>45537.0</v>
      </c>
      <c r="I69" s="196" t="s">
        <v>31</v>
      </c>
      <c r="J69" s="196" t="s">
        <v>28</v>
      </c>
      <c r="K69" s="248">
        <v>10000.0</v>
      </c>
      <c r="L69" s="198" t="s">
        <v>58</v>
      </c>
      <c r="M69" s="130"/>
      <c r="N69" s="198" t="s">
        <v>607</v>
      </c>
      <c r="O69" s="200"/>
      <c r="P69" s="200"/>
      <c r="Q69" s="130"/>
      <c r="R69" s="199"/>
      <c r="S69" s="200"/>
      <c r="T69" s="132"/>
      <c r="AB69" s="201" t="str">
        <f>IFERROR(__xludf.DUMMYFUNCTION("FILTER('설정시트'!$D$7:$K$20,'설정시트'!$C$7:$C$20=I69)"),"식재료비")</f>
        <v>식재료비</v>
      </c>
      <c r="AC69" s="201" t="str">
        <f>IFERROR(__xludf.DUMMYFUNCTION("""COMPUTED_VALUE"""),"회사점심")</f>
        <v>회사점심</v>
      </c>
      <c r="AD69" s="201" t="str">
        <f>IFERROR(__xludf.DUMMYFUNCTION("""COMPUTED_VALUE"""),"간식/카페")</f>
        <v>간식/카페</v>
      </c>
      <c r="AE69" s="201" t="str">
        <f>IFERROR(__xludf.DUMMYFUNCTION("""COMPUTED_VALUE"""),"외식/배달")</f>
        <v>외식/배달</v>
      </c>
      <c r="AF69" s="201" t="str">
        <f>IFERROR(__xludf.DUMMYFUNCTION("""COMPUTED_VALUE"""),"기타")</f>
        <v>기타</v>
      </c>
      <c r="AG69" s="201"/>
      <c r="AH69" s="201"/>
      <c r="AI69" s="201"/>
    </row>
    <row r="70">
      <c r="H70" s="195">
        <v>45537.0</v>
      </c>
      <c r="I70" s="196" t="s">
        <v>9</v>
      </c>
      <c r="J70" s="196" t="s">
        <v>11</v>
      </c>
      <c r="K70" s="248">
        <v>500000.0</v>
      </c>
      <c r="L70" s="198"/>
      <c r="M70" s="130"/>
      <c r="N70" s="198" t="s">
        <v>608</v>
      </c>
      <c r="O70" s="200"/>
      <c r="P70" s="200"/>
      <c r="Q70" s="130"/>
      <c r="R70" s="199"/>
      <c r="S70" s="200"/>
      <c r="T70" s="132"/>
      <c r="AB70" s="201" t="str">
        <f>IFERROR(__xludf.DUMMYFUNCTION("FILTER('설정시트'!$D$7:$K$20,'설정시트'!$C$7:$C$20=I70)"),"주택청약")</f>
        <v>주택청약</v>
      </c>
      <c r="AC70" s="201" t="str">
        <f>IFERROR(__xludf.DUMMYFUNCTION("""COMPUTED_VALUE"""),"우리은행")</f>
        <v>우리은행</v>
      </c>
      <c r="AD70" s="201" t="str">
        <f>IFERROR(__xludf.DUMMYFUNCTION("""COMPUTED_VALUE"""),"케이뱅크")</f>
        <v>케이뱅크</v>
      </c>
      <c r="AE70" s="201" t="str">
        <f>IFERROR(__xludf.DUMMYFUNCTION("""COMPUTED_VALUE"""),"연금저축")</f>
        <v>연금저축</v>
      </c>
      <c r="AF70" s="201"/>
      <c r="AG70" s="201"/>
      <c r="AH70" s="201"/>
      <c r="AI70" s="201"/>
    </row>
    <row r="71">
      <c r="H71" s="195">
        <v>45537.0</v>
      </c>
      <c r="I71" s="196" t="s">
        <v>3</v>
      </c>
      <c r="J71" s="196" t="s">
        <v>6</v>
      </c>
      <c r="K71" s="248">
        <v>3132470.0</v>
      </c>
      <c r="L71" s="198"/>
      <c r="M71" s="130"/>
      <c r="N71" s="198" t="s">
        <v>609</v>
      </c>
      <c r="O71" s="200"/>
      <c r="P71" s="200"/>
      <c r="Q71" s="130"/>
      <c r="R71" s="199"/>
      <c r="S71" s="200"/>
      <c r="T71" s="132"/>
      <c r="AB71" s="201" t="str">
        <f>IFERROR(__xludf.DUMMYFUNCTION("FILTER('설정시트'!$D$7:$K$20,'설정시트'!$C$7:$C$20=I71)"),"🍪 월급")</f>
        <v>🍪 월급</v>
      </c>
      <c r="AC71" s="201" t="str">
        <f>IFERROR(__xludf.DUMMYFUNCTION("""COMPUTED_VALUE"""),"🍪 부수입")</f>
        <v>🍪 부수입</v>
      </c>
      <c r="AD71" s="201" t="str">
        <f>IFERROR(__xludf.DUMMYFUNCTION("""COMPUTED_VALUE"""),"🐻 월급")</f>
        <v>🐻 월급</v>
      </c>
      <c r="AE71" s="201" t="str">
        <f>IFERROR(__xludf.DUMMYFUNCTION("""COMPUTED_VALUE"""),"🐻 부수입")</f>
        <v>🐻 부수입</v>
      </c>
      <c r="AF71" s="201" t="str">
        <f>IFERROR(__xludf.DUMMYFUNCTION("""COMPUTED_VALUE"""),"기타")</f>
        <v>기타</v>
      </c>
      <c r="AG71" s="201"/>
      <c r="AH71" s="201"/>
      <c r="AI71" s="201"/>
    </row>
    <row r="72">
      <c r="H72" s="195">
        <v>45537.0</v>
      </c>
      <c r="I72" s="196" t="s">
        <v>3</v>
      </c>
      <c r="J72" s="196" t="s">
        <v>6</v>
      </c>
      <c r="K72" s="248">
        <v>3265228.0</v>
      </c>
      <c r="L72" s="198"/>
      <c r="M72" s="130"/>
      <c r="N72" s="198" t="s">
        <v>610</v>
      </c>
      <c r="O72" s="200"/>
      <c r="P72" s="200"/>
      <c r="Q72" s="130"/>
      <c r="R72" s="199"/>
      <c r="S72" s="200"/>
      <c r="T72" s="132"/>
      <c r="AB72" s="201" t="str">
        <f>IFERROR(__xludf.DUMMYFUNCTION("FILTER('설정시트'!$D$7:$K$20,'설정시트'!$C$7:$C$20=I72)"),"🍪 월급")</f>
        <v>🍪 월급</v>
      </c>
      <c r="AC72" s="201" t="str">
        <f>IFERROR(__xludf.DUMMYFUNCTION("""COMPUTED_VALUE"""),"🍪 부수입")</f>
        <v>🍪 부수입</v>
      </c>
      <c r="AD72" s="201" t="str">
        <f>IFERROR(__xludf.DUMMYFUNCTION("""COMPUTED_VALUE"""),"🐻 월급")</f>
        <v>🐻 월급</v>
      </c>
      <c r="AE72" s="201" t="str">
        <f>IFERROR(__xludf.DUMMYFUNCTION("""COMPUTED_VALUE"""),"🐻 부수입")</f>
        <v>🐻 부수입</v>
      </c>
      <c r="AF72" s="201" t="str">
        <f>IFERROR(__xludf.DUMMYFUNCTION("""COMPUTED_VALUE"""),"기타")</f>
        <v>기타</v>
      </c>
      <c r="AG72" s="201"/>
      <c r="AH72" s="201"/>
      <c r="AI72" s="201"/>
    </row>
    <row r="73">
      <c r="H73" s="195">
        <v>45537.0</v>
      </c>
      <c r="I73" s="196" t="s">
        <v>3</v>
      </c>
      <c r="J73" s="196" t="s">
        <v>6</v>
      </c>
      <c r="K73" s="248">
        <v>3010154.0</v>
      </c>
      <c r="L73" s="198"/>
      <c r="M73" s="130"/>
      <c r="N73" s="198" t="s">
        <v>611</v>
      </c>
      <c r="O73" s="200"/>
      <c r="P73" s="200"/>
      <c r="Q73" s="130"/>
      <c r="R73" s="199"/>
      <c r="S73" s="200"/>
      <c r="T73" s="132"/>
      <c r="AB73" s="201" t="str">
        <f>IFERROR(__xludf.DUMMYFUNCTION("FILTER('설정시트'!$D$7:$K$20,'설정시트'!$C$7:$C$20=I73)"),"🍪 월급")</f>
        <v>🍪 월급</v>
      </c>
      <c r="AC73" s="201" t="str">
        <f>IFERROR(__xludf.DUMMYFUNCTION("""COMPUTED_VALUE"""),"🍪 부수입")</f>
        <v>🍪 부수입</v>
      </c>
      <c r="AD73" s="201" t="str">
        <f>IFERROR(__xludf.DUMMYFUNCTION("""COMPUTED_VALUE"""),"🐻 월급")</f>
        <v>🐻 월급</v>
      </c>
      <c r="AE73" s="201" t="str">
        <f>IFERROR(__xludf.DUMMYFUNCTION("""COMPUTED_VALUE"""),"🐻 부수입")</f>
        <v>🐻 부수입</v>
      </c>
      <c r="AF73" s="201" t="str">
        <f>IFERROR(__xludf.DUMMYFUNCTION("""COMPUTED_VALUE"""),"기타")</f>
        <v>기타</v>
      </c>
      <c r="AG73" s="201"/>
      <c r="AH73" s="201"/>
      <c r="AI73" s="201"/>
    </row>
    <row r="74">
      <c r="H74" s="195">
        <v>45537.0</v>
      </c>
      <c r="I74" s="196" t="s">
        <v>3</v>
      </c>
      <c r="J74" s="196" t="s">
        <v>6</v>
      </c>
      <c r="K74" s="248">
        <v>3143386.0</v>
      </c>
      <c r="L74" s="198"/>
      <c r="M74" s="130"/>
      <c r="N74" s="198" t="s">
        <v>612</v>
      </c>
      <c r="O74" s="200"/>
      <c r="P74" s="200"/>
      <c r="Q74" s="130"/>
      <c r="R74" s="199"/>
      <c r="S74" s="200"/>
      <c r="T74" s="132"/>
      <c r="AB74" s="201" t="str">
        <f>IFERROR(__xludf.DUMMYFUNCTION("FILTER('설정시트'!$D$7:$K$20,'설정시트'!$C$7:$C$20=I74)"),"🍪 월급")</f>
        <v>🍪 월급</v>
      </c>
      <c r="AC74" s="201" t="str">
        <f>IFERROR(__xludf.DUMMYFUNCTION("""COMPUTED_VALUE"""),"🍪 부수입")</f>
        <v>🍪 부수입</v>
      </c>
      <c r="AD74" s="201" t="str">
        <f>IFERROR(__xludf.DUMMYFUNCTION("""COMPUTED_VALUE"""),"🐻 월급")</f>
        <v>🐻 월급</v>
      </c>
      <c r="AE74" s="201" t="str">
        <f>IFERROR(__xludf.DUMMYFUNCTION("""COMPUTED_VALUE"""),"🐻 부수입")</f>
        <v>🐻 부수입</v>
      </c>
      <c r="AF74" s="201" t="str">
        <f>IFERROR(__xludf.DUMMYFUNCTION("""COMPUTED_VALUE"""),"기타")</f>
        <v>기타</v>
      </c>
      <c r="AG74" s="201"/>
      <c r="AH74" s="201"/>
      <c r="AI74" s="201"/>
    </row>
    <row r="75">
      <c r="H75" s="195">
        <v>45537.0</v>
      </c>
      <c r="I75" s="196" t="s">
        <v>3</v>
      </c>
      <c r="J75" s="196" t="s">
        <v>6</v>
      </c>
      <c r="K75" s="248">
        <v>3021471.0</v>
      </c>
      <c r="L75" s="198"/>
      <c r="M75" s="130"/>
      <c r="N75" s="198" t="s">
        <v>613</v>
      </c>
      <c r="O75" s="200"/>
      <c r="P75" s="200"/>
      <c r="Q75" s="130"/>
      <c r="R75" s="199"/>
      <c r="S75" s="200"/>
      <c r="T75" s="132"/>
      <c r="AB75" s="201" t="str">
        <f>IFERROR(__xludf.DUMMYFUNCTION("FILTER('설정시트'!$D$7:$K$20,'설정시트'!$C$7:$C$20=I75)"),"🍪 월급")</f>
        <v>🍪 월급</v>
      </c>
      <c r="AC75" s="201" t="str">
        <f>IFERROR(__xludf.DUMMYFUNCTION("""COMPUTED_VALUE"""),"🍪 부수입")</f>
        <v>🍪 부수입</v>
      </c>
      <c r="AD75" s="201" t="str">
        <f>IFERROR(__xludf.DUMMYFUNCTION("""COMPUTED_VALUE"""),"🐻 월급")</f>
        <v>🐻 월급</v>
      </c>
      <c r="AE75" s="201" t="str">
        <f>IFERROR(__xludf.DUMMYFUNCTION("""COMPUTED_VALUE"""),"🐻 부수입")</f>
        <v>🐻 부수입</v>
      </c>
      <c r="AF75" s="201" t="str">
        <f>IFERROR(__xludf.DUMMYFUNCTION("""COMPUTED_VALUE"""),"기타")</f>
        <v>기타</v>
      </c>
      <c r="AG75" s="201"/>
      <c r="AH75" s="201"/>
      <c r="AI75" s="201"/>
    </row>
    <row r="76">
      <c r="H76" s="195">
        <v>45537.0</v>
      </c>
      <c r="I76" s="196" t="s">
        <v>9</v>
      </c>
      <c r="J76" s="196" t="s">
        <v>11</v>
      </c>
      <c r="K76" s="248">
        <v>500000.0</v>
      </c>
      <c r="L76" s="198"/>
      <c r="M76" s="130"/>
      <c r="N76" s="198" t="s">
        <v>614</v>
      </c>
      <c r="O76" s="200"/>
      <c r="P76" s="200"/>
      <c r="Q76" s="130"/>
      <c r="R76" s="199"/>
      <c r="S76" s="200"/>
      <c r="T76" s="132"/>
      <c r="AB76" s="201" t="str">
        <f>IFERROR(__xludf.DUMMYFUNCTION("FILTER('설정시트'!$D$7:$K$20,'설정시트'!$C$7:$C$20=I76)"),"주택청약")</f>
        <v>주택청약</v>
      </c>
      <c r="AC76" s="201" t="str">
        <f>IFERROR(__xludf.DUMMYFUNCTION("""COMPUTED_VALUE"""),"우리은행")</f>
        <v>우리은행</v>
      </c>
      <c r="AD76" s="201" t="str">
        <f>IFERROR(__xludf.DUMMYFUNCTION("""COMPUTED_VALUE"""),"케이뱅크")</f>
        <v>케이뱅크</v>
      </c>
      <c r="AE76" s="201" t="str">
        <f>IFERROR(__xludf.DUMMYFUNCTION("""COMPUTED_VALUE"""),"연금저축")</f>
        <v>연금저축</v>
      </c>
      <c r="AF76" s="201"/>
      <c r="AG76" s="201"/>
      <c r="AH76" s="201"/>
      <c r="AI76" s="201"/>
    </row>
    <row r="77">
      <c r="H77" s="195">
        <v>45537.0</v>
      </c>
      <c r="I77" s="196" t="s">
        <v>9</v>
      </c>
      <c r="J77" s="196" t="s">
        <v>12</v>
      </c>
      <c r="K77" s="248">
        <f>13000000-475000 - 500000</f>
        <v>12025000</v>
      </c>
      <c r="L77" s="198"/>
      <c r="M77" s="130"/>
      <c r="N77" s="199"/>
      <c r="O77" s="200"/>
      <c r="P77" s="200"/>
      <c r="Q77" s="130"/>
      <c r="R77" s="199"/>
      <c r="S77" s="200"/>
      <c r="T77" s="132"/>
      <c r="AB77" s="201" t="str">
        <f>IFERROR(__xludf.DUMMYFUNCTION("FILTER('설정시트'!$D$7:$K$20,'설정시트'!$C$7:$C$20=I77)"),"주택청약")</f>
        <v>주택청약</v>
      </c>
      <c r="AC77" s="201" t="str">
        <f>IFERROR(__xludf.DUMMYFUNCTION("""COMPUTED_VALUE"""),"우리은행")</f>
        <v>우리은행</v>
      </c>
      <c r="AD77" s="201" t="str">
        <f>IFERROR(__xludf.DUMMYFUNCTION("""COMPUTED_VALUE"""),"케이뱅크")</f>
        <v>케이뱅크</v>
      </c>
      <c r="AE77" s="201" t="str">
        <f>IFERROR(__xludf.DUMMYFUNCTION("""COMPUTED_VALUE"""),"연금저축")</f>
        <v>연금저축</v>
      </c>
      <c r="AF77" s="201"/>
      <c r="AG77" s="201"/>
      <c r="AH77" s="201"/>
      <c r="AI77" s="201"/>
    </row>
    <row r="78">
      <c r="H78" s="195">
        <v>45537.0</v>
      </c>
      <c r="I78" s="196" t="s">
        <v>26</v>
      </c>
      <c r="J78" s="196" t="s">
        <v>27</v>
      </c>
      <c r="K78" s="248">
        <v>26760.0</v>
      </c>
      <c r="L78" s="198" t="s">
        <v>55</v>
      </c>
      <c r="M78" s="130"/>
      <c r="N78" s="198" t="s">
        <v>615</v>
      </c>
      <c r="O78" s="200"/>
      <c r="P78" s="200"/>
      <c r="Q78" s="130"/>
      <c r="R78" s="199"/>
      <c r="S78" s="200"/>
      <c r="T78" s="132"/>
      <c r="AB78" s="201" t="str">
        <f>IFERROR(__xludf.DUMMYFUNCTION("FILTER('설정시트'!$D$7:$K$20,'설정시트'!$C$7:$C$20=I78)"),"식재료비")</f>
        <v>식재료비</v>
      </c>
      <c r="AC78" s="201" t="str">
        <f>IFERROR(__xludf.DUMMYFUNCTION("""COMPUTED_VALUE"""),"회사점심")</f>
        <v>회사점심</v>
      </c>
      <c r="AD78" s="201" t="str">
        <f>IFERROR(__xludf.DUMMYFUNCTION("""COMPUTED_VALUE"""),"간식/카페")</f>
        <v>간식/카페</v>
      </c>
      <c r="AE78" s="201" t="str">
        <f>IFERROR(__xludf.DUMMYFUNCTION("""COMPUTED_VALUE"""),"외식/배달")</f>
        <v>외식/배달</v>
      </c>
      <c r="AF78" s="201" t="str">
        <f>IFERROR(__xludf.DUMMYFUNCTION("""COMPUTED_VALUE"""),"기타")</f>
        <v>기타</v>
      </c>
      <c r="AG78" s="201"/>
      <c r="AH78" s="201"/>
      <c r="AI78" s="201"/>
    </row>
    <row r="79">
      <c r="H79" s="195">
        <v>45537.0</v>
      </c>
      <c r="I79" s="196" t="s">
        <v>32</v>
      </c>
      <c r="J79" s="196" t="s">
        <v>37</v>
      </c>
      <c r="K79" s="248">
        <v>35910.0</v>
      </c>
      <c r="L79" s="198" t="s">
        <v>55</v>
      </c>
      <c r="M79" s="130"/>
      <c r="N79" s="198" t="s">
        <v>616</v>
      </c>
      <c r="O79" s="200"/>
      <c r="P79" s="200"/>
      <c r="Q79" s="130"/>
      <c r="R79" s="199"/>
      <c r="S79" s="200"/>
      <c r="T79" s="132"/>
      <c r="AB79" s="201" t="str">
        <f>IFERROR(__xludf.DUMMYFUNCTION("FILTER('설정시트'!$D$7:$K$20,'설정시트'!$C$7:$C$20=I79)"),"의류/잡화")</f>
        <v>의류/잡화</v>
      </c>
      <c r="AC79" s="201" t="str">
        <f>IFERROR(__xludf.DUMMYFUNCTION("""COMPUTED_VALUE"""),"OTT")</f>
        <v>OTT</v>
      </c>
      <c r="AD79" s="201" t="str">
        <f>IFERROR(__xludf.DUMMYFUNCTION("""COMPUTED_VALUE"""),"문화생활")</f>
        <v>문화생활</v>
      </c>
      <c r="AE79" s="201" t="str">
        <f>IFERROR(__xludf.DUMMYFUNCTION("""COMPUTED_VALUE"""),"자기계발")</f>
        <v>자기계발</v>
      </c>
      <c r="AF79" s="201" t="str">
        <f>IFERROR(__xludf.DUMMYFUNCTION("""COMPUTED_VALUE"""),"미용")</f>
        <v>미용</v>
      </c>
      <c r="AG79" s="201" t="str">
        <f>IFERROR(__xludf.DUMMYFUNCTION("""COMPUTED_VALUE"""),"기타")</f>
        <v>기타</v>
      </c>
      <c r="AH79" s="201"/>
      <c r="AI79" s="201"/>
    </row>
    <row r="80">
      <c r="H80" s="195">
        <v>45537.0</v>
      </c>
      <c r="I80" s="196" t="s">
        <v>22</v>
      </c>
      <c r="J80" s="196" t="s">
        <v>23</v>
      </c>
      <c r="K80" s="248">
        <v>21450.0</v>
      </c>
      <c r="L80" s="198" t="s">
        <v>55</v>
      </c>
      <c r="M80" s="130"/>
      <c r="N80" s="198" t="s">
        <v>617</v>
      </c>
      <c r="O80" s="200"/>
      <c r="P80" s="200"/>
      <c r="Q80" s="130"/>
      <c r="R80" s="199"/>
      <c r="S80" s="200"/>
      <c r="T80" s="132"/>
      <c r="AB80" s="201" t="str">
        <f>IFERROR(__xludf.DUMMYFUNCTION("FILTER('설정시트'!$D$7:$K$20,'설정시트'!$C$7:$C$20=I80)"),"주방/욕실")</f>
        <v>주방/욕실</v>
      </c>
      <c r="AC80" s="201" t="str">
        <f>IFERROR(__xludf.DUMMYFUNCTION("""COMPUTED_VALUE"""),"소모품")</f>
        <v>소모품</v>
      </c>
      <c r="AD80" s="201" t="str">
        <f>IFERROR(__xludf.DUMMYFUNCTION("""COMPUTED_VALUE"""),"기타")</f>
        <v>기타</v>
      </c>
      <c r="AE80" s="201"/>
      <c r="AF80" s="201"/>
      <c r="AG80" s="201"/>
      <c r="AH80" s="201"/>
      <c r="AI80" s="201"/>
    </row>
    <row r="81">
      <c r="H81" s="195">
        <v>45537.0</v>
      </c>
      <c r="I81" s="196" t="s">
        <v>26</v>
      </c>
      <c r="J81" s="196" t="s">
        <v>29</v>
      </c>
      <c r="K81" s="248">
        <v>4000.0</v>
      </c>
      <c r="L81" s="198" t="s">
        <v>55</v>
      </c>
      <c r="M81" s="130"/>
      <c r="N81" s="198" t="s">
        <v>618</v>
      </c>
      <c r="O81" s="200"/>
      <c r="P81" s="200"/>
      <c r="Q81" s="130"/>
      <c r="R81" s="199"/>
      <c r="S81" s="200"/>
      <c r="T81" s="132"/>
      <c r="AB81" s="201" t="str">
        <f>IFERROR(__xludf.DUMMYFUNCTION("FILTER('설정시트'!$D$7:$K$20,'설정시트'!$C$7:$C$20=I81)"),"식재료비")</f>
        <v>식재료비</v>
      </c>
      <c r="AC81" s="201" t="str">
        <f>IFERROR(__xludf.DUMMYFUNCTION("""COMPUTED_VALUE"""),"회사점심")</f>
        <v>회사점심</v>
      </c>
      <c r="AD81" s="201" t="str">
        <f>IFERROR(__xludf.DUMMYFUNCTION("""COMPUTED_VALUE"""),"간식/카페")</f>
        <v>간식/카페</v>
      </c>
      <c r="AE81" s="201" t="str">
        <f>IFERROR(__xludf.DUMMYFUNCTION("""COMPUTED_VALUE"""),"외식/배달")</f>
        <v>외식/배달</v>
      </c>
      <c r="AF81" s="201" t="str">
        <f>IFERROR(__xludf.DUMMYFUNCTION("""COMPUTED_VALUE"""),"기타")</f>
        <v>기타</v>
      </c>
      <c r="AG81" s="201"/>
      <c r="AH81" s="201"/>
      <c r="AI81" s="201"/>
    </row>
    <row r="82">
      <c r="H82" s="195">
        <v>45538.0</v>
      </c>
      <c r="I82" s="196" t="s">
        <v>45</v>
      </c>
      <c r="J82" s="196" t="s">
        <v>43</v>
      </c>
      <c r="K82" s="248">
        <v>13500.0</v>
      </c>
      <c r="L82" s="198" t="s">
        <v>53</v>
      </c>
      <c r="M82" s="130"/>
      <c r="N82" s="198" t="s">
        <v>619</v>
      </c>
      <c r="O82" s="200"/>
      <c r="P82" s="200"/>
      <c r="Q82" s="130"/>
      <c r="R82" s="199"/>
      <c r="S82" s="200"/>
      <c r="T82" s="132"/>
      <c r="AB82" s="201" t="str">
        <f>IFERROR(__xludf.DUMMYFUNCTION("FILTER('설정시트'!$D$7:$K$20,'설정시트'!$C$7:$C$20=I82)"),"약국")</f>
        <v>약국</v>
      </c>
      <c r="AC82" s="201" t="str">
        <f>IFERROR(__xludf.DUMMYFUNCTION("""COMPUTED_VALUE"""),"병원비")</f>
        <v>병원비</v>
      </c>
      <c r="AD82" s="201" t="str">
        <f>IFERROR(__xludf.DUMMYFUNCTION("""COMPUTED_VALUE"""),"영양제")</f>
        <v>영양제</v>
      </c>
      <c r="AE82" s="201" t="str">
        <f>IFERROR(__xludf.DUMMYFUNCTION("""COMPUTED_VALUE"""),"교통비")</f>
        <v>교통비</v>
      </c>
      <c r="AF82" s="201" t="str">
        <f>IFERROR(__xludf.DUMMYFUNCTION("""COMPUTED_VALUE"""),"주유비")</f>
        <v>주유비</v>
      </c>
      <c r="AG82" s="201" t="str">
        <f>IFERROR(__xludf.DUMMYFUNCTION("""COMPUTED_VALUE"""),"기타")</f>
        <v>기타</v>
      </c>
      <c r="AH82" s="201"/>
      <c r="AI82" s="201"/>
    </row>
    <row r="83">
      <c r="H83" s="195">
        <v>45538.0</v>
      </c>
      <c r="I83" s="196" t="s">
        <v>45</v>
      </c>
      <c r="J83" s="196" t="s">
        <v>44</v>
      </c>
      <c r="K83" s="248">
        <v>50000.0</v>
      </c>
      <c r="L83" s="198" t="s">
        <v>58</v>
      </c>
      <c r="M83" s="130"/>
      <c r="N83" s="199"/>
      <c r="O83" s="200"/>
      <c r="P83" s="200"/>
      <c r="Q83" s="130"/>
      <c r="R83" s="199"/>
      <c r="S83" s="200"/>
      <c r="T83" s="132"/>
      <c r="AB83" s="201" t="str">
        <f>IFERROR(__xludf.DUMMYFUNCTION("FILTER('설정시트'!$D$7:$K$20,'설정시트'!$C$7:$C$20=I83)"),"약국")</f>
        <v>약국</v>
      </c>
      <c r="AC83" s="201" t="str">
        <f>IFERROR(__xludf.DUMMYFUNCTION("""COMPUTED_VALUE"""),"병원비")</f>
        <v>병원비</v>
      </c>
      <c r="AD83" s="201" t="str">
        <f>IFERROR(__xludf.DUMMYFUNCTION("""COMPUTED_VALUE"""),"영양제")</f>
        <v>영양제</v>
      </c>
      <c r="AE83" s="201" t="str">
        <f>IFERROR(__xludf.DUMMYFUNCTION("""COMPUTED_VALUE"""),"교통비")</f>
        <v>교통비</v>
      </c>
      <c r="AF83" s="201" t="str">
        <f>IFERROR(__xludf.DUMMYFUNCTION("""COMPUTED_VALUE"""),"주유비")</f>
        <v>주유비</v>
      </c>
      <c r="AG83" s="201" t="str">
        <f>IFERROR(__xludf.DUMMYFUNCTION("""COMPUTED_VALUE"""),"기타")</f>
        <v>기타</v>
      </c>
      <c r="AH83" s="201"/>
      <c r="AI83" s="201"/>
    </row>
    <row r="84">
      <c r="H84" s="195">
        <v>45538.0</v>
      </c>
      <c r="I84" s="196" t="s">
        <v>26</v>
      </c>
      <c r="J84" s="196" t="s">
        <v>30</v>
      </c>
      <c r="K84" s="248">
        <v>304000.0</v>
      </c>
      <c r="L84" s="198" t="s">
        <v>55</v>
      </c>
      <c r="M84" s="130"/>
      <c r="N84" s="198" t="s">
        <v>620</v>
      </c>
      <c r="O84" s="200"/>
      <c r="P84" s="200"/>
      <c r="Q84" s="130"/>
      <c r="R84" s="199"/>
      <c r="S84" s="200"/>
      <c r="T84" s="132"/>
      <c r="AB84" s="201" t="str">
        <f>IFERROR(__xludf.DUMMYFUNCTION("FILTER('설정시트'!$D$7:$K$20,'설정시트'!$C$7:$C$20=I84)"),"식재료비")</f>
        <v>식재료비</v>
      </c>
      <c r="AC84" s="201" t="str">
        <f>IFERROR(__xludf.DUMMYFUNCTION("""COMPUTED_VALUE"""),"회사점심")</f>
        <v>회사점심</v>
      </c>
      <c r="AD84" s="201" t="str">
        <f>IFERROR(__xludf.DUMMYFUNCTION("""COMPUTED_VALUE"""),"간식/카페")</f>
        <v>간식/카페</v>
      </c>
      <c r="AE84" s="201" t="str">
        <f>IFERROR(__xludf.DUMMYFUNCTION("""COMPUTED_VALUE"""),"외식/배달")</f>
        <v>외식/배달</v>
      </c>
      <c r="AF84" s="201" t="str">
        <f>IFERROR(__xludf.DUMMYFUNCTION("""COMPUTED_VALUE"""),"기타")</f>
        <v>기타</v>
      </c>
      <c r="AG84" s="201"/>
      <c r="AH84" s="201"/>
      <c r="AI84" s="201"/>
    </row>
    <row r="85">
      <c r="H85" s="195">
        <v>45538.0</v>
      </c>
      <c r="I85" s="196" t="s">
        <v>46</v>
      </c>
      <c r="J85" s="196" t="s">
        <v>50</v>
      </c>
      <c r="K85" s="248">
        <v>116000.0</v>
      </c>
      <c r="L85" s="198" t="s">
        <v>55</v>
      </c>
      <c r="M85" s="130"/>
      <c r="N85" s="198" t="s">
        <v>621</v>
      </c>
      <c r="O85" s="200"/>
      <c r="P85" s="200"/>
      <c r="Q85" s="130"/>
      <c r="R85" s="199"/>
      <c r="S85" s="200"/>
      <c r="T85" s="132"/>
      <c r="AB85" s="201" t="str">
        <f>IFERROR(__xludf.DUMMYFUNCTION("FILTER('설정시트'!$D$7:$K$20,'설정시트'!$C$7:$C$20=I85)"),"축의/부의금")</f>
        <v>축의/부의금</v>
      </c>
      <c r="AC85" s="201" t="str">
        <f>IFERROR(__xludf.DUMMYFUNCTION("""COMPUTED_VALUE"""),"생신/생일선물")</f>
        <v>생신/생일선물</v>
      </c>
      <c r="AD85" s="201" t="str">
        <f>IFERROR(__xludf.DUMMYFUNCTION("""COMPUTED_VALUE"""),"명절/어버이날")</f>
        <v>명절/어버이날</v>
      </c>
      <c r="AE85" s="201" t="str">
        <f>IFERROR(__xludf.DUMMYFUNCTION("""COMPUTED_VALUE"""),"여행")</f>
        <v>여행</v>
      </c>
      <c r="AF85" s="201" t="str">
        <f>IFERROR(__xludf.DUMMYFUNCTION("""COMPUTED_VALUE"""),"기타")</f>
        <v>기타</v>
      </c>
      <c r="AG85" s="201"/>
      <c r="AH85" s="201"/>
      <c r="AI85" s="201"/>
    </row>
    <row r="86">
      <c r="H86" s="195">
        <v>45538.0</v>
      </c>
      <c r="I86" s="196" t="s">
        <v>32</v>
      </c>
      <c r="J86" s="196" t="s">
        <v>35</v>
      </c>
      <c r="K86" s="248">
        <v>30000.0</v>
      </c>
      <c r="L86" s="198" t="s">
        <v>55</v>
      </c>
      <c r="M86" s="130"/>
      <c r="N86" s="198" t="s">
        <v>622</v>
      </c>
      <c r="O86" s="200"/>
      <c r="P86" s="200"/>
      <c r="Q86" s="130"/>
      <c r="R86" s="199"/>
      <c r="S86" s="200"/>
      <c r="T86" s="132"/>
      <c r="AB86" s="201" t="str">
        <f>IFERROR(__xludf.DUMMYFUNCTION("FILTER('설정시트'!$D$7:$K$20,'설정시트'!$C$7:$C$20=I86)"),"의류/잡화")</f>
        <v>의류/잡화</v>
      </c>
      <c r="AC86" s="201" t="str">
        <f>IFERROR(__xludf.DUMMYFUNCTION("""COMPUTED_VALUE"""),"OTT")</f>
        <v>OTT</v>
      </c>
      <c r="AD86" s="201" t="str">
        <f>IFERROR(__xludf.DUMMYFUNCTION("""COMPUTED_VALUE"""),"문화생활")</f>
        <v>문화생활</v>
      </c>
      <c r="AE86" s="201" t="str">
        <f>IFERROR(__xludf.DUMMYFUNCTION("""COMPUTED_VALUE"""),"자기계발")</f>
        <v>자기계발</v>
      </c>
      <c r="AF86" s="201" t="str">
        <f>IFERROR(__xludf.DUMMYFUNCTION("""COMPUTED_VALUE"""),"미용")</f>
        <v>미용</v>
      </c>
      <c r="AG86" s="201" t="str">
        <f>IFERROR(__xludf.DUMMYFUNCTION("""COMPUTED_VALUE"""),"기타")</f>
        <v>기타</v>
      </c>
      <c r="AH86" s="201"/>
      <c r="AI86" s="201"/>
    </row>
    <row r="87">
      <c r="H87" s="195">
        <v>45538.0</v>
      </c>
      <c r="I87" s="196" t="s">
        <v>26</v>
      </c>
      <c r="J87" s="196" t="s">
        <v>29</v>
      </c>
      <c r="K87" s="248">
        <v>2000.0</v>
      </c>
      <c r="L87" s="198" t="s">
        <v>55</v>
      </c>
      <c r="M87" s="130"/>
      <c r="N87" s="198" t="s">
        <v>623</v>
      </c>
      <c r="O87" s="200"/>
      <c r="P87" s="200"/>
      <c r="Q87" s="130"/>
      <c r="R87" s="199"/>
      <c r="S87" s="200"/>
      <c r="T87" s="132"/>
      <c r="AB87" s="201" t="str">
        <f>IFERROR(__xludf.DUMMYFUNCTION("FILTER('설정시트'!$D$7:$K$20,'설정시트'!$C$7:$C$20=I87)"),"식재료비")</f>
        <v>식재료비</v>
      </c>
      <c r="AC87" s="201" t="str">
        <f>IFERROR(__xludf.DUMMYFUNCTION("""COMPUTED_VALUE"""),"회사점심")</f>
        <v>회사점심</v>
      </c>
      <c r="AD87" s="201" t="str">
        <f>IFERROR(__xludf.DUMMYFUNCTION("""COMPUTED_VALUE"""),"간식/카페")</f>
        <v>간식/카페</v>
      </c>
      <c r="AE87" s="201" t="str">
        <f>IFERROR(__xludf.DUMMYFUNCTION("""COMPUTED_VALUE"""),"외식/배달")</f>
        <v>외식/배달</v>
      </c>
      <c r="AF87" s="201" t="str">
        <f>IFERROR(__xludf.DUMMYFUNCTION("""COMPUTED_VALUE"""),"기타")</f>
        <v>기타</v>
      </c>
      <c r="AG87" s="201"/>
      <c r="AH87" s="201"/>
      <c r="AI87" s="201"/>
    </row>
    <row r="88">
      <c r="H88" s="195">
        <v>45538.0</v>
      </c>
      <c r="I88" s="196" t="s">
        <v>26</v>
      </c>
      <c r="J88" s="196" t="s">
        <v>29</v>
      </c>
      <c r="K88" s="248">
        <v>1800.0</v>
      </c>
      <c r="L88" s="198" t="s">
        <v>55</v>
      </c>
      <c r="M88" s="130"/>
      <c r="N88" s="198" t="s">
        <v>593</v>
      </c>
      <c r="O88" s="200"/>
      <c r="P88" s="200"/>
      <c r="Q88" s="130"/>
      <c r="R88" s="199"/>
      <c r="S88" s="200"/>
      <c r="T88" s="132"/>
      <c r="AB88" s="201" t="str">
        <f>IFERROR(__xludf.DUMMYFUNCTION("FILTER('설정시트'!$D$7:$K$20,'설정시트'!$C$7:$C$20=I88)"),"식재료비")</f>
        <v>식재료비</v>
      </c>
      <c r="AC88" s="201" t="str">
        <f>IFERROR(__xludf.DUMMYFUNCTION("""COMPUTED_VALUE"""),"회사점심")</f>
        <v>회사점심</v>
      </c>
      <c r="AD88" s="201" t="str">
        <f>IFERROR(__xludf.DUMMYFUNCTION("""COMPUTED_VALUE"""),"간식/카페")</f>
        <v>간식/카페</v>
      </c>
      <c r="AE88" s="201" t="str">
        <f>IFERROR(__xludf.DUMMYFUNCTION("""COMPUTED_VALUE"""),"외식/배달")</f>
        <v>외식/배달</v>
      </c>
      <c r="AF88" s="201" t="str">
        <f>IFERROR(__xludf.DUMMYFUNCTION("""COMPUTED_VALUE"""),"기타")</f>
        <v>기타</v>
      </c>
      <c r="AG88" s="201"/>
      <c r="AH88" s="201"/>
      <c r="AI88" s="201"/>
    </row>
    <row r="89">
      <c r="H89" s="195">
        <v>45538.0</v>
      </c>
      <c r="I89" s="196" t="s">
        <v>39</v>
      </c>
      <c r="J89" s="196" t="s">
        <v>8</v>
      </c>
      <c r="K89" s="248">
        <v>30000.0</v>
      </c>
      <c r="L89" s="198" t="s">
        <v>54</v>
      </c>
      <c r="M89" s="130"/>
      <c r="N89" s="198" t="s">
        <v>624</v>
      </c>
      <c r="O89" s="200"/>
      <c r="P89" s="200"/>
      <c r="Q89" s="130"/>
      <c r="R89" s="199"/>
      <c r="S89" s="200"/>
      <c r="T89" s="132"/>
      <c r="AB89" s="201" t="str">
        <f>IFERROR(__xludf.DUMMYFUNCTION("FILTER('설정시트'!$D$7:$K$20,'설정시트'!$C$7:$C$20=I89)"),"약국")</f>
        <v>약국</v>
      </c>
      <c r="AC89" s="201" t="str">
        <f>IFERROR(__xludf.DUMMYFUNCTION("""COMPUTED_VALUE"""),"병원비")</f>
        <v>병원비</v>
      </c>
      <c r="AD89" s="201" t="str">
        <f>IFERROR(__xludf.DUMMYFUNCTION("""COMPUTED_VALUE"""),"영양제")</f>
        <v>영양제</v>
      </c>
      <c r="AE89" s="201" t="str">
        <f>IFERROR(__xludf.DUMMYFUNCTION("""COMPUTED_VALUE"""),"교통비")</f>
        <v>교통비</v>
      </c>
      <c r="AF89" s="201" t="str">
        <f>IFERROR(__xludf.DUMMYFUNCTION("""COMPUTED_VALUE"""),"주유비")</f>
        <v>주유비</v>
      </c>
      <c r="AG89" s="201" t="str">
        <f>IFERROR(__xludf.DUMMYFUNCTION("""COMPUTED_VALUE"""),"기타")</f>
        <v>기타</v>
      </c>
      <c r="AH89" s="201"/>
      <c r="AI89" s="201"/>
    </row>
    <row r="90">
      <c r="H90" s="195">
        <v>45538.0</v>
      </c>
      <c r="I90" s="196" t="s">
        <v>25</v>
      </c>
      <c r="J90" s="196" t="s">
        <v>8</v>
      </c>
      <c r="K90" s="248">
        <v>1600.0</v>
      </c>
      <c r="L90" s="198" t="s">
        <v>57</v>
      </c>
      <c r="M90" s="130"/>
      <c r="N90" s="198" t="s">
        <v>625</v>
      </c>
      <c r="O90" s="200"/>
      <c r="P90" s="200"/>
      <c r="Q90" s="130"/>
      <c r="R90" s="199"/>
      <c r="S90" s="200"/>
      <c r="T90" s="132"/>
      <c r="AB90" s="201" t="str">
        <f>IFERROR(__xludf.DUMMYFUNCTION("FILTER('설정시트'!$D$7:$K$20,'설정시트'!$C$7:$C$20=I90)"),"주방/욕실")</f>
        <v>주방/욕실</v>
      </c>
      <c r="AC90" s="201" t="str">
        <f>IFERROR(__xludf.DUMMYFUNCTION("""COMPUTED_VALUE"""),"소모품")</f>
        <v>소모품</v>
      </c>
      <c r="AD90" s="201" t="str">
        <f>IFERROR(__xludf.DUMMYFUNCTION("""COMPUTED_VALUE"""),"기타")</f>
        <v>기타</v>
      </c>
      <c r="AE90" s="201"/>
      <c r="AF90" s="201"/>
      <c r="AG90" s="201"/>
      <c r="AH90" s="201"/>
      <c r="AI90" s="201"/>
    </row>
    <row r="91">
      <c r="H91" s="195">
        <v>45539.0</v>
      </c>
      <c r="I91" s="196" t="s">
        <v>26</v>
      </c>
      <c r="J91" s="196" t="s">
        <v>29</v>
      </c>
      <c r="K91" s="248">
        <v>7500.0</v>
      </c>
      <c r="L91" s="198" t="s">
        <v>55</v>
      </c>
      <c r="M91" s="130"/>
      <c r="N91" s="198" t="s">
        <v>626</v>
      </c>
      <c r="O91" s="200"/>
      <c r="P91" s="200"/>
      <c r="Q91" s="130"/>
      <c r="R91" s="199"/>
      <c r="S91" s="200"/>
      <c r="T91" s="132"/>
      <c r="AB91" s="201" t="str">
        <f>IFERROR(__xludf.DUMMYFUNCTION("FILTER('설정시트'!$D$7:$K$20,'설정시트'!$C$7:$C$20=I91)"),"식재료비")</f>
        <v>식재료비</v>
      </c>
      <c r="AC91" s="201" t="str">
        <f>IFERROR(__xludf.DUMMYFUNCTION("""COMPUTED_VALUE"""),"회사점심")</f>
        <v>회사점심</v>
      </c>
      <c r="AD91" s="201" t="str">
        <f>IFERROR(__xludf.DUMMYFUNCTION("""COMPUTED_VALUE"""),"간식/카페")</f>
        <v>간식/카페</v>
      </c>
      <c r="AE91" s="201" t="str">
        <f>IFERROR(__xludf.DUMMYFUNCTION("""COMPUTED_VALUE"""),"외식/배달")</f>
        <v>외식/배달</v>
      </c>
      <c r="AF91" s="201" t="str">
        <f>IFERROR(__xludf.DUMMYFUNCTION("""COMPUTED_VALUE"""),"기타")</f>
        <v>기타</v>
      </c>
      <c r="AG91" s="201"/>
      <c r="AH91" s="201"/>
      <c r="AI91" s="201"/>
    </row>
    <row r="92">
      <c r="H92" s="195">
        <v>45539.0</v>
      </c>
      <c r="I92" s="196" t="s">
        <v>31</v>
      </c>
      <c r="J92" s="196" t="s">
        <v>28</v>
      </c>
      <c r="K92" s="248">
        <v>9000.0</v>
      </c>
      <c r="L92" s="198" t="s">
        <v>58</v>
      </c>
      <c r="M92" s="130"/>
      <c r="N92" s="198" t="s">
        <v>627</v>
      </c>
      <c r="O92" s="200"/>
      <c r="P92" s="200"/>
      <c r="Q92" s="130"/>
      <c r="R92" s="199"/>
      <c r="S92" s="200"/>
      <c r="T92" s="132"/>
      <c r="AB92" s="201" t="str">
        <f>IFERROR(__xludf.DUMMYFUNCTION("FILTER('설정시트'!$D$7:$K$20,'설정시트'!$C$7:$C$20=I92)"),"식재료비")</f>
        <v>식재료비</v>
      </c>
      <c r="AC92" s="201" t="str">
        <f>IFERROR(__xludf.DUMMYFUNCTION("""COMPUTED_VALUE"""),"회사점심")</f>
        <v>회사점심</v>
      </c>
      <c r="AD92" s="201" t="str">
        <f>IFERROR(__xludf.DUMMYFUNCTION("""COMPUTED_VALUE"""),"간식/카페")</f>
        <v>간식/카페</v>
      </c>
      <c r="AE92" s="201" t="str">
        <f>IFERROR(__xludf.DUMMYFUNCTION("""COMPUTED_VALUE"""),"외식/배달")</f>
        <v>외식/배달</v>
      </c>
      <c r="AF92" s="201" t="str">
        <f>IFERROR(__xludf.DUMMYFUNCTION("""COMPUTED_VALUE"""),"기타")</f>
        <v>기타</v>
      </c>
      <c r="AG92" s="201"/>
      <c r="AH92" s="201"/>
      <c r="AI92" s="201"/>
    </row>
    <row r="93">
      <c r="H93" s="195">
        <v>45539.0</v>
      </c>
      <c r="I93" s="247" t="s">
        <v>25</v>
      </c>
      <c r="J93" s="247" t="s">
        <v>24</v>
      </c>
      <c r="K93" s="248">
        <v>14200.0</v>
      </c>
      <c r="L93" s="198" t="s">
        <v>58</v>
      </c>
      <c r="M93" s="130"/>
      <c r="N93" s="198" t="s">
        <v>628</v>
      </c>
      <c r="O93" s="200"/>
      <c r="P93" s="200"/>
      <c r="Q93" s="130"/>
      <c r="R93" s="199"/>
      <c r="S93" s="200"/>
      <c r="T93" s="132"/>
      <c r="AB93" s="201" t="str">
        <f>IFERROR(__xludf.DUMMYFUNCTION("FILTER('설정시트'!$D$7:$K$20,'설정시트'!$C$7:$C$20=I93)"),"주방/욕실")</f>
        <v>주방/욕실</v>
      </c>
      <c r="AC93" s="201" t="str">
        <f>IFERROR(__xludf.DUMMYFUNCTION("""COMPUTED_VALUE"""),"소모품")</f>
        <v>소모품</v>
      </c>
      <c r="AD93" s="201" t="str">
        <f>IFERROR(__xludf.DUMMYFUNCTION("""COMPUTED_VALUE"""),"기타")</f>
        <v>기타</v>
      </c>
      <c r="AE93" s="201"/>
      <c r="AF93" s="201"/>
      <c r="AG93" s="201"/>
      <c r="AH93" s="201"/>
      <c r="AI93" s="201"/>
    </row>
    <row r="94">
      <c r="H94" s="195">
        <v>45539.0</v>
      </c>
      <c r="I94" s="196" t="s">
        <v>45</v>
      </c>
      <c r="J94" s="196" t="s">
        <v>43</v>
      </c>
      <c r="K94" s="248">
        <v>30000.0</v>
      </c>
      <c r="L94" s="198" t="s">
        <v>58</v>
      </c>
      <c r="M94" s="130"/>
      <c r="N94" s="198" t="s">
        <v>629</v>
      </c>
      <c r="O94" s="200"/>
      <c r="P94" s="200"/>
      <c r="Q94" s="130"/>
      <c r="R94" s="199"/>
      <c r="S94" s="200"/>
      <c r="T94" s="132"/>
      <c r="AB94" s="201" t="str">
        <f>IFERROR(__xludf.DUMMYFUNCTION("FILTER('설정시트'!$D$7:$K$20,'설정시트'!$C$7:$C$20=I94)"),"약국")</f>
        <v>약국</v>
      </c>
      <c r="AC94" s="201" t="str">
        <f>IFERROR(__xludf.DUMMYFUNCTION("""COMPUTED_VALUE"""),"병원비")</f>
        <v>병원비</v>
      </c>
      <c r="AD94" s="201" t="str">
        <f>IFERROR(__xludf.DUMMYFUNCTION("""COMPUTED_VALUE"""),"영양제")</f>
        <v>영양제</v>
      </c>
      <c r="AE94" s="201" t="str">
        <f>IFERROR(__xludf.DUMMYFUNCTION("""COMPUTED_VALUE"""),"교통비")</f>
        <v>교통비</v>
      </c>
      <c r="AF94" s="201" t="str">
        <f>IFERROR(__xludf.DUMMYFUNCTION("""COMPUTED_VALUE"""),"주유비")</f>
        <v>주유비</v>
      </c>
      <c r="AG94" s="201" t="str">
        <f>IFERROR(__xludf.DUMMYFUNCTION("""COMPUTED_VALUE"""),"기타")</f>
        <v>기타</v>
      </c>
      <c r="AH94" s="201"/>
      <c r="AI94" s="201"/>
    </row>
    <row r="95">
      <c r="H95" s="195">
        <v>45539.0</v>
      </c>
      <c r="I95" s="196" t="s">
        <v>26</v>
      </c>
      <c r="J95" s="196" t="s">
        <v>29</v>
      </c>
      <c r="K95" s="248">
        <v>2000.0</v>
      </c>
      <c r="L95" s="198" t="s">
        <v>55</v>
      </c>
      <c r="M95" s="130"/>
      <c r="N95" s="198" t="s">
        <v>630</v>
      </c>
      <c r="O95" s="200"/>
      <c r="P95" s="200"/>
      <c r="Q95" s="130"/>
      <c r="R95" s="199"/>
      <c r="S95" s="200"/>
      <c r="T95" s="132"/>
      <c r="AB95" s="201" t="str">
        <f>IFERROR(__xludf.DUMMYFUNCTION("FILTER('설정시트'!$D$7:$K$20,'설정시트'!$C$7:$C$20=I95)"),"식재료비")</f>
        <v>식재료비</v>
      </c>
      <c r="AC95" s="201" t="str">
        <f>IFERROR(__xludf.DUMMYFUNCTION("""COMPUTED_VALUE"""),"회사점심")</f>
        <v>회사점심</v>
      </c>
      <c r="AD95" s="201" t="str">
        <f>IFERROR(__xludf.DUMMYFUNCTION("""COMPUTED_VALUE"""),"간식/카페")</f>
        <v>간식/카페</v>
      </c>
      <c r="AE95" s="201" t="str">
        <f>IFERROR(__xludf.DUMMYFUNCTION("""COMPUTED_VALUE"""),"외식/배달")</f>
        <v>외식/배달</v>
      </c>
      <c r="AF95" s="201" t="str">
        <f>IFERROR(__xludf.DUMMYFUNCTION("""COMPUTED_VALUE"""),"기타")</f>
        <v>기타</v>
      </c>
      <c r="AG95" s="201"/>
      <c r="AH95" s="201"/>
      <c r="AI95" s="201"/>
    </row>
    <row r="96">
      <c r="H96" s="195">
        <v>45539.0</v>
      </c>
      <c r="I96" s="196" t="s">
        <v>39</v>
      </c>
      <c r="J96" s="196" t="s">
        <v>8</v>
      </c>
      <c r="K96" s="251">
        <v>475000.0</v>
      </c>
      <c r="L96" s="198" t="s">
        <v>54</v>
      </c>
      <c r="M96" s="130"/>
      <c r="N96" s="198" t="s">
        <v>631</v>
      </c>
      <c r="O96" s="200"/>
      <c r="P96" s="200"/>
      <c r="Q96" s="130"/>
      <c r="R96" s="198"/>
      <c r="S96" s="200"/>
      <c r="T96" s="132"/>
      <c r="AB96" s="201" t="str">
        <f>IFERROR(__xludf.DUMMYFUNCTION("FILTER('설정시트'!$D$7:$K$20,'설정시트'!$C$7:$C$20=I96)"),"약국")</f>
        <v>약국</v>
      </c>
      <c r="AC96" s="201" t="str">
        <f>IFERROR(__xludf.DUMMYFUNCTION("""COMPUTED_VALUE"""),"병원비")</f>
        <v>병원비</v>
      </c>
      <c r="AD96" s="201" t="str">
        <f>IFERROR(__xludf.DUMMYFUNCTION("""COMPUTED_VALUE"""),"영양제")</f>
        <v>영양제</v>
      </c>
      <c r="AE96" s="201" t="str">
        <f>IFERROR(__xludf.DUMMYFUNCTION("""COMPUTED_VALUE"""),"교통비")</f>
        <v>교통비</v>
      </c>
      <c r="AF96" s="201" t="str">
        <f>IFERROR(__xludf.DUMMYFUNCTION("""COMPUTED_VALUE"""),"주유비")</f>
        <v>주유비</v>
      </c>
      <c r="AG96" s="201" t="str">
        <f>IFERROR(__xludf.DUMMYFUNCTION("""COMPUTED_VALUE"""),"기타")</f>
        <v>기타</v>
      </c>
      <c r="AH96" s="201"/>
      <c r="AI96" s="201"/>
    </row>
    <row r="97">
      <c r="H97" s="195">
        <v>45540.0</v>
      </c>
      <c r="I97" s="196" t="s">
        <v>31</v>
      </c>
      <c r="J97" s="196" t="s">
        <v>28</v>
      </c>
      <c r="K97" s="248">
        <v>15000.0</v>
      </c>
      <c r="L97" s="198" t="s">
        <v>58</v>
      </c>
      <c r="M97" s="130"/>
      <c r="N97" s="198" t="s">
        <v>632</v>
      </c>
      <c r="O97" s="200"/>
      <c r="P97" s="200"/>
      <c r="Q97" s="130"/>
      <c r="R97" s="199"/>
      <c r="S97" s="200"/>
      <c r="T97" s="132"/>
      <c r="AB97" s="201" t="str">
        <f>IFERROR(__xludf.DUMMYFUNCTION("FILTER('설정시트'!$D$7:$K$20,'설정시트'!$C$7:$C$20=I97)"),"식재료비")</f>
        <v>식재료비</v>
      </c>
      <c r="AC97" s="201" t="str">
        <f>IFERROR(__xludf.DUMMYFUNCTION("""COMPUTED_VALUE"""),"회사점심")</f>
        <v>회사점심</v>
      </c>
      <c r="AD97" s="201" t="str">
        <f>IFERROR(__xludf.DUMMYFUNCTION("""COMPUTED_VALUE"""),"간식/카페")</f>
        <v>간식/카페</v>
      </c>
      <c r="AE97" s="201" t="str">
        <f>IFERROR(__xludf.DUMMYFUNCTION("""COMPUTED_VALUE"""),"외식/배달")</f>
        <v>외식/배달</v>
      </c>
      <c r="AF97" s="201" t="str">
        <f>IFERROR(__xludf.DUMMYFUNCTION("""COMPUTED_VALUE"""),"기타")</f>
        <v>기타</v>
      </c>
      <c r="AG97" s="201"/>
      <c r="AH97" s="201"/>
      <c r="AI97" s="201"/>
    </row>
    <row r="98">
      <c r="H98" s="195">
        <v>45540.0</v>
      </c>
      <c r="I98" s="196" t="s">
        <v>26</v>
      </c>
      <c r="J98" s="196" t="s">
        <v>27</v>
      </c>
      <c r="K98" s="248">
        <v>59560.0</v>
      </c>
      <c r="L98" s="198" t="s">
        <v>56</v>
      </c>
      <c r="M98" s="130"/>
      <c r="N98" s="198" t="s">
        <v>633</v>
      </c>
      <c r="O98" s="200"/>
      <c r="P98" s="200"/>
      <c r="Q98" s="130"/>
      <c r="R98" s="199"/>
      <c r="S98" s="200"/>
      <c r="T98" s="132"/>
      <c r="AB98" s="201" t="str">
        <f>IFERROR(__xludf.DUMMYFUNCTION("FILTER('설정시트'!$D$7:$K$20,'설정시트'!$C$7:$C$20=I98)"),"식재료비")</f>
        <v>식재료비</v>
      </c>
      <c r="AC98" s="201" t="str">
        <f>IFERROR(__xludf.DUMMYFUNCTION("""COMPUTED_VALUE"""),"회사점심")</f>
        <v>회사점심</v>
      </c>
      <c r="AD98" s="201" t="str">
        <f>IFERROR(__xludf.DUMMYFUNCTION("""COMPUTED_VALUE"""),"간식/카페")</f>
        <v>간식/카페</v>
      </c>
      <c r="AE98" s="201" t="str">
        <f>IFERROR(__xludf.DUMMYFUNCTION("""COMPUTED_VALUE"""),"외식/배달")</f>
        <v>외식/배달</v>
      </c>
      <c r="AF98" s="201" t="str">
        <f>IFERROR(__xludf.DUMMYFUNCTION("""COMPUTED_VALUE"""),"기타")</f>
        <v>기타</v>
      </c>
      <c r="AG98" s="201"/>
      <c r="AH98" s="201"/>
      <c r="AI98" s="201"/>
    </row>
    <row r="99">
      <c r="H99" s="195">
        <v>45540.0</v>
      </c>
      <c r="I99" s="196" t="s">
        <v>26</v>
      </c>
      <c r="J99" s="196" t="s">
        <v>29</v>
      </c>
      <c r="K99" s="248">
        <v>3800.0</v>
      </c>
      <c r="L99" s="198" t="s">
        <v>55</v>
      </c>
      <c r="M99" s="130"/>
      <c r="N99" s="198" t="s">
        <v>634</v>
      </c>
      <c r="O99" s="200"/>
      <c r="P99" s="200"/>
      <c r="Q99" s="130"/>
      <c r="R99" s="199"/>
      <c r="S99" s="200"/>
      <c r="T99" s="132"/>
      <c r="AB99" s="201" t="str">
        <f>IFERROR(__xludf.DUMMYFUNCTION("FILTER('설정시트'!$D$7:$K$20,'설정시트'!$C$7:$C$20=I99)"),"식재료비")</f>
        <v>식재료비</v>
      </c>
      <c r="AC99" s="201" t="str">
        <f>IFERROR(__xludf.DUMMYFUNCTION("""COMPUTED_VALUE"""),"회사점심")</f>
        <v>회사점심</v>
      </c>
      <c r="AD99" s="201" t="str">
        <f>IFERROR(__xludf.DUMMYFUNCTION("""COMPUTED_VALUE"""),"간식/카페")</f>
        <v>간식/카페</v>
      </c>
      <c r="AE99" s="201" t="str">
        <f>IFERROR(__xludf.DUMMYFUNCTION("""COMPUTED_VALUE"""),"외식/배달")</f>
        <v>외식/배달</v>
      </c>
      <c r="AF99" s="201" t="str">
        <f>IFERROR(__xludf.DUMMYFUNCTION("""COMPUTED_VALUE"""),"기타")</f>
        <v>기타</v>
      </c>
      <c r="AG99" s="201"/>
      <c r="AH99" s="201"/>
      <c r="AI99" s="201"/>
    </row>
    <row r="100">
      <c r="H100" s="195">
        <v>45540.0</v>
      </c>
      <c r="I100" s="196" t="s">
        <v>32</v>
      </c>
      <c r="J100" s="196" t="s">
        <v>33</v>
      </c>
      <c r="K100" s="251">
        <v>150000.0</v>
      </c>
      <c r="L100" s="198" t="s">
        <v>54</v>
      </c>
      <c r="M100" s="130"/>
      <c r="N100" s="198" t="s">
        <v>635</v>
      </c>
      <c r="O100" s="200"/>
      <c r="P100" s="200"/>
      <c r="Q100" s="130"/>
      <c r="R100" s="199"/>
      <c r="S100" s="200"/>
      <c r="T100" s="132"/>
      <c r="AB100" s="201" t="str">
        <f>IFERROR(__xludf.DUMMYFUNCTION("FILTER('설정시트'!$D$7:$K$20,'설정시트'!$C$7:$C$20=I100)"),"의류/잡화")</f>
        <v>의류/잡화</v>
      </c>
      <c r="AC100" s="201" t="str">
        <f>IFERROR(__xludf.DUMMYFUNCTION("""COMPUTED_VALUE"""),"OTT")</f>
        <v>OTT</v>
      </c>
      <c r="AD100" s="201" t="str">
        <f>IFERROR(__xludf.DUMMYFUNCTION("""COMPUTED_VALUE"""),"문화생활")</f>
        <v>문화생활</v>
      </c>
      <c r="AE100" s="201" t="str">
        <f>IFERROR(__xludf.DUMMYFUNCTION("""COMPUTED_VALUE"""),"자기계발")</f>
        <v>자기계발</v>
      </c>
      <c r="AF100" s="201" t="str">
        <f>IFERROR(__xludf.DUMMYFUNCTION("""COMPUTED_VALUE"""),"미용")</f>
        <v>미용</v>
      </c>
      <c r="AG100" s="201" t="str">
        <f>IFERROR(__xludf.DUMMYFUNCTION("""COMPUTED_VALUE"""),"기타")</f>
        <v>기타</v>
      </c>
      <c r="AH100" s="201"/>
      <c r="AI100" s="201"/>
    </row>
    <row r="101">
      <c r="H101" s="195">
        <v>45540.0</v>
      </c>
      <c r="I101" s="203" t="s">
        <v>45</v>
      </c>
      <c r="J101" s="203" t="s">
        <v>8</v>
      </c>
      <c r="K101" s="249">
        <v>475000.0</v>
      </c>
      <c r="L101" s="198" t="s">
        <v>54</v>
      </c>
      <c r="M101" s="130"/>
      <c r="N101" s="198" t="s">
        <v>631</v>
      </c>
      <c r="O101" s="200"/>
      <c r="P101" s="200"/>
      <c r="Q101" s="130"/>
      <c r="R101" s="199"/>
      <c r="S101" s="200"/>
      <c r="T101" s="132"/>
      <c r="AB101" s="201" t="str">
        <f>IFERROR(__xludf.DUMMYFUNCTION("FILTER('설정시트'!$D$7:$K$20,'설정시트'!$C$7:$C$20=I101)"),"약국")</f>
        <v>약국</v>
      </c>
      <c r="AC101" s="201" t="str">
        <f>IFERROR(__xludf.DUMMYFUNCTION("""COMPUTED_VALUE"""),"병원비")</f>
        <v>병원비</v>
      </c>
      <c r="AD101" s="201" t="str">
        <f>IFERROR(__xludf.DUMMYFUNCTION("""COMPUTED_VALUE"""),"영양제")</f>
        <v>영양제</v>
      </c>
      <c r="AE101" s="201" t="str">
        <f>IFERROR(__xludf.DUMMYFUNCTION("""COMPUTED_VALUE"""),"교통비")</f>
        <v>교통비</v>
      </c>
      <c r="AF101" s="201" t="str">
        <f>IFERROR(__xludf.DUMMYFUNCTION("""COMPUTED_VALUE"""),"주유비")</f>
        <v>주유비</v>
      </c>
      <c r="AG101" s="201" t="str">
        <f>IFERROR(__xludf.DUMMYFUNCTION("""COMPUTED_VALUE"""),"기타")</f>
        <v>기타</v>
      </c>
      <c r="AH101" s="201"/>
      <c r="AI101" s="201"/>
    </row>
    <row r="102">
      <c r="H102" s="195">
        <v>45541.0</v>
      </c>
      <c r="I102" s="196" t="s">
        <v>26</v>
      </c>
      <c r="J102" s="196" t="s">
        <v>30</v>
      </c>
      <c r="K102" s="248">
        <v>31000.0</v>
      </c>
      <c r="L102" s="198" t="s">
        <v>55</v>
      </c>
      <c r="M102" s="130"/>
      <c r="N102" s="198" t="s">
        <v>184</v>
      </c>
      <c r="O102" s="200"/>
      <c r="P102" s="200"/>
      <c r="Q102" s="130"/>
      <c r="R102" s="199"/>
      <c r="S102" s="200"/>
      <c r="T102" s="132"/>
      <c r="AB102" s="201" t="str">
        <f>IFERROR(__xludf.DUMMYFUNCTION("FILTER('설정시트'!$D$7:$K$20,'설정시트'!$C$7:$C$20=I102)"),"식재료비")</f>
        <v>식재료비</v>
      </c>
      <c r="AC102" s="201" t="str">
        <f>IFERROR(__xludf.DUMMYFUNCTION("""COMPUTED_VALUE"""),"회사점심")</f>
        <v>회사점심</v>
      </c>
      <c r="AD102" s="201" t="str">
        <f>IFERROR(__xludf.DUMMYFUNCTION("""COMPUTED_VALUE"""),"간식/카페")</f>
        <v>간식/카페</v>
      </c>
      <c r="AE102" s="201" t="str">
        <f>IFERROR(__xludf.DUMMYFUNCTION("""COMPUTED_VALUE"""),"외식/배달")</f>
        <v>외식/배달</v>
      </c>
      <c r="AF102" s="201" t="str">
        <f>IFERROR(__xludf.DUMMYFUNCTION("""COMPUTED_VALUE"""),"기타")</f>
        <v>기타</v>
      </c>
      <c r="AG102" s="201"/>
      <c r="AH102" s="201"/>
      <c r="AI102" s="201"/>
    </row>
    <row r="103">
      <c r="H103" s="195">
        <v>45541.0</v>
      </c>
      <c r="I103" s="196" t="s">
        <v>39</v>
      </c>
      <c r="J103" s="196" t="s">
        <v>43</v>
      </c>
      <c r="K103" s="248">
        <v>30000.0</v>
      </c>
      <c r="L103" s="198" t="s">
        <v>55</v>
      </c>
      <c r="M103" s="130"/>
      <c r="N103" s="198" t="s">
        <v>629</v>
      </c>
      <c r="O103" s="200"/>
      <c r="P103" s="200"/>
      <c r="Q103" s="130"/>
      <c r="R103" s="199"/>
      <c r="S103" s="200"/>
      <c r="T103" s="132"/>
      <c r="AB103" s="201" t="str">
        <f>IFERROR(__xludf.DUMMYFUNCTION("FILTER('설정시트'!$D$7:$K$20,'설정시트'!$C$7:$C$20=I103)"),"약국")</f>
        <v>약국</v>
      </c>
      <c r="AC103" s="201" t="str">
        <f>IFERROR(__xludf.DUMMYFUNCTION("""COMPUTED_VALUE"""),"병원비")</f>
        <v>병원비</v>
      </c>
      <c r="AD103" s="201" t="str">
        <f>IFERROR(__xludf.DUMMYFUNCTION("""COMPUTED_VALUE"""),"영양제")</f>
        <v>영양제</v>
      </c>
      <c r="AE103" s="201" t="str">
        <f>IFERROR(__xludf.DUMMYFUNCTION("""COMPUTED_VALUE"""),"교통비")</f>
        <v>교통비</v>
      </c>
      <c r="AF103" s="201" t="str">
        <f>IFERROR(__xludf.DUMMYFUNCTION("""COMPUTED_VALUE"""),"주유비")</f>
        <v>주유비</v>
      </c>
      <c r="AG103" s="201" t="str">
        <f>IFERROR(__xludf.DUMMYFUNCTION("""COMPUTED_VALUE"""),"기타")</f>
        <v>기타</v>
      </c>
      <c r="AH103" s="201"/>
      <c r="AI103" s="201"/>
    </row>
    <row r="104">
      <c r="H104" s="195">
        <v>45541.0</v>
      </c>
      <c r="I104" s="196" t="s">
        <v>26</v>
      </c>
      <c r="J104" s="196" t="s">
        <v>29</v>
      </c>
      <c r="K104" s="248">
        <v>4000.0</v>
      </c>
      <c r="L104" s="198" t="s">
        <v>55</v>
      </c>
      <c r="M104" s="130"/>
      <c r="N104" s="198" t="s">
        <v>636</v>
      </c>
      <c r="O104" s="200"/>
      <c r="P104" s="200"/>
      <c r="Q104" s="130"/>
      <c r="R104" s="199"/>
      <c r="S104" s="200"/>
      <c r="T104" s="132"/>
      <c r="AB104" s="201" t="str">
        <f>IFERROR(__xludf.DUMMYFUNCTION("FILTER('설정시트'!$D$7:$K$20,'설정시트'!$C$7:$C$20=I104)"),"식재료비")</f>
        <v>식재료비</v>
      </c>
      <c r="AC104" s="201" t="str">
        <f>IFERROR(__xludf.DUMMYFUNCTION("""COMPUTED_VALUE"""),"회사점심")</f>
        <v>회사점심</v>
      </c>
      <c r="AD104" s="201" t="str">
        <f>IFERROR(__xludf.DUMMYFUNCTION("""COMPUTED_VALUE"""),"간식/카페")</f>
        <v>간식/카페</v>
      </c>
      <c r="AE104" s="201" t="str">
        <f>IFERROR(__xludf.DUMMYFUNCTION("""COMPUTED_VALUE"""),"외식/배달")</f>
        <v>외식/배달</v>
      </c>
      <c r="AF104" s="201" t="str">
        <f>IFERROR(__xludf.DUMMYFUNCTION("""COMPUTED_VALUE"""),"기타")</f>
        <v>기타</v>
      </c>
      <c r="AG104" s="201"/>
      <c r="AH104" s="201"/>
      <c r="AI104" s="201"/>
    </row>
    <row r="105">
      <c r="H105" s="195">
        <v>45541.0</v>
      </c>
      <c r="I105" s="196" t="s">
        <v>26</v>
      </c>
      <c r="J105" s="196" t="s">
        <v>27</v>
      </c>
      <c r="K105" s="251">
        <v>3300.0</v>
      </c>
      <c r="L105" s="198" t="s">
        <v>56</v>
      </c>
      <c r="M105" s="130"/>
      <c r="N105" s="198" t="s">
        <v>637</v>
      </c>
      <c r="O105" s="200"/>
      <c r="P105" s="200"/>
      <c r="Q105" s="130"/>
      <c r="R105" s="199"/>
      <c r="S105" s="200"/>
      <c r="T105" s="132"/>
      <c r="AB105" s="201" t="str">
        <f>IFERROR(__xludf.DUMMYFUNCTION("FILTER('설정시트'!$D$7:$K$20,'설정시트'!$C$7:$C$20=I105)"),"식재료비")</f>
        <v>식재료비</v>
      </c>
      <c r="AC105" s="201" t="str">
        <f>IFERROR(__xludf.DUMMYFUNCTION("""COMPUTED_VALUE"""),"회사점심")</f>
        <v>회사점심</v>
      </c>
      <c r="AD105" s="201" t="str">
        <f>IFERROR(__xludf.DUMMYFUNCTION("""COMPUTED_VALUE"""),"간식/카페")</f>
        <v>간식/카페</v>
      </c>
      <c r="AE105" s="201" t="str">
        <f>IFERROR(__xludf.DUMMYFUNCTION("""COMPUTED_VALUE"""),"외식/배달")</f>
        <v>외식/배달</v>
      </c>
      <c r="AF105" s="201" t="str">
        <f>IFERROR(__xludf.DUMMYFUNCTION("""COMPUTED_VALUE"""),"기타")</f>
        <v>기타</v>
      </c>
      <c r="AG105" s="201"/>
      <c r="AH105" s="201"/>
      <c r="AI105" s="201"/>
    </row>
    <row r="106">
      <c r="H106" s="195">
        <v>45541.0</v>
      </c>
      <c r="I106" s="196" t="s">
        <v>26</v>
      </c>
      <c r="J106" s="196" t="s">
        <v>29</v>
      </c>
      <c r="K106" s="251">
        <v>2500.0</v>
      </c>
      <c r="L106" s="198" t="s">
        <v>56</v>
      </c>
      <c r="M106" s="130"/>
      <c r="N106" s="198" t="s">
        <v>509</v>
      </c>
      <c r="O106" s="200"/>
      <c r="P106" s="200"/>
      <c r="Q106" s="130"/>
      <c r="R106" s="199"/>
      <c r="S106" s="200"/>
      <c r="T106" s="132"/>
      <c r="AB106" s="201" t="str">
        <f>IFERROR(__xludf.DUMMYFUNCTION("FILTER('설정시트'!$D$7:$K$20,'설정시트'!$C$7:$C$20=I106)"),"식재료비")</f>
        <v>식재료비</v>
      </c>
      <c r="AC106" s="201" t="str">
        <f>IFERROR(__xludf.DUMMYFUNCTION("""COMPUTED_VALUE"""),"회사점심")</f>
        <v>회사점심</v>
      </c>
      <c r="AD106" s="201" t="str">
        <f>IFERROR(__xludf.DUMMYFUNCTION("""COMPUTED_VALUE"""),"간식/카페")</f>
        <v>간식/카페</v>
      </c>
      <c r="AE106" s="201" t="str">
        <f>IFERROR(__xludf.DUMMYFUNCTION("""COMPUTED_VALUE"""),"외식/배달")</f>
        <v>외식/배달</v>
      </c>
      <c r="AF106" s="201" t="str">
        <f>IFERROR(__xludf.DUMMYFUNCTION("""COMPUTED_VALUE"""),"기타")</f>
        <v>기타</v>
      </c>
      <c r="AG106" s="201"/>
      <c r="AH106" s="201"/>
      <c r="AI106" s="201"/>
    </row>
    <row r="107">
      <c r="H107" s="195">
        <v>45542.0</v>
      </c>
      <c r="I107" s="196" t="s">
        <v>46</v>
      </c>
      <c r="J107" s="196" t="s">
        <v>48</v>
      </c>
      <c r="K107" s="251">
        <f>800+7500</f>
        <v>8300</v>
      </c>
      <c r="L107" s="198" t="s">
        <v>55</v>
      </c>
      <c r="M107" s="130"/>
      <c r="N107" s="198" t="s">
        <v>638</v>
      </c>
      <c r="O107" s="200"/>
      <c r="P107" s="200"/>
      <c r="Q107" s="130"/>
      <c r="R107" s="199"/>
      <c r="S107" s="200"/>
      <c r="T107" s="132"/>
      <c r="AB107" s="201" t="str">
        <f>IFERROR(__xludf.DUMMYFUNCTION("FILTER('설정시트'!$D$7:$K$20,'설정시트'!$C$7:$C$20=I107)"),"축의/부의금")</f>
        <v>축의/부의금</v>
      </c>
      <c r="AC107" s="201" t="str">
        <f>IFERROR(__xludf.DUMMYFUNCTION("""COMPUTED_VALUE"""),"생신/생일선물")</f>
        <v>생신/생일선물</v>
      </c>
      <c r="AD107" s="201" t="str">
        <f>IFERROR(__xludf.DUMMYFUNCTION("""COMPUTED_VALUE"""),"명절/어버이날")</f>
        <v>명절/어버이날</v>
      </c>
      <c r="AE107" s="201" t="str">
        <f>IFERROR(__xludf.DUMMYFUNCTION("""COMPUTED_VALUE"""),"여행")</f>
        <v>여행</v>
      </c>
      <c r="AF107" s="201" t="str">
        <f>IFERROR(__xludf.DUMMYFUNCTION("""COMPUTED_VALUE"""),"기타")</f>
        <v>기타</v>
      </c>
      <c r="AG107" s="201"/>
      <c r="AH107" s="201"/>
      <c r="AI107" s="201"/>
    </row>
    <row r="108">
      <c r="H108" s="195">
        <v>45542.0</v>
      </c>
      <c r="I108" s="196" t="s">
        <v>26</v>
      </c>
      <c r="J108" s="196" t="s">
        <v>29</v>
      </c>
      <c r="K108" s="248">
        <v>18000.0</v>
      </c>
      <c r="L108" s="198" t="s">
        <v>55</v>
      </c>
      <c r="M108" s="130"/>
      <c r="N108" s="198" t="s">
        <v>639</v>
      </c>
      <c r="O108" s="200"/>
      <c r="P108" s="200"/>
      <c r="Q108" s="130"/>
      <c r="R108" s="199"/>
      <c r="S108" s="200"/>
      <c r="T108" s="132"/>
      <c r="AB108" s="201" t="str">
        <f>IFERROR(__xludf.DUMMYFUNCTION("FILTER('설정시트'!$D$7:$K$20,'설정시트'!$C$7:$C$20=I108)"),"식재료비")</f>
        <v>식재료비</v>
      </c>
      <c r="AC108" s="201" t="str">
        <f>IFERROR(__xludf.DUMMYFUNCTION("""COMPUTED_VALUE"""),"회사점심")</f>
        <v>회사점심</v>
      </c>
      <c r="AD108" s="201" t="str">
        <f>IFERROR(__xludf.DUMMYFUNCTION("""COMPUTED_VALUE"""),"간식/카페")</f>
        <v>간식/카페</v>
      </c>
      <c r="AE108" s="201" t="str">
        <f>IFERROR(__xludf.DUMMYFUNCTION("""COMPUTED_VALUE"""),"외식/배달")</f>
        <v>외식/배달</v>
      </c>
      <c r="AF108" s="201" t="str">
        <f>IFERROR(__xludf.DUMMYFUNCTION("""COMPUTED_VALUE"""),"기타")</f>
        <v>기타</v>
      </c>
      <c r="AG108" s="201"/>
      <c r="AH108" s="201"/>
      <c r="AI108" s="201"/>
    </row>
    <row r="109">
      <c r="H109" s="195">
        <v>45542.0</v>
      </c>
      <c r="I109" s="196" t="s">
        <v>21</v>
      </c>
      <c r="J109" s="196" t="s">
        <v>18</v>
      </c>
      <c r="K109" s="251">
        <v>3300.0</v>
      </c>
      <c r="L109" s="198" t="s">
        <v>53</v>
      </c>
      <c r="M109" s="130"/>
      <c r="N109" s="198" t="s">
        <v>238</v>
      </c>
      <c r="O109" s="200"/>
      <c r="P109" s="200"/>
      <c r="Q109" s="130"/>
      <c r="R109" s="199"/>
      <c r="S109" s="200"/>
      <c r="T109" s="132"/>
      <c r="AB109" s="201" t="str">
        <f>IFERROR(__xludf.DUMMYFUNCTION("FILTER('설정시트'!$D$7:$K$20,'설정시트'!$C$7:$C$20=I109)"),"관리비")</f>
        <v>관리비</v>
      </c>
      <c r="AC109" s="201" t="str">
        <f>IFERROR(__xludf.DUMMYFUNCTION("""COMPUTED_VALUE"""),"대출이자")</f>
        <v>대출이자</v>
      </c>
      <c r="AD109" s="201" t="str">
        <f>IFERROR(__xludf.DUMMYFUNCTION("""COMPUTED_VALUE"""),"통신비")</f>
        <v>통신비</v>
      </c>
      <c r="AE109" s="201" t="str">
        <f>IFERROR(__xludf.DUMMYFUNCTION("""COMPUTED_VALUE"""),"보험료")</f>
        <v>보험료</v>
      </c>
      <c r="AF109" s="201" t="str">
        <f>IFERROR(__xludf.DUMMYFUNCTION("""COMPUTED_VALUE"""),"곗돈")</f>
        <v>곗돈</v>
      </c>
      <c r="AG109" s="201"/>
      <c r="AH109" s="201"/>
      <c r="AI109" s="201"/>
    </row>
    <row r="110">
      <c r="H110" s="195">
        <v>45542.0</v>
      </c>
      <c r="I110" s="196" t="s">
        <v>31</v>
      </c>
      <c r="J110" s="196" t="s">
        <v>29</v>
      </c>
      <c r="K110" s="251">
        <v>1600.0</v>
      </c>
      <c r="L110" s="198" t="s">
        <v>58</v>
      </c>
      <c r="M110" s="130"/>
      <c r="N110" s="198" t="s">
        <v>640</v>
      </c>
      <c r="O110" s="200"/>
      <c r="P110" s="200"/>
      <c r="Q110" s="130"/>
      <c r="R110" s="199"/>
      <c r="S110" s="200"/>
      <c r="T110" s="132"/>
      <c r="AB110" s="201" t="str">
        <f>IFERROR(__xludf.DUMMYFUNCTION("FILTER('설정시트'!$D$7:$K$20,'설정시트'!$C$7:$C$20=I110)"),"식재료비")</f>
        <v>식재료비</v>
      </c>
      <c r="AC110" s="201" t="str">
        <f>IFERROR(__xludf.DUMMYFUNCTION("""COMPUTED_VALUE"""),"회사점심")</f>
        <v>회사점심</v>
      </c>
      <c r="AD110" s="201" t="str">
        <f>IFERROR(__xludf.DUMMYFUNCTION("""COMPUTED_VALUE"""),"간식/카페")</f>
        <v>간식/카페</v>
      </c>
      <c r="AE110" s="201" t="str">
        <f>IFERROR(__xludf.DUMMYFUNCTION("""COMPUTED_VALUE"""),"외식/배달")</f>
        <v>외식/배달</v>
      </c>
      <c r="AF110" s="201" t="str">
        <f>IFERROR(__xludf.DUMMYFUNCTION("""COMPUTED_VALUE"""),"기타")</f>
        <v>기타</v>
      </c>
      <c r="AG110" s="201"/>
      <c r="AH110" s="201"/>
      <c r="AI110" s="201"/>
    </row>
    <row r="111">
      <c r="H111" s="195">
        <v>45542.0</v>
      </c>
      <c r="I111" s="196" t="s">
        <v>31</v>
      </c>
      <c r="J111" s="196" t="s">
        <v>29</v>
      </c>
      <c r="K111" s="251">
        <f>3000+2500</f>
        <v>5500</v>
      </c>
      <c r="L111" s="198" t="s">
        <v>58</v>
      </c>
      <c r="M111" s="130"/>
      <c r="N111" s="198" t="s">
        <v>641</v>
      </c>
      <c r="O111" s="200"/>
      <c r="P111" s="200"/>
      <c r="Q111" s="130"/>
      <c r="R111" s="199"/>
      <c r="S111" s="200"/>
      <c r="T111" s="132"/>
      <c r="AB111" s="201" t="str">
        <f>IFERROR(__xludf.DUMMYFUNCTION("FILTER('설정시트'!$D$7:$K$20,'설정시트'!$C$7:$C$20=I111)"),"식재료비")</f>
        <v>식재료비</v>
      </c>
      <c r="AC111" s="201" t="str">
        <f>IFERROR(__xludf.DUMMYFUNCTION("""COMPUTED_VALUE"""),"회사점심")</f>
        <v>회사점심</v>
      </c>
      <c r="AD111" s="201" t="str">
        <f>IFERROR(__xludf.DUMMYFUNCTION("""COMPUTED_VALUE"""),"간식/카페")</f>
        <v>간식/카페</v>
      </c>
      <c r="AE111" s="201" t="str">
        <f>IFERROR(__xludf.DUMMYFUNCTION("""COMPUTED_VALUE"""),"외식/배달")</f>
        <v>외식/배달</v>
      </c>
      <c r="AF111" s="201" t="str">
        <f>IFERROR(__xludf.DUMMYFUNCTION("""COMPUTED_VALUE"""),"기타")</f>
        <v>기타</v>
      </c>
      <c r="AG111" s="201"/>
      <c r="AH111" s="201"/>
      <c r="AI111" s="201"/>
    </row>
    <row r="112">
      <c r="H112" s="195">
        <v>45542.0</v>
      </c>
      <c r="I112" s="196" t="s">
        <v>45</v>
      </c>
      <c r="J112" s="196" t="s">
        <v>43</v>
      </c>
      <c r="K112" s="251">
        <v>1400.0</v>
      </c>
      <c r="L112" s="198" t="s">
        <v>58</v>
      </c>
      <c r="M112" s="130"/>
      <c r="N112" s="198" t="s">
        <v>642</v>
      </c>
      <c r="O112" s="200"/>
      <c r="P112" s="200"/>
      <c r="Q112" s="130"/>
      <c r="R112" s="199"/>
      <c r="S112" s="200"/>
      <c r="T112" s="132"/>
      <c r="AB112" s="201" t="str">
        <f>IFERROR(__xludf.DUMMYFUNCTION("FILTER('설정시트'!$D$7:$K$20,'설정시트'!$C$7:$C$20=I112)"),"약국")</f>
        <v>약국</v>
      </c>
      <c r="AC112" s="201" t="str">
        <f>IFERROR(__xludf.DUMMYFUNCTION("""COMPUTED_VALUE"""),"병원비")</f>
        <v>병원비</v>
      </c>
      <c r="AD112" s="201" t="str">
        <f>IFERROR(__xludf.DUMMYFUNCTION("""COMPUTED_VALUE"""),"영양제")</f>
        <v>영양제</v>
      </c>
      <c r="AE112" s="201" t="str">
        <f>IFERROR(__xludf.DUMMYFUNCTION("""COMPUTED_VALUE"""),"교통비")</f>
        <v>교통비</v>
      </c>
      <c r="AF112" s="201" t="str">
        <f>IFERROR(__xludf.DUMMYFUNCTION("""COMPUTED_VALUE"""),"주유비")</f>
        <v>주유비</v>
      </c>
      <c r="AG112" s="201" t="str">
        <f>IFERROR(__xludf.DUMMYFUNCTION("""COMPUTED_VALUE"""),"기타")</f>
        <v>기타</v>
      </c>
      <c r="AH112" s="201"/>
      <c r="AI112" s="201"/>
    </row>
    <row r="113">
      <c r="H113" s="195">
        <v>45543.0</v>
      </c>
      <c r="I113" s="196" t="s">
        <v>46</v>
      </c>
      <c r="J113" s="196" t="s">
        <v>49</v>
      </c>
      <c r="K113" s="248">
        <v>83810.0</v>
      </c>
      <c r="L113" s="198" t="s">
        <v>55</v>
      </c>
      <c r="M113" s="130"/>
      <c r="N113" s="198" t="s">
        <v>643</v>
      </c>
      <c r="O113" s="200"/>
      <c r="P113" s="200"/>
      <c r="Q113" s="130"/>
      <c r="R113" s="199"/>
      <c r="S113" s="200"/>
      <c r="T113" s="132"/>
      <c r="AB113" s="201" t="str">
        <f>IFERROR(__xludf.DUMMYFUNCTION("FILTER('설정시트'!$D$7:$K$20,'설정시트'!$C$7:$C$20=I113)"),"축의/부의금")</f>
        <v>축의/부의금</v>
      </c>
      <c r="AC113" s="201" t="str">
        <f>IFERROR(__xludf.DUMMYFUNCTION("""COMPUTED_VALUE"""),"생신/생일선물")</f>
        <v>생신/생일선물</v>
      </c>
      <c r="AD113" s="201" t="str">
        <f>IFERROR(__xludf.DUMMYFUNCTION("""COMPUTED_VALUE"""),"명절/어버이날")</f>
        <v>명절/어버이날</v>
      </c>
      <c r="AE113" s="201" t="str">
        <f>IFERROR(__xludf.DUMMYFUNCTION("""COMPUTED_VALUE"""),"여행")</f>
        <v>여행</v>
      </c>
      <c r="AF113" s="201" t="str">
        <f>IFERROR(__xludf.DUMMYFUNCTION("""COMPUTED_VALUE"""),"기타")</f>
        <v>기타</v>
      </c>
      <c r="AG113" s="201"/>
      <c r="AH113" s="201"/>
      <c r="AI113" s="201"/>
    </row>
    <row r="114">
      <c r="H114" s="195">
        <v>45543.0</v>
      </c>
      <c r="I114" s="196" t="s">
        <v>26</v>
      </c>
      <c r="J114" s="196" t="s">
        <v>29</v>
      </c>
      <c r="K114" s="248">
        <v>9500.0</v>
      </c>
      <c r="L114" s="198" t="s">
        <v>55</v>
      </c>
      <c r="M114" s="130"/>
      <c r="N114" s="198" t="s">
        <v>644</v>
      </c>
      <c r="O114" s="200"/>
      <c r="P114" s="200"/>
      <c r="Q114" s="130"/>
      <c r="R114" s="199"/>
      <c r="S114" s="200"/>
      <c r="T114" s="132"/>
      <c r="AB114" s="201" t="str">
        <f>IFERROR(__xludf.DUMMYFUNCTION("FILTER('설정시트'!$D$7:$K$20,'설정시트'!$C$7:$C$20=I114)"),"식재료비")</f>
        <v>식재료비</v>
      </c>
      <c r="AC114" s="201" t="str">
        <f>IFERROR(__xludf.DUMMYFUNCTION("""COMPUTED_VALUE"""),"회사점심")</f>
        <v>회사점심</v>
      </c>
      <c r="AD114" s="201" t="str">
        <f>IFERROR(__xludf.DUMMYFUNCTION("""COMPUTED_VALUE"""),"간식/카페")</f>
        <v>간식/카페</v>
      </c>
      <c r="AE114" s="201" t="str">
        <f>IFERROR(__xludf.DUMMYFUNCTION("""COMPUTED_VALUE"""),"외식/배달")</f>
        <v>외식/배달</v>
      </c>
      <c r="AF114" s="201" t="str">
        <f>IFERROR(__xludf.DUMMYFUNCTION("""COMPUTED_VALUE"""),"기타")</f>
        <v>기타</v>
      </c>
      <c r="AG114" s="201"/>
      <c r="AH114" s="201"/>
      <c r="AI114" s="201"/>
    </row>
    <row r="115">
      <c r="H115" s="195">
        <v>45543.0</v>
      </c>
      <c r="I115" s="196" t="s">
        <v>31</v>
      </c>
      <c r="J115" s="196" t="s">
        <v>30</v>
      </c>
      <c r="K115" s="251">
        <v>29000.0</v>
      </c>
      <c r="L115" s="198" t="s">
        <v>58</v>
      </c>
      <c r="M115" s="130"/>
      <c r="N115" s="198" t="s">
        <v>645</v>
      </c>
      <c r="O115" s="200"/>
      <c r="P115" s="200"/>
      <c r="Q115" s="130"/>
      <c r="R115" s="199"/>
      <c r="S115" s="200"/>
      <c r="T115" s="132"/>
      <c r="AB115" s="201" t="str">
        <f>IFERROR(__xludf.DUMMYFUNCTION("FILTER('설정시트'!$D$7:$K$20,'설정시트'!$C$7:$C$20=I115)"),"식재료비")</f>
        <v>식재료비</v>
      </c>
      <c r="AC115" s="201" t="str">
        <f>IFERROR(__xludf.DUMMYFUNCTION("""COMPUTED_VALUE"""),"회사점심")</f>
        <v>회사점심</v>
      </c>
      <c r="AD115" s="201" t="str">
        <f>IFERROR(__xludf.DUMMYFUNCTION("""COMPUTED_VALUE"""),"간식/카페")</f>
        <v>간식/카페</v>
      </c>
      <c r="AE115" s="201" t="str">
        <f>IFERROR(__xludf.DUMMYFUNCTION("""COMPUTED_VALUE"""),"외식/배달")</f>
        <v>외식/배달</v>
      </c>
      <c r="AF115" s="201" t="str">
        <f>IFERROR(__xludf.DUMMYFUNCTION("""COMPUTED_VALUE"""),"기타")</f>
        <v>기타</v>
      </c>
      <c r="AG115" s="201"/>
      <c r="AH115" s="201"/>
      <c r="AI115" s="201"/>
    </row>
    <row r="116">
      <c r="H116" s="195">
        <v>45543.0</v>
      </c>
      <c r="I116" s="203" t="s">
        <v>45</v>
      </c>
      <c r="J116" s="203" t="s">
        <v>44</v>
      </c>
      <c r="K116" s="249">
        <v>50000.0</v>
      </c>
      <c r="L116" s="198" t="s">
        <v>58</v>
      </c>
      <c r="M116" s="130"/>
      <c r="N116" s="199"/>
      <c r="O116" s="200"/>
      <c r="P116" s="200"/>
      <c r="Q116" s="130"/>
      <c r="R116" s="199"/>
      <c r="S116" s="200"/>
      <c r="T116" s="132"/>
      <c r="AB116" s="201" t="str">
        <f>IFERROR(__xludf.DUMMYFUNCTION("FILTER('설정시트'!$D$7:$K$20,'설정시트'!$C$7:$C$20=I116)"),"약국")</f>
        <v>약국</v>
      </c>
      <c r="AC116" s="201" t="str">
        <f>IFERROR(__xludf.DUMMYFUNCTION("""COMPUTED_VALUE"""),"병원비")</f>
        <v>병원비</v>
      </c>
      <c r="AD116" s="201" t="str">
        <f>IFERROR(__xludf.DUMMYFUNCTION("""COMPUTED_VALUE"""),"영양제")</f>
        <v>영양제</v>
      </c>
      <c r="AE116" s="201" t="str">
        <f>IFERROR(__xludf.DUMMYFUNCTION("""COMPUTED_VALUE"""),"교통비")</f>
        <v>교통비</v>
      </c>
      <c r="AF116" s="201" t="str">
        <f>IFERROR(__xludf.DUMMYFUNCTION("""COMPUTED_VALUE"""),"주유비")</f>
        <v>주유비</v>
      </c>
      <c r="AG116" s="201" t="str">
        <f>IFERROR(__xludf.DUMMYFUNCTION("""COMPUTED_VALUE"""),"기타")</f>
        <v>기타</v>
      </c>
      <c r="AH116" s="201"/>
      <c r="AI116" s="201"/>
    </row>
    <row r="117">
      <c r="H117" s="195">
        <v>45544.0</v>
      </c>
      <c r="I117" s="196" t="s">
        <v>14</v>
      </c>
      <c r="J117" s="196" t="s">
        <v>18</v>
      </c>
      <c r="K117" s="251">
        <v>54560.0</v>
      </c>
      <c r="L117" s="198" t="s">
        <v>56</v>
      </c>
      <c r="M117" s="130"/>
      <c r="N117" s="198" t="s">
        <v>646</v>
      </c>
      <c r="O117" s="200"/>
      <c r="P117" s="200"/>
      <c r="Q117" s="130"/>
      <c r="R117" s="199"/>
      <c r="S117" s="200"/>
      <c r="T117" s="132"/>
      <c r="AB117" s="201" t="str">
        <f>IFERROR(__xludf.DUMMYFUNCTION("FILTER('설정시트'!$D$7:$K$20,'설정시트'!$C$7:$C$20=I117)"),"관리비")</f>
        <v>관리비</v>
      </c>
      <c r="AC117" s="201" t="str">
        <f>IFERROR(__xludf.DUMMYFUNCTION("""COMPUTED_VALUE"""),"월세")</f>
        <v>월세</v>
      </c>
      <c r="AD117" s="201" t="str">
        <f>IFERROR(__xludf.DUMMYFUNCTION("""COMPUTED_VALUE"""),"대출이자")</f>
        <v>대출이자</v>
      </c>
      <c r="AE117" s="201" t="str">
        <f>IFERROR(__xludf.DUMMYFUNCTION("""COMPUTED_VALUE"""),"통신비")</f>
        <v>통신비</v>
      </c>
      <c r="AF117" s="201" t="str">
        <f>IFERROR(__xludf.DUMMYFUNCTION("""COMPUTED_VALUE"""),"보험료")</f>
        <v>보험료</v>
      </c>
      <c r="AG117" s="201" t="str">
        <f>IFERROR(__xludf.DUMMYFUNCTION("""COMPUTED_VALUE"""),"곗돈")</f>
        <v>곗돈</v>
      </c>
      <c r="AH117" s="201"/>
      <c r="AI117" s="201"/>
    </row>
    <row r="118">
      <c r="H118" s="195">
        <v>45544.0</v>
      </c>
      <c r="I118" s="196" t="s">
        <v>31</v>
      </c>
      <c r="J118" s="196" t="s">
        <v>28</v>
      </c>
      <c r="K118" s="251">
        <v>9500.0</v>
      </c>
      <c r="L118" s="198" t="s">
        <v>58</v>
      </c>
      <c r="M118" s="130"/>
      <c r="N118" s="198" t="s">
        <v>647</v>
      </c>
      <c r="O118" s="200"/>
      <c r="P118" s="200"/>
      <c r="Q118" s="130"/>
      <c r="R118" s="199"/>
      <c r="S118" s="200"/>
      <c r="T118" s="132"/>
      <c r="AB118" s="201" t="str">
        <f>IFERROR(__xludf.DUMMYFUNCTION("FILTER('설정시트'!$D$7:$K$20,'설정시트'!$C$7:$C$20=I118)"),"식재료비")</f>
        <v>식재료비</v>
      </c>
      <c r="AC118" s="201" t="str">
        <f>IFERROR(__xludf.DUMMYFUNCTION("""COMPUTED_VALUE"""),"회사점심")</f>
        <v>회사점심</v>
      </c>
      <c r="AD118" s="201" t="str">
        <f>IFERROR(__xludf.DUMMYFUNCTION("""COMPUTED_VALUE"""),"간식/카페")</f>
        <v>간식/카페</v>
      </c>
      <c r="AE118" s="201" t="str">
        <f>IFERROR(__xludf.DUMMYFUNCTION("""COMPUTED_VALUE"""),"외식/배달")</f>
        <v>외식/배달</v>
      </c>
      <c r="AF118" s="201" t="str">
        <f>IFERROR(__xludf.DUMMYFUNCTION("""COMPUTED_VALUE"""),"기타")</f>
        <v>기타</v>
      </c>
      <c r="AG118" s="201"/>
      <c r="AH118" s="201"/>
      <c r="AI118" s="201"/>
    </row>
    <row r="119">
      <c r="H119" s="195">
        <v>45544.0</v>
      </c>
      <c r="I119" s="196" t="s">
        <v>26</v>
      </c>
      <c r="J119" s="196" t="s">
        <v>27</v>
      </c>
      <c r="K119" s="249">
        <v>133860.0</v>
      </c>
      <c r="L119" s="198" t="s">
        <v>55</v>
      </c>
      <c r="M119" s="130"/>
      <c r="N119" s="198" t="s">
        <v>648</v>
      </c>
      <c r="O119" s="200"/>
      <c r="P119" s="200"/>
      <c r="Q119" s="130"/>
      <c r="R119" s="199"/>
      <c r="S119" s="200"/>
      <c r="T119" s="132"/>
      <c r="AB119" s="201" t="str">
        <f>IFERROR(__xludf.DUMMYFUNCTION("FILTER('설정시트'!$D$7:$K$20,'설정시트'!$C$7:$C$20=I119)"),"식재료비")</f>
        <v>식재료비</v>
      </c>
      <c r="AC119" s="201" t="str">
        <f>IFERROR(__xludf.DUMMYFUNCTION("""COMPUTED_VALUE"""),"회사점심")</f>
        <v>회사점심</v>
      </c>
      <c r="AD119" s="201" t="str">
        <f>IFERROR(__xludf.DUMMYFUNCTION("""COMPUTED_VALUE"""),"간식/카페")</f>
        <v>간식/카페</v>
      </c>
      <c r="AE119" s="201" t="str">
        <f>IFERROR(__xludf.DUMMYFUNCTION("""COMPUTED_VALUE"""),"외식/배달")</f>
        <v>외식/배달</v>
      </c>
      <c r="AF119" s="201" t="str">
        <f>IFERROR(__xludf.DUMMYFUNCTION("""COMPUTED_VALUE"""),"기타")</f>
        <v>기타</v>
      </c>
      <c r="AG119" s="201"/>
      <c r="AH119" s="201"/>
      <c r="AI119" s="201"/>
    </row>
    <row r="120">
      <c r="H120" s="195">
        <v>45544.0</v>
      </c>
      <c r="I120" s="196" t="s">
        <v>26</v>
      </c>
      <c r="J120" s="196" t="s">
        <v>27</v>
      </c>
      <c r="K120" s="249">
        <v>4480.0</v>
      </c>
      <c r="L120" s="198" t="s">
        <v>55</v>
      </c>
      <c r="M120" s="130"/>
      <c r="N120" s="198" t="s">
        <v>649</v>
      </c>
      <c r="O120" s="200"/>
      <c r="P120" s="200"/>
      <c r="Q120" s="130"/>
      <c r="R120" s="199"/>
      <c r="S120" s="200"/>
      <c r="T120" s="132"/>
      <c r="AB120" s="201" t="str">
        <f>IFERROR(__xludf.DUMMYFUNCTION("FILTER('설정시트'!$D$7:$K$20,'설정시트'!$C$7:$C$20=I120)"),"식재료비")</f>
        <v>식재료비</v>
      </c>
      <c r="AC120" s="201" t="str">
        <f>IFERROR(__xludf.DUMMYFUNCTION("""COMPUTED_VALUE"""),"회사점심")</f>
        <v>회사점심</v>
      </c>
      <c r="AD120" s="201" t="str">
        <f>IFERROR(__xludf.DUMMYFUNCTION("""COMPUTED_VALUE"""),"간식/카페")</f>
        <v>간식/카페</v>
      </c>
      <c r="AE120" s="201" t="str">
        <f>IFERROR(__xludf.DUMMYFUNCTION("""COMPUTED_VALUE"""),"외식/배달")</f>
        <v>외식/배달</v>
      </c>
      <c r="AF120" s="201" t="str">
        <f>IFERROR(__xludf.DUMMYFUNCTION("""COMPUTED_VALUE"""),"기타")</f>
        <v>기타</v>
      </c>
      <c r="AG120" s="201"/>
      <c r="AH120" s="201"/>
      <c r="AI120" s="201"/>
    </row>
    <row r="121">
      <c r="H121" s="195">
        <v>45544.0</v>
      </c>
      <c r="I121" s="196" t="s">
        <v>46</v>
      </c>
      <c r="J121" s="196" t="s">
        <v>49</v>
      </c>
      <c r="K121" s="249">
        <v>65450.0</v>
      </c>
      <c r="L121" s="198" t="s">
        <v>55</v>
      </c>
      <c r="M121" s="130"/>
      <c r="N121" s="198" t="s">
        <v>643</v>
      </c>
      <c r="O121" s="200"/>
      <c r="P121" s="200"/>
      <c r="Q121" s="130"/>
      <c r="R121" s="199"/>
      <c r="S121" s="200"/>
      <c r="T121" s="132"/>
      <c r="AB121" s="201" t="str">
        <f>IFERROR(__xludf.DUMMYFUNCTION("FILTER('설정시트'!$D$7:$K$20,'설정시트'!$C$7:$C$20=I121)"),"축의/부의금")</f>
        <v>축의/부의금</v>
      </c>
      <c r="AC121" s="201" t="str">
        <f>IFERROR(__xludf.DUMMYFUNCTION("""COMPUTED_VALUE"""),"생신/생일선물")</f>
        <v>생신/생일선물</v>
      </c>
      <c r="AD121" s="201" t="str">
        <f>IFERROR(__xludf.DUMMYFUNCTION("""COMPUTED_VALUE"""),"명절/어버이날")</f>
        <v>명절/어버이날</v>
      </c>
      <c r="AE121" s="201" t="str">
        <f>IFERROR(__xludf.DUMMYFUNCTION("""COMPUTED_VALUE"""),"여행")</f>
        <v>여행</v>
      </c>
      <c r="AF121" s="201" t="str">
        <f>IFERROR(__xludf.DUMMYFUNCTION("""COMPUTED_VALUE"""),"기타")</f>
        <v>기타</v>
      </c>
      <c r="AG121" s="201"/>
      <c r="AH121" s="201"/>
      <c r="AI121" s="201"/>
    </row>
    <row r="122">
      <c r="H122" s="195">
        <v>45544.0</v>
      </c>
      <c r="I122" s="203" t="s">
        <v>31</v>
      </c>
      <c r="J122" s="203" t="s">
        <v>30</v>
      </c>
      <c r="K122" s="249">
        <v>28000.0</v>
      </c>
      <c r="L122" s="198" t="s">
        <v>58</v>
      </c>
      <c r="M122" s="130"/>
      <c r="N122" s="198" t="s">
        <v>184</v>
      </c>
      <c r="O122" s="200"/>
      <c r="P122" s="200"/>
      <c r="Q122" s="130"/>
      <c r="R122" s="199"/>
      <c r="S122" s="200"/>
      <c r="T122" s="132"/>
      <c r="AB122" s="201" t="str">
        <f>IFERROR(__xludf.DUMMYFUNCTION("FILTER('설정시트'!$D$7:$K$20,'설정시트'!$C$7:$C$20=I122)"),"식재료비")</f>
        <v>식재료비</v>
      </c>
      <c r="AC122" s="201" t="str">
        <f>IFERROR(__xludf.DUMMYFUNCTION("""COMPUTED_VALUE"""),"회사점심")</f>
        <v>회사점심</v>
      </c>
      <c r="AD122" s="201" t="str">
        <f>IFERROR(__xludf.DUMMYFUNCTION("""COMPUTED_VALUE"""),"간식/카페")</f>
        <v>간식/카페</v>
      </c>
      <c r="AE122" s="201" t="str">
        <f>IFERROR(__xludf.DUMMYFUNCTION("""COMPUTED_VALUE"""),"외식/배달")</f>
        <v>외식/배달</v>
      </c>
      <c r="AF122" s="201" t="str">
        <f>IFERROR(__xludf.DUMMYFUNCTION("""COMPUTED_VALUE"""),"기타")</f>
        <v>기타</v>
      </c>
      <c r="AG122" s="201"/>
      <c r="AH122" s="201"/>
      <c r="AI122" s="201"/>
    </row>
    <row r="123">
      <c r="H123" s="195">
        <v>45544.0</v>
      </c>
      <c r="I123" s="203" t="s">
        <v>21</v>
      </c>
      <c r="J123" s="203" t="s">
        <v>18</v>
      </c>
      <c r="K123" s="249">
        <f>65750-25000</f>
        <v>40750</v>
      </c>
      <c r="L123" s="198" t="s">
        <v>58</v>
      </c>
      <c r="M123" s="130"/>
      <c r="N123" s="198" t="s">
        <v>650</v>
      </c>
      <c r="O123" s="200"/>
      <c r="P123" s="200"/>
      <c r="Q123" s="130"/>
      <c r="R123" s="198" t="s">
        <v>651</v>
      </c>
      <c r="S123" s="200"/>
      <c r="T123" s="132"/>
      <c r="AB123" s="201" t="str">
        <f>IFERROR(__xludf.DUMMYFUNCTION("FILTER('설정시트'!$D$7:$K$20,'설정시트'!$C$7:$C$20=I123)"),"관리비")</f>
        <v>관리비</v>
      </c>
      <c r="AC123" s="201" t="str">
        <f>IFERROR(__xludf.DUMMYFUNCTION("""COMPUTED_VALUE"""),"대출이자")</f>
        <v>대출이자</v>
      </c>
      <c r="AD123" s="201" t="str">
        <f>IFERROR(__xludf.DUMMYFUNCTION("""COMPUTED_VALUE"""),"통신비")</f>
        <v>통신비</v>
      </c>
      <c r="AE123" s="201" t="str">
        <f>IFERROR(__xludf.DUMMYFUNCTION("""COMPUTED_VALUE"""),"보험료")</f>
        <v>보험료</v>
      </c>
      <c r="AF123" s="201" t="str">
        <f>IFERROR(__xludf.DUMMYFUNCTION("""COMPUTED_VALUE"""),"곗돈")</f>
        <v>곗돈</v>
      </c>
      <c r="AG123" s="201"/>
      <c r="AH123" s="201"/>
      <c r="AI123" s="201"/>
    </row>
    <row r="124">
      <c r="H124" s="195">
        <v>45545.0</v>
      </c>
      <c r="I124" s="203" t="s">
        <v>14</v>
      </c>
      <c r="J124" s="203" t="s">
        <v>18</v>
      </c>
      <c r="K124" s="249">
        <v>70900.0</v>
      </c>
      <c r="L124" s="198" t="s">
        <v>55</v>
      </c>
      <c r="M124" s="130"/>
      <c r="N124" s="198" t="s">
        <v>392</v>
      </c>
      <c r="O124" s="200"/>
      <c r="P124" s="200"/>
      <c r="Q124" s="130"/>
      <c r="R124" s="198" t="s">
        <v>393</v>
      </c>
      <c r="S124" s="200"/>
      <c r="T124" s="132"/>
      <c r="AB124" s="201" t="str">
        <f>IFERROR(__xludf.DUMMYFUNCTION("FILTER('설정시트'!$D$7:$K$20,'설정시트'!$C$7:$C$20=I124)"),"관리비")</f>
        <v>관리비</v>
      </c>
      <c r="AC124" s="201" t="str">
        <f>IFERROR(__xludf.DUMMYFUNCTION("""COMPUTED_VALUE"""),"월세")</f>
        <v>월세</v>
      </c>
      <c r="AD124" s="201" t="str">
        <f>IFERROR(__xludf.DUMMYFUNCTION("""COMPUTED_VALUE"""),"대출이자")</f>
        <v>대출이자</v>
      </c>
      <c r="AE124" s="201" t="str">
        <f>IFERROR(__xludf.DUMMYFUNCTION("""COMPUTED_VALUE"""),"통신비")</f>
        <v>통신비</v>
      </c>
      <c r="AF124" s="201" t="str">
        <f>IFERROR(__xludf.DUMMYFUNCTION("""COMPUTED_VALUE"""),"보험료")</f>
        <v>보험료</v>
      </c>
      <c r="AG124" s="201" t="str">
        <f>IFERROR(__xludf.DUMMYFUNCTION("""COMPUTED_VALUE"""),"곗돈")</f>
        <v>곗돈</v>
      </c>
      <c r="AH124" s="201"/>
      <c r="AI124" s="201"/>
    </row>
    <row r="125">
      <c r="H125" s="195">
        <v>45545.0</v>
      </c>
      <c r="I125" s="203" t="s">
        <v>31</v>
      </c>
      <c r="J125" s="203" t="s">
        <v>28</v>
      </c>
      <c r="K125" s="249">
        <v>9000.0</v>
      </c>
      <c r="L125" s="198" t="s">
        <v>58</v>
      </c>
      <c r="M125" s="130"/>
      <c r="N125" s="198" t="s">
        <v>652</v>
      </c>
      <c r="O125" s="200"/>
      <c r="P125" s="200"/>
      <c r="Q125" s="130"/>
      <c r="R125" s="199"/>
      <c r="S125" s="200"/>
      <c r="T125" s="132"/>
      <c r="AB125" s="201" t="str">
        <f>IFERROR(__xludf.DUMMYFUNCTION("FILTER('설정시트'!$D$7:$K$20,'설정시트'!$C$7:$C$20=I125)"),"식재료비")</f>
        <v>식재료비</v>
      </c>
      <c r="AC125" s="201" t="str">
        <f>IFERROR(__xludf.DUMMYFUNCTION("""COMPUTED_VALUE"""),"회사점심")</f>
        <v>회사점심</v>
      </c>
      <c r="AD125" s="201" t="str">
        <f>IFERROR(__xludf.DUMMYFUNCTION("""COMPUTED_VALUE"""),"간식/카페")</f>
        <v>간식/카페</v>
      </c>
      <c r="AE125" s="201" t="str">
        <f>IFERROR(__xludf.DUMMYFUNCTION("""COMPUTED_VALUE"""),"외식/배달")</f>
        <v>외식/배달</v>
      </c>
      <c r="AF125" s="201" t="str">
        <f>IFERROR(__xludf.DUMMYFUNCTION("""COMPUTED_VALUE"""),"기타")</f>
        <v>기타</v>
      </c>
      <c r="AG125" s="201"/>
      <c r="AH125" s="201"/>
      <c r="AI125" s="201"/>
    </row>
    <row r="126">
      <c r="H126" s="195">
        <v>45545.0</v>
      </c>
      <c r="I126" s="203" t="s">
        <v>31</v>
      </c>
      <c r="J126" s="203" t="s">
        <v>29</v>
      </c>
      <c r="K126" s="249">
        <v>4000.0</v>
      </c>
      <c r="L126" s="198" t="s">
        <v>58</v>
      </c>
      <c r="M126" s="130"/>
      <c r="N126" s="198" t="s">
        <v>260</v>
      </c>
      <c r="O126" s="200"/>
      <c r="P126" s="200"/>
      <c r="Q126" s="130"/>
      <c r="R126" s="199"/>
      <c r="S126" s="200"/>
      <c r="T126" s="132"/>
      <c r="AB126" s="201" t="str">
        <f>IFERROR(__xludf.DUMMYFUNCTION("FILTER('설정시트'!$D$7:$K$20,'설정시트'!$C$7:$C$20=I126)"),"식재료비")</f>
        <v>식재료비</v>
      </c>
      <c r="AC126" s="201" t="str">
        <f>IFERROR(__xludf.DUMMYFUNCTION("""COMPUTED_VALUE"""),"회사점심")</f>
        <v>회사점심</v>
      </c>
      <c r="AD126" s="201" t="str">
        <f>IFERROR(__xludf.DUMMYFUNCTION("""COMPUTED_VALUE"""),"간식/카페")</f>
        <v>간식/카페</v>
      </c>
      <c r="AE126" s="201" t="str">
        <f>IFERROR(__xludf.DUMMYFUNCTION("""COMPUTED_VALUE"""),"외식/배달")</f>
        <v>외식/배달</v>
      </c>
      <c r="AF126" s="201" t="str">
        <f>IFERROR(__xludf.DUMMYFUNCTION("""COMPUTED_VALUE"""),"기타")</f>
        <v>기타</v>
      </c>
      <c r="AG126" s="201"/>
      <c r="AH126" s="201"/>
      <c r="AI126" s="201"/>
    </row>
    <row r="127">
      <c r="H127" s="195">
        <v>45545.0</v>
      </c>
      <c r="I127" s="203" t="s">
        <v>45</v>
      </c>
      <c r="J127" s="203" t="s">
        <v>40</v>
      </c>
      <c r="K127" s="249">
        <v>9000.0</v>
      </c>
      <c r="L127" s="198" t="s">
        <v>58</v>
      </c>
      <c r="M127" s="130"/>
      <c r="N127" s="198" t="s">
        <v>653</v>
      </c>
      <c r="O127" s="200"/>
      <c r="P127" s="200"/>
      <c r="Q127" s="130"/>
      <c r="R127" s="199"/>
      <c r="S127" s="200"/>
      <c r="T127" s="132"/>
      <c r="AB127" s="201" t="str">
        <f>IFERROR(__xludf.DUMMYFUNCTION("FILTER('설정시트'!$D$7:$K$20,'설정시트'!$C$7:$C$20=I127)"),"약국")</f>
        <v>약국</v>
      </c>
      <c r="AC127" s="201" t="str">
        <f>IFERROR(__xludf.DUMMYFUNCTION("""COMPUTED_VALUE"""),"병원비")</f>
        <v>병원비</v>
      </c>
      <c r="AD127" s="201" t="str">
        <f>IFERROR(__xludf.DUMMYFUNCTION("""COMPUTED_VALUE"""),"영양제")</f>
        <v>영양제</v>
      </c>
      <c r="AE127" s="201" t="str">
        <f>IFERROR(__xludf.DUMMYFUNCTION("""COMPUTED_VALUE"""),"교통비")</f>
        <v>교통비</v>
      </c>
      <c r="AF127" s="201" t="str">
        <f>IFERROR(__xludf.DUMMYFUNCTION("""COMPUTED_VALUE"""),"주유비")</f>
        <v>주유비</v>
      </c>
      <c r="AG127" s="201" t="str">
        <f>IFERROR(__xludf.DUMMYFUNCTION("""COMPUTED_VALUE"""),"기타")</f>
        <v>기타</v>
      </c>
      <c r="AH127" s="201"/>
      <c r="AI127" s="201"/>
    </row>
    <row r="128">
      <c r="H128" s="195">
        <v>45545.0</v>
      </c>
      <c r="I128" s="203" t="s">
        <v>39</v>
      </c>
      <c r="J128" s="203" t="s">
        <v>40</v>
      </c>
      <c r="K128" s="249">
        <v>13000.0</v>
      </c>
      <c r="L128" s="198" t="s">
        <v>55</v>
      </c>
      <c r="M128" s="130"/>
      <c r="N128" s="198" t="s">
        <v>654</v>
      </c>
      <c r="O128" s="200"/>
      <c r="P128" s="200"/>
      <c r="Q128" s="130"/>
      <c r="R128" s="199"/>
      <c r="S128" s="200"/>
      <c r="T128" s="132"/>
      <c r="AB128" s="201" t="str">
        <f>IFERROR(__xludf.DUMMYFUNCTION("FILTER('설정시트'!$D$7:$K$20,'설정시트'!$C$7:$C$20=I128)"),"약국")</f>
        <v>약국</v>
      </c>
      <c r="AC128" s="201" t="str">
        <f>IFERROR(__xludf.DUMMYFUNCTION("""COMPUTED_VALUE"""),"병원비")</f>
        <v>병원비</v>
      </c>
      <c r="AD128" s="201" t="str">
        <f>IFERROR(__xludf.DUMMYFUNCTION("""COMPUTED_VALUE"""),"영양제")</f>
        <v>영양제</v>
      </c>
      <c r="AE128" s="201" t="str">
        <f>IFERROR(__xludf.DUMMYFUNCTION("""COMPUTED_VALUE"""),"교통비")</f>
        <v>교통비</v>
      </c>
      <c r="AF128" s="201" t="str">
        <f>IFERROR(__xludf.DUMMYFUNCTION("""COMPUTED_VALUE"""),"주유비")</f>
        <v>주유비</v>
      </c>
      <c r="AG128" s="201" t="str">
        <f>IFERROR(__xludf.DUMMYFUNCTION("""COMPUTED_VALUE"""),"기타")</f>
        <v>기타</v>
      </c>
      <c r="AH128" s="201"/>
      <c r="AI128" s="201"/>
    </row>
    <row r="129">
      <c r="H129" s="195">
        <v>45545.0</v>
      </c>
      <c r="I129" s="203" t="s">
        <v>26</v>
      </c>
      <c r="J129" s="203" t="s">
        <v>29</v>
      </c>
      <c r="K129" s="249">
        <v>12000.0</v>
      </c>
      <c r="L129" s="198" t="s">
        <v>55</v>
      </c>
      <c r="M129" s="130"/>
      <c r="N129" s="198" t="s">
        <v>655</v>
      </c>
      <c r="O129" s="200"/>
      <c r="P129" s="200"/>
      <c r="Q129" s="130"/>
      <c r="R129" s="199"/>
      <c r="S129" s="200"/>
      <c r="T129" s="132"/>
      <c r="AB129" s="201" t="str">
        <f>IFERROR(__xludf.DUMMYFUNCTION("FILTER('설정시트'!$D$7:$K$20,'설정시트'!$C$7:$C$20=I129)"),"식재료비")</f>
        <v>식재료비</v>
      </c>
      <c r="AC129" s="201" t="str">
        <f>IFERROR(__xludf.DUMMYFUNCTION("""COMPUTED_VALUE"""),"회사점심")</f>
        <v>회사점심</v>
      </c>
      <c r="AD129" s="201" t="str">
        <f>IFERROR(__xludf.DUMMYFUNCTION("""COMPUTED_VALUE"""),"간식/카페")</f>
        <v>간식/카페</v>
      </c>
      <c r="AE129" s="201" t="str">
        <f>IFERROR(__xludf.DUMMYFUNCTION("""COMPUTED_VALUE"""),"외식/배달")</f>
        <v>외식/배달</v>
      </c>
      <c r="AF129" s="201" t="str">
        <f>IFERROR(__xludf.DUMMYFUNCTION("""COMPUTED_VALUE"""),"기타")</f>
        <v>기타</v>
      </c>
      <c r="AG129" s="201"/>
      <c r="AH129" s="201"/>
      <c r="AI129" s="201"/>
    </row>
    <row r="130">
      <c r="H130" s="195">
        <v>45545.0</v>
      </c>
      <c r="I130" s="203" t="s">
        <v>21</v>
      </c>
      <c r="J130" s="203" t="s">
        <v>20</v>
      </c>
      <c r="K130" s="249">
        <v>50000.0</v>
      </c>
      <c r="L130" s="198" t="s">
        <v>54</v>
      </c>
      <c r="M130" s="130"/>
      <c r="N130" s="198" t="s">
        <v>656</v>
      </c>
      <c r="O130" s="200"/>
      <c r="P130" s="200"/>
      <c r="Q130" s="130"/>
      <c r="R130" s="199"/>
      <c r="S130" s="200"/>
      <c r="T130" s="132"/>
      <c r="AB130" s="201" t="str">
        <f>IFERROR(__xludf.DUMMYFUNCTION("FILTER('설정시트'!$D$7:$K$20,'설정시트'!$C$7:$C$20=I130)"),"관리비")</f>
        <v>관리비</v>
      </c>
      <c r="AC130" s="201" t="str">
        <f>IFERROR(__xludf.DUMMYFUNCTION("""COMPUTED_VALUE"""),"대출이자")</f>
        <v>대출이자</v>
      </c>
      <c r="AD130" s="201" t="str">
        <f>IFERROR(__xludf.DUMMYFUNCTION("""COMPUTED_VALUE"""),"통신비")</f>
        <v>통신비</v>
      </c>
      <c r="AE130" s="201" t="str">
        <f>IFERROR(__xludf.DUMMYFUNCTION("""COMPUTED_VALUE"""),"보험료")</f>
        <v>보험료</v>
      </c>
      <c r="AF130" s="201" t="str">
        <f>IFERROR(__xludf.DUMMYFUNCTION("""COMPUTED_VALUE"""),"곗돈")</f>
        <v>곗돈</v>
      </c>
      <c r="AG130" s="201"/>
      <c r="AH130" s="201"/>
      <c r="AI130" s="201"/>
    </row>
    <row r="131">
      <c r="H131" s="195">
        <v>45546.0</v>
      </c>
      <c r="I131" s="203" t="s">
        <v>26</v>
      </c>
      <c r="J131" s="203" t="s">
        <v>29</v>
      </c>
      <c r="K131" s="249">
        <v>45800.0</v>
      </c>
      <c r="L131" s="198" t="s">
        <v>55</v>
      </c>
      <c r="M131" s="130"/>
      <c r="N131" s="198" t="s">
        <v>657</v>
      </c>
      <c r="O131" s="200"/>
      <c r="P131" s="200"/>
      <c r="Q131" s="130"/>
      <c r="R131" s="199"/>
      <c r="S131" s="200"/>
      <c r="T131" s="132"/>
      <c r="AB131" s="201" t="str">
        <f>IFERROR(__xludf.DUMMYFUNCTION("FILTER('설정시트'!$D$7:$K$20,'설정시트'!$C$7:$C$20=I131)"),"식재료비")</f>
        <v>식재료비</v>
      </c>
      <c r="AC131" s="201" t="str">
        <f>IFERROR(__xludf.DUMMYFUNCTION("""COMPUTED_VALUE"""),"회사점심")</f>
        <v>회사점심</v>
      </c>
      <c r="AD131" s="201" t="str">
        <f>IFERROR(__xludf.DUMMYFUNCTION("""COMPUTED_VALUE"""),"간식/카페")</f>
        <v>간식/카페</v>
      </c>
      <c r="AE131" s="201" t="str">
        <f>IFERROR(__xludf.DUMMYFUNCTION("""COMPUTED_VALUE"""),"외식/배달")</f>
        <v>외식/배달</v>
      </c>
      <c r="AF131" s="201" t="str">
        <f>IFERROR(__xludf.DUMMYFUNCTION("""COMPUTED_VALUE"""),"기타")</f>
        <v>기타</v>
      </c>
      <c r="AG131" s="201"/>
      <c r="AH131" s="201"/>
      <c r="AI131" s="201"/>
    </row>
    <row r="132">
      <c r="H132" s="195">
        <v>45546.0</v>
      </c>
      <c r="I132" s="203" t="s">
        <v>26</v>
      </c>
      <c r="J132" s="203" t="s">
        <v>29</v>
      </c>
      <c r="K132" s="249">
        <v>25900.0</v>
      </c>
      <c r="L132" s="198" t="s">
        <v>56</v>
      </c>
      <c r="M132" s="130"/>
      <c r="N132" s="198" t="s">
        <v>658</v>
      </c>
      <c r="O132" s="200"/>
      <c r="P132" s="200"/>
      <c r="Q132" s="130"/>
      <c r="R132" s="199"/>
      <c r="S132" s="200"/>
      <c r="T132" s="132"/>
      <c r="AB132" s="201" t="str">
        <f>IFERROR(__xludf.DUMMYFUNCTION("FILTER('설정시트'!$D$7:$K$20,'설정시트'!$C$7:$C$20=I132)"),"식재료비")</f>
        <v>식재료비</v>
      </c>
      <c r="AC132" s="201" t="str">
        <f>IFERROR(__xludf.DUMMYFUNCTION("""COMPUTED_VALUE"""),"회사점심")</f>
        <v>회사점심</v>
      </c>
      <c r="AD132" s="201" t="str">
        <f>IFERROR(__xludf.DUMMYFUNCTION("""COMPUTED_VALUE"""),"간식/카페")</f>
        <v>간식/카페</v>
      </c>
      <c r="AE132" s="201" t="str">
        <f>IFERROR(__xludf.DUMMYFUNCTION("""COMPUTED_VALUE"""),"외식/배달")</f>
        <v>외식/배달</v>
      </c>
      <c r="AF132" s="201" t="str">
        <f>IFERROR(__xludf.DUMMYFUNCTION("""COMPUTED_VALUE"""),"기타")</f>
        <v>기타</v>
      </c>
      <c r="AG132" s="201"/>
      <c r="AH132" s="201"/>
      <c r="AI132" s="201"/>
    </row>
    <row r="133">
      <c r="H133" s="195">
        <v>45546.0</v>
      </c>
      <c r="I133" s="203" t="s">
        <v>26</v>
      </c>
      <c r="J133" s="203" t="s">
        <v>29</v>
      </c>
      <c r="K133" s="249">
        <v>25900.0</v>
      </c>
      <c r="L133" s="198" t="s">
        <v>56</v>
      </c>
      <c r="M133" s="130"/>
      <c r="N133" s="198" t="s">
        <v>659</v>
      </c>
      <c r="O133" s="200"/>
      <c r="P133" s="200"/>
      <c r="Q133" s="130"/>
      <c r="R133" s="199"/>
      <c r="S133" s="200"/>
      <c r="T133" s="132"/>
      <c r="AB133" s="201" t="str">
        <f>IFERROR(__xludf.DUMMYFUNCTION("FILTER('설정시트'!$D$7:$K$20,'설정시트'!$C$7:$C$20=I133)"),"식재료비")</f>
        <v>식재료비</v>
      </c>
      <c r="AC133" s="201" t="str">
        <f>IFERROR(__xludf.DUMMYFUNCTION("""COMPUTED_VALUE"""),"회사점심")</f>
        <v>회사점심</v>
      </c>
      <c r="AD133" s="201" t="str">
        <f>IFERROR(__xludf.DUMMYFUNCTION("""COMPUTED_VALUE"""),"간식/카페")</f>
        <v>간식/카페</v>
      </c>
      <c r="AE133" s="201" t="str">
        <f>IFERROR(__xludf.DUMMYFUNCTION("""COMPUTED_VALUE"""),"외식/배달")</f>
        <v>외식/배달</v>
      </c>
      <c r="AF133" s="201" t="str">
        <f>IFERROR(__xludf.DUMMYFUNCTION("""COMPUTED_VALUE"""),"기타")</f>
        <v>기타</v>
      </c>
      <c r="AG133" s="201"/>
      <c r="AH133" s="201"/>
      <c r="AI133" s="201"/>
    </row>
    <row r="134">
      <c r="H134" s="195">
        <v>45546.0</v>
      </c>
      <c r="I134" s="203" t="s">
        <v>26</v>
      </c>
      <c r="J134" s="203" t="s">
        <v>28</v>
      </c>
      <c r="K134" s="249">
        <v>13300.0</v>
      </c>
      <c r="L134" s="198" t="s">
        <v>56</v>
      </c>
      <c r="M134" s="130"/>
      <c r="N134" s="198" t="s">
        <v>660</v>
      </c>
      <c r="O134" s="200"/>
      <c r="P134" s="200"/>
      <c r="Q134" s="130"/>
      <c r="R134" s="199"/>
      <c r="S134" s="200"/>
      <c r="T134" s="132"/>
      <c r="AB134" s="201" t="str">
        <f>IFERROR(__xludf.DUMMYFUNCTION("FILTER('설정시트'!$D$7:$K$20,'설정시트'!$C$7:$C$20=I134)"),"식재료비")</f>
        <v>식재료비</v>
      </c>
      <c r="AC134" s="201" t="str">
        <f>IFERROR(__xludf.DUMMYFUNCTION("""COMPUTED_VALUE"""),"회사점심")</f>
        <v>회사점심</v>
      </c>
      <c r="AD134" s="201" t="str">
        <f>IFERROR(__xludf.DUMMYFUNCTION("""COMPUTED_VALUE"""),"간식/카페")</f>
        <v>간식/카페</v>
      </c>
      <c r="AE134" s="201" t="str">
        <f>IFERROR(__xludf.DUMMYFUNCTION("""COMPUTED_VALUE"""),"외식/배달")</f>
        <v>외식/배달</v>
      </c>
      <c r="AF134" s="201" t="str">
        <f>IFERROR(__xludf.DUMMYFUNCTION("""COMPUTED_VALUE"""),"기타")</f>
        <v>기타</v>
      </c>
      <c r="AG134" s="201"/>
      <c r="AH134" s="201"/>
      <c r="AI134" s="201"/>
    </row>
    <row r="135">
      <c r="H135" s="195">
        <v>45546.0</v>
      </c>
      <c r="I135" s="203" t="s">
        <v>26</v>
      </c>
      <c r="J135" s="203" t="s">
        <v>29</v>
      </c>
      <c r="K135" s="249">
        <v>2500.0</v>
      </c>
      <c r="L135" s="198" t="s">
        <v>56</v>
      </c>
      <c r="M135" s="130"/>
      <c r="N135" s="198" t="s">
        <v>661</v>
      </c>
      <c r="O135" s="200"/>
      <c r="P135" s="200"/>
      <c r="Q135" s="130"/>
      <c r="R135" s="199"/>
      <c r="S135" s="200"/>
      <c r="T135" s="132"/>
      <c r="AB135" s="201" t="str">
        <f>IFERROR(__xludf.DUMMYFUNCTION("FILTER('설정시트'!$D$7:$K$20,'설정시트'!$C$7:$C$20=I135)"),"식재료비")</f>
        <v>식재료비</v>
      </c>
      <c r="AC135" s="201" t="str">
        <f>IFERROR(__xludf.DUMMYFUNCTION("""COMPUTED_VALUE"""),"회사점심")</f>
        <v>회사점심</v>
      </c>
      <c r="AD135" s="201" t="str">
        <f>IFERROR(__xludf.DUMMYFUNCTION("""COMPUTED_VALUE"""),"간식/카페")</f>
        <v>간식/카페</v>
      </c>
      <c r="AE135" s="201" t="str">
        <f>IFERROR(__xludf.DUMMYFUNCTION("""COMPUTED_VALUE"""),"외식/배달")</f>
        <v>외식/배달</v>
      </c>
      <c r="AF135" s="201" t="str">
        <f>IFERROR(__xludf.DUMMYFUNCTION("""COMPUTED_VALUE"""),"기타")</f>
        <v>기타</v>
      </c>
      <c r="AG135" s="201"/>
      <c r="AH135" s="201"/>
      <c r="AI135" s="201"/>
    </row>
    <row r="136">
      <c r="H136" s="195">
        <v>45546.0</v>
      </c>
      <c r="I136" s="203" t="s">
        <v>26</v>
      </c>
      <c r="J136" s="203" t="s">
        <v>27</v>
      </c>
      <c r="K136" s="249">
        <v>20710.0</v>
      </c>
      <c r="L136" s="198" t="s">
        <v>56</v>
      </c>
      <c r="M136" s="130"/>
      <c r="N136" s="198" t="s">
        <v>662</v>
      </c>
      <c r="O136" s="200"/>
      <c r="P136" s="200"/>
      <c r="Q136" s="130"/>
      <c r="R136" s="199"/>
      <c r="S136" s="200"/>
      <c r="T136" s="132"/>
      <c r="AB136" s="201" t="str">
        <f>IFERROR(__xludf.DUMMYFUNCTION("FILTER('설정시트'!$D$7:$K$20,'설정시트'!$C$7:$C$20=I136)"),"식재료비")</f>
        <v>식재료비</v>
      </c>
      <c r="AC136" s="201" t="str">
        <f>IFERROR(__xludf.DUMMYFUNCTION("""COMPUTED_VALUE"""),"회사점심")</f>
        <v>회사점심</v>
      </c>
      <c r="AD136" s="201" t="str">
        <f>IFERROR(__xludf.DUMMYFUNCTION("""COMPUTED_VALUE"""),"간식/카페")</f>
        <v>간식/카페</v>
      </c>
      <c r="AE136" s="201" t="str">
        <f>IFERROR(__xludf.DUMMYFUNCTION("""COMPUTED_VALUE"""),"외식/배달")</f>
        <v>외식/배달</v>
      </c>
      <c r="AF136" s="201" t="str">
        <f>IFERROR(__xludf.DUMMYFUNCTION("""COMPUTED_VALUE"""),"기타")</f>
        <v>기타</v>
      </c>
      <c r="AG136" s="201"/>
      <c r="AH136" s="201"/>
      <c r="AI136" s="201"/>
    </row>
    <row r="137">
      <c r="H137" s="195">
        <v>45546.0</v>
      </c>
      <c r="I137" s="203" t="s">
        <v>45</v>
      </c>
      <c r="J137" s="203" t="s">
        <v>41</v>
      </c>
      <c r="K137" s="249">
        <v>108200.0</v>
      </c>
      <c r="L137" s="198" t="s">
        <v>58</v>
      </c>
      <c r="M137" s="130"/>
      <c r="N137" s="198" t="s">
        <v>663</v>
      </c>
      <c r="O137" s="200"/>
      <c r="P137" s="200"/>
      <c r="Q137" s="130"/>
      <c r="R137" s="198" t="s">
        <v>664</v>
      </c>
      <c r="S137" s="200"/>
      <c r="T137" s="132"/>
      <c r="AB137" s="201" t="str">
        <f>IFERROR(__xludf.DUMMYFUNCTION("FILTER('설정시트'!$D$7:$K$20,'설정시트'!$C$7:$C$20=I137)"),"약국")</f>
        <v>약국</v>
      </c>
      <c r="AC137" s="201" t="str">
        <f>IFERROR(__xludf.DUMMYFUNCTION("""COMPUTED_VALUE"""),"병원비")</f>
        <v>병원비</v>
      </c>
      <c r="AD137" s="201" t="str">
        <f>IFERROR(__xludf.DUMMYFUNCTION("""COMPUTED_VALUE"""),"영양제")</f>
        <v>영양제</v>
      </c>
      <c r="AE137" s="201" t="str">
        <f>IFERROR(__xludf.DUMMYFUNCTION("""COMPUTED_VALUE"""),"교통비")</f>
        <v>교통비</v>
      </c>
      <c r="AF137" s="201" t="str">
        <f>IFERROR(__xludf.DUMMYFUNCTION("""COMPUTED_VALUE"""),"주유비")</f>
        <v>주유비</v>
      </c>
      <c r="AG137" s="201" t="str">
        <f>IFERROR(__xludf.DUMMYFUNCTION("""COMPUTED_VALUE"""),"기타")</f>
        <v>기타</v>
      </c>
      <c r="AH137" s="201"/>
      <c r="AI137" s="201"/>
    </row>
    <row r="138">
      <c r="H138" s="195">
        <v>45546.0</v>
      </c>
      <c r="I138" s="203" t="s">
        <v>45</v>
      </c>
      <c r="J138" s="203" t="s">
        <v>40</v>
      </c>
      <c r="K138" s="249">
        <v>6700.0</v>
      </c>
      <c r="L138" s="198" t="s">
        <v>58</v>
      </c>
      <c r="M138" s="130"/>
      <c r="N138" s="198" t="s">
        <v>665</v>
      </c>
      <c r="O138" s="200"/>
      <c r="P138" s="200"/>
      <c r="Q138" s="130"/>
      <c r="R138" s="198" t="s">
        <v>664</v>
      </c>
      <c r="S138" s="200"/>
      <c r="T138" s="132"/>
      <c r="AB138" s="201" t="str">
        <f>IFERROR(__xludf.DUMMYFUNCTION("FILTER('설정시트'!$D$7:$K$20,'설정시트'!$C$7:$C$20=I138)"),"약국")</f>
        <v>약국</v>
      </c>
      <c r="AC138" s="201" t="str">
        <f>IFERROR(__xludf.DUMMYFUNCTION("""COMPUTED_VALUE"""),"병원비")</f>
        <v>병원비</v>
      </c>
      <c r="AD138" s="201" t="str">
        <f>IFERROR(__xludf.DUMMYFUNCTION("""COMPUTED_VALUE"""),"영양제")</f>
        <v>영양제</v>
      </c>
      <c r="AE138" s="201" t="str">
        <f>IFERROR(__xludf.DUMMYFUNCTION("""COMPUTED_VALUE"""),"교통비")</f>
        <v>교통비</v>
      </c>
      <c r="AF138" s="201" t="str">
        <f>IFERROR(__xludf.DUMMYFUNCTION("""COMPUTED_VALUE"""),"주유비")</f>
        <v>주유비</v>
      </c>
      <c r="AG138" s="201" t="str">
        <f>IFERROR(__xludf.DUMMYFUNCTION("""COMPUTED_VALUE"""),"기타")</f>
        <v>기타</v>
      </c>
      <c r="AH138" s="201"/>
      <c r="AI138" s="201"/>
    </row>
    <row r="139">
      <c r="H139" s="195">
        <v>45546.0</v>
      </c>
      <c r="I139" s="203" t="s">
        <v>3</v>
      </c>
      <c r="J139" s="203" t="s">
        <v>8</v>
      </c>
      <c r="K139" s="249">
        <v>98200.0</v>
      </c>
      <c r="L139" s="198"/>
      <c r="M139" s="130"/>
      <c r="N139" s="198" t="s">
        <v>666</v>
      </c>
      <c r="O139" s="200"/>
      <c r="P139" s="200"/>
      <c r="Q139" s="130"/>
      <c r="R139" s="199"/>
      <c r="S139" s="200"/>
      <c r="T139" s="132"/>
      <c r="AB139" s="201" t="str">
        <f>IFERROR(__xludf.DUMMYFUNCTION("FILTER('설정시트'!$D$7:$K$20,'설정시트'!$C$7:$C$20=I139)"),"🍪 월급")</f>
        <v>🍪 월급</v>
      </c>
      <c r="AC139" s="201" t="str">
        <f>IFERROR(__xludf.DUMMYFUNCTION("""COMPUTED_VALUE"""),"🍪 부수입")</f>
        <v>🍪 부수입</v>
      </c>
      <c r="AD139" s="201" t="str">
        <f>IFERROR(__xludf.DUMMYFUNCTION("""COMPUTED_VALUE"""),"🐻 월급")</f>
        <v>🐻 월급</v>
      </c>
      <c r="AE139" s="201" t="str">
        <f>IFERROR(__xludf.DUMMYFUNCTION("""COMPUTED_VALUE"""),"🐻 부수입")</f>
        <v>🐻 부수입</v>
      </c>
      <c r="AF139" s="201" t="str">
        <f>IFERROR(__xludf.DUMMYFUNCTION("""COMPUTED_VALUE"""),"기타")</f>
        <v>기타</v>
      </c>
      <c r="AG139" s="201"/>
      <c r="AH139" s="201"/>
      <c r="AI139" s="201"/>
    </row>
    <row r="140">
      <c r="H140" s="195">
        <v>45546.0</v>
      </c>
      <c r="I140" s="203" t="s">
        <v>22</v>
      </c>
      <c r="J140" s="203" t="s">
        <v>23</v>
      </c>
      <c r="K140" s="249">
        <v>37978.0</v>
      </c>
      <c r="L140" s="198" t="s">
        <v>56</v>
      </c>
      <c r="M140" s="130"/>
      <c r="N140" s="198" t="s">
        <v>667</v>
      </c>
      <c r="O140" s="200"/>
      <c r="P140" s="200"/>
      <c r="Q140" s="130"/>
      <c r="R140" s="199"/>
      <c r="S140" s="200"/>
      <c r="T140" s="132"/>
      <c r="AB140" s="201" t="str">
        <f>IFERROR(__xludf.DUMMYFUNCTION("FILTER('설정시트'!$D$7:$K$20,'설정시트'!$C$7:$C$20=I140)"),"주방/욕실")</f>
        <v>주방/욕실</v>
      </c>
      <c r="AC140" s="201" t="str">
        <f>IFERROR(__xludf.DUMMYFUNCTION("""COMPUTED_VALUE"""),"소모품")</f>
        <v>소모품</v>
      </c>
      <c r="AD140" s="201" t="str">
        <f>IFERROR(__xludf.DUMMYFUNCTION("""COMPUTED_VALUE"""),"기타")</f>
        <v>기타</v>
      </c>
      <c r="AE140" s="201"/>
      <c r="AF140" s="201"/>
      <c r="AG140" s="201"/>
      <c r="AH140" s="201"/>
      <c r="AI140" s="201"/>
    </row>
    <row r="141">
      <c r="H141" s="195">
        <v>45546.0</v>
      </c>
      <c r="I141" s="203" t="s">
        <v>39</v>
      </c>
      <c r="J141" s="203" t="s">
        <v>8</v>
      </c>
      <c r="K141" s="249">
        <v>120000.0</v>
      </c>
      <c r="L141" s="198" t="s">
        <v>54</v>
      </c>
      <c r="M141" s="130"/>
      <c r="N141" s="198" t="s">
        <v>668</v>
      </c>
      <c r="O141" s="200"/>
      <c r="P141" s="200"/>
      <c r="Q141" s="130"/>
      <c r="R141" s="198" t="s">
        <v>669</v>
      </c>
      <c r="S141" s="200"/>
      <c r="T141" s="132"/>
      <c r="AB141" s="201" t="str">
        <f>IFERROR(__xludf.DUMMYFUNCTION("FILTER('설정시트'!$D$7:$K$20,'설정시트'!$C$7:$C$20=I141)"),"약국")</f>
        <v>약국</v>
      </c>
      <c r="AC141" s="201" t="str">
        <f>IFERROR(__xludf.DUMMYFUNCTION("""COMPUTED_VALUE"""),"병원비")</f>
        <v>병원비</v>
      </c>
      <c r="AD141" s="201" t="str">
        <f>IFERROR(__xludf.DUMMYFUNCTION("""COMPUTED_VALUE"""),"영양제")</f>
        <v>영양제</v>
      </c>
      <c r="AE141" s="201" t="str">
        <f>IFERROR(__xludf.DUMMYFUNCTION("""COMPUTED_VALUE"""),"교통비")</f>
        <v>교통비</v>
      </c>
      <c r="AF141" s="201" t="str">
        <f>IFERROR(__xludf.DUMMYFUNCTION("""COMPUTED_VALUE"""),"주유비")</f>
        <v>주유비</v>
      </c>
      <c r="AG141" s="201" t="str">
        <f>IFERROR(__xludf.DUMMYFUNCTION("""COMPUTED_VALUE"""),"기타")</f>
        <v>기타</v>
      </c>
      <c r="AH141" s="201"/>
      <c r="AI141" s="201"/>
    </row>
    <row r="142">
      <c r="H142" s="195">
        <v>45547.0</v>
      </c>
      <c r="I142" s="203" t="s">
        <v>45</v>
      </c>
      <c r="J142" s="203" t="s">
        <v>43</v>
      </c>
      <c r="K142" s="249">
        <v>12000.0</v>
      </c>
      <c r="L142" s="198" t="s">
        <v>53</v>
      </c>
      <c r="M142" s="130"/>
      <c r="N142" s="198" t="s">
        <v>543</v>
      </c>
      <c r="O142" s="200"/>
      <c r="P142" s="200"/>
      <c r="Q142" s="130"/>
      <c r="R142" s="199"/>
      <c r="S142" s="200"/>
      <c r="T142" s="132"/>
      <c r="AB142" s="201" t="str">
        <f>IFERROR(__xludf.DUMMYFUNCTION("FILTER('설정시트'!$D$7:$K$20,'설정시트'!$C$7:$C$20=I142)"),"약국")</f>
        <v>약국</v>
      </c>
      <c r="AC142" s="201" t="str">
        <f>IFERROR(__xludf.DUMMYFUNCTION("""COMPUTED_VALUE"""),"병원비")</f>
        <v>병원비</v>
      </c>
      <c r="AD142" s="201" t="str">
        <f>IFERROR(__xludf.DUMMYFUNCTION("""COMPUTED_VALUE"""),"영양제")</f>
        <v>영양제</v>
      </c>
      <c r="AE142" s="201" t="str">
        <f>IFERROR(__xludf.DUMMYFUNCTION("""COMPUTED_VALUE"""),"교통비")</f>
        <v>교통비</v>
      </c>
      <c r="AF142" s="201" t="str">
        <f>IFERROR(__xludf.DUMMYFUNCTION("""COMPUTED_VALUE"""),"주유비")</f>
        <v>주유비</v>
      </c>
      <c r="AG142" s="201" t="str">
        <f>IFERROR(__xludf.DUMMYFUNCTION("""COMPUTED_VALUE"""),"기타")</f>
        <v>기타</v>
      </c>
      <c r="AH142" s="201"/>
      <c r="AI142" s="201"/>
    </row>
    <row r="143">
      <c r="H143" s="195">
        <v>45547.0</v>
      </c>
      <c r="I143" s="203" t="s">
        <v>31</v>
      </c>
      <c r="J143" s="203" t="s">
        <v>28</v>
      </c>
      <c r="K143" s="249">
        <v>8000.0</v>
      </c>
      <c r="L143" s="198" t="s">
        <v>58</v>
      </c>
      <c r="M143" s="130"/>
      <c r="N143" s="198" t="s">
        <v>296</v>
      </c>
      <c r="O143" s="200"/>
      <c r="P143" s="200"/>
      <c r="Q143" s="130"/>
      <c r="R143" s="199"/>
      <c r="S143" s="200"/>
      <c r="T143" s="132"/>
      <c r="AB143" s="201" t="str">
        <f>IFERROR(__xludf.DUMMYFUNCTION("FILTER('설정시트'!$D$7:$K$20,'설정시트'!$C$7:$C$20=I143)"),"식재료비")</f>
        <v>식재료비</v>
      </c>
      <c r="AC143" s="201" t="str">
        <f>IFERROR(__xludf.DUMMYFUNCTION("""COMPUTED_VALUE"""),"회사점심")</f>
        <v>회사점심</v>
      </c>
      <c r="AD143" s="201" t="str">
        <f>IFERROR(__xludf.DUMMYFUNCTION("""COMPUTED_VALUE"""),"간식/카페")</f>
        <v>간식/카페</v>
      </c>
      <c r="AE143" s="201" t="str">
        <f>IFERROR(__xludf.DUMMYFUNCTION("""COMPUTED_VALUE"""),"외식/배달")</f>
        <v>외식/배달</v>
      </c>
      <c r="AF143" s="201" t="str">
        <f>IFERROR(__xludf.DUMMYFUNCTION("""COMPUTED_VALUE"""),"기타")</f>
        <v>기타</v>
      </c>
      <c r="AG143" s="201"/>
      <c r="AH143" s="201"/>
      <c r="AI143" s="201"/>
    </row>
    <row r="144">
      <c r="H144" s="195">
        <v>45547.0</v>
      </c>
      <c r="I144" s="203" t="s">
        <v>31</v>
      </c>
      <c r="J144" s="203" t="s">
        <v>30</v>
      </c>
      <c r="K144" s="249">
        <v>13900.0</v>
      </c>
      <c r="L144" s="198" t="s">
        <v>58</v>
      </c>
      <c r="M144" s="130"/>
      <c r="N144" s="198" t="s">
        <v>670</v>
      </c>
      <c r="O144" s="200"/>
      <c r="P144" s="200"/>
      <c r="Q144" s="130"/>
      <c r="R144" s="199"/>
      <c r="S144" s="200"/>
      <c r="T144" s="132"/>
      <c r="AB144" s="201" t="str">
        <f>IFERROR(__xludf.DUMMYFUNCTION("FILTER('설정시트'!$D$7:$K$20,'설정시트'!$C$7:$C$20=I144)"),"식재료비")</f>
        <v>식재료비</v>
      </c>
      <c r="AC144" s="201" t="str">
        <f>IFERROR(__xludf.DUMMYFUNCTION("""COMPUTED_VALUE"""),"회사점심")</f>
        <v>회사점심</v>
      </c>
      <c r="AD144" s="201" t="str">
        <f>IFERROR(__xludf.DUMMYFUNCTION("""COMPUTED_VALUE"""),"간식/카페")</f>
        <v>간식/카페</v>
      </c>
      <c r="AE144" s="201" t="str">
        <f>IFERROR(__xludf.DUMMYFUNCTION("""COMPUTED_VALUE"""),"외식/배달")</f>
        <v>외식/배달</v>
      </c>
      <c r="AF144" s="201" t="str">
        <f>IFERROR(__xludf.DUMMYFUNCTION("""COMPUTED_VALUE"""),"기타")</f>
        <v>기타</v>
      </c>
      <c r="AG144" s="201"/>
      <c r="AH144" s="201"/>
      <c r="AI144" s="201"/>
    </row>
    <row r="145">
      <c r="H145" s="195">
        <v>45547.0</v>
      </c>
      <c r="I145" s="203" t="s">
        <v>32</v>
      </c>
      <c r="J145" s="203" t="s">
        <v>37</v>
      </c>
      <c r="K145" s="249">
        <v>35000.0</v>
      </c>
      <c r="L145" s="198" t="s">
        <v>56</v>
      </c>
      <c r="M145" s="130"/>
      <c r="N145" s="198" t="s">
        <v>671</v>
      </c>
      <c r="O145" s="200"/>
      <c r="P145" s="200"/>
      <c r="Q145" s="130"/>
      <c r="R145" s="198" t="s">
        <v>672</v>
      </c>
      <c r="S145" s="200"/>
      <c r="T145" s="132"/>
      <c r="AB145" s="201" t="str">
        <f>IFERROR(__xludf.DUMMYFUNCTION("FILTER('설정시트'!$D$7:$K$20,'설정시트'!$C$7:$C$20=I145)"),"의류/잡화")</f>
        <v>의류/잡화</v>
      </c>
      <c r="AC145" s="201" t="str">
        <f>IFERROR(__xludf.DUMMYFUNCTION("""COMPUTED_VALUE"""),"OTT")</f>
        <v>OTT</v>
      </c>
      <c r="AD145" s="201" t="str">
        <f>IFERROR(__xludf.DUMMYFUNCTION("""COMPUTED_VALUE"""),"문화생활")</f>
        <v>문화생활</v>
      </c>
      <c r="AE145" s="201" t="str">
        <f>IFERROR(__xludf.DUMMYFUNCTION("""COMPUTED_VALUE"""),"자기계발")</f>
        <v>자기계발</v>
      </c>
      <c r="AF145" s="201" t="str">
        <f>IFERROR(__xludf.DUMMYFUNCTION("""COMPUTED_VALUE"""),"미용")</f>
        <v>미용</v>
      </c>
      <c r="AG145" s="201" t="str">
        <f>IFERROR(__xludf.DUMMYFUNCTION("""COMPUTED_VALUE"""),"기타")</f>
        <v>기타</v>
      </c>
      <c r="AH145" s="201"/>
      <c r="AI145" s="201"/>
    </row>
    <row r="146">
      <c r="H146" s="195">
        <v>45548.0</v>
      </c>
      <c r="I146" s="203" t="s">
        <v>38</v>
      </c>
      <c r="J146" s="203" t="s">
        <v>35</v>
      </c>
      <c r="K146" s="249">
        <v>5000.0</v>
      </c>
      <c r="L146" s="198" t="s">
        <v>58</v>
      </c>
      <c r="M146" s="130"/>
      <c r="N146" s="198" t="s">
        <v>673</v>
      </c>
      <c r="O146" s="200"/>
      <c r="P146" s="200"/>
      <c r="Q146" s="130"/>
      <c r="R146" s="199"/>
      <c r="S146" s="200"/>
      <c r="T146" s="132"/>
      <c r="AB146" s="201" t="str">
        <f>IFERROR(__xludf.DUMMYFUNCTION("FILTER('설정시트'!$D$7:$K$20,'설정시트'!$C$7:$C$20=I146)"),"의류/잡화")</f>
        <v>의류/잡화</v>
      </c>
      <c r="AC146" s="201" t="str">
        <f>IFERROR(__xludf.DUMMYFUNCTION("""COMPUTED_VALUE"""),"OTT")</f>
        <v>OTT</v>
      </c>
      <c r="AD146" s="201" t="str">
        <f>IFERROR(__xludf.DUMMYFUNCTION("""COMPUTED_VALUE"""),"문화생활")</f>
        <v>문화생활</v>
      </c>
      <c r="AE146" s="201" t="str">
        <f>IFERROR(__xludf.DUMMYFUNCTION("""COMPUTED_VALUE"""),"자기계발")</f>
        <v>자기계발</v>
      </c>
      <c r="AF146" s="201" t="str">
        <f>IFERROR(__xludf.DUMMYFUNCTION("""COMPUTED_VALUE"""),"미용")</f>
        <v>미용</v>
      </c>
      <c r="AG146" s="201" t="str">
        <f>IFERROR(__xludf.DUMMYFUNCTION("""COMPUTED_VALUE"""),"기타")</f>
        <v>기타</v>
      </c>
      <c r="AH146" s="201"/>
      <c r="AI146" s="201"/>
    </row>
    <row r="147">
      <c r="H147" s="195">
        <v>45548.0</v>
      </c>
      <c r="I147" s="203" t="s">
        <v>26</v>
      </c>
      <c r="J147" s="203" t="s">
        <v>30</v>
      </c>
      <c r="K147" s="249">
        <v>6500.0</v>
      </c>
      <c r="L147" s="198" t="s">
        <v>56</v>
      </c>
      <c r="M147" s="130"/>
      <c r="N147" s="198" t="s">
        <v>167</v>
      </c>
      <c r="O147" s="200"/>
      <c r="P147" s="200"/>
      <c r="Q147" s="130"/>
      <c r="R147" s="199"/>
      <c r="S147" s="200"/>
      <c r="T147" s="132"/>
      <c r="AB147" s="201" t="str">
        <f>IFERROR(__xludf.DUMMYFUNCTION("FILTER('설정시트'!$D$7:$K$20,'설정시트'!$C$7:$C$20=I147)"),"식재료비")</f>
        <v>식재료비</v>
      </c>
      <c r="AC147" s="201" t="str">
        <f>IFERROR(__xludf.DUMMYFUNCTION("""COMPUTED_VALUE"""),"회사점심")</f>
        <v>회사점심</v>
      </c>
      <c r="AD147" s="201" t="str">
        <f>IFERROR(__xludf.DUMMYFUNCTION("""COMPUTED_VALUE"""),"간식/카페")</f>
        <v>간식/카페</v>
      </c>
      <c r="AE147" s="201" t="str">
        <f>IFERROR(__xludf.DUMMYFUNCTION("""COMPUTED_VALUE"""),"외식/배달")</f>
        <v>외식/배달</v>
      </c>
      <c r="AF147" s="201" t="str">
        <f>IFERROR(__xludf.DUMMYFUNCTION("""COMPUTED_VALUE"""),"기타")</f>
        <v>기타</v>
      </c>
      <c r="AG147" s="201"/>
      <c r="AH147" s="201"/>
      <c r="AI147" s="201"/>
    </row>
    <row r="148">
      <c r="H148" s="195">
        <v>45549.0</v>
      </c>
      <c r="I148" s="203" t="s">
        <v>45</v>
      </c>
      <c r="J148" s="203" t="s">
        <v>43</v>
      </c>
      <c r="K148" s="249">
        <v>8600.0</v>
      </c>
      <c r="L148" s="198" t="s">
        <v>58</v>
      </c>
      <c r="M148" s="130"/>
      <c r="N148" s="198" t="s">
        <v>674</v>
      </c>
      <c r="O148" s="200"/>
      <c r="P148" s="200"/>
      <c r="Q148" s="130"/>
      <c r="R148" s="199"/>
      <c r="S148" s="200"/>
      <c r="T148" s="132"/>
      <c r="AB148" s="201" t="str">
        <f>IFERROR(__xludf.DUMMYFUNCTION("FILTER('설정시트'!$D$7:$K$20,'설정시트'!$C$7:$C$20=I148)"),"약국")</f>
        <v>약국</v>
      </c>
      <c r="AC148" s="201" t="str">
        <f>IFERROR(__xludf.DUMMYFUNCTION("""COMPUTED_VALUE"""),"병원비")</f>
        <v>병원비</v>
      </c>
      <c r="AD148" s="201" t="str">
        <f>IFERROR(__xludf.DUMMYFUNCTION("""COMPUTED_VALUE"""),"영양제")</f>
        <v>영양제</v>
      </c>
      <c r="AE148" s="201" t="str">
        <f>IFERROR(__xludf.DUMMYFUNCTION("""COMPUTED_VALUE"""),"교통비")</f>
        <v>교통비</v>
      </c>
      <c r="AF148" s="201" t="str">
        <f>IFERROR(__xludf.DUMMYFUNCTION("""COMPUTED_VALUE"""),"주유비")</f>
        <v>주유비</v>
      </c>
      <c r="AG148" s="201" t="str">
        <f>IFERROR(__xludf.DUMMYFUNCTION("""COMPUTED_VALUE"""),"기타")</f>
        <v>기타</v>
      </c>
      <c r="AH148" s="201"/>
      <c r="AI148" s="201"/>
    </row>
    <row r="149">
      <c r="H149" s="195">
        <v>45549.0</v>
      </c>
      <c r="I149" s="203" t="s">
        <v>39</v>
      </c>
      <c r="J149" s="203" t="s">
        <v>43</v>
      </c>
      <c r="K149" s="249">
        <v>8700.0</v>
      </c>
      <c r="L149" s="198" t="s">
        <v>56</v>
      </c>
      <c r="M149" s="130"/>
      <c r="N149" s="198" t="s">
        <v>675</v>
      </c>
      <c r="O149" s="200"/>
      <c r="P149" s="200"/>
      <c r="Q149" s="130"/>
      <c r="R149" s="199"/>
      <c r="S149" s="200"/>
      <c r="T149" s="132"/>
      <c r="AB149" s="201" t="str">
        <f>IFERROR(__xludf.DUMMYFUNCTION("FILTER('설정시트'!$D$7:$K$20,'설정시트'!$C$7:$C$20=I149)"),"약국")</f>
        <v>약국</v>
      </c>
      <c r="AC149" s="201" t="str">
        <f>IFERROR(__xludf.DUMMYFUNCTION("""COMPUTED_VALUE"""),"병원비")</f>
        <v>병원비</v>
      </c>
      <c r="AD149" s="201" t="str">
        <f>IFERROR(__xludf.DUMMYFUNCTION("""COMPUTED_VALUE"""),"영양제")</f>
        <v>영양제</v>
      </c>
      <c r="AE149" s="201" t="str">
        <f>IFERROR(__xludf.DUMMYFUNCTION("""COMPUTED_VALUE"""),"교통비")</f>
        <v>교통비</v>
      </c>
      <c r="AF149" s="201" t="str">
        <f>IFERROR(__xludf.DUMMYFUNCTION("""COMPUTED_VALUE"""),"주유비")</f>
        <v>주유비</v>
      </c>
      <c r="AG149" s="201" t="str">
        <f>IFERROR(__xludf.DUMMYFUNCTION("""COMPUTED_VALUE"""),"기타")</f>
        <v>기타</v>
      </c>
      <c r="AH149" s="201"/>
      <c r="AI149" s="201"/>
    </row>
    <row r="150">
      <c r="H150" s="195">
        <v>45549.0</v>
      </c>
      <c r="I150" s="203" t="s">
        <v>26</v>
      </c>
      <c r="J150" s="203" t="s">
        <v>29</v>
      </c>
      <c r="K150" s="249">
        <v>12000.0</v>
      </c>
      <c r="L150" s="198" t="s">
        <v>56</v>
      </c>
      <c r="M150" s="130"/>
      <c r="N150" s="198" t="s">
        <v>676</v>
      </c>
      <c r="O150" s="200"/>
      <c r="P150" s="200"/>
      <c r="Q150" s="130"/>
      <c r="R150" s="199"/>
      <c r="S150" s="200"/>
      <c r="T150" s="132"/>
      <c r="AB150" s="201" t="str">
        <f>IFERROR(__xludf.DUMMYFUNCTION("FILTER('설정시트'!$D$7:$K$20,'설정시트'!$C$7:$C$20=I150)"),"식재료비")</f>
        <v>식재료비</v>
      </c>
      <c r="AC150" s="201" t="str">
        <f>IFERROR(__xludf.DUMMYFUNCTION("""COMPUTED_VALUE"""),"회사점심")</f>
        <v>회사점심</v>
      </c>
      <c r="AD150" s="201" t="str">
        <f>IFERROR(__xludf.DUMMYFUNCTION("""COMPUTED_VALUE"""),"간식/카페")</f>
        <v>간식/카페</v>
      </c>
      <c r="AE150" s="201" t="str">
        <f>IFERROR(__xludf.DUMMYFUNCTION("""COMPUTED_VALUE"""),"외식/배달")</f>
        <v>외식/배달</v>
      </c>
      <c r="AF150" s="201" t="str">
        <f>IFERROR(__xludf.DUMMYFUNCTION("""COMPUTED_VALUE"""),"기타")</f>
        <v>기타</v>
      </c>
      <c r="AG150" s="201"/>
      <c r="AH150" s="201"/>
      <c r="AI150" s="201"/>
    </row>
    <row r="151">
      <c r="H151" s="195">
        <v>45549.0</v>
      </c>
      <c r="I151" s="203" t="s">
        <v>39</v>
      </c>
      <c r="J151" s="203" t="s">
        <v>43</v>
      </c>
      <c r="K151" s="249">
        <v>8000.0</v>
      </c>
      <c r="L151" s="198" t="s">
        <v>56</v>
      </c>
      <c r="M151" s="130"/>
      <c r="N151" s="198" t="s">
        <v>677</v>
      </c>
      <c r="O151" s="200"/>
      <c r="P151" s="200"/>
      <c r="Q151" s="130"/>
      <c r="R151" s="199"/>
      <c r="S151" s="200"/>
      <c r="T151" s="132"/>
      <c r="AB151" s="201" t="str">
        <f>IFERROR(__xludf.DUMMYFUNCTION("FILTER('설정시트'!$D$7:$K$20,'설정시트'!$C$7:$C$20=I151)"),"약국")</f>
        <v>약국</v>
      </c>
      <c r="AC151" s="201" t="str">
        <f>IFERROR(__xludf.DUMMYFUNCTION("""COMPUTED_VALUE"""),"병원비")</f>
        <v>병원비</v>
      </c>
      <c r="AD151" s="201" t="str">
        <f>IFERROR(__xludf.DUMMYFUNCTION("""COMPUTED_VALUE"""),"영양제")</f>
        <v>영양제</v>
      </c>
      <c r="AE151" s="201" t="str">
        <f>IFERROR(__xludf.DUMMYFUNCTION("""COMPUTED_VALUE"""),"교통비")</f>
        <v>교통비</v>
      </c>
      <c r="AF151" s="201" t="str">
        <f>IFERROR(__xludf.DUMMYFUNCTION("""COMPUTED_VALUE"""),"주유비")</f>
        <v>주유비</v>
      </c>
      <c r="AG151" s="201" t="str">
        <f>IFERROR(__xludf.DUMMYFUNCTION("""COMPUTED_VALUE"""),"기타")</f>
        <v>기타</v>
      </c>
      <c r="AH151" s="201"/>
      <c r="AI151" s="201"/>
    </row>
    <row r="152">
      <c r="H152" s="195">
        <v>45550.0</v>
      </c>
      <c r="I152" s="203" t="s">
        <v>45</v>
      </c>
      <c r="J152" s="203" t="s">
        <v>43</v>
      </c>
      <c r="K152" s="249">
        <v>2400.0</v>
      </c>
      <c r="L152" s="198" t="s">
        <v>58</v>
      </c>
      <c r="M152" s="130"/>
      <c r="N152" s="198" t="s">
        <v>678</v>
      </c>
      <c r="O152" s="200"/>
      <c r="P152" s="200"/>
      <c r="Q152" s="130"/>
      <c r="R152" s="199"/>
      <c r="S152" s="200"/>
      <c r="T152" s="132"/>
      <c r="AB152" s="201" t="str">
        <f>IFERROR(__xludf.DUMMYFUNCTION("FILTER('설정시트'!$D$7:$K$20,'설정시트'!$C$7:$C$20=I152)"),"약국")</f>
        <v>약국</v>
      </c>
      <c r="AC152" s="201" t="str">
        <f>IFERROR(__xludf.DUMMYFUNCTION("""COMPUTED_VALUE"""),"병원비")</f>
        <v>병원비</v>
      </c>
      <c r="AD152" s="201" t="str">
        <f>IFERROR(__xludf.DUMMYFUNCTION("""COMPUTED_VALUE"""),"영양제")</f>
        <v>영양제</v>
      </c>
      <c r="AE152" s="201" t="str">
        <f>IFERROR(__xludf.DUMMYFUNCTION("""COMPUTED_VALUE"""),"교통비")</f>
        <v>교통비</v>
      </c>
      <c r="AF152" s="201" t="str">
        <f>IFERROR(__xludf.DUMMYFUNCTION("""COMPUTED_VALUE"""),"주유비")</f>
        <v>주유비</v>
      </c>
      <c r="AG152" s="201" t="str">
        <f>IFERROR(__xludf.DUMMYFUNCTION("""COMPUTED_VALUE"""),"기타")</f>
        <v>기타</v>
      </c>
      <c r="AH152" s="201"/>
      <c r="AI152" s="201"/>
    </row>
    <row r="153">
      <c r="H153" s="195">
        <v>45550.0</v>
      </c>
      <c r="I153" s="203" t="s">
        <v>51</v>
      </c>
      <c r="J153" s="203" t="s">
        <v>49</v>
      </c>
      <c r="K153" s="249">
        <v>32170.0</v>
      </c>
      <c r="L153" s="198" t="s">
        <v>58</v>
      </c>
      <c r="M153" s="130"/>
      <c r="N153" s="198" t="s">
        <v>679</v>
      </c>
      <c r="O153" s="200"/>
      <c r="P153" s="200"/>
      <c r="Q153" s="130"/>
      <c r="R153" s="199"/>
      <c r="S153" s="200"/>
      <c r="T153" s="132"/>
      <c r="AB153" s="201" t="str">
        <f>IFERROR(__xludf.DUMMYFUNCTION("FILTER('설정시트'!$D$7:$K$20,'설정시트'!$C$7:$C$20=I153)"),"축의/부의금")</f>
        <v>축의/부의금</v>
      </c>
      <c r="AC153" s="201" t="str">
        <f>IFERROR(__xludf.DUMMYFUNCTION("""COMPUTED_VALUE"""),"생신/생일선물")</f>
        <v>생신/생일선물</v>
      </c>
      <c r="AD153" s="201" t="str">
        <f>IFERROR(__xludf.DUMMYFUNCTION("""COMPUTED_VALUE"""),"명절/어버이날")</f>
        <v>명절/어버이날</v>
      </c>
      <c r="AE153" s="201" t="str">
        <f>IFERROR(__xludf.DUMMYFUNCTION("""COMPUTED_VALUE"""),"여행")</f>
        <v>여행</v>
      </c>
      <c r="AF153" s="201" t="str">
        <f>IFERROR(__xludf.DUMMYFUNCTION("""COMPUTED_VALUE"""),"기타")</f>
        <v>기타</v>
      </c>
      <c r="AG153" s="201"/>
      <c r="AH153" s="201"/>
      <c r="AI153" s="201"/>
    </row>
    <row r="154">
      <c r="H154" s="195">
        <v>45550.0</v>
      </c>
      <c r="I154" s="203" t="s">
        <v>39</v>
      </c>
      <c r="J154" s="203" t="s">
        <v>43</v>
      </c>
      <c r="K154" s="249">
        <v>5500.0</v>
      </c>
      <c r="L154" s="198" t="s">
        <v>56</v>
      </c>
      <c r="M154" s="130"/>
      <c r="N154" s="198" t="s">
        <v>680</v>
      </c>
      <c r="O154" s="200"/>
      <c r="P154" s="200"/>
      <c r="Q154" s="130"/>
      <c r="R154" s="199"/>
      <c r="S154" s="200"/>
      <c r="T154" s="132"/>
      <c r="AB154" s="201" t="str">
        <f>IFERROR(__xludf.DUMMYFUNCTION("FILTER('설정시트'!$D$7:$K$20,'설정시트'!$C$7:$C$20=I154)"),"약국")</f>
        <v>약국</v>
      </c>
      <c r="AC154" s="201" t="str">
        <f>IFERROR(__xludf.DUMMYFUNCTION("""COMPUTED_VALUE"""),"병원비")</f>
        <v>병원비</v>
      </c>
      <c r="AD154" s="201" t="str">
        <f>IFERROR(__xludf.DUMMYFUNCTION("""COMPUTED_VALUE"""),"영양제")</f>
        <v>영양제</v>
      </c>
      <c r="AE154" s="201" t="str">
        <f>IFERROR(__xludf.DUMMYFUNCTION("""COMPUTED_VALUE"""),"교통비")</f>
        <v>교통비</v>
      </c>
      <c r="AF154" s="201" t="str">
        <f>IFERROR(__xludf.DUMMYFUNCTION("""COMPUTED_VALUE"""),"주유비")</f>
        <v>주유비</v>
      </c>
      <c r="AG154" s="201" t="str">
        <f>IFERROR(__xludf.DUMMYFUNCTION("""COMPUTED_VALUE"""),"기타")</f>
        <v>기타</v>
      </c>
      <c r="AH154" s="201"/>
      <c r="AI154" s="201"/>
    </row>
    <row r="155">
      <c r="H155" s="195">
        <v>45550.0</v>
      </c>
      <c r="I155" s="203" t="s">
        <v>26</v>
      </c>
      <c r="J155" s="203" t="s">
        <v>29</v>
      </c>
      <c r="K155" s="249">
        <v>3400.0</v>
      </c>
      <c r="L155" s="198" t="s">
        <v>56</v>
      </c>
      <c r="M155" s="130"/>
      <c r="N155" s="198" t="s">
        <v>681</v>
      </c>
      <c r="O155" s="200"/>
      <c r="P155" s="200"/>
      <c r="Q155" s="130"/>
      <c r="R155" s="199"/>
      <c r="S155" s="200"/>
      <c r="T155" s="132"/>
      <c r="AB155" s="201" t="str">
        <f>IFERROR(__xludf.DUMMYFUNCTION("FILTER('설정시트'!$D$7:$K$20,'설정시트'!$C$7:$C$20=I155)"),"식재료비")</f>
        <v>식재료비</v>
      </c>
      <c r="AC155" s="201" t="str">
        <f>IFERROR(__xludf.DUMMYFUNCTION("""COMPUTED_VALUE"""),"회사점심")</f>
        <v>회사점심</v>
      </c>
      <c r="AD155" s="201" t="str">
        <f>IFERROR(__xludf.DUMMYFUNCTION("""COMPUTED_VALUE"""),"간식/카페")</f>
        <v>간식/카페</v>
      </c>
      <c r="AE155" s="201" t="str">
        <f>IFERROR(__xludf.DUMMYFUNCTION("""COMPUTED_VALUE"""),"외식/배달")</f>
        <v>외식/배달</v>
      </c>
      <c r="AF155" s="201" t="str">
        <f>IFERROR(__xludf.DUMMYFUNCTION("""COMPUTED_VALUE"""),"기타")</f>
        <v>기타</v>
      </c>
      <c r="AG155" s="201"/>
      <c r="AH155" s="201"/>
      <c r="AI155" s="201"/>
    </row>
    <row r="156">
      <c r="H156" s="195">
        <v>45551.0</v>
      </c>
      <c r="I156" s="203" t="s">
        <v>31</v>
      </c>
      <c r="J156" s="203" t="s">
        <v>29</v>
      </c>
      <c r="K156" s="249">
        <v>11800.0</v>
      </c>
      <c r="L156" s="198" t="s">
        <v>58</v>
      </c>
      <c r="M156" s="130"/>
      <c r="N156" s="198" t="s">
        <v>682</v>
      </c>
      <c r="O156" s="200"/>
      <c r="P156" s="200"/>
      <c r="Q156" s="130"/>
      <c r="R156" s="199"/>
      <c r="S156" s="200"/>
      <c r="T156" s="132"/>
      <c r="AB156" s="201" t="str">
        <f>IFERROR(__xludf.DUMMYFUNCTION("FILTER('설정시트'!$D$7:$K$20,'설정시트'!$C$7:$C$20=I156)"),"식재료비")</f>
        <v>식재료비</v>
      </c>
      <c r="AC156" s="201" t="str">
        <f>IFERROR(__xludf.DUMMYFUNCTION("""COMPUTED_VALUE"""),"회사점심")</f>
        <v>회사점심</v>
      </c>
      <c r="AD156" s="201" t="str">
        <f>IFERROR(__xludf.DUMMYFUNCTION("""COMPUTED_VALUE"""),"간식/카페")</f>
        <v>간식/카페</v>
      </c>
      <c r="AE156" s="201" t="str">
        <f>IFERROR(__xludf.DUMMYFUNCTION("""COMPUTED_VALUE"""),"외식/배달")</f>
        <v>외식/배달</v>
      </c>
      <c r="AF156" s="201" t="str">
        <f>IFERROR(__xludf.DUMMYFUNCTION("""COMPUTED_VALUE"""),"기타")</f>
        <v>기타</v>
      </c>
      <c r="AG156" s="201"/>
      <c r="AH156" s="201"/>
      <c r="AI156" s="201"/>
    </row>
    <row r="157">
      <c r="H157" s="195">
        <v>45551.0</v>
      </c>
      <c r="I157" s="203" t="s">
        <v>51</v>
      </c>
      <c r="J157" s="203" t="s">
        <v>49</v>
      </c>
      <c r="K157" s="249">
        <f>500000 * 2</f>
        <v>1000000</v>
      </c>
      <c r="L157" s="198" t="s">
        <v>54</v>
      </c>
      <c r="M157" s="130"/>
      <c r="N157" s="198" t="s">
        <v>683</v>
      </c>
      <c r="O157" s="200"/>
      <c r="P157" s="200"/>
      <c r="Q157" s="130"/>
      <c r="R157" s="199"/>
      <c r="S157" s="200"/>
      <c r="T157" s="132"/>
      <c r="AB157" s="201" t="str">
        <f>IFERROR(__xludf.DUMMYFUNCTION("FILTER('설정시트'!$D$7:$K$20,'설정시트'!$C$7:$C$20=I157)"),"축의/부의금")</f>
        <v>축의/부의금</v>
      </c>
      <c r="AC157" s="201" t="str">
        <f>IFERROR(__xludf.DUMMYFUNCTION("""COMPUTED_VALUE"""),"생신/생일선물")</f>
        <v>생신/생일선물</v>
      </c>
      <c r="AD157" s="201" t="str">
        <f>IFERROR(__xludf.DUMMYFUNCTION("""COMPUTED_VALUE"""),"명절/어버이날")</f>
        <v>명절/어버이날</v>
      </c>
      <c r="AE157" s="201" t="str">
        <f>IFERROR(__xludf.DUMMYFUNCTION("""COMPUTED_VALUE"""),"여행")</f>
        <v>여행</v>
      </c>
      <c r="AF157" s="201" t="str">
        <f>IFERROR(__xludf.DUMMYFUNCTION("""COMPUTED_VALUE"""),"기타")</f>
        <v>기타</v>
      </c>
      <c r="AG157" s="201"/>
      <c r="AH157" s="201"/>
      <c r="AI157" s="201"/>
    </row>
    <row r="158">
      <c r="H158" s="195">
        <v>45551.0</v>
      </c>
      <c r="I158" s="203" t="s">
        <v>26</v>
      </c>
      <c r="J158" s="203" t="s">
        <v>30</v>
      </c>
      <c r="K158" s="249">
        <v>25800.0</v>
      </c>
      <c r="L158" s="198" t="s">
        <v>55</v>
      </c>
      <c r="M158" s="130"/>
      <c r="N158" s="198" t="s">
        <v>684</v>
      </c>
      <c r="O158" s="200"/>
      <c r="P158" s="200"/>
      <c r="Q158" s="130"/>
      <c r="R158" s="199"/>
      <c r="S158" s="200"/>
      <c r="T158" s="132"/>
      <c r="AB158" s="201" t="str">
        <f>IFERROR(__xludf.DUMMYFUNCTION("FILTER('설정시트'!$D$7:$K$20,'설정시트'!$C$7:$C$20=I158)"),"식재료비")</f>
        <v>식재료비</v>
      </c>
      <c r="AC158" s="201" t="str">
        <f>IFERROR(__xludf.DUMMYFUNCTION("""COMPUTED_VALUE"""),"회사점심")</f>
        <v>회사점심</v>
      </c>
      <c r="AD158" s="201" t="str">
        <f>IFERROR(__xludf.DUMMYFUNCTION("""COMPUTED_VALUE"""),"간식/카페")</f>
        <v>간식/카페</v>
      </c>
      <c r="AE158" s="201" t="str">
        <f>IFERROR(__xludf.DUMMYFUNCTION("""COMPUTED_VALUE"""),"외식/배달")</f>
        <v>외식/배달</v>
      </c>
      <c r="AF158" s="201" t="str">
        <f>IFERROR(__xludf.DUMMYFUNCTION("""COMPUTED_VALUE"""),"기타")</f>
        <v>기타</v>
      </c>
      <c r="AG158" s="201"/>
      <c r="AH158" s="201"/>
      <c r="AI158" s="201"/>
    </row>
    <row r="159">
      <c r="H159" s="195">
        <v>45551.0</v>
      </c>
      <c r="I159" s="203" t="s">
        <v>26</v>
      </c>
      <c r="J159" s="203" t="s">
        <v>30</v>
      </c>
      <c r="K159" s="249">
        <v>90000.0</v>
      </c>
      <c r="L159" s="198" t="s">
        <v>56</v>
      </c>
      <c r="M159" s="130"/>
      <c r="N159" s="198" t="s">
        <v>685</v>
      </c>
      <c r="O159" s="200"/>
      <c r="P159" s="200"/>
      <c r="Q159" s="130"/>
      <c r="R159" s="199"/>
      <c r="S159" s="200"/>
      <c r="T159" s="132"/>
      <c r="AB159" s="201" t="str">
        <f>IFERROR(__xludf.DUMMYFUNCTION("FILTER('설정시트'!$D$7:$K$20,'설정시트'!$C$7:$C$20=I159)"),"식재료비")</f>
        <v>식재료비</v>
      </c>
      <c r="AC159" s="201" t="str">
        <f>IFERROR(__xludf.DUMMYFUNCTION("""COMPUTED_VALUE"""),"회사점심")</f>
        <v>회사점심</v>
      </c>
      <c r="AD159" s="201" t="str">
        <f>IFERROR(__xludf.DUMMYFUNCTION("""COMPUTED_VALUE"""),"간식/카페")</f>
        <v>간식/카페</v>
      </c>
      <c r="AE159" s="201" t="str">
        <f>IFERROR(__xludf.DUMMYFUNCTION("""COMPUTED_VALUE"""),"외식/배달")</f>
        <v>외식/배달</v>
      </c>
      <c r="AF159" s="201" t="str">
        <f>IFERROR(__xludf.DUMMYFUNCTION("""COMPUTED_VALUE"""),"기타")</f>
        <v>기타</v>
      </c>
      <c r="AG159" s="201"/>
      <c r="AH159" s="201"/>
      <c r="AI159" s="201"/>
    </row>
    <row r="160">
      <c r="H160" s="195">
        <v>45552.0</v>
      </c>
      <c r="I160" s="203" t="s">
        <v>26</v>
      </c>
      <c r="J160" s="203" t="s">
        <v>30</v>
      </c>
      <c r="K160" s="249">
        <v>118000.0</v>
      </c>
      <c r="L160" s="198" t="s">
        <v>55</v>
      </c>
      <c r="M160" s="130"/>
      <c r="N160" s="198" t="s">
        <v>686</v>
      </c>
      <c r="O160" s="200"/>
      <c r="P160" s="200"/>
      <c r="Q160" s="130"/>
      <c r="R160" s="199"/>
      <c r="S160" s="200"/>
      <c r="T160" s="132"/>
      <c r="AB160" s="201" t="str">
        <f>IFERROR(__xludf.DUMMYFUNCTION("FILTER('설정시트'!$D$7:$K$20,'설정시트'!$C$7:$C$20=I160)"),"식재료비")</f>
        <v>식재료비</v>
      </c>
      <c r="AC160" s="201" t="str">
        <f>IFERROR(__xludf.DUMMYFUNCTION("""COMPUTED_VALUE"""),"회사점심")</f>
        <v>회사점심</v>
      </c>
      <c r="AD160" s="201" t="str">
        <f>IFERROR(__xludf.DUMMYFUNCTION("""COMPUTED_VALUE"""),"간식/카페")</f>
        <v>간식/카페</v>
      </c>
      <c r="AE160" s="201" t="str">
        <f>IFERROR(__xludf.DUMMYFUNCTION("""COMPUTED_VALUE"""),"외식/배달")</f>
        <v>외식/배달</v>
      </c>
      <c r="AF160" s="201" t="str">
        <f>IFERROR(__xludf.DUMMYFUNCTION("""COMPUTED_VALUE"""),"기타")</f>
        <v>기타</v>
      </c>
      <c r="AG160" s="201"/>
      <c r="AH160" s="201"/>
      <c r="AI160" s="201"/>
    </row>
    <row r="161">
      <c r="H161" s="195">
        <v>45552.0</v>
      </c>
      <c r="I161" s="203" t="s">
        <v>3</v>
      </c>
      <c r="J161" s="203" t="s">
        <v>8</v>
      </c>
      <c r="K161" s="249">
        <v>280000.0</v>
      </c>
      <c r="L161" s="199"/>
      <c r="M161" s="130"/>
      <c r="N161" s="198" t="s">
        <v>687</v>
      </c>
      <c r="O161" s="200"/>
      <c r="P161" s="200"/>
      <c r="Q161" s="130"/>
      <c r="R161" s="199"/>
      <c r="S161" s="200"/>
      <c r="T161" s="132"/>
      <c r="AB161" s="201" t="str">
        <f>IFERROR(__xludf.DUMMYFUNCTION("FILTER('설정시트'!$D$7:$K$20,'설정시트'!$C$7:$C$20=I161)"),"🍪 월급")</f>
        <v>🍪 월급</v>
      </c>
      <c r="AC161" s="201" t="str">
        <f>IFERROR(__xludf.DUMMYFUNCTION("""COMPUTED_VALUE"""),"🍪 부수입")</f>
        <v>🍪 부수입</v>
      </c>
      <c r="AD161" s="201" t="str">
        <f>IFERROR(__xludf.DUMMYFUNCTION("""COMPUTED_VALUE"""),"🐻 월급")</f>
        <v>🐻 월급</v>
      </c>
      <c r="AE161" s="201" t="str">
        <f>IFERROR(__xludf.DUMMYFUNCTION("""COMPUTED_VALUE"""),"🐻 부수입")</f>
        <v>🐻 부수입</v>
      </c>
      <c r="AF161" s="201" t="str">
        <f>IFERROR(__xludf.DUMMYFUNCTION("""COMPUTED_VALUE"""),"기타")</f>
        <v>기타</v>
      </c>
      <c r="AG161" s="201"/>
      <c r="AH161" s="201"/>
      <c r="AI161" s="201"/>
    </row>
    <row r="162">
      <c r="H162" s="195">
        <v>45553.0</v>
      </c>
      <c r="I162" s="203" t="s">
        <v>45</v>
      </c>
      <c r="J162" s="203" t="s">
        <v>44</v>
      </c>
      <c r="K162" s="249">
        <v>50000.0</v>
      </c>
      <c r="L162" s="198" t="s">
        <v>58</v>
      </c>
      <c r="M162" s="130"/>
      <c r="N162" s="198" t="s">
        <v>688</v>
      </c>
      <c r="O162" s="200"/>
      <c r="P162" s="200"/>
      <c r="Q162" s="130"/>
      <c r="R162" s="199"/>
      <c r="S162" s="200"/>
      <c r="T162" s="132"/>
      <c r="AB162" s="201" t="str">
        <f>IFERROR(__xludf.DUMMYFUNCTION("FILTER('설정시트'!$D$7:$K$20,'설정시트'!$C$7:$C$20=I162)"),"약국")</f>
        <v>약국</v>
      </c>
      <c r="AC162" s="201" t="str">
        <f>IFERROR(__xludf.DUMMYFUNCTION("""COMPUTED_VALUE"""),"병원비")</f>
        <v>병원비</v>
      </c>
      <c r="AD162" s="201" t="str">
        <f>IFERROR(__xludf.DUMMYFUNCTION("""COMPUTED_VALUE"""),"영양제")</f>
        <v>영양제</v>
      </c>
      <c r="AE162" s="201" t="str">
        <f>IFERROR(__xludf.DUMMYFUNCTION("""COMPUTED_VALUE"""),"교통비")</f>
        <v>교통비</v>
      </c>
      <c r="AF162" s="201" t="str">
        <f>IFERROR(__xludf.DUMMYFUNCTION("""COMPUTED_VALUE"""),"주유비")</f>
        <v>주유비</v>
      </c>
      <c r="AG162" s="201" t="str">
        <f>IFERROR(__xludf.DUMMYFUNCTION("""COMPUTED_VALUE"""),"기타")</f>
        <v>기타</v>
      </c>
      <c r="AH162" s="201"/>
      <c r="AI162" s="201"/>
    </row>
    <row r="163">
      <c r="H163" s="195">
        <v>45553.0</v>
      </c>
      <c r="I163" s="203" t="s">
        <v>31</v>
      </c>
      <c r="J163" s="203" t="s">
        <v>29</v>
      </c>
      <c r="K163" s="249">
        <v>2200.0</v>
      </c>
      <c r="L163" s="198" t="s">
        <v>58</v>
      </c>
      <c r="M163" s="130"/>
      <c r="N163" s="198" t="s">
        <v>689</v>
      </c>
      <c r="O163" s="200"/>
      <c r="P163" s="200"/>
      <c r="Q163" s="130"/>
      <c r="R163" s="199"/>
      <c r="S163" s="200"/>
      <c r="T163" s="132"/>
      <c r="AB163" s="201" t="str">
        <f>IFERROR(__xludf.DUMMYFUNCTION("FILTER('설정시트'!$D$7:$K$20,'설정시트'!$C$7:$C$20=I163)"),"식재료비")</f>
        <v>식재료비</v>
      </c>
      <c r="AC163" s="201" t="str">
        <f>IFERROR(__xludf.DUMMYFUNCTION("""COMPUTED_VALUE"""),"회사점심")</f>
        <v>회사점심</v>
      </c>
      <c r="AD163" s="201" t="str">
        <f>IFERROR(__xludf.DUMMYFUNCTION("""COMPUTED_VALUE"""),"간식/카페")</f>
        <v>간식/카페</v>
      </c>
      <c r="AE163" s="201" t="str">
        <f>IFERROR(__xludf.DUMMYFUNCTION("""COMPUTED_VALUE"""),"외식/배달")</f>
        <v>외식/배달</v>
      </c>
      <c r="AF163" s="201" t="str">
        <f>IFERROR(__xludf.DUMMYFUNCTION("""COMPUTED_VALUE"""),"기타")</f>
        <v>기타</v>
      </c>
      <c r="AG163" s="201"/>
      <c r="AH163" s="201"/>
      <c r="AI163" s="201"/>
    </row>
    <row r="164">
      <c r="H164" s="195">
        <v>45553.0</v>
      </c>
      <c r="I164" s="203" t="s">
        <v>31</v>
      </c>
      <c r="J164" s="203" t="s">
        <v>30</v>
      </c>
      <c r="K164" s="249">
        <v>23000.0</v>
      </c>
      <c r="L164" s="198" t="s">
        <v>58</v>
      </c>
      <c r="M164" s="130"/>
      <c r="N164" s="198" t="s">
        <v>690</v>
      </c>
      <c r="O164" s="200"/>
      <c r="P164" s="200"/>
      <c r="Q164" s="130"/>
      <c r="R164" s="199"/>
      <c r="S164" s="200"/>
      <c r="T164" s="132"/>
      <c r="AB164" s="201" t="str">
        <f>IFERROR(__xludf.DUMMYFUNCTION("FILTER('설정시트'!$D$7:$K$20,'설정시트'!$C$7:$C$20=I164)"),"식재료비")</f>
        <v>식재료비</v>
      </c>
      <c r="AC164" s="201" t="str">
        <f>IFERROR(__xludf.DUMMYFUNCTION("""COMPUTED_VALUE"""),"회사점심")</f>
        <v>회사점심</v>
      </c>
      <c r="AD164" s="201" t="str">
        <f>IFERROR(__xludf.DUMMYFUNCTION("""COMPUTED_VALUE"""),"간식/카페")</f>
        <v>간식/카페</v>
      </c>
      <c r="AE164" s="201" t="str">
        <f>IFERROR(__xludf.DUMMYFUNCTION("""COMPUTED_VALUE"""),"외식/배달")</f>
        <v>외식/배달</v>
      </c>
      <c r="AF164" s="201" t="str">
        <f>IFERROR(__xludf.DUMMYFUNCTION("""COMPUTED_VALUE"""),"기타")</f>
        <v>기타</v>
      </c>
      <c r="AG164" s="201"/>
      <c r="AH164" s="201"/>
      <c r="AI164" s="201"/>
    </row>
    <row r="165">
      <c r="H165" s="195">
        <v>45553.0</v>
      </c>
      <c r="I165" s="203" t="s">
        <v>46</v>
      </c>
      <c r="J165" s="203" t="s">
        <v>48</v>
      </c>
      <c r="K165" s="249">
        <v>100000.0</v>
      </c>
      <c r="L165" s="198" t="s">
        <v>54</v>
      </c>
      <c r="M165" s="130"/>
      <c r="N165" s="198" t="s">
        <v>691</v>
      </c>
      <c r="O165" s="200"/>
      <c r="P165" s="200"/>
      <c r="Q165" s="130"/>
      <c r="R165" s="199"/>
      <c r="S165" s="200"/>
      <c r="T165" s="132"/>
      <c r="AB165" s="201" t="str">
        <f>IFERROR(__xludf.DUMMYFUNCTION("FILTER('설정시트'!$D$7:$K$20,'설정시트'!$C$7:$C$20=I165)"),"축의/부의금")</f>
        <v>축의/부의금</v>
      </c>
      <c r="AC165" s="201" t="str">
        <f>IFERROR(__xludf.DUMMYFUNCTION("""COMPUTED_VALUE"""),"생신/생일선물")</f>
        <v>생신/생일선물</v>
      </c>
      <c r="AD165" s="201" t="str">
        <f>IFERROR(__xludf.DUMMYFUNCTION("""COMPUTED_VALUE"""),"명절/어버이날")</f>
        <v>명절/어버이날</v>
      </c>
      <c r="AE165" s="201" t="str">
        <f>IFERROR(__xludf.DUMMYFUNCTION("""COMPUTED_VALUE"""),"여행")</f>
        <v>여행</v>
      </c>
      <c r="AF165" s="201" t="str">
        <f>IFERROR(__xludf.DUMMYFUNCTION("""COMPUTED_VALUE"""),"기타")</f>
        <v>기타</v>
      </c>
      <c r="AG165" s="201"/>
      <c r="AH165" s="201"/>
      <c r="AI165" s="201"/>
    </row>
    <row r="166">
      <c r="H166" s="195">
        <v>45553.0</v>
      </c>
      <c r="I166" s="203" t="s">
        <v>3</v>
      </c>
      <c r="J166" s="203" t="s">
        <v>8</v>
      </c>
      <c r="K166" s="249">
        <v>120000.0</v>
      </c>
      <c r="L166" s="198"/>
      <c r="M166" s="130"/>
      <c r="N166" s="198" t="s">
        <v>692</v>
      </c>
      <c r="O166" s="200"/>
      <c r="P166" s="200"/>
      <c r="Q166" s="130"/>
      <c r="R166" s="199"/>
      <c r="S166" s="200"/>
      <c r="T166" s="132"/>
      <c r="AB166" s="201" t="str">
        <f>IFERROR(__xludf.DUMMYFUNCTION("FILTER('설정시트'!$D$7:$K$20,'설정시트'!$C$7:$C$20=I166)"),"🍪 월급")</f>
        <v>🍪 월급</v>
      </c>
      <c r="AC166" s="201" t="str">
        <f>IFERROR(__xludf.DUMMYFUNCTION("""COMPUTED_VALUE"""),"🍪 부수입")</f>
        <v>🍪 부수입</v>
      </c>
      <c r="AD166" s="201" t="str">
        <f>IFERROR(__xludf.DUMMYFUNCTION("""COMPUTED_VALUE"""),"🐻 월급")</f>
        <v>🐻 월급</v>
      </c>
      <c r="AE166" s="201" t="str">
        <f>IFERROR(__xludf.DUMMYFUNCTION("""COMPUTED_VALUE"""),"🐻 부수입")</f>
        <v>🐻 부수입</v>
      </c>
      <c r="AF166" s="201" t="str">
        <f>IFERROR(__xludf.DUMMYFUNCTION("""COMPUTED_VALUE"""),"기타")</f>
        <v>기타</v>
      </c>
      <c r="AG166" s="201"/>
      <c r="AH166" s="201"/>
      <c r="AI166" s="201"/>
    </row>
    <row r="167">
      <c r="H167" s="195">
        <v>45553.0</v>
      </c>
      <c r="I167" s="203" t="s">
        <v>26</v>
      </c>
      <c r="J167" s="203" t="s">
        <v>27</v>
      </c>
      <c r="K167" s="249">
        <v>13220.0</v>
      </c>
      <c r="L167" s="198" t="s">
        <v>56</v>
      </c>
      <c r="M167" s="130"/>
      <c r="N167" s="198" t="s">
        <v>693</v>
      </c>
      <c r="O167" s="200"/>
      <c r="P167" s="200"/>
      <c r="Q167" s="130"/>
      <c r="R167" s="199"/>
      <c r="S167" s="200"/>
      <c r="T167" s="132"/>
      <c r="AB167" s="201" t="str">
        <f>IFERROR(__xludf.DUMMYFUNCTION("FILTER('설정시트'!$D$7:$K$20,'설정시트'!$C$7:$C$20=I167)"),"식재료비")</f>
        <v>식재료비</v>
      </c>
      <c r="AC167" s="201" t="str">
        <f>IFERROR(__xludf.DUMMYFUNCTION("""COMPUTED_VALUE"""),"회사점심")</f>
        <v>회사점심</v>
      </c>
      <c r="AD167" s="201" t="str">
        <f>IFERROR(__xludf.DUMMYFUNCTION("""COMPUTED_VALUE"""),"간식/카페")</f>
        <v>간식/카페</v>
      </c>
      <c r="AE167" s="201" t="str">
        <f>IFERROR(__xludf.DUMMYFUNCTION("""COMPUTED_VALUE"""),"외식/배달")</f>
        <v>외식/배달</v>
      </c>
      <c r="AF167" s="201" t="str">
        <f>IFERROR(__xludf.DUMMYFUNCTION("""COMPUTED_VALUE"""),"기타")</f>
        <v>기타</v>
      </c>
      <c r="AG167" s="201"/>
      <c r="AH167" s="201"/>
      <c r="AI167" s="201"/>
    </row>
    <row r="168">
      <c r="H168" s="195">
        <v>45553.0</v>
      </c>
      <c r="I168" s="203" t="s">
        <v>22</v>
      </c>
      <c r="J168" s="203" t="s">
        <v>23</v>
      </c>
      <c r="K168" s="249">
        <v>8390.0</v>
      </c>
      <c r="L168" s="198" t="s">
        <v>56</v>
      </c>
      <c r="M168" s="130"/>
      <c r="N168" s="198" t="s">
        <v>694</v>
      </c>
      <c r="O168" s="200"/>
      <c r="P168" s="200"/>
      <c r="Q168" s="130"/>
      <c r="R168" s="199"/>
      <c r="S168" s="200"/>
      <c r="T168" s="132"/>
      <c r="AB168" s="201" t="str">
        <f>IFERROR(__xludf.DUMMYFUNCTION("FILTER('설정시트'!$D$7:$K$20,'설정시트'!$C$7:$C$20=I168)"),"주방/욕실")</f>
        <v>주방/욕실</v>
      </c>
      <c r="AC168" s="201" t="str">
        <f>IFERROR(__xludf.DUMMYFUNCTION("""COMPUTED_VALUE"""),"소모품")</f>
        <v>소모품</v>
      </c>
      <c r="AD168" s="201" t="str">
        <f>IFERROR(__xludf.DUMMYFUNCTION("""COMPUTED_VALUE"""),"기타")</f>
        <v>기타</v>
      </c>
      <c r="AE168" s="201"/>
      <c r="AF168" s="201"/>
      <c r="AG168" s="201"/>
      <c r="AH168" s="201"/>
      <c r="AI168" s="201"/>
    </row>
    <row r="169">
      <c r="H169" s="195">
        <v>45554.0</v>
      </c>
      <c r="I169" s="203" t="s">
        <v>14</v>
      </c>
      <c r="J169" s="203" t="s">
        <v>16</v>
      </c>
      <c r="K169" s="249">
        <v>100000.0</v>
      </c>
      <c r="L169" s="198" t="s">
        <v>54</v>
      </c>
      <c r="M169" s="130"/>
      <c r="N169" s="198" t="s">
        <v>16</v>
      </c>
      <c r="O169" s="200"/>
      <c r="P169" s="200"/>
      <c r="Q169" s="130"/>
      <c r="R169" s="199"/>
      <c r="S169" s="200"/>
      <c r="T169" s="132"/>
      <c r="AB169" s="201" t="str">
        <f>IFERROR(__xludf.DUMMYFUNCTION("FILTER('설정시트'!$D$7:$K$20,'설정시트'!$C$7:$C$20=I169)"),"관리비")</f>
        <v>관리비</v>
      </c>
      <c r="AC169" s="201" t="str">
        <f>IFERROR(__xludf.DUMMYFUNCTION("""COMPUTED_VALUE"""),"월세")</f>
        <v>월세</v>
      </c>
      <c r="AD169" s="201" t="str">
        <f>IFERROR(__xludf.DUMMYFUNCTION("""COMPUTED_VALUE"""),"대출이자")</f>
        <v>대출이자</v>
      </c>
      <c r="AE169" s="201" t="str">
        <f>IFERROR(__xludf.DUMMYFUNCTION("""COMPUTED_VALUE"""),"통신비")</f>
        <v>통신비</v>
      </c>
      <c r="AF169" s="201" t="str">
        <f>IFERROR(__xludf.DUMMYFUNCTION("""COMPUTED_VALUE"""),"보험료")</f>
        <v>보험료</v>
      </c>
      <c r="AG169" s="201" t="str">
        <f>IFERROR(__xludf.DUMMYFUNCTION("""COMPUTED_VALUE"""),"곗돈")</f>
        <v>곗돈</v>
      </c>
      <c r="AH169" s="201"/>
      <c r="AI169" s="201"/>
    </row>
    <row r="170">
      <c r="H170" s="195">
        <v>45554.0</v>
      </c>
      <c r="I170" s="203" t="s">
        <v>3</v>
      </c>
      <c r="J170" s="203" t="s">
        <v>8</v>
      </c>
      <c r="K170" s="249">
        <v>678661.0</v>
      </c>
      <c r="L170" s="198"/>
      <c r="M170" s="130"/>
      <c r="N170" s="198" t="s">
        <v>695</v>
      </c>
      <c r="O170" s="200"/>
      <c r="P170" s="200"/>
      <c r="Q170" s="130"/>
      <c r="R170" s="199"/>
      <c r="S170" s="200"/>
      <c r="T170" s="132"/>
      <c r="AB170" s="201" t="str">
        <f>IFERROR(__xludf.DUMMYFUNCTION("FILTER('설정시트'!$D$7:$K$20,'설정시트'!$C$7:$C$20=I170)"),"🍪 월급")</f>
        <v>🍪 월급</v>
      </c>
      <c r="AC170" s="201" t="str">
        <f>IFERROR(__xludf.DUMMYFUNCTION("""COMPUTED_VALUE"""),"🍪 부수입")</f>
        <v>🍪 부수입</v>
      </c>
      <c r="AD170" s="201" t="str">
        <f>IFERROR(__xludf.DUMMYFUNCTION("""COMPUTED_VALUE"""),"🐻 월급")</f>
        <v>🐻 월급</v>
      </c>
      <c r="AE170" s="201" t="str">
        <f>IFERROR(__xludf.DUMMYFUNCTION("""COMPUTED_VALUE"""),"🐻 부수입")</f>
        <v>🐻 부수입</v>
      </c>
      <c r="AF170" s="201" t="str">
        <f>IFERROR(__xludf.DUMMYFUNCTION("""COMPUTED_VALUE"""),"기타")</f>
        <v>기타</v>
      </c>
      <c r="AG170" s="201"/>
      <c r="AH170" s="201"/>
      <c r="AI170" s="201"/>
    </row>
    <row r="171">
      <c r="H171" s="195">
        <v>45554.0</v>
      </c>
      <c r="I171" s="203" t="s">
        <v>39</v>
      </c>
      <c r="J171" s="203" t="s">
        <v>8</v>
      </c>
      <c r="K171" s="249">
        <v>160000.0</v>
      </c>
      <c r="L171" s="198" t="s">
        <v>54</v>
      </c>
      <c r="M171" s="130"/>
      <c r="N171" s="198" t="s">
        <v>696</v>
      </c>
      <c r="O171" s="200"/>
      <c r="P171" s="200"/>
      <c r="Q171" s="130"/>
      <c r="R171" s="199"/>
      <c r="S171" s="200"/>
      <c r="T171" s="132"/>
      <c r="AB171" s="201" t="str">
        <f>IFERROR(__xludf.DUMMYFUNCTION("FILTER('설정시트'!$D$7:$K$20,'설정시트'!$C$7:$C$20=I171)"),"약국")</f>
        <v>약국</v>
      </c>
      <c r="AC171" s="201" t="str">
        <f>IFERROR(__xludf.DUMMYFUNCTION("""COMPUTED_VALUE"""),"병원비")</f>
        <v>병원비</v>
      </c>
      <c r="AD171" s="201" t="str">
        <f>IFERROR(__xludf.DUMMYFUNCTION("""COMPUTED_VALUE"""),"영양제")</f>
        <v>영양제</v>
      </c>
      <c r="AE171" s="201" t="str">
        <f>IFERROR(__xludf.DUMMYFUNCTION("""COMPUTED_VALUE"""),"교통비")</f>
        <v>교통비</v>
      </c>
      <c r="AF171" s="201" t="str">
        <f>IFERROR(__xludf.DUMMYFUNCTION("""COMPUTED_VALUE"""),"주유비")</f>
        <v>주유비</v>
      </c>
      <c r="AG171" s="201" t="str">
        <f>IFERROR(__xludf.DUMMYFUNCTION("""COMPUTED_VALUE"""),"기타")</f>
        <v>기타</v>
      </c>
      <c r="AH171" s="201"/>
      <c r="AI171" s="201"/>
    </row>
    <row r="172">
      <c r="H172" s="195">
        <v>45554.0</v>
      </c>
      <c r="I172" s="203" t="s">
        <v>45</v>
      </c>
      <c r="J172" s="203" t="s">
        <v>8</v>
      </c>
      <c r="K172" s="249">
        <v>160000.0</v>
      </c>
      <c r="L172" s="198" t="s">
        <v>54</v>
      </c>
      <c r="M172" s="130"/>
      <c r="N172" s="198" t="s">
        <v>696</v>
      </c>
      <c r="O172" s="200"/>
      <c r="P172" s="200"/>
      <c r="Q172" s="130"/>
      <c r="R172" s="199"/>
      <c r="S172" s="200"/>
      <c r="T172" s="132"/>
      <c r="AB172" s="201" t="str">
        <f>IFERROR(__xludf.DUMMYFUNCTION("FILTER('설정시트'!$D$7:$K$20,'설정시트'!$C$7:$C$20=I172)"),"약국")</f>
        <v>약국</v>
      </c>
      <c r="AC172" s="201" t="str">
        <f>IFERROR(__xludf.DUMMYFUNCTION("""COMPUTED_VALUE"""),"병원비")</f>
        <v>병원비</v>
      </c>
      <c r="AD172" s="201" t="str">
        <f>IFERROR(__xludf.DUMMYFUNCTION("""COMPUTED_VALUE"""),"영양제")</f>
        <v>영양제</v>
      </c>
      <c r="AE172" s="201" t="str">
        <f>IFERROR(__xludf.DUMMYFUNCTION("""COMPUTED_VALUE"""),"교통비")</f>
        <v>교통비</v>
      </c>
      <c r="AF172" s="201" t="str">
        <f>IFERROR(__xludf.DUMMYFUNCTION("""COMPUTED_VALUE"""),"주유비")</f>
        <v>주유비</v>
      </c>
      <c r="AG172" s="201" t="str">
        <f>IFERROR(__xludf.DUMMYFUNCTION("""COMPUTED_VALUE"""),"기타")</f>
        <v>기타</v>
      </c>
      <c r="AH172" s="201"/>
      <c r="AI172" s="201"/>
    </row>
    <row r="173">
      <c r="H173" s="195">
        <v>45554.0</v>
      </c>
      <c r="I173" s="203" t="s">
        <v>26</v>
      </c>
      <c r="J173" s="203" t="s">
        <v>29</v>
      </c>
      <c r="K173" s="249">
        <v>2900.0</v>
      </c>
      <c r="L173" s="198" t="s">
        <v>56</v>
      </c>
      <c r="M173" s="130"/>
      <c r="N173" s="198" t="s">
        <v>697</v>
      </c>
      <c r="O173" s="200"/>
      <c r="P173" s="200"/>
      <c r="Q173" s="130"/>
      <c r="R173" s="199"/>
      <c r="S173" s="200"/>
      <c r="T173" s="132"/>
      <c r="AB173" s="201" t="str">
        <f>IFERROR(__xludf.DUMMYFUNCTION("FILTER('설정시트'!$D$7:$K$20,'설정시트'!$C$7:$C$20=I173)"),"식재료비")</f>
        <v>식재료비</v>
      </c>
      <c r="AC173" s="201" t="str">
        <f>IFERROR(__xludf.DUMMYFUNCTION("""COMPUTED_VALUE"""),"회사점심")</f>
        <v>회사점심</v>
      </c>
      <c r="AD173" s="201" t="str">
        <f>IFERROR(__xludf.DUMMYFUNCTION("""COMPUTED_VALUE"""),"간식/카페")</f>
        <v>간식/카페</v>
      </c>
      <c r="AE173" s="201" t="str">
        <f>IFERROR(__xludf.DUMMYFUNCTION("""COMPUTED_VALUE"""),"외식/배달")</f>
        <v>외식/배달</v>
      </c>
      <c r="AF173" s="201" t="str">
        <f>IFERROR(__xludf.DUMMYFUNCTION("""COMPUTED_VALUE"""),"기타")</f>
        <v>기타</v>
      </c>
      <c r="AG173" s="201"/>
      <c r="AH173" s="201"/>
      <c r="AI173" s="201"/>
    </row>
    <row r="174">
      <c r="H174" s="195">
        <v>45554.0</v>
      </c>
      <c r="I174" s="203" t="s">
        <v>32</v>
      </c>
      <c r="J174" s="203" t="s">
        <v>37</v>
      </c>
      <c r="K174" s="249">
        <v>4000.0</v>
      </c>
      <c r="L174" s="198" t="s">
        <v>56</v>
      </c>
      <c r="M174" s="130"/>
      <c r="N174" s="198" t="s">
        <v>698</v>
      </c>
      <c r="O174" s="200"/>
      <c r="P174" s="200"/>
      <c r="Q174" s="130"/>
      <c r="R174" s="199"/>
      <c r="S174" s="200"/>
      <c r="T174" s="132"/>
      <c r="AB174" s="201" t="str">
        <f>IFERROR(__xludf.DUMMYFUNCTION("FILTER('설정시트'!$D$7:$K$20,'설정시트'!$C$7:$C$20=I174)"),"의류/잡화")</f>
        <v>의류/잡화</v>
      </c>
      <c r="AC174" s="201" t="str">
        <f>IFERROR(__xludf.DUMMYFUNCTION("""COMPUTED_VALUE"""),"OTT")</f>
        <v>OTT</v>
      </c>
      <c r="AD174" s="201" t="str">
        <f>IFERROR(__xludf.DUMMYFUNCTION("""COMPUTED_VALUE"""),"문화생활")</f>
        <v>문화생활</v>
      </c>
      <c r="AE174" s="201" t="str">
        <f>IFERROR(__xludf.DUMMYFUNCTION("""COMPUTED_VALUE"""),"자기계발")</f>
        <v>자기계발</v>
      </c>
      <c r="AF174" s="201" t="str">
        <f>IFERROR(__xludf.DUMMYFUNCTION("""COMPUTED_VALUE"""),"미용")</f>
        <v>미용</v>
      </c>
      <c r="AG174" s="201" t="str">
        <f>IFERROR(__xludf.DUMMYFUNCTION("""COMPUTED_VALUE"""),"기타")</f>
        <v>기타</v>
      </c>
      <c r="AH174" s="201"/>
      <c r="AI174" s="201"/>
    </row>
    <row r="175">
      <c r="H175" s="195">
        <v>45555.0</v>
      </c>
      <c r="I175" s="203" t="s">
        <v>31</v>
      </c>
      <c r="J175" s="203" t="s">
        <v>28</v>
      </c>
      <c r="K175" s="249">
        <v>46000.0</v>
      </c>
      <c r="L175" s="198" t="s">
        <v>58</v>
      </c>
      <c r="M175" s="130"/>
      <c r="N175" s="198" t="s">
        <v>699</v>
      </c>
      <c r="O175" s="200"/>
      <c r="P175" s="200"/>
      <c r="Q175" s="130"/>
      <c r="R175" s="198" t="s">
        <v>700</v>
      </c>
      <c r="S175" s="200"/>
      <c r="T175" s="132"/>
      <c r="AB175" s="201" t="str">
        <f>IFERROR(__xludf.DUMMYFUNCTION("FILTER('설정시트'!$D$7:$K$20,'설정시트'!$C$7:$C$20=I175)"),"식재료비")</f>
        <v>식재료비</v>
      </c>
      <c r="AC175" s="201" t="str">
        <f>IFERROR(__xludf.DUMMYFUNCTION("""COMPUTED_VALUE"""),"회사점심")</f>
        <v>회사점심</v>
      </c>
      <c r="AD175" s="201" t="str">
        <f>IFERROR(__xludf.DUMMYFUNCTION("""COMPUTED_VALUE"""),"간식/카페")</f>
        <v>간식/카페</v>
      </c>
      <c r="AE175" s="201" t="str">
        <f>IFERROR(__xludf.DUMMYFUNCTION("""COMPUTED_VALUE"""),"외식/배달")</f>
        <v>외식/배달</v>
      </c>
      <c r="AF175" s="201" t="str">
        <f>IFERROR(__xludf.DUMMYFUNCTION("""COMPUTED_VALUE"""),"기타")</f>
        <v>기타</v>
      </c>
      <c r="AG175" s="201"/>
      <c r="AH175" s="201"/>
      <c r="AI175" s="201"/>
    </row>
    <row r="176">
      <c r="H176" s="195">
        <v>45555.0</v>
      </c>
      <c r="I176" s="203" t="s">
        <v>3</v>
      </c>
      <c r="J176" s="203" t="s">
        <v>8</v>
      </c>
      <c r="K176" s="249">
        <v>26000.0</v>
      </c>
      <c r="L176" s="198"/>
      <c r="M176" s="130"/>
      <c r="N176" s="198" t="s">
        <v>701</v>
      </c>
      <c r="O176" s="200"/>
      <c r="P176" s="200"/>
      <c r="Q176" s="130"/>
      <c r="R176" s="198" t="s">
        <v>700</v>
      </c>
      <c r="S176" s="200"/>
      <c r="T176" s="132"/>
      <c r="AB176" s="201" t="str">
        <f>IFERROR(__xludf.DUMMYFUNCTION("FILTER('설정시트'!$D$7:$K$20,'설정시트'!$C$7:$C$20=I176)"),"🍪 월급")</f>
        <v>🍪 월급</v>
      </c>
      <c r="AC176" s="201" t="str">
        <f>IFERROR(__xludf.DUMMYFUNCTION("""COMPUTED_VALUE"""),"🍪 부수입")</f>
        <v>🍪 부수입</v>
      </c>
      <c r="AD176" s="201" t="str">
        <f>IFERROR(__xludf.DUMMYFUNCTION("""COMPUTED_VALUE"""),"🐻 월급")</f>
        <v>🐻 월급</v>
      </c>
      <c r="AE176" s="201" t="str">
        <f>IFERROR(__xludf.DUMMYFUNCTION("""COMPUTED_VALUE"""),"🐻 부수입")</f>
        <v>🐻 부수입</v>
      </c>
      <c r="AF176" s="201" t="str">
        <f>IFERROR(__xludf.DUMMYFUNCTION("""COMPUTED_VALUE"""),"기타")</f>
        <v>기타</v>
      </c>
      <c r="AG176" s="201"/>
      <c r="AH176" s="201"/>
      <c r="AI176" s="201"/>
    </row>
    <row r="177">
      <c r="H177" s="195">
        <v>45555.0</v>
      </c>
      <c r="I177" s="203" t="s">
        <v>3</v>
      </c>
      <c r="J177" s="203" t="s">
        <v>6</v>
      </c>
      <c r="K177" s="249">
        <v>4972980.0</v>
      </c>
      <c r="L177" s="198"/>
      <c r="M177" s="130"/>
      <c r="N177" s="198" t="s">
        <v>702</v>
      </c>
      <c r="O177" s="200"/>
      <c r="P177" s="200"/>
      <c r="Q177" s="130"/>
      <c r="R177" s="199"/>
      <c r="S177" s="200"/>
      <c r="T177" s="132"/>
      <c r="AB177" s="201" t="str">
        <f>IFERROR(__xludf.DUMMYFUNCTION("FILTER('설정시트'!$D$7:$K$20,'설정시트'!$C$7:$C$20=I177)"),"🍪 월급")</f>
        <v>🍪 월급</v>
      </c>
      <c r="AC177" s="201" t="str">
        <f>IFERROR(__xludf.DUMMYFUNCTION("""COMPUTED_VALUE"""),"🍪 부수입")</f>
        <v>🍪 부수입</v>
      </c>
      <c r="AD177" s="201" t="str">
        <f>IFERROR(__xludf.DUMMYFUNCTION("""COMPUTED_VALUE"""),"🐻 월급")</f>
        <v>🐻 월급</v>
      </c>
      <c r="AE177" s="201" t="str">
        <f>IFERROR(__xludf.DUMMYFUNCTION("""COMPUTED_VALUE"""),"🐻 부수입")</f>
        <v>🐻 부수입</v>
      </c>
      <c r="AF177" s="201" t="str">
        <f>IFERROR(__xludf.DUMMYFUNCTION("""COMPUTED_VALUE"""),"기타")</f>
        <v>기타</v>
      </c>
      <c r="AG177" s="201"/>
      <c r="AH177" s="201"/>
      <c r="AI177" s="201"/>
    </row>
    <row r="178">
      <c r="H178" s="195">
        <v>45555.0</v>
      </c>
      <c r="I178" s="203" t="s">
        <v>3</v>
      </c>
      <c r="J178" s="203" t="s">
        <v>6</v>
      </c>
      <c r="K178" s="249">
        <v>5907730.0</v>
      </c>
      <c r="L178" s="199"/>
      <c r="M178" s="130"/>
      <c r="N178" s="198" t="s">
        <v>703</v>
      </c>
      <c r="O178" s="200"/>
      <c r="P178" s="200"/>
      <c r="Q178" s="130"/>
      <c r="R178" s="199"/>
      <c r="S178" s="200"/>
      <c r="T178" s="132"/>
      <c r="AB178" s="201" t="str">
        <f>IFERROR(__xludf.DUMMYFUNCTION("FILTER('설정시트'!$D$7:$K$20,'설정시트'!$C$7:$C$20=I178)"),"🍪 월급")</f>
        <v>🍪 월급</v>
      </c>
      <c r="AC178" s="201" t="str">
        <f>IFERROR(__xludf.DUMMYFUNCTION("""COMPUTED_VALUE"""),"🍪 부수입")</f>
        <v>🍪 부수입</v>
      </c>
      <c r="AD178" s="201" t="str">
        <f>IFERROR(__xludf.DUMMYFUNCTION("""COMPUTED_VALUE"""),"🐻 월급")</f>
        <v>🐻 월급</v>
      </c>
      <c r="AE178" s="201" t="str">
        <f>IFERROR(__xludf.DUMMYFUNCTION("""COMPUTED_VALUE"""),"🐻 부수입")</f>
        <v>🐻 부수입</v>
      </c>
      <c r="AF178" s="201" t="str">
        <f>IFERROR(__xludf.DUMMYFUNCTION("""COMPUTED_VALUE"""),"기타")</f>
        <v>기타</v>
      </c>
      <c r="AG178" s="201"/>
      <c r="AH178" s="201"/>
      <c r="AI178" s="201"/>
    </row>
    <row r="179">
      <c r="H179" s="195">
        <v>45555.0</v>
      </c>
      <c r="I179" s="203" t="s">
        <v>3</v>
      </c>
      <c r="J179" s="203" t="s">
        <v>6</v>
      </c>
      <c r="K179" s="249">
        <v>5711020.0</v>
      </c>
      <c r="L179" s="199"/>
      <c r="M179" s="130"/>
      <c r="N179" s="198" t="s">
        <v>704</v>
      </c>
      <c r="O179" s="200"/>
      <c r="P179" s="200"/>
      <c r="Q179" s="130"/>
      <c r="R179" s="199"/>
      <c r="S179" s="200"/>
      <c r="T179" s="132"/>
      <c r="AB179" s="201" t="str">
        <f>IFERROR(__xludf.DUMMYFUNCTION("FILTER('설정시트'!$D$7:$K$20,'설정시트'!$C$7:$C$20=I179)"),"🍪 월급")</f>
        <v>🍪 월급</v>
      </c>
      <c r="AC179" s="201" t="str">
        <f>IFERROR(__xludf.DUMMYFUNCTION("""COMPUTED_VALUE"""),"🍪 부수입")</f>
        <v>🍪 부수입</v>
      </c>
      <c r="AD179" s="201" t="str">
        <f>IFERROR(__xludf.DUMMYFUNCTION("""COMPUTED_VALUE"""),"🐻 월급")</f>
        <v>🐻 월급</v>
      </c>
      <c r="AE179" s="201" t="str">
        <f>IFERROR(__xludf.DUMMYFUNCTION("""COMPUTED_VALUE"""),"🐻 부수입")</f>
        <v>🐻 부수입</v>
      </c>
      <c r="AF179" s="201" t="str">
        <f>IFERROR(__xludf.DUMMYFUNCTION("""COMPUTED_VALUE"""),"기타")</f>
        <v>기타</v>
      </c>
      <c r="AG179" s="201"/>
      <c r="AH179" s="201"/>
      <c r="AI179" s="201"/>
    </row>
    <row r="180">
      <c r="H180" s="195">
        <v>45555.0</v>
      </c>
      <c r="I180" s="203" t="s">
        <v>21</v>
      </c>
      <c r="J180" s="203" t="s">
        <v>15</v>
      </c>
      <c r="K180" s="249">
        <v>10710.0</v>
      </c>
      <c r="L180" s="198" t="s">
        <v>54</v>
      </c>
      <c r="M180" s="130"/>
      <c r="N180" s="198" t="s">
        <v>295</v>
      </c>
      <c r="O180" s="200"/>
      <c r="P180" s="200"/>
      <c r="Q180" s="130"/>
      <c r="R180" s="199"/>
      <c r="S180" s="200"/>
      <c r="T180" s="132"/>
      <c r="AB180" s="201" t="str">
        <f>IFERROR(__xludf.DUMMYFUNCTION("FILTER('설정시트'!$D$7:$K$20,'설정시트'!$C$7:$C$20=I180)"),"관리비")</f>
        <v>관리비</v>
      </c>
      <c r="AC180" s="201" t="str">
        <f>IFERROR(__xludf.DUMMYFUNCTION("""COMPUTED_VALUE"""),"대출이자")</f>
        <v>대출이자</v>
      </c>
      <c r="AD180" s="201" t="str">
        <f>IFERROR(__xludf.DUMMYFUNCTION("""COMPUTED_VALUE"""),"통신비")</f>
        <v>통신비</v>
      </c>
      <c r="AE180" s="201" t="str">
        <f>IFERROR(__xludf.DUMMYFUNCTION("""COMPUTED_VALUE"""),"보험료")</f>
        <v>보험료</v>
      </c>
      <c r="AF180" s="201" t="str">
        <f>IFERROR(__xludf.DUMMYFUNCTION("""COMPUTED_VALUE"""),"곗돈")</f>
        <v>곗돈</v>
      </c>
      <c r="AG180" s="201"/>
      <c r="AH180" s="201"/>
      <c r="AI180" s="201"/>
    </row>
    <row r="181">
      <c r="H181" s="195">
        <v>45555.0</v>
      </c>
      <c r="I181" s="203" t="s">
        <v>31</v>
      </c>
      <c r="J181" s="203" t="s">
        <v>30</v>
      </c>
      <c r="K181" s="249">
        <v>43800.0</v>
      </c>
      <c r="L181" s="198" t="s">
        <v>58</v>
      </c>
      <c r="M181" s="130"/>
      <c r="N181" s="198" t="s">
        <v>705</v>
      </c>
      <c r="O181" s="200"/>
      <c r="P181" s="200"/>
      <c r="Q181" s="130"/>
      <c r="R181" s="199"/>
      <c r="S181" s="200"/>
      <c r="T181" s="132"/>
      <c r="AB181" s="201" t="str">
        <f>IFERROR(__xludf.DUMMYFUNCTION("FILTER('설정시트'!$D$7:$K$20,'설정시트'!$C$7:$C$20=I181)"),"식재료비")</f>
        <v>식재료비</v>
      </c>
      <c r="AC181" s="201" t="str">
        <f>IFERROR(__xludf.DUMMYFUNCTION("""COMPUTED_VALUE"""),"회사점심")</f>
        <v>회사점심</v>
      </c>
      <c r="AD181" s="201" t="str">
        <f>IFERROR(__xludf.DUMMYFUNCTION("""COMPUTED_VALUE"""),"간식/카페")</f>
        <v>간식/카페</v>
      </c>
      <c r="AE181" s="201" t="str">
        <f>IFERROR(__xludf.DUMMYFUNCTION("""COMPUTED_VALUE"""),"외식/배달")</f>
        <v>외식/배달</v>
      </c>
      <c r="AF181" s="201" t="str">
        <f>IFERROR(__xludf.DUMMYFUNCTION("""COMPUTED_VALUE"""),"기타")</f>
        <v>기타</v>
      </c>
      <c r="AG181" s="201"/>
      <c r="AH181" s="201"/>
      <c r="AI181" s="201"/>
    </row>
    <row r="182">
      <c r="H182" s="195">
        <v>45555.0</v>
      </c>
      <c r="I182" s="203" t="s">
        <v>26</v>
      </c>
      <c r="J182" s="203" t="s">
        <v>28</v>
      </c>
      <c r="K182" s="249">
        <v>5500.0</v>
      </c>
      <c r="L182" s="198" t="s">
        <v>56</v>
      </c>
      <c r="M182" s="130"/>
      <c r="N182" s="198" t="s">
        <v>706</v>
      </c>
      <c r="O182" s="200"/>
      <c r="P182" s="200"/>
      <c r="Q182" s="130"/>
      <c r="R182" s="199"/>
      <c r="S182" s="200"/>
      <c r="T182" s="132"/>
      <c r="AB182" s="201" t="str">
        <f>IFERROR(__xludf.DUMMYFUNCTION("FILTER('설정시트'!$D$7:$K$20,'설정시트'!$C$7:$C$20=I182)"),"식재료비")</f>
        <v>식재료비</v>
      </c>
      <c r="AC182" s="201" t="str">
        <f>IFERROR(__xludf.DUMMYFUNCTION("""COMPUTED_VALUE"""),"회사점심")</f>
        <v>회사점심</v>
      </c>
      <c r="AD182" s="201" t="str">
        <f>IFERROR(__xludf.DUMMYFUNCTION("""COMPUTED_VALUE"""),"간식/카페")</f>
        <v>간식/카페</v>
      </c>
      <c r="AE182" s="201" t="str">
        <f>IFERROR(__xludf.DUMMYFUNCTION("""COMPUTED_VALUE"""),"외식/배달")</f>
        <v>외식/배달</v>
      </c>
      <c r="AF182" s="201" t="str">
        <f>IFERROR(__xludf.DUMMYFUNCTION("""COMPUTED_VALUE"""),"기타")</f>
        <v>기타</v>
      </c>
      <c r="AG182" s="201"/>
      <c r="AH182" s="201"/>
      <c r="AI182" s="201"/>
    </row>
    <row r="183">
      <c r="H183" s="195">
        <v>45556.0</v>
      </c>
      <c r="I183" s="203" t="s">
        <v>9</v>
      </c>
      <c r="J183" s="203" t="s">
        <v>11</v>
      </c>
      <c r="K183" s="249">
        <v>2000000.0</v>
      </c>
      <c r="L183" s="199"/>
      <c r="M183" s="130"/>
      <c r="N183" s="198" t="s">
        <v>707</v>
      </c>
      <c r="O183" s="200"/>
      <c r="P183" s="200"/>
      <c r="Q183" s="130"/>
      <c r="R183" s="199"/>
      <c r="S183" s="200"/>
      <c r="T183" s="132"/>
      <c r="AB183" s="201" t="str">
        <f>IFERROR(__xludf.DUMMYFUNCTION("FILTER('설정시트'!$D$7:$K$20,'설정시트'!$C$7:$C$20=I183)"),"주택청약")</f>
        <v>주택청약</v>
      </c>
      <c r="AC183" s="201" t="str">
        <f>IFERROR(__xludf.DUMMYFUNCTION("""COMPUTED_VALUE"""),"우리은행")</f>
        <v>우리은행</v>
      </c>
      <c r="AD183" s="201" t="str">
        <f>IFERROR(__xludf.DUMMYFUNCTION("""COMPUTED_VALUE"""),"케이뱅크")</f>
        <v>케이뱅크</v>
      </c>
      <c r="AE183" s="201" t="str">
        <f>IFERROR(__xludf.DUMMYFUNCTION("""COMPUTED_VALUE"""),"연금저축")</f>
        <v>연금저축</v>
      </c>
      <c r="AF183" s="201"/>
      <c r="AG183" s="201"/>
      <c r="AH183" s="201"/>
      <c r="AI183" s="201"/>
    </row>
    <row r="184">
      <c r="H184" s="195">
        <v>45556.0</v>
      </c>
      <c r="I184" s="203" t="s">
        <v>31</v>
      </c>
      <c r="J184" s="203" t="s">
        <v>27</v>
      </c>
      <c r="K184" s="249">
        <v>18780.0</v>
      </c>
      <c r="L184" s="198" t="s">
        <v>58</v>
      </c>
      <c r="M184" s="130"/>
      <c r="N184" s="198" t="s">
        <v>708</v>
      </c>
      <c r="O184" s="200"/>
      <c r="P184" s="200"/>
      <c r="Q184" s="130"/>
      <c r="R184" s="199"/>
      <c r="S184" s="200"/>
      <c r="T184" s="132"/>
      <c r="AB184" s="201" t="str">
        <f>IFERROR(__xludf.DUMMYFUNCTION("FILTER('설정시트'!$D$7:$K$20,'설정시트'!$C$7:$C$20=I184)"),"식재료비")</f>
        <v>식재료비</v>
      </c>
      <c r="AC184" s="201" t="str">
        <f>IFERROR(__xludf.DUMMYFUNCTION("""COMPUTED_VALUE"""),"회사점심")</f>
        <v>회사점심</v>
      </c>
      <c r="AD184" s="201" t="str">
        <f>IFERROR(__xludf.DUMMYFUNCTION("""COMPUTED_VALUE"""),"간식/카페")</f>
        <v>간식/카페</v>
      </c>
      <c r="AE184" s="201" t="str">
        <f>IFERROR(__xludf.DUMMYFUNCTION("""COMPUTED_VALUE"""),"외식/배달")</f>
        <v>외식/배달</v>
      </c>
      <c r="AF184" s="201" t="str">
        <f>IFERROR(__xludf.DUMMYFUNCTION("""COMPUTED_VALUE"""),"기타")</f>
        <v>기타</v>
      </c>
      <c r="AG184" s="201"/>
      <c r="AH184" s="201"/>
      <c r="AI184" s="201"/>
    </row>
    <row r="185">
      <c r="H185" s="195">
        <v>45556.0</v>
      </c>
      <c r="I185" s="203" t="s">
        <v>31</v>
      </c>
      <c r="J185" s="203" t="s">
        <v>29</v>
      </c>
      <c r="K185" s="249">
        <v>2500.0</v>
      </c>
      <c r="L185" s="198" t="s">
        <v>58</v>
      </c>
      <c r="M185" s="130"/>
      <c r="N185" s="198" t="s">
        <v>709</v>
      </c>
      <c r="O185" s="200"/>
      <c r="P185" s="200"/>
      <c r="Q185" s="130"/>
      <c r="R185" s="199"/>
      <c r="S185" s="200"/>
      <c r="T185" s="132"/>
      <c r="AB185" s="201" t="str">
        <f>IFERROR(__xludf.DUMMYFUNCTION("FILTER('설정시트'!$D$7:$K$20,'설정시트'!$C$7:$C$20=I185)"),"식재료비")</f>
        <v>식재료비</v>
      </c>
      <c r="AC185" s="201" t="str">
        <f>IFERROR(__xludf.DUMMYFUNCTION("""COMPUTED_VALUE"""),"회사점심")</f>
        <v>회사점심</v>
      </c>
      <c r="AD185" s="201" t="str">
        <f>IFERROR(__xludf.DUMMYFUNCTION("""COMPUTED_VALUE"""),"간식/카페")</f>
        <v>간식/카페</v>
      </c>
      <c r="AE185" s="201" t="str">
        <f>IFERROR(__xludf.DUMMYFUNCTION("""COMPUTED_VALUE"""),"외식/배달")</f>
        <v>외식/배달</v>
      </c>
      <c r="AF185" s="201" t="str">
        <f>IFERROR(__xludf.DUMMYFUNCTION("""COMPUTED_VALUE"""),"기타")</f>
        <v>기타</v>
      </c>
      <c r="AG185" s="201"/>
      <c r="AH185" s="201"/>
      <c r="AI185" s="201"/>
    </row>
    <row r="186">
      <c r="H186" s="195">
        <v>45556.0</v>
      </c>
      <c r="I186" s="203" t="s">
        <v>25</v>
      </c>
      <c r="J186" s="203" t="s">
        <v>23</v>
      </c>
      <c r="K186" s="249">
        <v>102700.0</v>
      </c>
      <c r="L186" s="198" t="s">
        <v>58</v>
      </c>
      <c r="M186" s="130"/>
      <c r="N186" s="198" t="s">
        <v>241</v>
      </c>
      <c r="O186" s="200"/>
      <c r="P186" s="200"/>
      <c r="Q186" s="130"/>
      <c r="R186" s="199"/>
      <c r="S186" s="200"/>
      <c r="T186" s="132"/>
      <c r="AB186" s="201" t="str">
        <f>IFERROR(__xludf.DUMMYFUNCTION("FILTER('설정시트'!$D$7:$K$20,'설정시트'!$C$7:$C$20=I186)"),"주방/욕실")</f>
        <v>주방/욕실</v>
      </c>
      <c r="AC186" s="201" t="str">
        <f>IFERROR(__xludf.DUMMYFUNCTION("""COMPUTED_VALUE"""),"소모품")</f>
        <v>소모품</v>
      </c>
      <c r="AD186" s="201" t="str">
        <f>IFERROR(__xludf.DUMMYFUNCTION("""COMPUTED_VALUE"""),"기타")</f>
        <v>기타</v>
      </c>
      <c r="AE186" s="201"/>
      <c r="AF186" s="201"/>
      <c r="AG186" s="201"/>
      <c r="AH186" s="201"/>
      <c r="AI186" s="201"/>
    </row>
    <row r="187">
      <c r="H187" s="195">
        <v>45556.0</v>
      </c>
      <c r="I187" s="203" t="s">
        <v>26</v>
      </c>
      <c r="J187" s="203" t="s">
        <v>27</v>
      </c>
      <c r="K187" s="249">
        <v>27920.0</v>
      </c>
      <c r="L187" s="198" t="s">
        <v>56</v>
      </c>
      <c r="M187" s="130"/>
      <c r="N187" s="198" t="s">
        <v>710</v>
      </c>
      <c r="O187" s="200"/>
      <c r="P187" s="200"/>
      <c r="Q187" s="130"/>
      <c r="R187" s="199"/>
      <c r="S187" s="200"/>
      <c r="T187" s="132"/>
      <c r="AB187" s="201" t="str">
        <f>IFERROR(__xludf.DUMMYFUNCTION("FILTER('설정시트'!$D$7:$K$20,'설정시트'!$C$7:$C$20=I187)"),"식재료비")</f>
        <v>식재료비</v>
      </c>
      <c r="AC187" s="201" t="str">
        <f>IFERROR(__xludf.DUMMYFUNCTION("""COMPUTED_VALUE"""),"회사점심")</f>
        <v>회사점심</v>
      </c>
      <c r="AD187" s="201" t="str">
        <f>IFERROR(__xludf.DUMMYFUNCTION("""COMPUTED_VALUE"""),"간식/카페")</f>
        <v>간식/카페</v>
      </c>
      <c r="AE187" s="201" t="str">
        <f>IFERROR(__xludf.DUMMYFUNCTION("""COMPUTED_VALUE"""),"외식/배달")</f>
        <v>외식/배달</v>
      </c>
      <c r="AF187" s="201" t="str">
        <f>IFERROR(__xludf.DUMMYFUNCTION("""COMPUTED_VALUE"""),"기타")</f>
        <v>기타</v>
      </c>
      <c r="AG187" s="201"/>
      <c r="AH187" s="201"/>
      <c r="AI187" s="201"/>
    </row>
    <row r="188">
      <c r="H188" s="195">
        <v>45556.0</v>
      </c>
      <c r="I188" s="203" t="s">
        <v>3</v>
      </c>
      <c r="J188" s="203" t="s">
        <v>8</v>
      </c>
      <c r="K188" s="255">
        <f>10770+1860</f>
        <v>12630</v>
      </c>
      <c r="L188" s="198"/>
      <c r="M188" s="130"/>
      <c r="N188" s="198" t="s">
        <v>711</v>
      </c>
      <c r="O188" s="200"/>
      <c r="P188" s="200"/>
      <c r="Q188" s="130"/>
      <c r="R188" s="199"/>
      <c r="S188" s="200"/>
      <c r="T188" s="132"/>
      <c r="AB188" s="201" t="str">
        <f>IFERROR(__xludf.DUMMYFUNCTION("FILTER('설정시트'!$D$7:$K$20,'설정시트'!$C$7:$C$20=I188)"),"🍪 월급")</f>
        <v>🍪 월급</v>
      </c>
      <c r="AC188" s="201" t="str">
        <f>IFERROR(__xludf.DUMMYFUNCTION("""COMPUTED_VALUE"""),"🍪 부수입")</f>
        <v>🍪 부수입</v>
      </c>
      <c r="AD188" s="201" t="str">
        <f>IFERROR(__xludf.DUMMYFUNCTION("""COMPUTED_VALUE"""),"🐻 월급")</f>
        <v>🐻 월급</v>
      </c>
      <c r="AE188" s="201" t="str">
        <f>IFERROR(__xludf.DUMMYFUNCTION("""COMPUTED_VALUE"""),"🐻 부수입")</f>
        <v>🐻 부수입</v>
      </c>
      <c r="AF188" s="201" t="str">
        <f>IFERROR(__xludf.DUMMYFUNCTION("""COMPUTED_VALUE"""),"기타")</f>
        <v>기타</v>
      </c>
      <c r="AG188" s="201"/>
      <c r="AH188" s="201"/>
      <c r="AI188" s="201"/>
    </row>
    <row r="189">
      <c r="H189" s="195">
        <v>45557.0</v>
      </c>
      <c r="I189" s="203" t="s">
        <v>31</v>
      </c>
      <c r="J189" s="203" t="s">
        <v>27</v>
      </c>
      <c r="K189" s="255">
        <f>4250*3</f>
        <v>12750</v>
      </c>
      <c r="L189" s="198" t="s">
        <v>53</v>
      </c>
      <c r="M189" s="130"/>
      <c r="N189" s="198" t="s">
        <v>712</v>
      </c>
      <c r="O189" s="200"/>
      <c r="P189" s="200"/>
      <c r="Q189" s="130"/>
      <c r="R189" s="199"/>
      <c r="S189" s="200"/>
      <c r="T189" s="132"/>
      <c r="AB189" s="201" t="str">
        <f>IFERROR(__xludf.DUMMYFUNCTION("FILTER('설정시트'!$D$7:$K$20,'설정시트'!$C$7:$C$20=I189)"),"식재료비")</f>
        <v>식재료비</v>
      </c>
      <c r="AC189" s="201" t="str">
        <f>IFERROR(__xludf.DUMMYFUNCTION("""COMPUTED_VALUE"""),"회사점심")</f>
        <v>회사점심</v>
      </c>
      <c r="AD189" s="201" t="str">
        <f>IFERROR(__xludf.DUMMYFUNCTION("""COMPUTED_VALUE"""),"간식/카페")</f>
        <v>간식/카페</v>
      </c>
      <c r="AE189" s="201" t="str">
        <f>IFERROR(__xludf.DUMMYFUNCTION("""COMPUTED_VALUE"""),"외식/배달")</f>
        <v>외식/배달</v>
      </c>
      <c r="AF189" s="201" t="str">
        <f>IFERROR(__xludf.DUMMYFUNCTION("""COMPUTED_VALUE"""),"기타")</f>
        <v>기타</v>
      </c>
      <c r="AG189" s="201"/>
      <c r="AH189" s="201"/>
      <c r="AI189" s="201"/>
    </row>
    <row r="190">
      <c r="H190" s="195">
        <v>45557.0</v>
      </c>
      <c r="I190" s="203" t="s">
        <v>9</v>
      </c>
      <c r="J190" s="203" t="s">
        <v>11</v>
      </c>
      <c r="K190" s="249">
        <v>2000000.0</v>
      </c>
      <c r="L190" s="199"/>
      <c r="M190" s="130"/>
      <c r="N190" s="198" t="s">
        <v>713</v>
      </c>
      <c r="O190" s="200"/>
      <c r="P190" s="200"/>
      <c r="Q190" s="130"/>
      <c r="R190" s="199"/>
      <c r="S190" s="200"/>
      <c r="T190" s="132"/>
      <c r="AB190" s="201" t="str">
        <f>IFERROR(__xludf.DUMMYFUNCTION("FILTER('설정시트'!$D$7:$K$20,'설정시트'!$C$7:$C$20=I190)"),"주택청약")</f>
        <v>주택청약</v>
      </c>
      <c r="AC190" s="201" t="str">
        <f>IFERROR(__xludf.DUMMYFUNCTION("""COMPUTED_VALUE"""),"우리은행")</f>
        <v>우리은행</v>
      </c>
      <c r="AD190" s="201" t="str">
        <f>IFERROR(__xludf.DUMMYFUNCTION("""COMPUTED_VALUE"""),"케이뱅크")</f>
        <v>케이뱅크</v>
      </c>
      <c r="AE190" s="201" t="str">
        <f>IFERROR(__xludf.DUMMYFUNCTION("""COMPUTED_VALUE"""),"연금저축")</f>
        <v>연금저축</v>
      </c>
      <c r="AF190" s="201"/>
      <c r="AG190" s="201"/>
      <c r="AH190" s="201"/>
      <c r="AI190" s="201"/>
    </row>
    <row r="191">
      <c r="H191" s="195">
        <v>45557.0</v>
      </c>
      <c r="I191" s="203" t="s">
        <v>25</v>
      </c>
      <c r="J191" s="203" t="s">
        <v>8</v>
      </c>
      <c r="K191" s="249">
        <v>80000.0</v>
      </c>
      <c r="L191" s="198" t="s">
        <v>54</v>
      </c>
      <c r="M191" s="130"/>
      <c r="N191" s="198" t="s">
        <v>714</v>
      </c>
      <c r="O191" s="200"/>
      <c r="P191" s="200"/>
      <c r="Q191" s="130"/>
      <c r="R191" s="199"/>
      <c r="S191" s="200"/>
      <c r="T191" s="132"/>
      <c r="AB191" s="201" t="str">
        <f>IFERROR(__xludf.DUMMYFUNCTION("FILTER('설정시트'!$D$7:$K$20,'설정시트'!$C$7:$C$20=I191)"),"주방/욕실")</f>
        <v>주방/욕실</v>
      </c>
      <c r="AC191" s="201" t="str">
        <f>IFERROR(__xludf.DUMMYFUNCTION("""COMPUTED_VALUE"""),"소모품")</f>
        <v>소모품</v>
      </c>
      <c r="AD191" s="201" t="str">
        <f>IFERROR(__xludf.DUMMYFUNCTION("""COMPUTED_VALUE"""),"기타")</f>
        <v>기타</v>
      </c>
      <c r="AE191" s="201"/>
      <c r="AF191" s="201"/>
      <c r="AG191" s="201"/>
      <c r="AH191" s="201"/>
      <c r="AI191" s="201"/>
    </row>
    <row r="192">
      <c r="H192" s="195">
        <v>45557.0</v>
      </c>
      <c r="I192" s="203" t="s">
        <v>26</v>
      </c>
      <c r="J192" s="203" t="s">
        <v>29</v>
      </c>
      <c r="K192" s="249">
        <v>12000.0</v>
      </c>
      <c r="L192" s="198" t="s">
        <v>56</v>
      </c>
      <c r="M192" s="130"/>
      <c r="N192" s="198" t="s">
        <v>715</v>
      </c>
      <c r="O192" s="200"/>
      <c r="P192" s="200"/>
      <c r="Q192" s="130"/>
      <c r="R192" s="199"/>
      <c r="S192" s="200"/>
      <c r="T192" s="132"/>
      <c r="AB192" s="201" t="str">
        <f>IFERROR(__xludf.DUMMYFUNCTION("FILTER('설정시트'!$D$7:$K$20,'설정시트'!$C$7:$C$20=I192)"),"식재료비")</f>
        <v>식재료비</v>
      </c>
      <c r="AC192" s="201" t="str">
        <f>IFERROR(__xludf.DUMMYFUNCTION("""COMPUTED_VALUE"""),"회사점심")</f>
        <v>회사점심</v>
      </c>
      <c r="AD192" s="201" t="str">
        <f>IFERROR(__xludf.DUMMYFUNCTION("""COMPUTED_VALUE"""),"간식/카페")</f>
        <v>간식/카페</v>
      </c>
      <c r="AE192" s="201" t="str">
        <f>IFERROR(__xludf.DUMMYFUNCTION("""COMPUTED_VALUE"""),"외식/배달")</f>
        <v>외식/배달</v>
      </c>
      <c r="AF192" s="201" t="str">
        <f>IFERROR(__xludf.DUMMYFUNCTION("""COMPUTED_VALUE"""),"기타")</f>
        <v>기타</v>
      </c>
      <c r="AG192" s="201"/>
      <c r="AH192" s="201"/>
      <c r="AI192" s="201"/>
    </row>
    <row r="193">
      <c r="H193" s="195">
        <v>45558.0</v>
      </c>
      <c r="I193" s="203" t="s">
        <v>9</v>
      </c>
      <c r="J193" s="203" t="s">
        <v>12</v>
      </c>
      <c r="K193" s="249">
        <v>1.2E7</v>
      </c>
      <c r="L193" s="199"/>
      <c r="M193" s="130"/>
      <c r="N193" s="199"/>
      <c r="O193" s="200"/>
      <c r="P193" s="200"/>
      <c r="Q193" s="130"/>
      <c r="R193" s="199"/>
      <c r="S193" s="200"/>
      <c r="T193" s="132"/>
      <c r="AB193" s="201" t="str">
        <f>IFERROR(__xludf.DUMMYFUNCTION("FILTER('설정시트'!$D$7:$K$20,'설정시트'!$C$7:$C$20=I193)"),"주택청약")</f>
        <v>주택청약</v>
      </c>
      <c r="AC193" s="201" t="str">
        <f>IFERROR(__xludf.DUMMYFUNCTION("""COMPUTED_VALUE"""),"우리은행")</f>
        <v>우리은행</v>
      </c>
      <c r="AD193" s="201" t="str">
        <f>IFERROR(__xludf.DUMMYFUNCTION("""COMPUTED_VALUE"""),"케이뱅크")</f>
        <v>케이뱅크</v>
      </c>
      <c r="AE193" s="201" t="str">
        <f>IFERROR(__xludf.DUMMYFUNCTION("""COMPUTED_VALUE"""),"연금저축")</f>
        <v>연금저축</v>
      </c>
      <c r="AF193" s="201"/>
      <c r="AG193" s="201"/>
      <c r="AH193" s="201"/>
      <c r="AI193" s="201"/>
    </row>
    <row r="194">
      <c r="H194" s="195">
        <v>45558.0</v>
      </c>
      <c r="I194" s="203" t="s">
        <v>3</v>
      </c>
      <c r="J194" s="203" t="s">
        <v>4</v>
      </c>
      <c r="K194" s="249">
        <v>3836270.0</v>
      </c>
      <c r="L194" s="199"/>
      <c r="M194" s="130"/>
      <c r="N194" s="198" t="s">
        <v>716</v>
      </c>
      <c r="O194" s="200"/>
      <c r="P194" s="200"/>
      <c r="Q194" s="130"/>
      <c r="R194" s="199"/>
      <c r="S194" s="200"/>
      <c r="T194" s="132"/>
      <c r="AB194" s="201" t="str">
        <f>IFERROR(__xludf.DUMMYFUNCTION("FILTER('설정시트'!$D$7:$K$20,'설정시트'!$C$7:$C$20=I194)"),"🍪 월급")</f>
        <v>🍪 월급</v>
      </c>
      <c r="AC194" s="201" t="str">
        <f>IFERROR(__xludf.DUMMYFUNCTION("""COMPUTED_VALUE"""),"🍪 부수입")</f>
        <v>🍪 부수입</v>
      </c>
      <c r="AD194" s="201" t="str">
        <f>IFERROR(__xludf.DUMMYFUNCTION("""COMPUTED_VALUE"""),"🐻 월급")</f>
        <v>🐻 월급</v>
      </c>
      <c r="AE194" s="201" t="str">
        <f>IFERROR(__xludf.DUMMYFUNCTION("""COMPUTED_VALUE"""),"🐻 부수입")</f>
        <v>🐻 부수입</v>
      </c>
      <c r="AF194" s="201" t="str">
        <f>IFERROR(__xludf.DUMMYFUNCTION("""COMPUTED_VALUE"""),"기타")</f>
        <v>기타</v>
      </c>
      <c r="AG194" s="201"/>
      <c r="AH194" s="201"/>
      <c r="AI194" s="201"/>
    </row>
    <row r="195">
      <c r="H195" s="195">
        <v>45558.0</v>
      </c>
      <c r="I195" s="203" t="s">
        <v>3</v>
      </c>
      <c r="J195" s="203" t="s">
        <v>6</v>
      </c>
      <c r="K195" s="249">
        <v>5963200.0</v>
      </c>
      <c r="L195" s="199"/>
      <c r="M195" s="130"/>
      <c r="N195" s="198" t="s">
        <v>717</v>
      </c>
      <c r="O195" s="200"/>
      <c r="P195" s="200"/>
      <c r="Q195" s="130"/>
      <c r="R195" s="199"/>
      <c r="S195" s="200"/>
      <c r="T195" s="132"/>
      <c r="AB195" s="201" t="str">
        <f>IFERROR(__xludf.DUMMYFUNCTION("FILTER('설정시트'!$D$7:$K$20,'설정시트'!$C$7:$C$20=I195)"),"🍪 월급")</f>
        <v>🍪 월급</v>
      </c>
      <c r="AC195" s="201" t="str">
        <f>IFERROR(__xludf.DUMMYFUNCTION("""COMPUTED_VALUE"""),"🍪 부수입")</f>
        <v>🍪 부수입</v>
      </c>
      <c r="AD195" s="201" t="str">
        <f>IFERROR(__xludf.DUMMYFUNCTION("""COMPUTED_VALUE"""),"🐻 월급")</f>
        <v>🐻 월급</v>
      </c>
      <c r="AE195" s="201" t="str">
        <f>IFERROR(__xludf.DUMMYFUNCTION("""COMPUTED_VALUE"""),"🐻 부수입")</f>
        <v>🐻 부수입</v>
      </c>
      <c r="AF195" s="201" t="str">
        <f>IFERROR(__xludf.DUMMYFUNCTION("""COMPUTED_VALUE"""),"기타")</f>
        <v>기타</v>
      </c>
      <c r="AG195" s="201"/>
      <c r="AH195" s="201"/>
      <c r="AI195" s="201"/>
    </row>
    <row r="196">
      <c r="H196" s="195">
        <v>45558.0</v>
      </c>
      <c r="I196" s="203" t="s">
        <v>9</v>
      </c>
      <c r="J196" s="203" t="s">
        <v>12</v>
      </c>
      <c r="K196" s="249">
        <v>6000000.0</v>
      </c>
      <c r="L196" s="199"/>
      <c r="M196" s="130"/>
      <c r="N196" s="199"/>
      <c r="O196" s="200"/>
      <c r="P196" s="200"/>
      <c r="Q196" s="130"/>
      <c r="R196" s="199"/>
      <c r="S196" s="200"/>
      <c r="T196" s="132"/>
      <c r="AB196" s="201" t="str">
        <f>IFERROR(__xludf.DUMMYFUNCTION("FILTER('설정시트'!$D$7:$K$20,'설정시트'!$C$7:$C$20=I196)"),"주택청약")</f>
        <v>주택청약</v>
      </c>
      <c r="AC196" s="201" t="str">
        <f>IFERROR(__xludf.DUMMYFUNCTION("""COMPUTED_VALUE"""),"우리은행")</f>
        <v>우리은행</v>
      </c>
      <c r="AD196" s="201" t="str">
        <f>IFERROR(__xludf.DUMMYFUNCTION("""COMPUTED_VALUE"""),"케이뱅크")</f>
        <v>케이뱅크</v>
      </c>
      <c r="AE196" s="201" t="str">
        <f>IFERROR(__xludf.DUMMYFUNCTION("""COMPUTED_VALUE"""),"연금저축")</f>
        <v>연금저축</v>
      </c>
      <c r="AF196" s="201"/>
      <c r="AG196" s="201"/>
      <c r="AH196" s="201"/>
      <c r="AI196" s="201"/>
    </row>
    <row r="197">
      <c r="H197" s="195">
        <v>45558.0</v>
      </c>
      <c r="I197" s="203" t="s">
        <v>3</v>
      </c>
      <c r="J197" s="203" t="s">
        <v>8</v>
      </c>
      <c r="K197" s="249">
        <v>3060000.0</v>
      </c>
      <c r="L197" s="199"/>
      <c r="M197" s="130"/>
      <c r="N197" s="198" t="s">
        <v>718</v>
      </c>
      <c r="O197" s="200"/>
      <c r="P197" s="200"/>
      <c r="Q197" s="130"/>
      <c r="R197" s="199"/>
      <c r="S197" s="200"/>
      <c r="T197" s="132"/>
      <c r="AB197" s="201" t="str">
        <f>IFERROR(__xludf.DUMMYFUNCTION("FILTER('설정시트'!$D$7:$K$20,'설정시트'!$C$7:$C$20=I197)"),"🍪 월급")</f>
        <v>🍪 월급</v>
      </c>
      <c r="AC197" s="201" t="str">
        <f>IFERROR(__xludf.DUMMYFUNCTION("""COMPUTED_VALUE"""),"🍪 부수입")</f>
        <v>🍪 부수입</v>
      </c>
      <c r="AD197" s="201" t="str">
        <f>IFERROR(__xludf.DUMMYFUNCTION("""COMPUTED_VALUE"""),"🐻 월급")</f>
        <v>🐻 월급</v>
      </c>
      <c r="AE197" s="201" t="str">
        <f>IFERROR(__xludf.DUMMYFUNCTION("""COMPUTED_VALUE"""),"🐻 부수입")</f>
        <v>🐻 부수입</v>
      </c>
      <c r="AF197" s="201" t="str">
        <f>IFERROR(__xludf.DUMMYFUNCTION("""COMPUTED_VALUE"""),"기타")</f>
        <v>기타</v>
      </c>
      <c r="AG197" s="201"/>
      <c r="AH197" s="201"/>
      <c r="AI197" s="201"/>
    </row>
    <row r="198">
      <c r="H198" s="195">
        <v>45558.0</v>
      </c>
      <c r="I198" s="203" t="s">
        <v>39</v>
      </c>
      <c r="J198" s="203" t="s">
        <v>8</v>
      </c>
      <c r="K198" s="249">
        <v>6600.0</v>
      </c>
      <c r="L198" s="198" t="s">
        <v>56</v>
      </c>
      <c r="M198" s="130"/>
      <c r="N198" s="198" t="s">
        <v>719</v>
      </c>
      <c r="O198" s="200"/>
      <c r="P198" s="200"/>
      <c r="Q198" s="130"/>
      <c r="R198" s="199"/>
      <c r="S198" s="200"/>
      <c r="T198" s="132"/>
      <c r="AB198" s="201" t="str">
        <f>IFERROR(__xludf.DUMMYFUNCTION("FILTER('설정시트'!$D$7:$K$20,'설정시트'!$C$7:$C$20=I198)"),"약국")</f>
        <v>약국</v>
      </c>
      <c r="AC198" s="201" t="str">
        <f>IFERROR(__xludf.DUMMYFUNCTION("""COMPUTED_VALUE"""),"병원비")</f>
        <v>병원비</v>
      </c>
      <c r="AD198" s="201" t="str">
        <f>IFERROR(__xludf.DUMMYFUNCTION("""COMPUTED_VALUE"""),"영양제")</f>
        <v>영양제</v>
      </c>
      <c r="AE198" s="201" t="str">
        <f>IFERROR(__xludf.DUMMYFUNCTION("""COMPUTED_VALUE"""),"교통비")</f>
        <v>교통비</v>
      </c>
      <c r="AF198" s="201" t="str">
        <f>IFERROR(__xludf.DUMMYFUNCTION("""COMPUTED_VALUE"""),"주유비")</f>
        <v>주유비</v>
      </c>
      <c r="AG198" s="201" t="str">
        <f>IFERROR(__xludf.DUMMYFUNCTION("""COMPUTED_VALUE"""),"기타")</f>
        <v>기타</v>
      </c>
      <c r="AH198" s="201"/>
      <c r="AI198" s="201"/>
    </row>
    <row r="199">
      <c r="H199" s="195">
        <v>45559.0</v>
      </c>
      <c r="I199" s="203" t="s">
        <v>45</v>
      </c>
      <c r="J199" s="203" t="s">
        <v>43</v>
      </c>
      <c r="K199" s="249">
        <v>8800.0</v>
      </c>
      <c r="L199" s="198" t="s">
        <v>53</v>
      </c>
      <c r="M199" s="130"/>
      <c r="N199" s="198" t="s">
        <v>543</v>
      </c>
      <c r="O199" s="200"/>
      <c r="P199" s="200"/>
      <c r="Q199" s="130"/>
      <c r="R199" s="199"/>
      <c r="S199" s="200"/>
      <c r="T199" s="132"/>
      <c r="AB199" s="201" t="str">
        <f>IFERROR(__xludf.DUMMYFUNCTION("FILTER('설정시트'!$D$7:$K$20,'설정시트'!$C$7:$C$20=I199)"),"약국")</f>
        <v>약국</v>
      </c>
      <c r="AC199" s="201" t="str">
        <f>IFERROR(__xludf.DUMMYFUNCTION("""COMPUTED_VALUE"""),"병원비")</f>
        <v>병원비</v>
      </c>
      <c r="AD199" s="201" t="str">
        <f>IFERROR(__xludf.DUMMYFUNCTION("""COMPUTED_VALUE"""),"영양제")</f>
        <v>영양제</v>
      </c>
      <c r="AE199" s="201" t="str">
        <f>IFERROR(__xludf.DUMMYFUNCTION("""COMPUTED_VALUE"""),"교통비")</f>
        <v>교통비</v>
      </c>
      <c r="AF199" s="201" t="str">
        <f>IFERROR(__xludf.DUMMYFUNCTION("""COMPUTED_VALUE"""),"주유비")</f>
        <v>주유비</v>
      </c>
      <c r="AG199" s="201" t="str">
        <f>IFERROR(__xludf.DUMMYFUNCTION("""COMPUTED_VALUE"""),"기타")</f>
        <v>기타</v>
      </c>
      <c r="AH199" s="201"/>
      <c r="AI199" s="201"/>
    </row>
    <row r="200">
      <c r="H200" s="195">
        <v>45559.0</v>
      </c>
      <c r="I200" s="203" t="s">
        <v>31</v>
      </c>
      <c r="J200" s="203" t="s">
        <v>28</v>
      </c>
      <c r="K200" s="249">
        <v>9000.0</v>
      </c>
      <c r="L200" s="198" t="s">
        <v>53</v>
      </c>
      <c r="M200" s="130"/>
      <c r="N200" s="198" t="s">
        <v>296</v>
      </c>
      <c r="O200" s="200"/>
      <c r="P200" s="200"/>
      <c r="Q200" s="130"/>
      <c r="R200" s="199"/>
      <c r="S200" s="200"/>
      <c r="T200" s="132"/>
      <c r="AB200" s="201" t="str">
        <f>IFERROR(__xludf.DUMMYFUNCTION("FILTER('설정시트'!$D$7:$K$20,'설정시트'!$C$7:$C$20=I200)"),"식재료비")</f>
        <v>식재료비</v>
      </c>
      <c r="AC200" s="201" t="str">
        <f>IFERROR(__xludf.DUMMYFUNCTION("""COMPUTED_VALUE"""),"회사점심")</f>
        <v>회사점심</v>
      </c>
      <c r="AD200" s="201" t="str">
        <f>IFERROR(__xludf.DUMMYFUNCTION("""COMPUTED_VALUE"""),"간식/카페")</f>
        <v>간식/카페</v>
      </c>
      <c r="AE200" s="201" t="str">
        <f>IFERROR(__xludf.DUMMYFUNCTION("""COMPUTED_VALUE"""),"외식/배달")</f>
        <v>외식/배달</v>
      </c>
      <c r="AF200" s="201" t="str">
        <f>IFERROR(__xludf.DUMMYFUNCTION("""COMPUTED_VALUE"""),"기타")</f>
        <v>기타</v>
      </c>
      <c r="AG200" s="201"/>
      <c r="AH200" s="201"/>
      <c r="AI200" s="201"/>
    </row>
    <row r="201">
      <c r="H201" s="195">
        <v>45559.0</v>
      </c>
      <c r="I201" s="203" t="s">
        <v>31</v>
      </c>
      <c r="J201" s="203" t="s">
        <v>29</v>
      </c>
      <c r="K201" s="249">
        <v>7400.0</v>
      </c>
      <c r="L201" s="198" t="s">
        <v>53</v>
      </c>
      <c r="M201" s="130"/>
      <c r="N201" s="198" t="s">
        <v>260</v>
      </c>
      <c r="O201" s="200"/>
      <c r="P201" s="200"/>
      <c r="Q201" s="130"/>
      <c r="R201" s="198" t="s">
        <v>720</v>
      </c>
      <c r="S201" s="200"/>
      <c r="T201" s="132"/>
      <c r="AB201" s="201" t="str">
        <f>IFERROR(__xludf.DUMMYFUNCTION("FILTER('설정시트'!$D$7:$K$20,'설정시트'!$C$7:$C$20=I201)"),"식재료비")</f>
        <v>식재료비</v>
      </c>
      <c r="AC201" s="201" t="str">
        <f>IFERROR(__xludf.DUMMYFUNCTION("""COMPUTED_VALUE"""),"회사점심")</f>
        <v>회사점심</v>
      </c>
      <c r="AD201" s="201" t="str">
        <f>IFERROR(__xludf.DUMMYFUNCTION("""COMPUTED_VALUE"""),"간식/카페")</f>
        <v>간식/카페</v>
      </c>
      <c r="AE201" s="201" t="str">
        <f>IFERROR(__xludf.DUMMYFUNCTION("""COMPUTED_VALUE"""),"외식/배달")</f>
        <v>외식/배달</v>
      </c>
      <c r="AF201" s="201" t="str">
        <f>IFERROR(__xludf.DUMMYFUNCTION("""COMPUTED_VALUE"""),"기타")</f>
        <v>기타</v>
      </c>
      <c r="AG201" s="201"/>
      <c r="AH201" s="201"/>
      <c r="AI201" s="201"/>
    </row>
    <row r="202">
      <c r="H202" s="195">
        <v>45559.0</v>
      </c>
      <c r="I202" s="203" t="s">
        <v>31</v>
      </c>
      <c r="J202" s="203" t="s">
        <v>27</v>
      </c>
      <c r="K202" s="249">
        <v>42500.0</v>
      </c>
      <c r="L202" s="198" t="s">
        <v>53</v>
      </c>
      <c r="M202" s="130"/>
      <c r="N202" s="198" t="s">
        <v>712</v>
      </c>
      <c r="O202" s="200"/>
      <c r="P202" s="200"/>
      <c r="Q202" s="130"/>
      <c r="R202" s="198" t="s">
        <v>721</v>
      </c>
      <c r="S202" s="200"/>
      <c r="T202" s="132"/>
      <c r="AB202" s="201" t="str">
        <f>IFERROR(__xludf.DUMMYFUNCTION("FILTER('설정시트'!$D$7:$K$20,'설정시트'!$C$7:$C$20=I202)"),"식재료비")</f>
        <v>식재료비</v>
      </c>
      <c r="AC202" s="201" t="str">
        <f>IFERROR(__xludf.DUMMYFUNCTION("""COMPUTED_VALUE"""),"회사점심")</f>
        <v>회사점심</v>
      </c>
      <c r="AD202" s="201" t="str">
        <f>IFERROR(__xludf.DUMMYFUNCTION("""COMPUTED_VALUE"""),"간식/카페")</f>
        <v>간식/카페</v>
      </c>
      <c r="AE202" s="201" t="str">
        <f>IFERROR(__xludf.DUMMYFUNCTION("""COMPUTED_VALUE"""),"외식/배달")</f>
        <v>외식/배달</v>
      </c>
      <c r="AF202" s="201" t="str">
        <f>IFERROR(__xludf.DUMMYFUNCTION("""COMPUTED_VALUE"""),"기타")</f>
        <v>기타</v>
      </c>
      <c r="AG202" s="201"/>
      <c r="AH202" s="201"/>
      <c r="AI202" s="201"/>
    </row>
    <row r="203">
      <c r="H203" s="195">
        <v>45559.0</v>
      </c>
      <c r="I203" s="203" t="s">
        <v>26</v>
      </c>
      <c r="J203" s="203" t="s">
        <v>29</v>
      </c>
      <c r="K203" s="249">
        <v>8000.0</v>
      </c>
      <c r="L203" s="198" t="s">
        <v>56</v>
      </c>
      <c r="M203" s="130"/>
      <c r="N203" s="198" t="s">
        <v>722</v>
      </c>
      <c r="O203" s="200"/>
      <c r="P203" s="200"/>
      <c r="Q203" s="130"/>
      <c r="R203" s="198" t="s">
        <v>723</v>
      </c>
      <c r="S203" s="200"/>
      <c r="T203" s="132"/>
      <c r="AB203" s="201" t="str">
        <f>IFERROR(__xludf.DUMMYFUNCTION("FILTER('설정시트'!$D$7:$K$20,'설정시트'!$C$7:$C$20=I203)"),"식재료비")</f>
        <v>식재료비</v>
      </c>
      <c r="AC203" s="201" t="str">
        <f>IFERROR(__xludf.DUMMYFUNCTION("""COMPUTED_VALUE"""),"회사점심")</f>
        <v>회사점심</v>
      </c>
      <c r="AD203" s="201" t="str">
        <f>IFERROR(__xludf.DUMMYFUNCTION("""COMPUTED_VALUE"""),"간식/카페")</f>
        <v>간식/카페</v>
      </c>
      <c r="AE203" s="201" t="str">
        <f>IFERROR(__xludf.DUMMYFUNCTION("""COMPUTED_VALUE"""),"외식/배달")</f>
        <v>외식/배달</v>
      </c>
      <c r="AF203" s="201" t="str">
        <f>IFERROR(__xludf.DUMMYFUNCTION("""COMPUTED_VALUE"""),"기타")</f>
        <v>기타</v>
      </c>
      <c r="AG203" s="201"/>
      <c r="AH203" s="201"/>
      <c r="AI203" s="201"/>
    </row>
    <row r="204">
      <c r="H204" s="195">
        <v>45559.0</v>
      </c>
      <c r="I204" s="203" t="s">
        <v>14</v>
      </c>
      <c r="J204" s="203" t="s">
        <v>15</v>
      </c>
      <c r="K204" s="249">
        <v>323010.0</v>
      </c>
      <c r="L204" s="198" t="s">
        <v>56</v>
      </c>
      <c r="M204" s="130"/>
      <c r="N204" s="198" t="s">
        <v>188</v>
      </c>
      <c r="O204" s="200"/>
      <c r="P204" s="200"/>
      <c r="Q204" s="130"/>
      <c r="R204" s="199"/>
      <c r="S204" s="200"/>
      <c r="T204" s="132"/>
      <c r="AB204" s="201" t="str">
        <f>IFERROR(__xludf.DUMMYFUNCTION("FILTER('설정시트'!$D$7:$K$20,'설정시트'!$C$7:$C$20=I204)"),"관리비")</f>
        <v>관리비</v>
      </c>
      <c r="AC204" s="201" t="str">
        <f>IFERROR(__xludf.DUMMYFUNCTION("""COMPUTED_VALUE"""),"월세")</f>
        <v>월세</v>
      </c>
      <c r="AD204" s="201" t="str">
        <f>IFERROR(__xludf.DUMMYFUNCTION("""COMPUTED_VALUE"""),"대출이자")</f>
        <v>대출이자</v>
      </c>
      <c r="AE204" s="201" t="str">
        <f>IFERROR(__xludf.DUMMYFUNCTION("""COMPUTED_VALUE"""),"통신비")</f>
        <v>통신비</v>
      </c>
      <c r="AF204" s="201" t="str">
        <f>IFERROR(__xludf.DUMMYFUNCTION("""COMPUTED_VALUE"""),"보험료")</f>
        <v>보험료</v>
      </c>
      <c r="AG204" s="201" t="str">
        <f>IFERROR(__xludf.DUMMYFUNCTION("""COMPUTED_VALUE"""),"곗돈")</f>
        <v>곗돈</v>
      </c>
      <c r="AH204" s="201"/>
      <c r="AI204" s="201"/>
    </row>
    <row r="205">
      <c r="H205" s="195">
        <v>45559.0</v>
      </c>
      <c r="I205" s="203" t="s">
        <v>14</v>
      </c>
      <c r="J205" s="203" t="s">
        <v>17</v>
      </c>
      <c r="K205" s="249">
        <v>180918.0</v>
      </c>
      <c r="L205" s="198" t="s">
        <v>54</v>
      </c>
      <c r="M205" s="130"/>
      <c r="N205" s="198" t="s">
        <v>724</v>
      </c>
      <c r="O205" s="200"/>
      <c r="P205" s="200"/>
      <c r="Q205" s="130"/>
      <c r="R205" s="199"/>
      <c r="S205" s="200"/>
      <c r="T205" s="132"/>
      <c r="AB205" s="201" t="str">
        <f>IFERROR(__xludf.DUMMYFUNCTION("FILTER('설정시트'!$D$7:$K$20,'설정시트'!$C$7:$C$20=I205)"),"관리비")</f>
        <v>관리비</v>
      </c>
      <c r="AC205" s="201" t="str">
        <f>IFERROR(__xludf.DUMMYFUNCTION("""COMPUTED_VALUE"""),"월세")</f>
        <v>월세</v>
      </c>
      <c r="AD205" s="201" t="str">
        <f>IFERROR(__xludf.DUMMYFUNCTION("""COMPUTED_VALUE"""),"대출이자")</f>
        <v>대출이자</v>
      </c>
      <c r="AE205" s="201" t="str">
        <f>IFERROR(__xludf.DUMMYFUNCTION("""COMPUTED_VALUE"""),"통신비")</f>
        <v>통신비</v>
      </c>
      <c r="AF205" s="201" t="str">
        <f>IFERROR(__xludf.DUMMYFUNCTION("""COMPUTED_VALUE"""),"보험료")</f>
        <v>보험료</v>
      </c>
      <c r="AG205" s="201" t="str">
        <f>IFERROR(__xludf.DUMMYFUNCTION("""COMPUTED_VALUE"""),"곗돈")</f>
        <v>곗돈</v>
      </c>
      <c r="AH205" s="201"/>
      <c r="AI205" s="201"/>
    </row>
    <row r="206">
      <c r="H206" s="195">
        <v>45560.0</v>
      </c>
      <c r="I206" s="203" t="s">
        <v>9</v>
      </c>
      <c r="J206" s="203" t="s">
        <v>13</v>
      </c>
      <c r="K206" s="249">
        <v>100000.0</v>
      </c>
      <c r="L206" s="199"/>
      <c r="M206" s="130"/>
      <c r="N206" s="198" t="s">
        <v>13</v>
      </c>
      <c r="O206" s="200"/>
      <c r="P206" s="200"/>
      <c r="Q206" s="130"/>
      <c r="R206" s="199"/>
      <c r="S206" s="200"/>
      <c r="T206" s="132"/>
      <c r="AB206" s="201" t="str">
        <f>IFERROR(__xludf.DUMMYFUNCTION("FILTER('설정시트'!$D$7:$K$20,'설정시트'!$C$7:$C$20=I206)"),"주택청약")</f>
        <v>주택청약</v>
      </c>
      <c r="AC206" s="201" t="str">
        <f>IFERROR(__xludf.DUMMYFUNCTION("""COMPUTED_VALUE"""),"우리은행")</f>
        <v>우리은행</v>
      </c>
      <c r="AD206" s="201" t="str">
        <f>IFERROR(__xludf.DUMMYFUNCTION("""COMPUTED_VALUE"""),"케이뱅크")</f>
        <v>케이뱅크</v>
      </c>
      <c r="AE206" s="201" t="str">
        <f>IFERROR(__xludf.DUMMYFUNCTION("""COMPUTED_VALUE"""),"연금저축")</f>
        <v>연금저축</v>
      </c>
      <c r="AF206" s="201"/>
      <c r="AG206" s="201"/>
      <c r="AH206" s="201"/>
      <c r="AI206" s="201"/>
    </row>
    <row r="207">
      <c r="H207" s="195">
        <v>45560.0</v>
      </c>
      <c r="I207" s="203" t="s">
        <v>21</v>
      </c>
      <c r="J207" s="203" t="s">
        <v>20</v>
      </c>
      <c r="K207" s="249">
        <v>20000.0</v>
      </c>
      <c r="L207" s="198" t="s">
        <v>54</v>
      </c>
      <c r="M207" s="130"/>
      <c r="N207" s="198" t="s">
        <v>315</v>
      </c>
      <c r="O207" s="200"/>
      <c r="P207" s="200"/>
      <c r="Q207" s="130"/>
      <c r="R207" s="199"/>
      <c r="S207" s="200"/>
      <c r="T207" s="132"/>
      <c r="AB207" s="201" t="str">
        <f>IFERROR(__xludf.DUMMYFUNCTION("FILTER('설정시트'!$D$7:$K$20,'설정시트'!$C$7:$C$20=I207)"),"관리비")</f>
        <v>관리비</v>
      </c>
      <c r="AC207" s="201" t="str">
        <f>IFERROR(__xludf.DUMMYFUNCTION("""COMPUTED_VALUE"""),"대출이자")</f>
        <v>대출이자</v>
      </c>
      <c r="AD207" s="201" t="str">
        <f>IFERROR(__xludf.DUMMYFUNCTION("""COMPUTED_VALUE"""),"통신비")</f>
        <v>통신비</v>
      </c>
      <c r="AE207" s="201" t="str">
        <f>IFERROR(__xludf.DUMMYFUNCTION("""COMPUTED_VALUE"""),"보험료")</f>
        <v>보험료</v>
      </c>
      <c r="AF207" s="201" t="str">
        <f>IFERROR(__xludf.DUMMYFUNCTION("""COMPUTED_VALUE"""),"곗돈")</f>
        <v>곗돈</v>
      </c>
      <c r="AG207" s="201"/>
      <c r="AH207" s="201"/>
      <c r="AI207" s="201"/>
    </row>
    <row r="208">
      <c r="H208" s="195">
        <v>45560.0</v>
      </c>
      <c r="I208" s="203" t="s">
        <v>25</v>
      </c>
      <c r="J208" s="203" t="s">
        <v>23</v>
      </c>
      <c r="K208" s="249">
        <v>40000.0</v>
      </c>
      <c r="L208" s="198" t="s">
        <v>53</v>
      </c>
      <c r="M208" s="130"/>
      <c r="N208" s="198" t="s">
        <v>725</v>
      </c>
      <c r="O208" s="200"/>
      <c r="P208" s="200"/>
      <c r="Q208" s="130"/>
      <c r="R208" s="199"/>
      <c r="S208" s="200"/>
      <c r="T208" s="132"/>
      <c r="AB208" s="201" t="str">
        <f>IFERROR(__xludf.DUMMYFUNCTION("FILTER('설정시트'!$D$7:$K$20,'설정시트'!$C$7:$C$20=I208)"),"주방/욕실")</f>
        <v>주방/욕실</v>
      </c>
      <c r="AC208" s="201" t="str">
        <f>IFERROR(__xludf.DUMMYFUNCTION("""COMPUTED_VALUE"""),"소모품")</f>
        <v>소모품</v>
      </c>
      <c r="AD208" s="201" t="str">
        <f>IFERROR(__xludf.DUMMYFUNCTION("""COMPUTED_VALUE"""),"기타")</f>
        <v>기타</v>
      </c>
      <c r="AE208" s="201"/>
      <c r="AF208" s="201"/>
      <c r="AG208" s="201"/>
      <c r="AH208" s="201"/>
      <c r="AI208" s="201"/>
    </row>
    <row r="209">
      <c r="H209" s="195">
        <v>45560.0</v>
      </c>
      <c r="I209" s="203" t="s">
        <v>26</v>
      </c>
      <c r="J209" s="203" t="s">
        <v>28</v>
      </c>
      <c r="K209" s="249">
        <v>12900.0</v>
      </c>
      <c r="L209" s="198" t="s">
        <v>56</v>
      </c>
      <c r="M209" s="130"/>
      <c r="N209" s="198" t="s">
        <v>726</v>
      </c>
      <c r="O209" s="200"/>
      <c r="P209" s="200"/>
      <c r="Q209" s="130"/>
      <c r="R209" s="199"/>
      <c r="S209" s="200"/>
      <c r="T209" s="132"/>
      <c r="AB209" s="201" t="str">
        <f>IFERROR(__xludf.DUMMYFUNCTION("FILTER('설정시트'!$D$7:$K$20,'설정시트'!$C$7:$C$20=I209)"),"식재료비")</f>
        <v>식재료비</v>
      </c>
      <c r="AC209" s="201" t="str">
        <f>IFERROR(__xludf.DUMMYFUNCTION("""COMPUTED_VALUE"""),"회사점심")</f>
        <v>회사점심</v>
      </c>
      <c r="AD209" s="201" t="str">
        <f>IFERROR(__xludf.DUMMYFUNCTION("""COMPUTED_VALUE"""),"간식/카페")</f>
        <v>간식/카페</v>
      </c>
      <c r="AE209" s="201" t="str">
        <f>IFERROR(__xludf.DUMMYFUNCTION("""COMPUTED_VALUE"""),"외식/배달")</f>
        <v>외식/배달</v>
      </c>
      <c r="AF209" s="201" t="str">
        <f>IFERROR(__xludf.DUMMYFUNCTION("""COMPUTED_VALUE"""),"기타")</f>
        <v>기타</v>
      </c>
      <c r="AG209" s="201"/>
      <c r="AH209" s="201"/>
      <c r="AI209" s="201"/>
    </row>
    <row r="210">
      <c r="H210" s="195">
        <v>45560.0</v>
      </c>
      <c r="I210" s="203" t="s">
        <v>31</v>
      </c>
      <c r="J210" s="203" t="s">
        <v>29</v>
      </c>
      <c r="K210" s="249">
        <v>3000.0</v>
      </c>
      <c r="L210" s="198" t="s">
        <v>53</v>
      </c>
      <c r="M210" s="130"/>
      <c r="N210" s="198" t="s">
        <v>727</v>
      </c>
      <c r="O210" s="200"/>
      <c r="P210" s="200"/>
      <c r="Q210" s="130"/>
      <c r="R210" s="199"/>
      <c r="S210" s="200"/>
      <c r="T210" s="132"/>
      <c r="AB210" s="201" t="str">
        <f>IFERROR(__xludf.DUMMYFUNCTION("FILTER('설정시트'!$D$7:$K$20,'설정시트'!$C$7:$C$20=I210)"),"식재료비")</f>
        <v>식재료비</v>
      </c>
      <c r="AC210" s="201" t="str">
        <f>IFERROR(__xludf.DUMMYFUNCTION("""COMPUTED_VALUE"""),"회사점심")</f>
        <v>회사점심</v>
      </c>
      <c r="AD210" s="201" t="str">
        <f>IFERROR(__xludf.DUMMYFUNCTION("""COMPUTED_VALUE"""),"간식/카페")</f>
        <v>간식/카페</v>
      </c>
      <c r="AE210" s="201" t="str">
        <f>IFERROR(__xludf.DUMMYFUNCTION("""COMPUTED_VALUE"""),"외식/배달")</f>
        <v>외식/배달</v>
      </c>
      <c r="AF210" s="201" t="str">
        <f>IFERROR(__xludf.DUMMYFUNCTION("""COMPUTED_VALUE"""),"기타")</f>
        <v>기타</v>
      </c>
      <c r="AG210" s="201"/>
      <c r="AH210" s="201"/>
      <c r="AI210" s="201"/>
    </row>
    <row r="211">
      <c r="H211" s="195">
        <v>45560.0</v>
      </c>
      <c r="I211" s="203" t="s">
        <v>21</v>
      </c>
      <c r="J211" s="203" t="s">
        <v>19</v>
      </c>
      <c r="K211" s="249">
        <v>88010.0</v>
      </c>
      <c r="L211" s="198" t="s">
        <v>54</v>
      </c>
      <c r="M211" s="130"/>
      <c r="N211" s="198" t="s">
        <v>572</v>
      </c>
      <c r="O211" s="200"/>
      <c r="P211" s="200"/>
      <c r="Q211" s="130"/>
      <c r="R211" s="199"/>
      <c r="S211" s="200"/>
      <c r="T211" s="132"/>
      <c r="AB211" s="201" t="str">
        <f>IFERROR(__xludf.DUMMYFUNCTION("FILTER('설정시트'!$D$7:$K$20,'설정시트'!$C$7:$C$20=I211)"),"관리비")</f>
        <v>관리비</v>
      </c>
      <c r="AC211" s="201" t="str">
        <f>IFERROR(__xludf.DUMMYFUNCTION("""COMPUTED_VALUE"""),"대출이자")</f>
        <v>대출이자</v>
      </c>
      <c r="AD211" s="201" t="str">
        <f>IFERROR(__xludf.DUMMYFUNCTION("""COMPUTED_VALUE"""),"통신비")</f>
        <v>통신비</v>
      </c>
      <c r="AE211" s="201" t="str">
        <f>IFERROR(__xludf.DUMMYFUNCTION("""COMPUTED_VALUE"""),"보험료")</f>
        <v>보험료</v>
      </c>
      <c r="AF211" s="201" t="str">
        <f>IFERROR(__xludf.DUMMYFUNCTION("""COMPUTED_VALUE"""),"곗돈")</f>
        <v>곗돈</v>
      </c>
      <c r="AG211" s="201"/>
      <c r="AH211" s="201"/>
      <c r="AI211" s="201"/>
    </row>
    <row r="212">
      <c r="H212" s="195">
        <v>45560.0</v>
      </c>
      <c r="I212" s="203" t="s">
        <v>51</v>
      </c>
      <c r="J212" s="203" t="s">
        <v>8</v>
      </c>
      <c r="K212" s="249">
        <v>200000.0</v>
      </c>
      <c r="L212" s="198" t="s">
        <v>54</v>
      </c>
      <c r="M212" s="130"/>
      <c r="N212" s="198" t="s">
        <v>728</v>
      </c>
      <c r="O212" s="200"/>
      <c r="P212" s="200"/>
      <c r="Q212" s="130"/>
      <c r="R212" s="199"/>
      <c r="S212" s="200"/>
      <c r="T212" s="132"/>
      <c r="AB212" s="201" t="str">
        <f>IFERROR(__xludf.DUMMYFUNCTION("FILTER('설정시트'!$D$7:$K$20,'설정시트'!$C$7:$C$20=I212)"),"축의/부의금")</f>
        <v>축의/부의금</v>
      </c>
      <c r="AC212" s="201" t="str">
        <f>IFERROR(__xludf.DUMMYFUNCTION("""COMPUTED_VALUE"""),"생신/생일선물")</f>
        <v>생신/생일선물</v>
      </c>
      <c r="AD212" s="201" t="str">
        <f>IFERROR(__xludf.DUMMYFUNCTION("""COMPUTED_VALUE"""),"명절/어버이날")</f>
        <v>명절/어버이날</v>
      </c>
      <c r="AE212" s="201" t="str">
        <f>IFERROR(__xludf.DUMMYFUNCTION("""COMPUTED_VALUE"""),"여행")</f>
        <v>여행</v>
      </c>
      <c r="AF212" s="201" t="str">
        <f>IFERROR(__xludf.DUMMYFUNCTION("""COMPUTED_VALUE"""),"기타")</f>
        <v>기타</v>
      </c>
      <c r="AG212" s="201"/>
      <c r="AH212" s="201"/>
      <c r="AI212" s="201"/>
    </row>
    <row r="213">
      <c r="H213" s="195">
        <v>45561.0</v>
      </c>
      <c r="I213" s="203" t="s">
        <v>31</v>
      </c>
      <c r="J213" s="203" t="s">
        <v>28</v>
      </c>
      <c r="K213" s="249">
        <v>10000.0</v>
      </c>
      <c r="L213" s="198" t="s">
        <v>53</v>
      </c>
      <c r="M213" s="130"/>
      <c r="N213" s="198" t="s">
        <v>729</v>
      </c>
      <c r="O213" s="200"/>
      <c r="P213" s="200"/>
      <c r="Q213" s="130"/>
      <c r="R213" s="199"/>
      <c r="S213" s="200"/>
      <c r="T213" s="132"/>
      <c r="AB213" s="201" t="str">
        <f>IFERROR(__xludf.DUMMYFUNCTION("FILTER('설정시트'!$D$7:$K$20,'설정시트'!$C$7:$C$20=I213)"),"식재료비")</f>
        <v>식재료비</v>
      </c>
      <c r="AC213" s="201" t="str">
        <f>IFERROR(__xludf.DUMMYFUNCTION("""COMPUTED_VALUE"""),"회사점심")</f>
        <v>회사점심</v>
      </c>
      <c r="AD213" s="201" t="str">
        <f>IFERROR(__xludf.DUMMYFUNCTION("""COMPUTED_VALUE"""),"간식/카페")</f>
        <v>간식/카페</v>
      </c>
      <c r="AE213" s="201" t="str">
        <f>IFERROR(__xludf.DUMMYFUNCTION("""COMPUTED_VALUE"""),"외식/배달")</f>
        <v>외식/배달</v>
      </c>
      <c r="AF213" s="201" t="str">
        <f>IFERROR(__xludf.DUMMYFUNCTION("""COMPUTED_VALUE"""),"기타")</f>
        <v>기타</v>
      </c>
      <c r="AG213" s="201"/>
      <c r="AH213" s="201"/>
      <c r="AI213" s="201"/>
    </row>
    <row r="214">
      <c r="H214" s="195">
        <v>45561.0</v>
      </c>
      <c r="I214" s="206"/>
      <c r="J214" s="203"/>
      <c r="K214" s="249">
        <v>11900.0</v>
      </c>
      <c r="L214" s="198" t="s">
        <v>56</v>
      </c>
      <c r="M214" s="130"/>
      <c r="N214" s="198"/>
      <c r="O214" s="200"/>
      <c r="P214" s="200"/>
      <c r="Q214" s="130"/>
      <c r="R214" s="198" t="s">
        <v>730</v>
      </c>
      <c r="S214" s="200"/>
      <c r="T214" s="132"/>
      <c r="AB214" s="201" t="str">
        <f>IFERROR(__xludf.DUMMYFUNCTION("FILTER('설정시트'!$D$7:$K$20,'설정시트'!$C$7:$C$20=I214)"),"#N/A")</f>
        <v>#N/A</v>
      </c>
      <c r="AC214" s="201"/>
      <c r="AD214" s="201"/>
      <c r="AE214" s="201"/>
      <c r="AF214" s="201"/>
      <c r="AG214" s="201"/>
      <c r="AH214" s="201"/>
      <c r="AI214" s="201"/>
    </row>
    <row r="215">
      <c r="H215" s="195">
        <v>45561.0</v>
      </c>
      <c r="I215" s="203" t="s">
        <v>32</v>
      </c>
      <c r="J215" s="203" t="s">
        <v>33</v>
      </c>
      <c r="K215" s="249">
        <v>400000.0</v>
      </c>
      <c r="L215" s="198" t="s">
        <v>56</v>
      </c>
      <c r="M215" s="130"/>
      <c r="N215" s="198" t="s">
        <v>731</v>
      </c>
      <c r="O215" s="200"/>
      <c r="P215" s="200"/>
      <c r="Q215" s="130"/>
      <c r="R215" s="199"/>
      <c r="S215" s="200"/>
      <c r="T215" s="132"/>
      <c r="AB215" s="201" t="str">
        <f>IFERROR(__xludf.DUMMYFUNCTION("FILTER('설정시트'!$D$7:$K$20,'설정시트'!$C$7:$C$20=I215)"),"의류/잡화")</f>
        <v>의류/잡화</v>
      </c>
      <c r="AC215" s="201" t="str">
        <f>IFERROR(__xludf.DUMMYFUNCTION("""COMPUTED_VALUE"""),"OTT")</f>
        <v>OTT</v>
      </c>
      <c r="AD215" s="201" t="str">
        <f>IFERROR(__xludf.DUMMYFUNCTION("""COMPUTED_VALUE"""),"문화생활")</f>
        <v>문화생활</v>
      </c>
      <c r="AE215" s="201" t="str">
        <f>IFERROR(__xludf.DUMMYFUNCTION("""COMPUTED_VALUE"""),"자기계발")</f>
        <v>자기계발</v>
      </c>
      <c r="AF215" s="201" t="str">
        <f>IFERROR(__xludf.DUMMYFUNCTION("""COMPUTED_VALUE"""),"미용")</f>
        <v>미용</v>
      </c>
      <c r="AG215" s="201" t="str">
        <f>IFERROR(__xludf.DUMMYFUNCTION("""COMPUTED_VALUE"""),"기타")</f>
        <v>기타</v>
      </c>
      <c r="AH215" s="201"/>
      <c r="AI215" s="201"/>
    </row>
    <row r="216">
      <c r="H216" s="195">
        <v>45561.0</v>
      </c>
      <c r="I216" s="203" t="s">
        <v>26</v>
      </c>
      <c r="J216" s="203" t="s">
        <v>29</v>
      </c>
      <c r="K216" s="249">
        <v>9300.0</v>
      </c>
      <c r="L216" s="198" t="s">
        <v>56</v>
      </c>
      <c r="M216" s="130"/>
      <c r="N216" s="198" t="s">
        <v>732</v>
      </c>
      <c r="O216" s="200"/>
      <c r="P216" s="200"/>
      <c r="Q216" s="130"/>
      <c r="R216" s="199"/>
      <c r="S216" s="200"/>
      <c r="T216" s="132"/>
      <c r="AB216" s="201" t="str">
        <f>IFERROR(__xludf.DUMMYFUNCTION("FILTER('설정시트'!$D$7:$K$20,'설정시트'!$C$7:$C$20=I216)"),"식재료비")</f>
        <v>식재료비</v>
      </c>
      <c r="AC216" s="201" t="str">
        <f>IFERROR(__xludf.DUMMYFUNCTION("""COMPUTED_VALUE"""),"회사점심")</f>
        <v>회사점심</v>
      </c>
      <c r="AD216" s="201" t="str">
        <f>IFERROR(__xludf.DUMMYFUNCTION("""COMPUTED_VALUE"""),"간식/카페")</f>
        <v>간식/카페</v>
      </c>
      <c r="AE216" s="201" t="str">
        <f>IFERROR(__xludf.DUMMYFUNCTION("""COMPUTED_VALUE"""),"외식/배달")</f>
        <v>외식/배달</v>
      </c>
      <c r="AF216" s="201" t="str">
        <f>IFERROR(__xludf.DUMMYFUNCTION("""COMPUTED_VALUE"""),"기타")</f>
        <v>기타</v>
      </c>
      <c r="AG216" s="201"/>
      <c r="AH216" s="201"/>
      <c r="AI216" s="201"/>
    </row>
    <row r="217">
      <c r="H217" s="195">
        <v>45562.0</v>
      </c>
      <c r="I217" s="203" t="s">
        <v>31</v>
      </c>
      <c r="J217" s="203" t="s">
        <v>28</v>
      </c>
      <c r="K217" s="249">
        <v>12000.0</v>
      </c>
      <c r="L217" s="198" t="s">
        <v>53</v>
      </c>
      <c r="M217" s="130"/>
      <c r="N217" s="198" t="s">
        <v>733</v>
      </c>
      <c r="O217" s="200"/>
      <c r="P217" s="200"/>
      <c r="Q217" s="130"/>
      <c r="R217" s="199"/>
      <c r="S217" s="200"/>
      <c r="T217" s="132"/>
      <c r="AB217" s="201" t="str">
        <f>IFERROR(__xludf.DUMMYFUNCTION("FILTER('설정시트'!$D$7:$K$20,'설정시트'!$C$7:$C$20=I217)"),"식재료비")</f>
        <v>식재료비</v>
      </c>
      <c r="AC217" s="201" t="str">
        <f>IFERROR(__xludf.DUMMYFUNCTION("""COMPUTED_VALUE"""),"회사점심")</f>
        <v>회사점심</v>
      </c>
      <c r="AD217" s="201" t="str">
        <f>IFERROR(__xludf.DUMMYFUNCTION("""COMPUTED_VALUE"""),"간식/카페")</f>
        <v>간식/카페</v>
      </c>
      <c r="AE217" s="201" t="str">
        <f>IFERROR(__xludf.DUMMYFUNCTION("""COMPUTED_VALUE"""),"외식/배달")</f>
        <v>외식/배달</v>
      </c>
      <c r="AF217" s="201" t="str">
        <f>IFERROR(__xludf.DUMMYFUNCTION("""COMPUTED_VALUE"""),"기타")</f>
        <v>기타</v>
      </c>
      <c r="AG217" s="201"/>
      <c r="AH217" s="201"/>
      <c r="AI217" s="201"/>
    </row>
    <row r="218">
      <c r="H218" s="195">
        <v>45562.0</v>
      </c>
      <c r="I218" s="203" t="s">
        <v>26</v>
      </c>
      <c r="J218" s="203" t="s">
        <v>30</v>
      </c>
      <c r="K218" s="249">
        <v>16000.0</v>
      </c>
      <c r="L218" s="198" t="s">
        <v>55</v>
      </c>
      <c r="M218" s="130"/>
      <c r="N218" s="198" t="s">
        <v>734</v>
      </c>
      <c r="O218" s="200"/>
      <c r="P218" s="200"/>
      <c r="Q218" s="130"/>
      <c r="R218" s="199"/>
      <c r="S218" s="200"/>
      <c r="T218" s="132"/>
      <c r="AB218" s="201" t="str">
        <f>IFERROR(__xludf.DUMMYFUNCTION("FILTER('설정시트'!$D$7:$K$20,'설정시트'!$C$7:$C$20=I218)"),"식재료비")</f>
        <v>식재료비</v>
      </c>
      <c r="AC218" s="201" t="str">
        <f>IFERROR(__xludf.DUMMYFUNCTION("""COMPUTED_VALUE"""),"회사점심")</f>
        <v>회사점심</v>
      </c>
      <c r="AD218" s="201" t="str">
        <f>IFERROR(__xludf.DUMMYFUNCTION("""COMPUTED_VALUE"""),"간식/카페")</f>
        <v>간식/카페</v>
      </c>
      <c r="AE218" s="201" t="str">
        <f>IFERROR(__xludf.DUMMYFUNCTION("""COMPUTED_VALUE"""),"외식/배달")</f>
        <v>외식/배달</v>
      </c>
      <c r="AF218" s="201" t="str">
        <f>IFERROR(__xludf.DUMMYFUNCTION("""COMPUTED_VALUE"""),"기타")</f>
        <v>기타</v>
      </c>
      <c r="AG218" s="201"/>
      <c r="AH218" s="201"/>
      <c r="AI218" s="201"/>
    </row>
    <row r="219">
      <c r="H219" s="195">
        <v>45563.0</v>
      </c>
      <c r="I219" s="203" t="s">
        <v>45</v>
      </c>
      <c r="J219" s="203" t="s">
        <v>8</v>
      </c>
      <c r="K219" s="249">
        <v>1778.0</v>
      </c>
      <c r="L219" s="198" t="s">
        <v>53</v>
      </c>
      <c r="M219" s="130"/>
      <c r="N219" s="198" t="s">
        <v>735</v>
      </c>
      <c r="O219" s="200"/>
      <c r="P219" s="200"/>
      <c r="Q219" s="130"/>
      <c r="R219" s="199"/>
      <c r="S219" s="200"/>
      <c r="T219" s="132"/>
      <c r="AB219" s="201" t="str">
        <f>IFERROR(__xludf.DUMMYFUNCTION("FILTER('설정시트'!$D$7:$K$20,'설정시트'!$C$7:$C$20=I219)"),"약국")</f>
        <v>약국</v>
      </c>
      <c r="AC219" s="201" t="str">
        <f>IFERROR(__xludf.DUMMYFUNCTION("""COMPUTED_VALUE"""),"병원비")</f>
        <v>병원비</v>
      </c>
      <c r="AD219" s="201" t="str">
        <f>IFERROR(__xludf.DUMMYFUNCTION("""COMPUTED_VALUE"""),"영양제")</f>
        <v>영양제</v>
      </c>
      <c r="AE219" s="201" t="str">
        <f>IFERROR(__xludf.DUMMYFUNCTION("""COMPUTED_VALUE"""),"교통비")</f>
        <v>교통비</v>
      </c>
      <c r="AF219" s="201" t="str">
        <f>IFERROR(__xludf.DUMMYFUNCTION("""COMPUTED_VALUE"""),"주유비")</f>
        <v>주유비</v>
      </c>
      <c r="AG219" s="201" t="str">
        <f>IFERROR(__xludf.DUMMYFUNCTION("""COMPUTED_VALUE"""),"기타")</f>
        <v>기타</v>
      </c>
      <c r="AH219" s="201"/>
      <c r="AI219" s="201"/>
    </row>
    <row r="220">
      <c r="H220" s="195">
        <v>45563.0</v>
      </c>
      <c r="I220" s="203" t="s">
        <v>31</v>
      </c>
      <c r="J220" s="203" t="s">
        <v>27</v>
      </c>
      <c r="K220" s="249">
        <v>425000.0</v>
      </c>
      <c r="L220" s="198" t="s">
        <v>53</v>
      </c>
      <c r="M220" s="130"/>
      <c r="N220" s="198" t="s">
        <v>736</v>
      </c>
      <c r="O220" s="200"/>
      <c r="P220" s="200"/>
      <c r="Q220" s="130"/>
      <c r="R220" s="198" t="s">
        <v>737</v>
      </c>
      <c r="S220" s="200"/>
      <c r="T220" s="132"/>
      <c r="AB220" s="201" t="str">
        <f>IFERROR(__xludf.DUMMYFUNCTION("FILTER('설정시트'!$D$7:$K$20,'설정시트'!$C$7:$C$20=I220)"),"식재료비")</f>
        <v>식재료비</v>
      </c>
      <c r="AC220" s="201" t="str">
        <f>IFERROR(__xludf.DUMMYFUNCTION("""COMPUTED_VALUE"""),"회사점심")</f>
        <v>회사점심</v>
      </c>
      <c r="AD220" s="201" t="str">
        <f>IFERROR(__xludf.DUMMYFUNCTION("""COMPUTED_VALUE"""),"간식/카페")</f>
        <v>간식/카페</v>
      </c>
      <c r="AE220" s="201" t="str">
        <f>IFERROR(__xludf.DUMMYFUNCTION("""COMPUTED_VALUE"""),"외식/배달")</f>
        <v>외식/배달</v>
      </c>
      <c r="AF220" s="201" t="str">
        <f>IFERROR(__xludf.DUMMYFUNCTION("""COMPUTED_VALUE"""),"기타")</f>
        <v>기타</v>
      </c>
      <c r="AG220" s="201"/>
      <c r="AH220" s="201"/>
      <c r="AI220" s="201"/>
    </row>
    <row r="221">
      <c r="H221" s="195">
        <v>45563.0</v>
      </c>
      <c r="I221" s="203" t="s">
        <v>45</v>
      </c>
      <c r="J221" s="203" t="s">
        <v>43</v>
      </c>
      <c r="K221" s="249">
        <v>2500.0</v>
      </c>
      <c r="L221" s="198" t="s">
        <v>53</v>
      </c>
      <c r="M221" s="130"/>
      <c r="N221" s="198" t="s">
        <v>738</v>
      </c>
      <c r="O221" s="200"/>
      <c r="P221" s="200"/>
      <c r="Q221" s="130"/>
      <c r="R221" s="199"/>
      <c r="S221" s="200"/>
      <c r="T221" s="132"/>
      <c r="AB221" s="201" t="str">
        <f>IFERROR(__xludf.DUMMYFUNCTION("FILTER('설정시트'!$D$7:$K$20,'설정시트'!$C$7:$C$20=I221)"),"약국")</f>
        <v>약국</v>
      </c>
      <c r="AC221" s="201" t="str">
        <f>IFERROR(__xludf.DUMMYFUNCTION("""COMPUTED_VALUE"""),"병원비")</f>
        <v>병원비</v>
      </c>
      <c r="AD221" s="201" t="str">
        <f>IFERROR(__xludf.DUMMYFUNCTION("""COMPUTED_VALUE"""),"영양제")</f>
        <v>영양제</v>
      </c>
      <c r="AE221" s="201" t="str">
        <f>IFERROR(__xludf.DUMMYFUNCTION("""COMPUTED_VALUE"""),"교통비")</f>
        <v>교통비</v>
      </c>
      <c r="AF221" s="201" t="str">
        <f>IFERROR(__xludf.DUMMYFUNCTION("""COMPUTED_VALUE"""),"주유비")</f>
        <v>주유비</v>
      </c>
      <c r="AG221" s="201" t="str">
        <f>IFERROR(__xludf.DUMMYFUNCTION("""COMPUTED_VALUE"""),"기타")</f>
        <v>기타</v>
      </c>
      <c r="AH221" s="201"/>
      <c r="AI221" s="201"/>
    </row>
    <row r="222">
      <c r="H222" s="195">
        <v>45563.0</v>
      </c>
      <c r="I222" s="203" t="s">
        <v>38</v>
      </c>
      <c r="J222" s="203" t="s">
        <v>33</v>
      </c>
      <c r="K222" s="249">
        <v>192600.0</v>
      </c>
      <c r="L222" s="198" t="s">
        <v>53</v>
      </c>
      <c r="M222" s="130"/>
      <c r="N222" s="198" t="s">
        <v>739</v>
      </c>
      <c r="O222" s="200"/>
      <c r="P222" s="200"/>
      <c r="Q222" s="130"/>
      <c r="R222" s="199"/>
      <c r="S222" s="200"/>
      <c r="T222" s="132"/>
      <c r="AB222" s="201" t="str">
        <f>IFERROR(__xludf.DUMMYFUNCTION("FILTER('설정시트'!$D$7:$K$20,'설정시트'!$C$7:$C$20=I222)"),"의류/잡화")</f>
        <v>의류/잡화</v>
      </c>
      <c r="AC222" s="201" t="str">
        <f>IFERROR(__xludf.DUMMYFUNCTION("""COMPUTED_VALUE"""),"OTT")</f>
        <v>OTT</v>
      </c>
      <c r="AD222" s="201" t="str">
        <f>IFERROR(__xludf.DUMMYFUNCTION("""COMPUTED_VALUE"""),"문화생활")</f>
        <v>문화생활</v>
      </c>
      <c r="AE222" s="201" t="str">
        <f>IFERROR(__xludf.DUMMYFUNCTION("""COMPUTED_VALUE"""),"자기계발")</f>
        <v>자기계발</v>
      </c>
      <c r="AF222" s="201" t="str">
        <f>IFERROR(__xludf.DUMMYFUNCTION("""COMPUTED_VALUE"""),"미용")</f>
        <v>미용</v>
      </c>
      <c r="AG222" s="201" t="str">
        <f>IFERROR(__xludf.DUMMYFUNCTION("""COMPUTED_VALUE"""),"기타")</f>
        <v>기타</v>
      </c>
      <c r="AH222" s="201"/>
      <c r="AI222" s="201"/>
    </row>
    <row r="223">
      <c r="H223" s="195">
        <v>45563.0</v>
      </c>
      <c r="I223" s="203" t="s">
        <v>46</v>
      </c>
      <c r="J223" s="203" t="s">
        <v>48</v>
      </c>
      <c r="K223" s="249">
        <v>18000.0</v>
      </c>
      <c r="L223" s="198" t="s">
        <v>56</v>
      </c>
      <c r="M223" s="130"/>
      <c r="N223" s="198" t="s">
        <v>740</v>
      </c>
      <c r="O223" s="200"/>
      <c r="P223" s="200"/>
      <c r="Q223" s="130"/>
      <c r="R223" s="199"/>
      <c r="S223" s="200"/>
      <c r="T223" s="132"/>
      <c r="AB223" s="201" t="str">
        <f>IFERROR(__xludf.DUMMYFUNCTION("FILTER('설정시트'!$D$7:$K$20,'설정시트'!$C$7:$C$20=I223)"),"축의/부의금")</f>
        <v>축의/부의금</v>
      </c>
      <c r="AC223" s="201" t="str">
        <f>IFERROR(__xludf.DUMMYFUNCTION("""COMPUTED_VALUE"""),"생신/생일선물")</f>
        <v>생신/생일선물</v>
      </c>
      <c r="AD223" s="201" t="str">
        <f>IFERROR(__xludf.DUMMYFUNCTION("""COMPUTED_VALUE"""),"명절/어버이날")</f>
        <v>명절/어버이날</v>
      </c>
      <c r="AE223" s="201" t="str">
        <f>IFERROR(__xludf.DUMMYFUNCTION("""COMPUTED_VALUE"""),"여행")</f>
        <v>여행</v>
      </c>
      <c r="AF223" s="201" t="str">
        <f>IFERROR(__xludf.DUMMYFUNCTION("""COMPUTED_VALUE"""),"기타")</f>
        <v>기타</v>
      </c>
      <c r="AG223" s="201"/>
      <c r="AH223" s="201"/>
      <c r="AI223" s="201"/>
    </row>
    <row r="224">
      <c r="H224" s="195">
        <v>45563.0</v>
      </c>
      <c r="I224" s="203" t="s">
        <v>46</v>
      </c>
      <c r="J224" s="203" t="s">
        <v>47</v>
      </c>
      <c r="K224" s="249">
        <v>100000.0</v>
      </c>
      <c r="L224" s="198" t="s">
        <v>54</v>
      </c>
      <c r="M224" s="130"/>
      <c r="N224" s="198" t="s">
        <v>741</v>
      </c>
      <c r="O224" s="200"/>
      <c r="P224" s="200"/>
      <c r="Q224" s="130"/>
      <c r="R224" s="198"/>
      <c r="S224" s="200"/>
      <c r="T224" s="132"/>
      <c r="AB224" s="201" t="str">
        <f>IFERROR(__xludf.DUMMYFUNCTION("FILTER('설정시트'!$D$7:$K$20,'설정시트'!$C$7:$C$20=I224)"),"축의/부의금")</f>
        <v>축의/부의금</v>
      </c>
      <c r="AC224" s="201" t="str">
        <f>IFERROR(__xludf.DUMMYFUNCTION("""COMPUTED_VALUE"""),"생신/생일선물")</f>
        <v>생신/생일선물</v>
      </c>
      <c r="AD224" s="201" t="str">
        <f>IFERROR(__xludf.DUMMYFUNCTION("""COMPUTED_VALUE"""),"명절/어버이날")</f>
        <v>명절/어버이날</v>
      </c>
      <c r="AE224" s="201" t="str">
        <f>IFERROR(__xludf.DUMMYFUNCTION("""COMPUTED_VALUE"""),"여행")</f>
        <v>여행</v>
      </c>
      <c r="AF224" s="201" t="str">
        <f>IFERROR(__xludf.DUMMYFUNCTION("""COMPUTED_VALUE"""),"기타")</f>
        <v>기타</v>
      </c>
      <c r="AG224" s="201"/>
      <c r="AH224" s="201"/>
      <c r="AI224" s="201"/>
    </row>
    <row r="225">
      <c r="H225" s="195">
        <v>45563.0</v>
      </c>
      <c r="I225" s="203" t="s">
        <v>46</v>
      </c>
      <c r="J225" s="203" t="s">
        <v>48</v>
      </c>
      <c r="K225" s="249">
        <v>25000.0</v>
      </c>
      <c r="L225" s="198" t="s">
        <v>54</v>
      </c>
      <c r="M225" s="130"/>
      <c r="N225" s="198" t="s">
        <v>742</v>
      </c>
      <c r="O225" s="200"/>
      <c r="P225" s="200"/>
      <c r="Q225" s="130"/>
      <c r="R225" s="198"/>
      <c r="S225" s="200"/>
      <c r="T225" s="132"/>
      <c r="AB225" s="201" t="str">
        <f>IFERROR(__xludf.DUMMYFUNCTION("FILTER('설정시트'!$D$7:$K$20,'설정시트'!$C$7:$C$20=I225)"),"축의/부의금")</f>
        <v>축의/부의금</v>
      </c>
      <c r="AC225" s="201" t="str">
        <f>IFERROR(__xludf.DUMMYFUNCTION("""COMPUTED_VALUE"""),"생신/생일선물")</f>
        <v>생신/생일선물</v>
      </c>
      <c r="AD225" s="201" t="str">
        <f>IFERROR(__xludf.DUMMYFUNCTION("""COMPUTED_VALUE"""),"명절/어버이날")</f>
        <v>명절/어버이날</v>
      </c>
      <c r="AE225" s="201" t="str">
        <f>IFERROR(__xludf.DUMMYFUNCTION("""COMPUTED_VALUE"""),"여행")</f>
        <v>여행</v>
      </c>
      <c r="AF225" s="201" t="str">
        <f>IFERROR(__xludf.DUMMYFUNCTION("""COMPUTED_VALUE"""),"기타")</f>
        <v>기타</v>
      </c>
      <c r="AG225" s="201"/>
      <c r="AH225" s="201"/>
      <c r="AI225" s="201"/>
    </row>
    <row r="226">
      <c r="H226" s="195">
        <v>45564.0</v>
      </c>
      <c r="I226" s="203" t="s">
        <v>38</v>
      </c>
      <c r="J226" s="203" t="s">
        <v>34</v>
      </c>
      <c r="K226" s="249">
        <v>5497.0</v>
      </c>
      <c r="L226" s="198" t="s">
        <v>53</v>
      </c>
      <c r="M226" s="130"/>
      <c r="N226" s="198" t="s">
        <v>743</v>
      </c>
      <c r="O226" s="200"/>
      <c r="P226" s="200"/>
      <c r="Q226" s="130"/>
      <c r="R226" s="199"/>
      <c r="S226" s="200"/>
      <c r="T226" s="132"/>
      <c r="AB226" s="201" t="str">
        <f>IFERROR(__xludf.DUMMYFUNCTION("FILTER('설정시트'!$D$7:$K$20,'설정시트'!$C$7:$C$20=I226)"),"의류/잡화")</f>
        <v>의류/잡화</v>
      </c>
      <c r="AC226" s="201" t="str">
        <f>IFERROR(__xludf.DUMMYFUNCTION("""COMPUTED_VALUE"""),"OTT")</f>
        <v>OTT</v>
      </c>
      <c r="AD226" s="201" t="str">
        <f>IFERROR(__xludf.DUMMYFUNCTION("""COMPUTED_VALUE"""),"문화생활")</f>
        <v>문화생활</v>
      </c>
      <c r="AE226" s="201" t="str">
        <f>IFERROR(__xludf.DUMMYFUNCTION("""COMPUTED_VALUE"""),"자기계발")</f>
        <v>자기계발</v>
      </c>
      <c r="AF226" s="201" t="str">
        <f>IFERROR(__xludf.DUMMYFUNCTION("""COMPUTED_VALUE"""),"미용")</f>
        <v>미용</v>
      </c>
      <c r="AG226" s="201" t="str">
        <f>IFERROR(__xludf.DUMMYFUNCTION("""COMPUTED_VALUE"""),"기타")</f>
        <v>기타</v>
      </c>
      <c r="AH226" s="201"/>
      <c r="AI226" s="201"/>
    </row>
    <row r="227">
      <c r="H227" s="195">
        <v>45564.0</v>
      </c>
      <c r="I227" s="203" t="s">
        <v>45</v>
      </c>
      <c r="J227" s="203" t="s">
        <v>44</v>
      </c>
      <c r="K227" s="249">
        <v>91939.0</v>
      </c>
      <c r="L227" s="198" t="s">
        <v>53</v>
      </c>
      <c r="M227" s="130"/>
      <c r="N227" s="199"/>
      <c r="O227" s="200"/>
      <c r="P227" s="200"/>
      <c r="Q227" s="130"/>
      <c r="R227" s="199"/>
      <c r="S227" s="200"/>
      <c r="T227" s="132"/>
      <c r="AB227" s="201" t="str">
        <f>IFERROR(__xludf.DUMMYFUNCTION("FILTER('설정시트'!$D$7:$K$20,'설정시트'!$C$7:$C$20=I227)"),"약국")</f>
        <v>약국</v>
      </c>
      <c r="AC227" s="201" t="str">
        <f>IFERROR(__xludf.DUMMYFUNCTION("""COMPUTED_VALUE"""),"병원비")</f>
        <v>병원비</v>
      </c>
      <c r="AD227" s="201" t="str">
        <f>IFERROR(__xludf.DUMMYFUNCTION("""COMPUTED_VALUE"""),"영양제")</f>
        <v>영양제</v>
      </c>
      <c r="AE227" s="201" t="str">
        <f>IFERROR(__xludf.DUMMYFUNCTION("""COMPUTED_VALUE"""),"교통비")</f>
        <v>교통비</v>
      </c>
      <c r="AF227" s="201" t="str">
        <f>IFERROR(__xludf.DUMMYFUNCTION("""COMPUTED_VALUE"""),"주유비")</f>
        <v>주유비</v>
      </c>
      <c r="AG227" s="201" t="str">
        <f>IFERROR(__xludf.DUMMYFUNCTION("""COMPUTED_VALUE"""),"기타")</f>
        <v>기타</v>
      </c>
      <c r="AH227" s="201"/>
      <c r="AI227" s="201"/>
    </row>
    <row r="228">
      <c r="H228" s="195">
        <v>45564.0</v>
      </c>
      <c r="I228" s="203" t="s">
        <v>51</v>
      </c>
      <c r="J228" s="203" t="s">
        <v>50</v>
      </c>
      <c r="K228" s="249">
        <v>3000.0</v>
      </c>
      <c r="L228" s="198" t="s">
        <v>53</v>
      </c>
      <c r="M228" s="130"/>
      <c r="N228" s="198" t="s">
        <v>744</v>
      </c>
      <c r="O228" s="200"/>
      <c r="P228" s="200"/>
      <c r="Q228" s="130"/>
      <c r="R228" s="199"/>
      <c r="S228" s="200"/>
      <c r="T228" s="132"/>
      <c r="AB228" s="201" t="str">
        <f>IFERROR(__xludf.DUMMYFUNCTION("FILTER('설정시트'!$D$7:$K$20,'설정시트'!$C$7:$C$20=I228)"),"축의/부의금")</f>
        <v>축의/부의금</v>
      </c>
      <c r="AC228" s="201" t="str">
        <f>IFERROR(__xludf.DUMMYFUNCTION("""COMPUTED_VALUE"""),"생신/생일선물")</f>
        <v>생신/생일선물</v>
      </c>
      <c r="AD228" s="201" t="str">
        <f>IFERROR(__xludf.DUMMYFUNCTION("""COMPUTED_VALUE"""),"명절/어버이날")</f>
        <v>명절/어버이날</v>
      </c>
      <c r="AE228" s="201" t="str">
        <f>IFERROR(__xludf.DUMMYFUNCTION("""COMPUTED_VALUE"""),"여행")</f>
        <v>여행</v>
      </c>
      <c r="AF228" s="201" t="str">
        <f>IFERROR(__xludf.DUMMYFUNCTION("""COMPUTED_VALUE"""),"기타")</f>
        <v>기타</v>
      </c>
      <c r="AG228" s="201"/>
      <c r="AH228" s="201"/>
      <c r="AI228" s="201"/>
    </row>
    <row r="229">
      <c r="H229" s="195">
        <v>45564.0</v>
      </c>
      <c r="I229" s="203" t="s">
        <v>51</v>
      </c>
      <c r="J229" s="203" t="s">
        <v>50</v>
      </c>
      <c r="K229" s="249">
        <v>23160.0</v>
      </c>
      <c r="L229" s="198" t="s">
        <v>53</v>
      </c>
      <c r="M229" s="130"/>
      <c r="N229" s="198" t="s">
        <v>745</v>
      </c>
      <c r="O229" s="200"/>
      <c r="P229" s="200"/>
      <c r="Q229" s="130"/>
      <c r="R229" s="199"/>
      <c r="S229" s="200"/>
      <c r="T229" s="132"/>
      <c r="AB229" s="201" t="str">
        <f>IFERROR(__xludf.DUMMYFUNCTION("FILTER('설정시트'!$D$7:$K$20,'설정시트'!$C$7:$C$20=I229)"),"축의/부의금")</f>
        <v>축의/부의금</v>
      </c>
      <c r="AC229" s="201" t="str">
        <f>IFERROR(__xludf.DUMMYFUNCTION("""COMPUTED_VALUE"""),"생신/생일선물")</f>
        <v>생신/생일선물</v>
      </c>
      <c r="AD229" s="201" t="str">
        <f>IFERROR(__xludf.DUMMYFUNCTION("""COMPUTED_VALUE"""),"명절/어버이날")</f>
        <v>명절/어버이날</v>
      </c>
      <c r="AE229" s="201" t="str">
        <f>IFERROR(__xludf.DUMMYFUNCTION("""COMPUTED_VALUE"""),"여행")</f>
        <v>여행</v>
      </c>
      <c r="AF229" s="201" t="str">
        <f>IFERROR(__xludf.DUMMYFUNCTION("""COMPUTED_VALUE"""),"기타")</f>
        <v>기타</v>
      </c>
      <c r="AG229" s="201"/>
      <c r="AH229" s="201"/>
      <c r="AI229" s="201"/>
    </row>
    <row r="230">
      <c r="H230" s="195">
        <v>45564.0</v>
      </c>
      <c r="I230" s="203" t="s">
        <v>51</v>
      </c>
      <c r="J230" s="203" t="s">
        <v>50</v>
      </c>
      <c r="K230" s="249">
        <v>800.0</v>
      </c>
      <c r="L230" s="198" t="s">
        <v>53</v>
      </c>
      <c r="M230" s="130"/>
      <c r="N230" s="198" t="s">
        <v>746</v>
      </c>
      <c r="O230" s="200"/>
      <c r="P230" s="200"/>
      <c r="Q230" s="130"/>
      <c r="R230" s="199"/>
      <c r="S230" s="200"/>
      <c r="T230" s="132"/>
      <c r="AB230" s="201" t="str">
        <f>IFERROR(__xludf.DUMMYFUNCTION("FILTER('설정시트'!$D$7:$K$20,'설정시트'!$C$7:$C$20=I230)"),"축의/부의금")</f>
        <v>축의/부의금</v>
      </c>
      <c r="AC230" s="201" t="str">
        <f>IFERROR(__xludf.DUMMYFUNCTION("""COMPUTED_VALUE"""),"생신/생일선물")</f>
        <v>생신/생일선물</v>
      </c>
      <c r="AD230" s="201" t="str">
        <f>IFERROR(__xludf.DUMMYFUNCTION("""COMPUTED_VALUE"""),"명절/어버이날")</f>
        <v>명절/어버이날</v>
      </c>
      <c r="AE230" s="201" t="str">
        <f>IFERROR(__xludf.DUMMYFUNCTION("""COMPUTED_VALUE"""),"여행")</f>
        <v>여행</v>
      </c>
      <c r="AF230" s="201" t="str">
        <f>IFERROR(__xludf.DUMMYFUNCTION("""COMPUTED_VALUE"""),"기타")</f>
        <v>기타</v>
      </c>
      <c r="AG230" s="201"/>
      <c r="AH230" s="201"/>
      <c r="AI230" s="201"/>
    </row>
    <row r="231">
      <c r="H231" s="195">
        <v>45565.0</v>
      </c>
      <c r="I231" s="203" t="s">
        <v>32</v>
      </c>
      <c r="J231" s="203" t="s">
        <v>34</v>
      </c>
      <c r="K231" s="249">
        <v>7890.0</v>
      </c>
      <c r="L231" s="198" t="s">
        <v>56</v>
      </c>
      <c r="M231" s="130"/>
      <c r="N231" s="198" t="s">
        <v>352</v>
      </c>
      <c r="O231" s="200"/>
      <c r="P231" s="200"/>
      <c r="Q231" s="130"/>
      <c r="R231" s="199"/>
      <c r="S231" s="200"/>
      <c r="T231" s="132"/>
      <c r="AB231" s="201" t="str">
        <f>IFERROR(__xludf.DUMMYFUNCTION("FILTER('설정시트'!$D$7:$K$20,'설정시트'!$C$7:$C$20=#REF!)"),"#N/A")</f>
        <v>#N/A</v>
      </c>
      <c r="AC231" s="201"/>
      <c r="AD231" s="201"/>
      <c r="AE231" s="201"/>
      <c r="AF231" s="201"/>
      <c r="AG231" s="201"/>
      <c r="AH231" s="201"/>
      <c r="AI231" s="201"/>
    </row>
    <row r="232">
      <c r="H232" s="195">
        <v>45565.0</v>
      </c>
      <c r="I232" s="203" t="s">
        <v>39</v>
      </c>
      <c r="J232" s="203" t="s">
        <v>43</v>
      </c>
      <c r="K232" s="255">
        <f>7200+7200</f>
        <v>14400</v>
      </c>
      <c r="L232" s="198" t="s">
        <v>56</v>
      </c>
      <c r="M232" s="130"/>
      <c r="N232" s="198" t="s">
        <v>747</v>
      </c>
      <c r="O232" s="200"/>
      <c r="P232" s="200"/>
      <c r="Q232" s="130"/>
      <c r="R232" s="199"/>
      <c r="S232" s="200"/>
      <c r="T232" s="132"/>
      <c r="AB232" s="201" t="str">
        <f>IFERROR(__xludf.DUMMYFUNCTION("FILTER('설정시트'!$D$7:$K$20,'설정시트'!$C$7:$C$20=I231)"),"의류/잡화")</f>
        <v>의류/잡화</v>
      </c>
      <c r="AC232" s="201" t="str">
        <f>IFERROR(__xludf.DUMMYFUNCTION("""COMPUTED_VALUE"""),"OTT")</f>
        <v>OTT</v>
      </c>
      <c r="AD232" s="201" t="str">
        <f>IFERROR(__xludf.DUMMYFUNCTION("""COMPUTED_VALUE"""),"문화생활")</f>
        <v>문화생활</v>
      </c>
      <c r="AE232" s="201" t="str">
        <f>IFERROR(__xludf.DUMMYFUNCTION("""COMPUTED_VALUE"""),"자기계발")</f>
        <v>자기계발</v>
      </c>
      <c r="AF232" s="201" t="str">
        <f>IFERROR(__xludf.DUMMYFUNCTION("""COMPUTED_VALUE"""),"미용")</f>
        <v>미용</v>
      </c>
      <c r="AG232" s="201" t="str">
        <f>IFERROR(__xludf.DUMMYFUNCTION("""COMPUTED_VALUE"""),"기타")</f>
        <v>기타</v>
      </c>
      <c r="AH232" s="201"/>
      <c r="AI232" s="201"/>
    </row>
    <row r="233">
      <c r="H233" s="205"/>
      <c r="I233" s="206"/>
      <c r="J233" s="203"/>
      <c r="K233" s="255"/>
      <c r="L233" s="199"/>
      <c r="M233" s="130"/>
      <c r="N233" s="199"/>
      <c r="O233" s="200"/>
      <c r="P233" s="200"/>
      <c r="Q233" s="130"/>
      <c r="R233" s="199"/>
      <c r="S233" s="200"/>
      <c r="T233" s="132"/>
      <c r="AB233" s="201" t="str">
        <f>IFERROR(__xludf.DUMMYFUNCTION("FILTER('설정시트'!$D$7:$K$20,'설정시트'!$C$7:$C$20=I233)"),"#N/A")</f>
        <v>#N/A</v>
      </c>
      <c r="AC233" s="201"/>
      <c r="AD233" s="201"/>
      <c r="AE233" s="201"/>
      <c r="AF233" s="201"/>
      <c r="AG233" s="201"/>
      <c r="AH233" s="201"/>
      <c r="AI233" s="201"/>
    </row>
    <row r="234">
      <c r="H234" s="205"/>
      <c r="I234" s="206"/>
      <c r="J234" s="203"/>
      <c r="K234" s="255"/>
      <c r="L234" s="199"/>
      <c r="M234" s="130"/>
      <c r="N234" s="199"/>
      <c r="O234" s="200"/>
      <c r="P234" s="200"/>
      <c r="Q234" s="130"/>
      <c r="R234" s="199"/>
      <c r="S234" s="200"/>
      <c r="T234" s="132"/>
      <c r="AB234" s="201" t="str">
        <f>IFERROR(__xludf.DUMMYFUNCTION("FILTER('설정시트'!$D$7:$K$20,'설정시트'!$C$7:$C$20=I234)"),"#N/A")</f>
        <v>#N/A</v>
      </c>
      <c r="AC234" s="201"/>
      <c r="AD234" s="201"/>
      <c r="AE234" s="201"/>
      <c r="AF234" s="201"/>
      <c r="AG234" s="201"/>
      <c r="AH234" s="201"/>
      <c r="AI234" s="201"/>
    </row>
    <row r="235">
      <c r="H235" s="205"/>
      <c r="I235" s="206"/>
      <c r="J235" s="203"/>
      <c r="K235" s="255"/>
      <c r="L235" s="199"/>
      <c r="M235" s="130"/>
      <c r="N235" s="199"/>
      <c r="O235" s="200"/>
      <c r="P235" s="200"/>
      <c r="Q235" s="130"/>
      <c r="R235" s="199"/>
      <c r="S235" s="200"/>
      <c r="T235" s="132"/>
      <c r="AB235" s="201" t="str">
        <f>IFERROR(__xludf.DUMMYFUNCTION("FILTER('설정시트'!$D$7:$K$20,'설정시트'!$C$7:$C$20=I235)"),"#N/A")</f>
        <v>#N/A</v>
      </c>
      <c r="AC235" s="201"/>
      <c r="AD235" s="201"/>
      <c r="AE235" s="201"/>
      <c r="AF235" s="201"/>
      <c r="AG235" s="201"/>
      <c r="AH235" s="201"/>
      <c r="AI235" s="201"/>
    </row>
    <row r="236">
      <c r="H236" s="205"/>
      <c r="I236" s="206"/>
      <c r="J236" s="203"/>
      <c r="K236" s="255"/>
      <c r="L236" s="199"/>
      <c r="M236" s="130"/>
      <c r="N236" s="199"/>
      <c r="O236" s="200"/>
      <c r="P236" s="200"/>
      <c r="Q236" s="130"/>
      <c r="R236" s="199"/>
      <c r="S236" s="200"/>
      <c r="T236" s="132"/>
      <c r="AB236" s="201" t="str">
        <f>IFERROR(__xludf.DUMMYFUNCTION("FILTER('설정시트'!$D$7:$K$20,'설정시트'!$C$7:$C$20=I236)"),"#N/A")</f>
        <v>#N/A</v>
      </c>
      <c r="AC236" s="201"/>
      <c r="AD236" s="201"/>
      <c r="AE236" s="201"/>
      <c r="AF236" s="201"/>
      <c r="AG236" s="201"/>
      <c r="AH236" s="201"/>
      <c r="AI236" s="201"/>
    </row>
    <row r="237">
      <c r="H237" s="205"/>
      <c r="I237" s="206"/>
      <c r="J237" s="203"/>
      <c r="K237" s="255"/>
      <c r="L237" s="199"/>
      <c r="M237" s="130"/>
      <c r="N237" s="199"/>
      <c r="O237" s="200"/>
      <c r="P237" s="200"/>
      <c r="Q237" s="130"/>
      <c r="R237" s="199"/>
      <c r="S237" s="200"/>
      <c r="T237" s="132"/>
      <c r="AB237" s="201" t="str">
        <f>IFERROR(__xludf.DUMMYFUNCTION("FILTER('설정시트'!$D$7:$K$20,'설정시트'!$C$7:$C$20=I237)"),"#N/A")</f>
        <v>#N/A</v>
      </c>
      <c r="AC237" s="201"/>
      <c r="AD237" s="201"/>
      <c r="AE237" s="201"/>
      <c r="AF237" s="201"/>
      <c r="AG237" s="201"/>
      <c r="AH237" s="201"/>
      <c r="AI237" s="201"/>
    </row>
    <row r="238">
      <c r="H238" s="205"/>
      <c r="I238" s="206"/>
      <c r="J238" s="203"/>
      <c r="K238" s="255"/>
      <c r="L238" s="199"/>
      <c r="M238" s="130"/>
      <c r="N238" s="199"/>
      <c r="O238" s="200"/>
      <c r="P238" s="200"/>
      <c r="Q238" s="130"/>
      <c r="R238" s="199"/>
      <c r="S238" s="200"/>
      <c r="T238" s="132"/>
      <c r="AB238" s="201" t="str">
        <f>IFERROR(__xludf.DUMMYFUNCTION("FILTER('설정시트'!$D$7:$K$20,'설정시트'!$C$7:$C$20=I238)"),"#N/A")</f>
        <v>#N/A</v>
      </c>
      <c r="AC238" s="201"/>
      <c r="AD238" s="201"/>
      <c r="AE238" s="201"/>
      <c r="AF238" s="201"/>
      <c r="AG238" s="201"/>
      <c r="AH238" s="201"/>
      <c r="AI238" s="201"/>
    </row>
    <row r="239">
      <c r="H239" s="205"/>
      <c r="I239" s="206"/>
      <c r="J239" s="203"/>
      <c r="K239" s="255"/>
      <c r="L239" s="199"/>
      <c r="M239" s="130"/>
      <c r="N239" s="199"/>
      <c r="O239" s="200"/>
      <c r="P239" s="200"/>
      <c r="Q239" s="130"/>
      <c r="R239" s="199"/>
      <c r="S239" s="200"/>
      <c r="T239" s="132"/>
      <c r="AB239" s="201" t="str">
        <f>IFERROR(__xludf.DUMMYFUNCTION("FILTER('설정시트'!$D$7:$K$20,'설정시트'!$C$7:$C$20=I239)"),"#N/A")</f>
        <v>#N/A</v>
      </c>
      <c r="AC239" s="201"/>
      <c r="AD239" s="201"/>
      <c r="AE239" s="201"/>
      <c r="AF239" s="201"/>
      <c r="AG239" s="201"/>
      <c r="AH239" s="201"/>
      <c r="AI239" s="201"/>
    </row>
    <row r="240">
      <c r="H240" s="205"/>
      <c r="I240" s="206"/>
      <c r="J240" s="203"/>
      <c r="K240" s="255"/>
      <c r="L240" s="199"/>
      <c r="M240" s="130"/>
      <c r="N240" s="199"/>
      <c r="O240" s="200"/>
      <c r="P240" s="200"/>
      <c r="Q240" s="130"/>
      <c r="R240" s="199"/>
      <c r="S240" s="200"/>
      <c r="T240" s="132"/>
      <c r="AB240" s="201" t="str">
        <f>IFERROR(__xludf.DUMMYFUNCTION("FILTER('설정시트'!$D$7:$K$20,'설정시트'!$C$7:$C$20=I240)"),"#N/A")</f>
        <v>#N/A</v>
      </c>
      <c r="AC240" s="201"/>
      <c r="AD240" s="201"/>
      <c r="AE240" s="201"/>
      <c r="AF240" s="201"/>
      <c r="AG240" s="201"/>
      <c r="AH240" s="201"/>
      <c r="AI240" s="201"/>
    </row>
    <row r="241">
      <c r="H241" s="205"/>
      <c r="I241" s="206"/>
      <c r="J241" s="203"/>
      <c r="K241" s="255"/>
      <c r="L241" s="199"/>
      <c r="M241" s="130"/>
      <c r="N241" s="199"/>
      <c r="O241" s="200"/>
      <c r="P241" s="200"/>
      <c r="Q241" s="130"/>
      <c r="R241" s="199"/>
      <c r="S241" s="200"/>
      <c r="T241" s="132"/>
      <c r="AB241" s="201" t="str">
        <f>IFERROR(__xludf.DUMMYFUNCTION("FILTER('설정시트'!$D$7:$K$20,'설정시트'!$C$7:$C$20=I241)"),"#N/A")</f>
        <v>#N/A</v>
      </c>
      <c r="AC241" s="201"/>
      <c r="AD241" s="201"/>
      <c r="AE241" s="201"/>
      <c r="AF241" s="201"/>
      <c r="AG241" s="201"/>
      <c r="AH241" s="201"/>
      <c r="AI241" s="201"/>
    </row>
    <row r="242">
      <c r="H242" s="205"/>
      <c r="I242" s="206"/>
      <c r="J242" s="203"/>
      <c r="K242" s="255"/>
      <c r="L242" s="199"/>
      <c r="M242" s="130"/>
      <c r="N242" s="199"/>
      <c r="O242" s="200"/>
      <c r="P242" s="200"/>
      <c r="Q242" s="130"/>
      <c r="R242" s="199"/>
      <c r="S242" s="200"/>
      <c r="T242" s="132"/>
      <c r="AB242" s="201" t="str">
        <f>IFERROR(__xludf.DUMMYFUNCTION("FILTER('설정시트'!$D$7:$K$20,'설정시트'!$C$7:$C$20=I242)"),"#N/A")</f>
        <v>#N/A</v>
      </c>
      <c r="AC242" s="201"/>
      <c r="AD242" s="201"/>
      <c r="AE242" s="201"/>
      <c r="AF242" s="201"/>
      <c r="AG242" s="201"/>
      <c r="AH242" s="201"/>
      <c r="AI242" s="201"/>
    </row>
    <row r="243">
      <c r="H243" s="205"/>
      <c r="I243" s="206"/>
      <c r="J243" s="203"/>
      <c r="K243" s="255"/>
      <c r="L243" s="199"/>
      <c r="M243" s="130"/>
      <c r="N243" s="199"/>
      <c r="O243" s="200"/>
      <c r="P243" s="200"/>
      <c r="Q243" s="130"/>
      <c r="R243" s="199"/>
      <c r="S243" s="200"/>
      <c r="T243" s="132"/>
      <c r="AB243" s="201" t="str">
        <f>IFERROR(__xludf.DUMMYFUNCTION("FILTER('설정시트'!$D$7:$K$20,'설정시트'!$C$7:$C$20=I243)"),"#N/A")</f>
        <v>#N/A</v>
      </c>
      <c r="AC243" s="201"/>
      <c r="AD243" s="201"/>
      <c r="AE243" s="201"/>
      <c r="AF243" s="201"/>
      <c r="AG243" s="201"/>
      <c r="AH243" s="201"/>
      <c r="AI243" s="201"/>
    </row>
    <row r="244">
      <c r="H244" s="205"/>
      <c r="I244" s="206"/>
      <c r="J244" s="203"/>
      <c r="K244" s="255"/>
      <c r="L244" s="199"/>
      <c r="M244" s="130"/>
      <c r="N244" s="199"/>
      <c r="O244" s="200"/>
      <c r="P244" s="200"/>
      <c r="Q244" s="130"/>
      <c r="R244" s="199"/>
      <c r="S244" s="200"/>
      <c r="T244" s="132"/>
      <c r="AB244" s="201" t="str">
        <f>IFERROR(__xludf.DUMMYFUNCTION("FILTER('설정시트'!$D$7:$K$20,'설정시트'!$C$7:$C$20=I244)"),"#N/A")</f>
        <v>#N/A</v>
      </c>
      <c r="AC244" s="201"/>
      <c r="AD244" s="201"/>
      <c r="AE244" s="201"/>
      <c r="AF244" s="201"/>
      <c r="AG244" s="201"/>
      <c r="AH244" s="201"/>
      <c r="AI244" s="201"/>
    </row>
    <row r="245">
      <c r="H245" s="205"/>
      <c r="I245" s="206"/>
      <c r="J245" s="203"/>
      <c r="K245" s="255"/>
      <c r="L245" s="199"/>
      <c r="M245" s="130"/>
      <c r="N245" s="199"/>
      <c r="O245" s="200"/>
      <c r="P245" s="200"/>
      <c r="Q245" s="130"/>
      <c r="R245" s="199"/>
      <c r="S245" s="200"/>
      <c r="T245" s="132"/>
      <c r="AB245" s="201" t="str">
        <f>IFERROR(__xludf.DUMMYFUNCTION("FILTER('설정시트'!$D$7:$K$20,'설정시트'!$C$7:$C$20=I245)"),"#N/A")</f>
        <v>#N/A</v>
      </c>
      <c r="AC245" s="201"/>
      <c r="AD245" s="201"/>
      <c r="AE245" s="201"/>
      <c r="AF245" s="201"/>
      <c r="AG245" s="201"/>
      <c r="AH245" s="201"/>
      <c r="AI245" s="201"/>
    </row>
    <row r="246">
      <c r="H246" s="205"/>
      <c r="I246" s="206"/>
      <c r="J246" s="203"/>
      <c r="K246" s="255"/>
      <c r="L246" s="199"/>
      <c r="M246" s="130"/>
      <c r="N246" s="199"/>
      <c r="O246" s="200"/>
      <c r="P246" s="200"/>
      <c r="Q246" s="130"/>
      <c r="R246" s="199"/>
      <c r="S246" s="200"/>
      <c r="T246" s="132"/>
      <c r="AB246" s="201" t="str">
        <f>IFERROR(__xludf.DUMMYFUNCTION("FILTER('설정시트'!$D$7:$K$20,'설정시트'!$C$7:$C$20=I246)"),"#N/A")</f>
        <v>#N/A</v>
      </c>
      <c r="AC246" s="201"/>
      <c r="AD246" s="201"/>
      <c r="AE246" s="201"/>
      <c r="AF246" s="201"/>
      <c r="AG246" s="201"/>
      <c r="AH246" s="201"/>
      <c r="AI246" s="201"/>
    </row>
    <row r="247">
      <c r="H247" s="205"/>
      <c r="I247" s="206"/>
      <c r="J247" s="203"/>
      <c r="K247" s="255"/>
      <c r="L247" s="199"/>
      <c r="M247" s="130"/>
      <c r="N247" s="199"/>
      <c r="O247" s="200"/>
      <c r="P247" s="200"/>
      <c r="Q247" s="130"/>
      <c r="R247" s="199"/>
      <c r="S247" s="200"/>
      <c r="T247" s="132"/>
      <c r="AB247" s="201" t="str">
        <f>IFERROR(__xludf.DUMMYFUNCTION("FILTER('설정시트'!$D$7:$K$20,'설정시트'!$C$7:$C$20=I247)"),"#N/A")</f>
        <v>#N/A</v>
      </c>
      <c r="AC247" s="201"/>
      <c r="AD247" s="201"/>
      <c r="AE247" s="201"/>
      <c r="AF247" s="201"/>
      <c r="AG247" s="201"/>
      <c r="AH247" s="201"/>
      <c r="AI247" s="201"/>
    </row>
    <row r="248">
      <c r="H248" s="205"/>
      <c r="I248" s="206"/>
      <c r="J248" s="203"/>
      <c r="K248" s="255"/>
      <c r="L248" s="199"/>
      <c r="M248" s="130"/>
      <c r="N248" s="199"/>
      <c r="O248" s="200"/>
      <c r="P248" s="200"/>
      <c r="Q248" s="130"/>
      <c r="R248" s="199"/>
      <c r="S248" s="200"/>
      <c r="T248" s="132"/>
      <c r="AB248" s="201" t="str">
        <f>IFERROR(__xludf.DUMMYFUNCTION("FILTER('설정시트'!$D$7:$K$20,'설정시트'!$C$7:$C$20=I248)"),"#N/A")</f>
        <v>#N/A</v>
      </c>
      <c r="AC248" s="201"/>
      <c r="AD248" s="201"/>
      <c r="AE248" s="201"/>
      <c r="AF248" s="201"/>
      <c r="AG248" s="201"/>
      <c r="AH248" s="201"/>
      <c r="AI248" s="201"/>
    </row>
    <row r="249">
      <c r="H249" s="205"/>
      <c r="I249" s="206"/>
      <c r="J249" s="203"/>
      <c r="K249" s="255"/>
      <c r="L249" s="199"/>
      <c r="M249" s="130"/>
      <c r="N249" s="199"/>
      <c r="O249" s="200"/>
      <c r="P249" s="200"/>
      <c r="Q249" s="130"/>
      <c r="R249" s="199"/>
      <c r="S249" s="200"/>
      <c r="T249" s="132"/>
      <c r="AB249" s="201" t="str">
        <f>IFERROR(__xludf.DUMMYFUNCTION("FILTER('설정시트'!$D$7:$K$20,'설정시트'!$C$7:$C$20=I249)"),"#N/A")</f>
        <v>#N/A</v>
      </c>
      <c r="AC249" s="201"/>
      <c r="AD249" s="201"/>
      <c r="AE249" s="201"/>
      <c r="AF249" s="201"/>
      <c r="AG249" s="201"/>
      <c r="AH249" s="201"/>
      <c r="AI249" s="201"/>
    </row>
    <row r="250">
      <c r="H250" s="205"/>
      <c r="I250" s="206"/>
      <c r="J250" s="203"/>
      <c r="K250" s="255"/>
      <c r="L250" s="199"/>
      <c r="M250" s="130"/>
      <c r="N250" s="199"/>
      <c r="O250" s="200"/>
      <c r="P250" s="200"/>
      <c r="Q250" s="130"/>
      <c r="R250" s="199"/>
      <c r="S250" s="200"/>
      <c r="T250" s="132"/>
      <c r="AB250" s="201" t="str">
        <f>IFERROR(__xludf.DUMMYFUNCTION("FILTER('설정시트'!$D$7:$K$20,'설정시트'!$C$7:$C$20=I250)"),"#N/A")</f>
        <v>#N/A</v>
      </c>
      <c r="AC250" s="201"/>
      <c r="AD250" s="201"/>
      <c r="AE250" s="201"/>
      <c r="AF250" s="201"/>
      <c r="AG250" s="201"/>
      <c r="AH250" s="201"/>
      <c r="AI250" s="201"/>
    </row>
    <row r="251">
      <c r="H251" s="205"/>
      <c r="I251" s="206"/>
      <c r="J251" s="203"/>
      <c r="K251" s="255"/>
      <c r="L251" s="199"/>
      <c r="M251" s="130"/>
      <c r="N251" s="199"/>
      <c r="O251" s="200"/>
      <c r="P251" s="200"/>
      <c r="Q251" s="130"/>
      <c r="R251" s="199"/>
      <c r="S251" s="200"/>
      <c r="T251" s="132"/>
      <c r="AB251" s="201" t="str">
        <f>IFERROR(__xludf.DUMMYFUNCTION("FILTER('설정시트'!$D$7:$K$20,'설정시트'!$C$7:$C$20=I251)"),"#N/A")</f>
        <v>#N/A</v>
      </c>
      <c r="AC251" s="201"/>
      <c r="AD251" s="201"/>
      <c r="AE251" s="201"/>
      <c r="AF251" s="201"/>
      <c r="AG251" s="201"/>
      <c r="AH251" s="201"/>
      <c r="AI251" s="201"/>
    </row>
    <row r="252">
      <c r="H252" s="205"/>
      <c r="I252" s="206"/>
      <c r="J252" s="203"/>
      <c r="K252" s="255"/>
      <c r="L252" s="199"/>
      <c r="M252" s="130"/>
      <c r="N252" s="199"/>
      <c r="O252" s="200"/>
      <c r="P252" s="200"/>
      <c r="Q252" s="130"/>
      <c r="R252" s="199"/>
      <c r="S252" s="200"/>
      <c r="T252" s="132"/>
      <c r="AB252" s="201" t="str">
        <f>IFERROR(__xludf.DUMMYFUNCTION("FILTER('설정시트'!$D$7:$K$20,'설정시트'!$C$7:$C$20=I252)"),"#N/A")</f>
        <v>#N/A</v>
      </c>
      <c r="AC252" s="201"/>
      <c r="AD252" s="201"/>
      <c r="AE252" s="201"/>
      <c r="AF252" s="201"/>
      <c r="AG252" s="201"/>
      <c r="AH252" s="201"/>
      <c r="AI252" s="201"/>
    </row>
    <row r="253">
      <c r="H253" s="205"/>
      <c r="I253" s="206"/>
      <c r="J253" s="203"/>
      <c r="K253" s="255"/>
      <c r="L253" s="199"/>
      <c r="M253" s="130"/>
      <c r="N253" s="199"/>
      <c r="O253" s="200"/>
      <c r="P253" s="200"/>
      <c r="Q253" s="130"/>
      <c r="R253" s="199"/>
      <c r="S253" s="200"/>
      <c r="T253" s="132"/>
      <c r="AB253" s="201" t="str">
        <f>IFERROR(__xludf.DUMMYFUNCTION("FILTER('설정시트'!$D$7:$K$20,'설정시트'!$C$7:$C$20=I253)"),"#N/A")</f>
        <v>#N/A</v>
      </c>
      <c r="AC253" s="201"/>
      <c r="AD253" s="201"/>
      <c r="AE253" s="201"/>
      <c r="AF253" s="201"/>
      <c r="AG253" s="201"/>
      <c r="AH253" s="201"/>
      <c r="AI253" s="201"/>
    </row>
    <row r="254">
      <c r="H254" s="205"/>
      <c r="I254" s="206"/>
      <c r="J254" s="203"/>
      <c r="K254" s="255"/>
      <c r="L254" s="199"/>
      <c r="M254" s="130"/>
      <c r="N254" s="199"/>
      <c r="O254" s="200"/>
      <c r="P254" s="200"/>
      <c r="Q254" s="130"/>
      <c r="R254" s="199"/>
      <c r="S254" s="200"/>
      <c r="T254" s="132"/>
      <c r="AB254" s="201" t="str">
        <f>IFERROR(__xludf.DUMMYFUNCTION("FILTER('설정시트'!$D$7:$K$20,'설정시트'!$C$7:$C$20=I254)"),"#N/A")</f>
        <v>#N/A</v>
      </c>
      <c r="AC254" s="201"/>
      <c r="AD254" s="201"/>
      <c r="AE254" s="201"/>
      <c r="AF254" s="201"/>
      <c r="AG254" s="201"/>
      <c r="AH254" s="201"/>
      <c r="AI254" s="201"/>
    </row>
    <row r="255">
      <c r="H255" s="205"/>
      <c r="I255" s="206"/>
      <c r="J255" s="203"/>
      <c r="K255" s="255"/>
      <c r="L255" s="199"/>
      <c r="M255" s="130"/>
      <c r="N255" s="199"/>
      <c r="O255" s="200"/>
      <c r="P255" s="200"/>
      <c r="Q255" s="130"/>
      <c r="R255" s="199"/>
      <c r="S255" s="200"/>
      <c r="T255" s="132"/>
      <c r="AB255" s="201" t="str">
        <f>IFERROR(__xludf.DUMMYFUNCTION("FILTER('설정시트'!$D$7:$K$20,'설정시트'!$C$7:$C$20=I255)"),"#N/A")</f>
        <v>#N/A</v>
      </c>
      <c r="AC255" s="201"/>
      <c r="AD255" s="201"/>
      <c r="AE255" s="201"/>
      <c r="AF255" s="201"/>
      <c r="AG255" s="201"/>
      <c r="AH255" s="201"/>
      <c r="AI255" s="201"/>
    </row>
    <row r="256">
      <c r="H256" s="205"/>
      <c r="I256" s="206"/>
      <c r="J256" s="203"/>
      <c r="K256" s="255"/>
      <c r="L256" s="199"/>
      <c r="M256" s="130"/>
      <c r="N256" s="199"/>
      <c r="O256" s="200"/>
      <c r="P256" s="200"/>
      <c r="Q256" s="130"/>
      <c r="R256" s="199"/>
      <c r="S256" s="200"/>
      <c r="T256" s="132"/>
      <c r="AB256" s="201" t="str">
        <f>IFERROR(__xludf.DUMMYFUNCTION("FILTER('설정시트'!$D$7:$K$20,'설정시트'!$C$7:$C$20=I256)"),"#N/A")</f>
        <v>#N/A</v>
      </c>
      <c r="AC256" s="201"/>
      <c r="AD256" s="201"/>
      <c r="AE256" s="201"/>
      <c r="AF256" s="201"/>
      <c r="AG256" s="201"/>
      <c r="AH256" s="201"/>
      <c r="AI256" s="201"/>
    </row>
    <row r="257">
      <c r="H257" s="205"/>
      <c r="I257" s="206"/>
      <c r="J257" s="203"/>
      <c r="K257" s="255"/>
      <c r="L257" s="199"/>
      <c r="M257" s="130"/>
      <c r="N257" s="199"/>
      <c r="O257" s="200"/>
      <c r="P257" s="200"/>
      <c r="Q257" s="130"/>
      <c r="R257" s="199"/>
      <c r="S257" s="200"/>
      <c r="T257" s="132"/>
      <c r="AB257" s="201" t="str">
        <f>IFERROR(__xludf.DUMMYFUNCTION("FILTER('설정시트'!$D$7:$K$20,'설정시트'!$C$7:$C$20=I257)"),"#N/A")</f>
        <v>#N/A</v>
      </c>
      <c r="AC257" s="201"/>
      <c r="AD257" s="201"/>
      <c r="AE257" s="201"/>
      <c r="AF257" s="201"/>
      <c r="AG257" s="201"/>
      <c r="AH257" s="201"/>
      <c r="AI257" s="201"/>
    </row>
    <row r="258">
      <c r="H258" s="205"/>
      <c r="I258" s="206"/>
      <c r="J258" s="203"/>
      <c r="K258" s="255"/>
      <c r="L258" s="199"/>
      <c r="M258" s="130"/>
      <c r="N258" s="199"/>
      <c r="O258" s="200"/>
      <c r="P258" s="200"/>
      <c r="Q258" s="130"/>
      <c r="R258" s="199"/>
      <c r="S258" s="200"/>
      <c r="T258" s="132"/>
      <c r="AB258" s="201" t="str">
        <f>IFERROR(__xludf.DUMMYFUNCTION("FILTER('설정시트'!$D$7:$K$20,'설정시트'!$C$7:$C$20=I258)"),"#N/A")</f>
        <v>#N/A</v>
      </c>
      <c r="AC258" s="201"/>
      <c r="AD258" s="201"/>
      <c r="AE258" s="201"/>
      <c r="AF258" s="201"/>
      <c r="AG258" s="201"/>
      <c r="AH258" s="201"/>
      <c r="AI258" s="201"/>
    </row>
    <row r="259">
      <c r="H259" s="205"/>
      <c r="I259" s="206"/>
      <c r="J259" s="203"/>
      <c r="K259" s="255"/>
      <c r="L259" s="199"/>
      <c r="M259" s="130"/>
      <c r="N259" s="199"/>
      <c r="O259" s="200"/>
      <c r="P259" s="200"/>
      <c r="Q259" s="130"/>
      <c r="R259" s="199"/>
      <c r="S259" s="200"/>
      <c r="T259" s="132"/>
      <c r="AB259" s="201" t="str">
        <f>IFERROR(__xludf.DUMMYFUNCTION("FILTER('설정시트'!$D$7:$K$20,'설정시트'!$C$7:$C$20=I259)"),"#N/A")</f>
        <v>#N/A</v>
      </c>
      <c r="AC259" s="201"/>
      <c r="AD259" s="201"/>
      <c r="AE259" s="201"/>
      <c r="AF259" s="201"/>
      <c r="AG259" s="201"/>
      <c r="AH259" s="201"/>
      <c r="AI259" s="201"/>
    </row>
    <row r="260">
      <c r="H260" s="205"/>
      <c r="I260" s="206"/>
      <c r="J260" s="203"/>
      <c r="K260" s="255"/>
      <c r="L260" s="199"/>
      <c r="M260" s="130"/>
      <c r="N260" s="199"/>
      <c r="O260" s="200"/>
      <c r="P260" s="200"/>
      <c r="Q260" s="130"/>
      <c r="R260" s="199"/>
      <c r="S260" s="200"/>
      <c r="T260" s="132"/>
      <c r="AB260" s="201" t="str">
        <f>IFERROR(__xludf.DUMMYFUNCTION("FILTER('설정시트'!$D$7:$K$20,'설정시트'!$C$7:$C$20=I260)"),"#N/A")</f>
        <v>#N/A</v>
      </c>
      <c r="AC260" s="201"/>
      <c r="AD260" s="201"/>
      <c r="AE260" s="201"/>
      <c r="AF260" s="201"/>
      <c r="AG260" s="201"/>
      <c r="AH260" s="201"/>
      <c r="AI260" s="201"/>
    </row>
    <row r="261">
      <c r="H261" s="205"/>
      <c r="I261" s="206"/>
      <c r="J261" s="203"/>
      <c r="K261" s="255"/>
      <c r="L261" s="199"/>
      <c r="M261" s="130"/>
      <c r="N261" s="199"/>
      <c r="O261" s="200"/>
      <c r="P261" s="200"/>
      <c r="Q261" s="130"/>
      <c r="R261" s="199"/>
      <c r="S261" s="200"/>
      <c r="T261" s="132"/>
      <c r="AB261" s="201" t="str">
        <f>IFERROR(__xludf.DUMMYFUNCTION("FILTER('설정시트'!$D$7:$K$20,'설정시트'!$C$7:$C$20=I261)"),"#N/A")</f>
        <v>#N/A</v>
      </c>
      <c r="AC261" s="201"/>
      <c r="AD261" s="201"/>
      <c r="AE261" s="201"/>
      <c r="AF261" s="201"/>
      <c r="AG261" s="201"/>
      <c r="AH261" s="201"/>
      <c r="AI261" s="201"/>
    </row>
    <row r="262">
      <c r="H262" s="205"/>
      <c r="I262" s="206"/>
      <c r="J262" s="203"/>
      <c r="K262" s="255"/>
      <c r="L262" s="199"/>
      <c r="M262" s="130"/>
      <c r="N262" s="199"/>
      <c r="O262" s="200"/>
      <c r="P262" s="200"/>
      <c r="Q262" s="130"/>
      <c r="R262" s="199"/>
      <c r="S262" s="200"/>
      <c r="T262" s="132"/>
      <c r="AB262" s="201" t="str">
        <f>IFERROR(__xludf.DUMMYFUNCTION("FILTER('설정시트'!$D$7:$K$20,'설정시트'!$C$7:$C$20=I262)"),"#N/A")</f>
        <v>#N/A</v>
      </c>
      <c r="AC262" s="201"/>
      <c r="AD262" s="201"/>
      <c r="AE262" s="201"/>
      <c r="AF262" s="201"/>
      <c r="AG262" s="201"/>
      <c r="AH262" s="201"/>
      <c r="AI262" s="201"/>
    </row>
    <row r="263">
      <c r="H263" s="205"/>
      <c r="I263" s="206"/>
      <c r="J263" s="203"/>
      <c r="K263" s="255"/>
      <c r="L263" s="199"/>
      <c r="M263" s="130"/>
      <c r="N263" s="199"/>
      <c r="O263" s="200"/>
      <c r="P263" s="200"/>
      <c r="Q263" s="130"/>
      <c r="R263" s="199"/>
      <c r="S263" s="200"/>
      <c r="T263" s="132"/>
      <c r="AB263" s="201" t="str">
        <f>IFERROR(__xludf.DUMMYFUNCTION("FILTER('설정시트'!$D$7:$K$20,'설정시트'!$C$7:$C$20=I263)"),"#N/A")</f>
        <v>#N/A</v>
      </c>
      <c r="AC263" s="201"/>
      <c r="AD263" s="201"/>
      <c r="AE263" s="201"/>
      <c r="AF263" s="201"/>
      <c r="AG263" s="201"/>
      <c r="AH263" s="201"/>
      <c r="AI263" s="201"/>
    </row>
    <row r="264">
      <c r="H264" s="205"/>
      <c r="I264" s="206"/>
      <c r="J264" s="203"/>
      <c r="K264" s="255"/>
      <c r="L264" s="199"/>
      <c r="M264" s="130"/>
      <c r="N264" s="199"/>
      <c r="O264" s="200"/>
      <c r="P264" s="200"/>
      <c r="Q264" s="130"/>
      <c r="R264" s="199"/>
      <c r="S264" s="200"/>
      <c r="T264" s="132"/>
      <c r="AB264" s="201" t="str">
        <f>IFERROR(__xludf.DUMMYFUNCTION("FILTER('설정시트'!$D$7:$K$20,'설정시트'!$C$7:$C$20=I264)"),"#N/A")</f>
        <v>#N/A</v>
      </c>
      <c r="AC264" s="201"/>
      <c r="AD264" s="201"/>
      <c r="AE264" s="201"/>
      <c r="AF264" s="201"/>
      <c r="AG264" s="201"/>
      <c r="AH264" s="201"/>
      <c r="AI264" s="201"/>
    </row>
    <row r="265">
      <c r="H265" s="205"/>
      <c r="I265" s="206"/>
      <c r="J265" s="203"/>
      <c r="K265" s="255"/>
      <c r="L265" s="199"/>
      <c r="M265" s="130"/>
      <c r="N265" s="199"/>
      <c r="O265" s="200"/>
      <c r="P265" s="200"/>
      <c r="Q265" s="130"/>
      <c r="R265" s="199"/>
      <c r="S265" s="200"/>
      <c r="T265" s="132"/>
      <c r="AB265" s="201" t="str">
        <f>IFERROR(__xludf.DUMMYFUNCTION("FILTER('설정시트'!$D$7:$K$20,'설정시트'!$C$7:$C$20=I265)"),"#N/A")</f>
        <v>#N/A</v>
      </c>
      <c r="AC265" s="201"/>
      <c r="AD265" s="201"/>
      <c r="AE265" s="201"/>
      <c r="AF265" s="201"/>
      <c r="AG265" s="201"/>
      <c r="AH265" s="201"/>
      <c r="AI265" s="201"/>
    </row>
    <row r="266">
      <c r="H266" s="205"/>
      <c r="I266" s="206"/>
      <c r="J266" s="203"/>
      <c r="K266" s="255"/>
      <c r="L266" s="199"/>
      <c r="M266" s="130"/>
      <c r="N266" s="199"/>
      <c r="O266" s="200"/>
      <c r="P266" s="200"/>
      <c r="Q266" s="130"/>
      <c r="R266" s="199"/>
      <c r="S266" s="200"/>
      <c r="T266" s="132"/>
      <c r="AB266" s="201" t="str">
        <f>IFERROR(__xludf.DUMMYFUNCTION("FILTER('설정시트'!$D$7:$K$20,'설정시트'!$C$7:$C$20=I266)"),"#N/A")</f>
        <v>#N/A</v>
      </c>
      <c r="AC266" s="201"/>
      <c r="AD266" s="201"/>
      <c r="AE266" s="201"/>
      <c r="AF266" s="201"/>
      <c r="AG266" s="201"/>
      <c r="AH266" s="201"/>
      <c r="AI266" s="201"/>
    </row>
    <row r="267">
      <c r="H267" s="205"/>
      <c r="I267" s="206"/>
      <c r="J267" s="203"/>
      <c r="K267" s="255"/>
      <c r="L267" s="199"/>
      <c r="M267" s="130"/>
      <c r="N267" s="199"/>
      <c r="O267" s="200"/>
      <c r="P267" s="200"/>
      <c r="Q267" s="130"/>
      <c r="R267" s="199"/>
      <c r="S267" s="200"/>
      <c r="T267" s="132"/>
      <c r="AB267" s="201" t="str">
        <f>IFERROR(__xludf.DUMMYFUNCTION("FILTER('설정시트'!$D$7:$K$20,'설정시트'!$C$7:$C$20=I267)"),"#N/A")</f>
        <v>#N/A</v>
      </c>
      <c r="AC267" s="201"/>
      <c r="AD267" s="201"/>
      <c r="AE267" s="201"/>
      <c r="AF267" s="201"/>
      <c r="AG267" s="201"/>
      <c r="AH267" s="201"/>
      <c r="AI267" s="201"/>
    </row>
    <row r="268">
      <c r="H268" s="205"/>
      <c r="I268" s="206"/>
      <c r="J268" s="203"/>
      <c r="K268" s="255"/>
      <c r="L268" s="199"/>
      <c r="M268" s="130"/>
      <c r="N268" s="199"/>
      <c r="O268" s="200"/>
      <c r="P268" s="200"/>
      <c r="Q268" s="130"/>
      <c r="R268" s="199"/>
      <c r="S268" s="200"/>
      <c r="T268" s="132"/>
      <c r="AB268" s="201" t="str">
        <f>IFERROR(__xludf.DUMMYFUNCTION("FILTER('설정시트'!$D$7:$K$20,'설정시트'!$C$7:$C$20=I268)"),"#N/A")</f>
        <v>#N/A</v>
      </c>
      <c r="AC268" s="201"/>
      <c r="AD268" s="201"/>
      <c r="AE268" s="201"/>
      <c r="AF268" s="201"/>
      <c r="AG268" s="201"/>
      <c r="AH268" s="201"/>
      <c r="AI268" s="201"/>
    </row>
    <row r="269">
      <c r="H269" s="205"/>
      <c r="I269" s="206"/>
      <c r="J269" s="203"/>
      <c r="K269" s="255"/>
      <c r="L269" s="199"/>
      <c r="M269" s="130"/>
      <c r="N269" s="199"/>
      <c r="O269" s="200"/>
      <c r="P269" s="200"/>
      <c r="Q269" s="130"/>
      <c r="R269" s="199"/>
      <c r="S269" s="200"/>
      <c r="T269" s="132"/>
      <c r="AB269" s="201" t="str">
        <f>IFERROR(__xludf.DUMMYFUNCTION("FILTER('설정시트'!$D$7:$K$20,'설정시트'!$C$7:$C$20=I269)"),"#N/A")</f>
        <v>#N/A</v>
      </c>
      <c r="AC269" s="201"/>
      <c r="AD269" s="201"/>
      <c r="AE269" s="201"/>
      <c r="AF269" s="201"/>
      <c r="AG269" s="201"/>
      <c r="AH269" s="201"/>
      <c r="AI269" s="201"/>
    </row>
    <row r="270">
      <c r="H270" s="205"/>
      <c r="I270" s="206"/>
      <c r="J270" s="203"/>
      <c r="K270" s="255"/>
      <c r="L270" s="199"/>
      <c r="M270" s="130"/>
      <c r="N270" s="199"/>
      <c r="O270" s="200"/>
      <c r="P270" s="200"/>
      <c r="Q270" s="130"/>
      <c r="R270" s="199"/>
      <c r="S270" s="200"/>
      <c r="T270" s="132"/>
      <c r="AB270" s="201" t="str">
        <f>IFERROR(__xludf.DUMMYFUNCTION("FILTER('설정시트'!$D$7:$K$20,'설정시트'!$C$7:$C$20=I270)"),"#N/A")</f>
        <v>#N/A</v>
      </c>
      <c r="AC270" s="201"/>
      <c r="AD270" s="201"/>
      <c r="AE270" s="201"/>
      <c r="AF270" s="201"/>
      <c r="AG270" s="201"/>
      <c r="AH270" s="201"/>
      <c r="AI270" s="201"/>
    </row>
    <row r="271">
      <c r="H271" s="205"/>
      <c r="I271" s="206"/>
      <c r="J271" s="203"/>
      <c r="K271" s="255"/>
      <c r="L271" s="199"/>
      <c r="M271" s="130"/>
      <c r="N271" s="199"/>
      <c r="O271" s="200"/>
      <c r="P271" s="200"/>
      <c r="Q271" s="130"/>
      <c r="R271" s="199"/>
      <c r="S271" s="200"/>
      <c r="T271" s="132"/>
      <c r="AB271" s="201" t="str">
        <f>IFERROR(__xludf.DUMMYFUNCTION("FILTER('설정시트'!$D$7:$K$20,'설정시트'!$C$7:$C$20=I271)"),"#N/A")</f>
        <v>#N/A</v>
      </c>
      <c r="AC271" s="201"/>
      <c r="AD271" s="201"/>
      <c r="AE271" s="201"/>
      <c r="AF271" s="201"/>
      <c r="AG271" s="201"/>
      <c r="AH271" s="201"/>
      <c r="AI271" s="201"/>
    </row>
    <row r="272">
      <c r="H272" s="205"/>
      <c r="I272" s="206"/>
      <c r="J272" s="203"/>
      <c r="K272" s="255"/>
      <c r="L272" s="199"/>
      <c r="M272" s="130"/>
      <c r="N272" s="199"/>
      <c r="O272" s="200"/>
      <c r="P272" s="200"/>
      <c r="Q272" s="130"/>
      <c r="R272" s="199"/>
      <c r="S272" s="200"/>
      <c r="T272" s="132"/>
      <c r="AB272" s="201" t="str">
        <f>IFERROR(__xludf.DUMMYFUNCTION("FILTER('설정시트'!$D$7:$K$20,'설정시트'!$C$7:$C$20=I272)"),"#N/A")</f>
        <v>#N/A</v>
      </c>
      <c r="AC272" s="201"/>
      <c r="AD272" s="201"/>
      <c r="AE272" s="201"/>
      <c r="AF272" s="201"/>
      <c r="AG272" s="201"/>
      <c r="AH272" s="201"/>
      <c r="AI272" s="201"/>
    </row>
    <row r="273">
      <c r="H273" s="205"/>
      <c r="I273" s="206"/>
      <c r="J273" s="203"/>
      <c r="K273" s="255"/>
      <c r="L273" s="199"/>
      <c r="M273" s="130"/>
      <c r="N273" s="199"/>
      <c r="O273" s="200"/>
      <c r="P273" s="200"/>
      <c r="Q273" s="130"/>
      <c r="R273" s="199"/>
      <c r="S273" s="200"/>
      <c r="T273" s="132"/>
      <c r="AB273" s="201" t="str">
        <f>IFERROR(__xludf.DUMMYFUNCTION("FILTER('설정시트'!$D$7:$K$20,'설정시트'!$C$7:$C$20=I273)"),"#N/A")</f>
        <v>#N/A</v>
      </c>
      <c r="AC273" s="201"/>
      <c r="AD273" s="201"/>
      <c r="AE273" s="201"/>
      <c r="AF273" s="201"/>
      <c r="AG273" s="201"/>
      <c r="AH273" s="201"/>
      <c r="AI273" s="201"/>
    </row>
    <row r="274">
      <c r="H274" s="205"/>
      <c r="I274" s="206"/>
      <c r="J274" s="203"/>
      <c r="K274" s="255"/>
      <c r="L274" s="199"/>
      <c r="M274" s="130"/>
      <c r="N274" s="199"/>
      <c r="O274" s="200"/>
      <c r="P274" s="200"/>
      <c r="Q274" s="130"/>
      <c r="R274" s="199"/>
      <c r="S274" s="200"/>
      <c r="T274" s="132"/>
      <c r="AB274" s="201" t="str">
        <f>IFERROR(__xludf.DUMMYFUNCTION("FILTER('설정시트'!$D$7:$K$20,'설정시트'!$C$7:$C$20=I274)"),"#N/A")</f>
        <v>#N/A</v>
      </c>
      <c r="AC274" s="201"/>
      <c r="AD274" s="201"/>
      <c r="AE274" s="201"/>
      <c r="AF274" s="201"/>
      <c r="AG274" s="201"/>
      <c r="AH274" s="201"/>
      <c r="AI274" s="201"/>
    </row>
    <row r="275">
      <c r="H275" s="205"/>
      <c r="I275" s="206"/>
      <c r="J275" s="203"/>
      <c r="K275" s="255"/>
      <c r="L275" s="199"/>
      <c r="M275" s="130"/>
      <c r="N275" s="199"/>
      <c r="O275" s="200"/>
      <c r="P275" s="200"/>
      <c r="Q275" s="130"/>
      <c r="R275" s="199"/>
      <c r="S275" s="200"/>
      <c r="T275" s="132"/>
      <c r="AB275" s="201" t="str">
        <f>IFERROR(__xludf.DUMMYFUNCTION("FILTER('설정시트'!$D$7:$K$20,'설정시트'!$C$7:$C$20=I275)"),"#N/A")</f>
        <v>#N/A</v>
      </c>
      <c r="AC275" s="201"/>
      <c r="AD275" s="201"/>
      <c r="AE275" s="201"/>
      <c r="AF275" s="201"/>
      <c r="AG275" s="201"/>
      <c r="AH275" s="201"/>
      <c r="AI275" s="201"/>
    </row>
    <row r="276">
      <c r="H276" s="205"/>
      <c r="I276" s="206"/>
      <c r="J276" s="203"/>
      <c r="K276" s="255"/>
      <c r="L276" s="199"/>
      <c r="M276" s="130"/>
      <c r="N276" s="199"/>
      <c r="O276" s="200"/>
      <c r="P276" s="200"/>
      <c r="Q276" s="130"/>
      <c r="R276" s="199"/>
      <c r="S276" s="200"/>
      <c r="T276" s="132"/>
      <c r="AB276" s="201" t="str">
        <f>IFERROR(__xludf.DUMMYFUNCTION("FILTER('설정시트'!$D$7:$K$20,'설정시트'!$C$7:$C$20=I276)"),"#N/A")</f>
        <v>#N/A</v>
      </c>
      <c r="AC276" s="201"/>
      <c r="AD276" s="201"/>
      <c r="AE276" s="201"/>
      <c r="AF276" s="201"/>
      <c r="AG276" s="201"/>
      <c r="AH276" s="201"/>
      <c r="AI276" s="201"/>
    </row>
    <row r="277">
      <c r="H277" s="205"/>
      <c r="I277" s="206"/>
      <c r="J277" s="203"/>
      <c r="K277" s="255"/>
      <c r="L277" s="199"/>
      <c r="M277" s="130"/>
      <c r="N277" s="199"/>
      <c r="O277" s="200"/>
      <c r="P277" s="200"/>
      <c r="Q277" s="130"/>
      <c r="R277" s="199"/>
      <c r="S277" s="200"/>
      <c r="T277" s="132"/>
      <c r="AB277" s="201" t="str">
        <f>IFERROR(__xludf.DUMMYFUNCTION("FILTER('설정시트'!$D$7:$K$20,'설정시트'!$C$7:$C$20=I277)"),"#N/A")</f>
        <v>#N/A</v>
      </c>
      <c r="AC277" s="201"/>
      <c r="AD277" s="201"/>
      <c r="AE277" s="201"/>
      <c r="AF277" s="201"/>
      <c r="AG277" s="201"/>
      <c r="AH277" s="201"/>
      <c r="AI277" s="201"/>
    </row>
    <row r="278">
      <c r="H278" s="205"/>
      <c r="I278" s="206"/>
      <c r="J278" s="203"/>
      <c r="K278" s="255"/>
      <c r="L278" s="199"/>
      <c r="M278" s="130"/>
      <c r="N278" s="199"/>
      <c r="O278" s="200"/>
      <c r="P278" s="200"/>
      <c r="Q278" s="130"/>
      <c r="R278" s="199"/>
      <c r="S278" s="200"/>
      <c r="T278" s="132"/>
      <c r="AB278" s="201" t="str">
        <f>IFERROR(__xludf.DUMMYFUNCTION("FILTER('설정시트'!$D$7:$K$20,'설정시트'!$C$7:$C$20=I278)"),"#N/A")</f>
        <v>#N/A</v>
      </c>
      <c r="AC278" s="201"/>
      <c r="AD278" s="201"/>
      <c r="AE278" s="201"/>
      <c r="AF278" s="201"/>
      <c r="AG278" s="201"/>
      <c r="AH278" s="201"/>
      <c r="AI278" s="201"/>
    </row>
    <row r="279">
      <c r="H279" s="205"/>
      <c r="I279" s="206"/>
      <c r="J279" s="203"/>
      <c r="K279" s="255"/>
      <c r="L279" s="199"/>
      <c r="M279" s="130"/>
      <c r="N279" s="199"/>
      <c r="O279" s="200"/>
      <c r="P279" s="200"/>
      <c r="Q279" s="130"/>
      <c r="R279" s="199"/>
      <c r="S279" s="200"/>
      <c r="T279" s="132"/>
      <c r="AB279" s="201" t="str">
        <f>IFERROR(__xludf.DUMMYFUNCTION("FILTER('설정시트'!$D$7:$K$20,'설정시트'!$C$7:$C$20=I279)"),"#N/A")</f>
        <v>#N/A</v>
      </c>
      <c r="AC279" s="201"/>
      <c r="AD279" s="201"/>
      <c r="AE279" s="201"/>
      <c r="AF279" s="201"/>
      <c r="AG279" s="201"/>
      <c r="AH279" s="201"/>
      <c r="AI279" s="201"/>
    </row>
    <row r="280">
      <c r="H280" s="205"/>
      <c r="I280" s="206"/>
      <c r="J280" s="203"/>
      <c r="K280" s="255"/>
      <c r="L280" s="199"/>
      <c r="M280" s="130"/>
      <c r="N280" s="199"/>
      <c r="O280" s="200"/>
      <c r="P280" s="200"/>
      <c r="Q280" s="130"/>
      <c r="R280" s="199"/>
      <c r="S280" s="200"/>
      <c r="T280" s="132"/>
      <c r="AB280" s="201" t="str">
        <f>IFERROR(__xludf.DUMMYFUNCTION("FILTER('설정시트'!$D$7:$K$20,'설정시트'!$C$7:$C$20=I280)"),"#N/A")</f>
        <v>#N/A</v>
      </c>
      <c r="AC280" s="201"/>
      <c r="AD280" s="201"/>
      <c r="AE280" s="201"/>
      <c r="AF280" s="201"/>
      <c r="AG280" s="201"/>
      <c r="AH280" s="201"/>
      <c r="AI280" s="201"/>
    </row>
    <row r="281">
      <c r="H281" s="205"/>
      <c r="I281" s="206"/>
      <c r="J281" s="203"/>
      <c r="K281" s="255"/>
      <c r="L281" s="199"/>
      <c r="M281" s="130"/>
      <c r="N281" s="199"/>
      <c r="O281" s="200"/>
      <c r="P281" s="200"/>
      <c r="Q281" s="130"/>
      <c r="R281" s="199"/>
      <c r="S281" s="200"/>
      <c r="T281" s="132"/>
      <c r="AB281" s="201" t="str">
        <f>IFERROR(__xludf.DUMMYFUNCTION("FILTER('설정시트'!$D$7:$K$20,'설정시트'!$C$7:$C$20=I281)"),"#N/A")</f>
        <v>#N/A</v>
      </c>
      <c r="AC281" s="201"/>
      <c r="AD281" s="201"/>
      <c r="AE281" s="201"/>
      <c r="AF281" s="201"/>
      <c r="AG281" s="201"/>
      <c r="AH281" s="201"/>
      <c r="AI281" s="201"/>
    </row>
    <row r="282">
      <c r="H282" s="205"/>
      <c r="I282" s="206"/>
      <c r="J282" s="203"/>
      <c r="K282" s="255"/>
      <c r="L282" s="199"/>
      <c r="M282" s="130"/>
      <c r="N282" s="199"/>
      <c r="O282" s="200"/>
      <c r="P282" s="200"/>
      <c r="Q282" s="130"/>
      <c r="R282" s="199"/>
      <c r="S282" s="200"/>
      <c r="T282" s="132"/>
      <c r="AB282" s="201" t="str">
        <f>IFERROR(__xludf.DUMMYFUNCTION("FILTER('설정시트'!$D$7:$K$20,'설정시트'!$C$7:$C$20=I282)"),"#N/A")</f>
        <v>#N/A</v>
      </c>
      <c r="AC282" s="201"/>
      <c r="AD282" s="201"/>
      <c r="AE282" s="201"/>
      <c r="AF282" s="201"/>
      <c r="AG282" s="201"/>
      <c r="AH282" s="201"/>
      <c r="AI282" s="201"/>
    </row>
    <row r="283">
      <c r="H283" s="205"/>
      <c r="I283" s="206"/>
      <c r="J283" s="203"/>
      <c r="K283" s="255"/>
      <c r="L283" s="199"/>
      <c r="M283" s="130"/>
      <c r="N283" s="199"/>
      <c r="O283" s="200"/>
      <c r="P283" s="200"/>
      <c r="Q283" s="130"/>
      <c r="R283" s="199"/>
      <c r="S283" s="200"/>
      <c r="T283" s="132"/>
      <c r="AB283" s="201" t="str">
        <f>IFERROR(__xludf.DUMMYFUNCTION("FILTER('설정시트'!$D$7:$K$20,'설정시트'!$C$7:$C$20=I283)"),"#N/A")</f>
        <v>#N/A</v>
      </c>
      <c r="AC283" s="201"/>
      <c r="AD283" s="201"/>
      <c r="AE283" s="201"/>
      <c r="AF283" s="201"/>
      <c r="AG283" s="201"/>
      <c r="AH283" s="201"/>
      <c r="AI283" s="201"/>
    </row>
    <row r="284">
      <c r="H284" s="205"/>
      <c r="I284" s="206"/>
      <c r="J284" s="203"/>
      <c r="K284" s="255"/>
      <c r="L284" s="199"/>
      <c r="M284" s="130"/>
      <c r="N284" s="199"/>
      <c r="O284" s="200"/>
      <c r="P284" s="200"/>
      <c r="Q284" s="130"/>
      <c r="R284" s="199"/>
      <c r="S284" s="200"/>
      <c r="T284" s="132"/>
      <c r="AB284" s="201" t="str">
        <f>IFERROR(__xludf.DUMMYFUNCTION("FILTER('설정시트'!$D$7:$K$20,'설정시트'!$C$7:$C$20=I284)"),"#N/A")</f>
        <v>#N/A</v>
      </c>
      <c r="AC284" s="201"/>
      <c r="AD284" s="201"/>
      <c r="AE284" s="201"/>
      <c r="AF284" s="201"/>
      <c r="AG284" s="201"/>
      <c r="AH284" s="201"/>
      <c r="AI284" s="201"/>
    </row>
    <row r="285">
      <c r="H285" s="205"/>
      <c r="I285" s="206"/>
      <c r="J285" s="203"/>
      <c r="K285" s="255"/>
      <c r="L285" s="199"/>
      <c r="M285" s="130"/>
      <c r="N285" s="199"/>
      <c r="O285" s="200"/>
      <c r="P285" s="200"/>
      <c r="Q285" s="130"/>
      <c r="R285" s="199"/>
      <c r="S285" s="200"/>
      <c r="T285" s="132"/>
      <c r="AB285" s="201" t="str">
        <f>IFERROR(__xludf.DUMMYFUNCTION("FILTER('설정시트'!$D$7:$K$20,'설정시트'!$C$7:$C$20=I285)"),"#N/A")</f>
        <v>#N/A</v>
      </c>
      <c r="AC285" s="201"/>
      <c r="AD285" s="201"/>
      <c r="AE285" s="201"/>
      <c r="AF285" s="201"/>
      <c r="AG285" s="201"/>
      <c r="AH285" s="201"/>
      <c r="AI285" s="201"/>
    </row>
    <row r="286">
      <c r="H286" s="205"/>
      <c r="I286" s="206"/>
      <c r="J286" s="203"/>
      <c r="K286" s="255"/>
      <c r="L286" s="199"/>
      <c r="M286" s="130"/>
      <c r="N286" s="199"/>
      <c r="O286" s="200"/>
      <c r="P286" s="200"/>
      <c r="Q286" s="130"/>
      <c r="R286" s="199"/>
      <c r="S286" s="200"/>
      <c r="T286" s="132"/>
      <c r="AB286" s="201" t="str">
        <f>IFERROR(__xludf.DUMMYFUNCTION("FILTER('설정시트'!$D$7:$K$20,'설정시트'!$C$7:$C$20=I286)"),"#N/A")</f>
        <v>#N/A</v>
      </c>
      <c r="AC286" s="201"/>
      <c r="AD286" s="201"/>
      <c r="AE286" s="201"/>
      <c r="AF286" s="201"/>
      <c r="AG286" s="201"/>
      <c r="AH286" s="201"/>
      <c r="AI286" s="201"/>
    </row>
    <row r="287">
      <c r="H287" s="205"/>
      <c r="I287" s="206"/>
      <c r="J287" s="203"/>
      <c r="K287" s="255"/>
      <c r="L287" s="199"/>
      <c r="M287" s="130"/>
      <c r="N287" s="199"/>
      <c r="O287" s="200"/>
      <c r="P287" s="200"/>
      <c r="Q287" s="130"/>
      <c r="R287" s="199"/>
      <c r="S287" s="200"/>
      <c r="T287" s="132"/>
      <c r="AB287" s="201" t="str">
        <f>IFERROR(__xludf.DUMMYFUNCTION("FILTER('설정시트'!$D$7:$K$20,'설정시트'!$C$7:$C$20=I287)"),"#N/A")</f>
        <v>#N/A</v>
      </c>
      <c r="AC287" s="201"/>
      <c r="AD287" s="201"/>
      <c r="AE287" s="201"/>
      <c r="AF287" s="201"/>
      <c r="AG287" s="201"/>
      <c r="AH287" s="201"/>
      <c r="AI287" s="201"/>
    </row>
    <row r="288">
      <c r="H288" s="205"/>
      <c r="I288" s="206"/>
      <c r="J288" s="203"/>
      <c r="K288" s="255"/>
      <c r="L288" s="199"/>
      <c r="M288" s="130"/>
      <c r="N288" s="199"/>
      <c r="O288" s="200"/>
      <c r="P288" s="200"/>
      <c r="Q288" s="130"/>
      <c r="R288" s="199"/>
      <c r="S288" s="200"/>
      <c r="T288" s="132"/>
      <c r="AB288" s="201" t="str">
        <f>IFERROR(__xludf.DUMMYFUNCTION("FILTER('설정시트'!$D$7:$K$20,'설정시트'!$C$7:$C$20=I288)"),"#N/A")</f>
        <v>#N/A</v>
      </c>
      <c r="AC288" s="201"/>
      <c r="AD288" s="201"/>
      <c r="AE288" s="201"/>
      <c r="AF288" s="201"/>
      <c r="AG288" s="201"/>
      <c r="AH288" s="201"/>
      <c r="AI288" s="201"/>
    </row>
    <row r="289">
      <c r="H289" s="205"/>
      <c r="I289" s="206"/>
      <c r="J289" s="203"/>
      <c r="K289" s="255"/>
      <c r="L289" s="199"/>
      <c r="M289" s="130"/>
      <c r="N289" s="199"/>
      <c r="O289" s="200"/>
      <c r="P289" s="200"/>
      <c r="Q289" s="130"/>
      <c r="R289" s="199"/>
      <c r="S289" s="200"/>
      <c r="T289" s="132"/>
      <c r="AB289" s="201" t="str">
        <f>IFERROR(__xludf.DUMMYFUNCTION("FILTER('설정시트'!$D$7:$K$20,'설정시트'!$C$7:$C$20=I289)"),"#N/A")</f>
        <v>#N/A</v>
      </c>
      <c r="AC289" s="201"/>
      <c r="AD289" s="201"/>
      <c r="AE289" s="201"/>
      <c r="AF289" s="201"/>
      <c r="AG289" s="201"/>
      <c r="AH289" s="201"/>
      <c r="AI289" s="201"/>
    </row>
    <row r="290">
      <c r="H290" s="205"/>
      <c r="I290" s="206"/>
      <c r="J290" s="203"/>
      <c r="K290" s="255"/>
      <c r="L290" s="199"/>
      <c r="M290" s="130"/>
      <c r="N290" s="199"/>
      <c r="O290" s="200"/>
      <c r="P290" s="200"/>
      <c r="Q290" s="130"/>
      <c r="R290" s="199"/>
      <c r="S290" s="200"/>
      <c r="T290" s="132"/>
      <c r="AB290" s="201" t="str">
        <f>IFERROR(__xludf.DUMMYFUNCTION("FILTER('설정시트'!$D$7:$K$20,'설정시트'!$C$7:$C$20=I290)"),"#N/A")</f>
        <v>#N/A</v>
      </c>
      <c r="AC290" s="201"/>
      <c r="AD290" s="201"/>
      <c r="AE290" s="201"/>
      <c r="AF290" s="201"/>
      <c r="AG290" s="201"/>
      <c r="AH290" s="201"/>
      <c r="AI290" s="201"/>
    </row>
    <row r="291">
      <c r="H291" s="205"/>
      <c r="I291" s="206"/>
      <c r="J291" s="203"/>
      <c r="K291" s="255"/>
      <c r="L291" s="199"/>
      <c r="M291" s="130"/>
      <c r="N291" s="199"/>
      <c r="O291" s="200"/>
      <c r="P291" s="200"/>
      <c r="Q291" s="130"/>
      <c r="R291" s="199"/>
      <c r="S291" s="200"/>
      <c r="T291" s="132"/>
      <c r="AB291" s="201" t="str">
        <f>IFERROR(__xludf.DUMMYFUNCTION("FILTER('설정시트'!$D$7:$K$20,'설정시트'!$C$7:$C$20=I291)"),"#N/A")</f>
        <v>#N/A</v>
      </c>
      <c r="AC291" s="201"/>
      <c r="AD291" s="201"/>
      <c r="AE291" s="201"/>
      <c r="AF291" s="201"/>
      <c r="AG291" s="201"/>
      <c r="AH291" s="201"/>
      <c r="AI291" s="201"/>
    </row>
    <row r="292">
      <c r="H292" s="205"/>
      <c r="I292" s="206"/>
      <c r="J292" s="203"/>
      <c r="K292" s="255"/>
      <c r="L292" s="199"/>
      <c r="M292" s="130"/>
      <c r="N292" s="199"/>
      <c r="O292" s="200"/>
      <c r="P292" s="200"/>
      <c r="Q292" s="130"/>
      <c r="R292" s="199"/>
      <c r="S292" s="200"/>
      <c r="T292" s="132"/>
      <c r="AB292" s="201" t="str">
        <f>IFERROR(__xludf.DUMMYFUNCTION("FILTER('설정시트'!$D$7:$K$20,'설정시트'!$C$7:$C$20=I292)"),"#N/A")</f>
        <v>#N/A</v>
      </c>
      <c r="AC292" s="201"/>
      <c r="AD292" s="201"/>
      <c r="AE292" s="201"/>
      <c r="AF292" s="201"/>
      <c r="AG292" s="201"/>
      <c r="AH292" s="201"/>
      <c r="AI292" s="201"/>
    </row>
    <row r="293">
      <c r="H293" s="205"/>
      <c r="I293" s="206"/>
      <c r="J293" s="203"/>
      <c r="K293" s="255"/>
      <c r="L293" s="199"/>
      <c r="M293" s="130"/>
      <c r="N293" s="199"/>
      <c r="O293" s="200"/>
      <c r="P293" s="200"/>
      <c r="Q293" s="130"/>
      <c r="R293" s="199"/>
      <c r="S293" s="200"/>
      <c r="T293" s="132"/>
      <c r="AB293" s="201" t="str">
        <f>IFERROR(__xludf.DUMMYFUNCTION("FILTER('설정시트'!$D$7:$K$20,'설정시트'!$C$7:$C$20=I293)"),"#N/A")</f>
        <v>#N/A</v>
      </c>
      <c r="AC293" s="201"/>
      <c r="AD293" s="201"/>
      <c r="AE293" s="201"/>
      <c r="AF293" s="201"/>
      <c r="AG293" s="201"/>
      <c r="AH293" s="201"/>
      <c r="AI293" s="201"/>
    </row>
    <row r="294">
      <c r="H294" s="205"/>
      <c r="I294" s="206"/>
      <c r="J294" s="203"/>
      <c r="K294" s="255"/>
      <c r="L294" s="199"/>
      <c r="M294" s="130"/>
      <c r="N294" s="199"/>
      <c r="O294" s="200"/>
      <c r="P294" s="200"/>
      <c r="Q294" s="130"/>
      <c r="R294" s="199"/>
      <c r="S294" s="200"/>
      <c r="T294" s="132"/>
      <c r="AB294" s="201" t="str">
        <f>IFERROR(__xludf.DUMMYFUNCTION("FILTER('설정시트'!$D$7:$K$20,'설정시트'!$C$7:$C$20=I294)"),"#N/A")</f>
        <v>#N/A</v>
      </c>
      <c r="AC294" s="201"/>
      <c r="AD294" s="201"/>
      <c r="AE294" s="201"/>
      <c r="AF294" s="201"/>
      <c r="AG294" s="201"/>
      <c r="AH294" s="201"/>
      <c r="AI294" s="201"/>
    </row>
    <row r="295">
      <c r="H295" s="205"/>
      <c r="I295" s="206"/>
      <c r="J295" s="203"/>
      <c r="K295" s="255"/>
      <c r="L295" s="199"/>
      <c r="M295" s="130"/>
      <c r="N295" s="199"/>
      <c r="O295" s="200"/>
      <c r="P295" s="200"/>
      <c r="Q295" s="130"/>
      <c r="R295" s="199"/>
      <c r="S295" s="200"/>
      <c r="T295" s="132"/>
      <c r="AB295" s="201" t="str">
        <f>IFERROR(__xludf.DUMMYFUNCTION("FILTER('설정시트'!$D$7:$K$20,'설정시트'!$C$7:$C$20=I295)"),"#N/A")</f>
        <v>#N/A</v>
      </c>
      <c r="AC295" s="201"/>
      <c r="AD295" s="201"/>
      <c r="AE295" s="201"/>
      <c r="AF295" s="201"/>
      <c r="AG295" s="201"/>
      <c r="AH295" s="201"/>
      <c r="AI295" s="201"/>
    </row>
    <row r="296">
      <c r="H296" s="205"/>
      <c r="I296" s="206"/>
      <c r="J296" s="203"/>
      <c r="K296" s="255"/>
      <c r="L296" s="199"/>
      <c r="M296" s="130"/>
      <c r="N296" s="199"/>
      <c r="O296" s="200"/>
      <c r="P296" s="200"/>
      <c r="Q296" s="130"/>
      <c r="R296" s="199"/>
      <c r="S296" s="200"/>
      <c r="T296" s="132"/>
      <c r="AB296" s="201" t="str">
        <f>IFERROR(__xludf.DUMMYFUNCTION("FILTER('설정시트'!$D$7:$K$20,'설정시트'!$C$7:$C$20=I296)"),"#N/A")</f>
        <v>#N/A</v>
      </c>
      <c r="AC296" s="201"/>
      <c r="AD296" s="201"/>
      <c r="AE296" s="201"/>
      <c r="AF296" s="201"/>
      <c r="AG296" s="201"/>
      <c r="AH296" s="201"/>
      <c r="AI296" s="201"/>
    </row>
    <row r="297">
      <c r="H297" s="205"/>
      <c r="I297" s="206"/>
      <c r="J297" s="203"/>
      <c r="K297" s="255"/>
      <c r="L297" s="199"/>
      <c r="M297" s="130"/>
      <c r="N297" s="199"/>
      <c r="O297" s="200"/>
      <c r="P297" s="200"/>
      <c r="Q297" s="130"/>
      <c r="R297" s="199"/>
      <c r="S297" s="200"/>
      <c r="T297" s="132"/>
      <c r="AB297" s="201" t="str">
        <f>IFERROR(__xludf.DUMMYFUNCTION("FILTER('설정시트'!$D$7:$K$20,'설정시트'!$C$7:$C$20=I297)"),"#N/A")</f>
        <v>#N/A</v>
      </c>
      <c r="AC297" s="201"/>
      <c r="AD297" s="201"/>
      <c r="AE297" s="201"/>
      <c r="AF297" s="201"/>
      <c r="AG297" s="201"/>
      <c r="AH297" s="201"/>
      <c r="AI297" s="201"/>
    </row>
    <row r="298">
      <c r="H298" s="205"/>
      <c r="I298" s="206"/>
      <c r="J298" s="203"/>
      <c r="K298" s="255"/>
      <c r="L298" s="199"/>
      <c r="M298" s="130"/>
      <c r="N298" s="199"/>
      <c r="O298" s="200"/>
      <c r="P298" s="200"/>
      <c r="Q298" s="130"/>
      <c r="R298" s="199"/>
      <c r="S298" s="200"/>
      <c r="T298" s="132"/>
      <c r="AB298" s="201" t="str">
        <f>IFERROR(__xludf.DUMMYFUNCTION("FILTER('설정시트'!$D$7:$K$20,'설정시트'!$C$7:$C$20=I298)"),"#N/A")</f>
        <v>#N/A</v>
      </c>
      <c r="AC298" s="201"/>
      <c r="AD298" s="201"/>
      <c r="AE298" s="201"/>
      <c r="AF298" s="201"/>
      <c r="AG298" s="201"/>
      <c r="AH298" s="201"/>
      <c r="AI298" s="201"/>
    </row>
    <row r="299">
      <c r="H299" s="205"/>
      <c r="I299" s="206"/>
      <c r="J299" s="203"/>
      <c r="K299" s="255"/>
      <c r="L299" s="199"/>
      <c r="M299" s="130"/>
      <c r="N299" s="199"/>
      <c r="O299" s="200"/>
      <c r="P299" s="200"/>
      <c r="Q299" s="130"/>
      <c r="R299" s="199"/>
      <c r="S299" s="200"/>
      <c r="T299" s="132"/>
      <c r="AB299" s="201" t="str">
        <f>IFERROR(__xludf.DUMMYFUNCTION("FILTER('설정시트'!$D$7:$K$20,'설정시트'!$C$7:$C$20=I299)"),"#N/A")</f>
        <v>#N/A</v>
      </c>
      <c r="AC299" s="201"/>
      <c r="AD299" s="201"/>
      <c r="AE299" s="201"/>
      <c r="AF299" s="201"/>
      <c r="AG299" s="201"/>
      <c r="AH299" s="201"/>
      <c r="AI299" s="201"/>
    </row>
    <row r="300">
      <c r="H300" s="205"/>
      <c r="I300" s="206"/>
      <c r="J300" s="203"/>
      <c r="K300" s="255"/>
      <c r="L300" s="199"/>
      <c r="M300" s="130"/>
      <c r="N300" s="199"/>
      <c r="O300" s="200"/>
      <c r="P300" s="200"/>
      <c r="Q300" s="130"/>
      <c r="R300" s="199"/>
      <c r="S300" s="200"/>
      <c r="T300" s="132"/>
      <c r="AB300" s="201" t="str">
        <f>IFERROR(__xludf.DUMMYFUNCTION("FILTER('설정시트'!$D$7:$K$20,'설정시트'!$C$7:$C$20=I300)"),"#N/A")</f>
        <v>#N/A</v>
      </c>
      <c r="AC300" s="201"/>
      <c r="AD300" s="201"/>
      <c r="AE300" s="201"/>
      <c r="AF300" s="201"/>
      <c r="AG300" s="201"/>
      <c r="AH300" s="201"/>
      <c r="AI300" s="201"/>
    </row>
    <row r="301">
      <c r="H301" s="205"/>
      <c r="I301" s="206"/>
      <c r="J301" s="203"/>
      <c r="K301" s="255"/>
      <c r="L301" s="199"/>
      <c r="M301" s="130"/>
      <c r="N301" s="199"/>
      <c r="O301" s="200"/>
      <c r="P301" s="200"/>
      <c r="Q301" s="130"/>
      <c r="R301" s="199"/>
      <c r="S301" s="200"/>
      <c r="T301" s="132"/>
      <c r="AB301" s="201" t="str">
        <f>IFERROR(__xludf.DUMMYFUNCTION("FILTER('설정시트'!$D$7:$K$20,'설정시트'!$C$7:$C$20=I301)"),"#N/A")</f>
        <v>#N/A</v>
      </c>
      <c r="AC301" s="201"/>
      <c r="AD301" s="201"/>
      <c r="AE301" s="201"/>
      <c r="AF301" s="201"/>
      <c r="AG301" s="201"/>
      <c r="AH301" s="201"/>
      <c r="AI301" s="201"/>
    </row>
    <row r="302">
      <c r="H302" s="205"/>
      <c r="I302" s="206"/>
      <c r="J302" s="203"/>
      <c r="K302" s="255"/>
      <c r="L302" s="199"/>
      <c r="M302" s="130"/>
      <c r="N302" s="199"/>
      <c r="O302" s="200"/>
      <c r="P302" s="200"/>
      <c r="Q302" s="130"/>
      <c r="R302" s="199"/>
      <c r="S302" s="200"/>
      <c r="T302" s="132"/>
      <c r="AB302" s="201" t="str">
        <f>IFERROR(__xludf.DUMMYFUNCTION("FILTER('설정시트'!$D$7:$K$20,'설정시트'!$C$7:$C$20=I302)"),"#N/A")</f>
        <v>#N/A</v>
      </c>
      <c r="AC302" s="201"/>
      <c r="AD302" s="201"/>
      <c r="AE302" s="201"/>
      <c r="AF302" s="201"/>
      <c r="AG302" s="201"/>
      <c r="AH302" s="201"/>
      <c r="AI302" s="201"/>
    </row>
    <row r="303">
      <c r="H303" s="205"/>
      <c r="I303" s="206"/>
      <c r="J303" s="203"/>
      <c r="K303" s="255"/>
      <c r="L303" s="199"/>
      <c r="M303" s="130"/>
      <c r="N303" s="199"/>
      <c r="O303" s="200"/>
      <c r="P303" s="200"/>
      <c r="Q303" s="130"/>
      <c r="R303" s="199"/>
      <c r="S303" s="200"/>
      <c r="T303" s="132"/>
      <c r="AB303" s="201" t="str">
        <f>IFERROR(__xludf.DUMMYFUNCTION("FILTER('설정시트'!$D$7:$K$20,'설정시트'!$C$7:$C$20=I303)"),"#N/A")</f>
        <v>#N/A</v>
      </c>
      <c r="AC303" s="201"/>
      <c r="AD303" s="201"/>
      <c r="AE303" s="201"/>
      <c r="AF303" s="201"/>
      <c r="AG303" s="201"/>
      <c r="AH303" s="201"/>
      <c r="AI303" s="201"/>
    </row>
    <row r="304">
      <c r="H304" s="205"/>
      <c r="I304" s="206"/>
      <c r="J304" s="203"/>
      <c r="K304" s="255"/>
      <c r="L304" s="199"/>
      <c r="M304" s="130"/>
      <c r="N304" s="199"/>
      <c r="O304" s="200"/>
      <c r="P304" s="200"/>
      <c r="Q304" s="130"/>
      <c r="R304" s="199"/>
      <c r="S304" s="200"/>
      <c r="T304" s="132"/>
      <c r="AB304" s="201" t="str">
        <f>IFERROR(__xludf.DUMMYFUNCTION("FILTER('설정시트'!$D$7:$K$20,'설정시트'!$C$7:$C$20=I304)"),"#N/A")</f>
        <v>#N/A</v>
      </c>
      <c r="AC304" s="201"/>
      <c r="AD304" s="201"/>
      <c r="AE304" s="201"/>
      <c r="AF304" s="201"/>
      <c r="AG304" s="201"/>
      <c r="AH304" s="201"/>
      <c r="AI304" s="201"/>
    </row>
    <row r="305">
      <c r="H305" s="205"/>
      <c r="I305" s="206"/>
      <c r="J305" s="203"/>
      <c r="K305" s="255"/>
      <c r="L305" s="199"/>
      <c r="M305" s="130"/>
      <c r="N305" s="199"/>
      <c r="O305" s="200"/>
      <c r="P305" s="200"/>
      <c r="Q305" s="130"/>
      <c r="R305" s="199"/>
      <c r="S305" s="200"/>
      <c r="T305" s="132"/>
      <c r="AB305" s="201" t="str">
        <f>IFERROR(__xludf.DUMMYFUNCTION("FILTER('설정시트'!$D$7:$K$20,'설정시트'!$C$7:$C$20=I305)"),"#N/A")</f>
        <v>#N/A</v>
      </c>
      <c r="AC305" s="201"/>
      <c r="AD305" s="201"/>
      <c r="AE305" s="201"/>
      <c r="AF305" s="201"/>
      <c r="AG305" s="201"/>
      <c r="AH305" s="201"/>
      <c r="AI305" s="201"/>
    </row>
    <row r="306">
      <c r="H306" s="205"/>
      <c r="I306" s="206"/>
      <c r="J306" s="203"/>
      <c r="K306" s="255"/>
      <c r="L306" s="199"/>
      <c r="M306" s="130"/>
      <c r="N306" s="199"/>
      <c r="O306" s="200"/>
      <c r="P306" s="200"/>
      <c r="Q306" s="130"/>
      <c r="R306" s="199"/>
      <c r="S306" s="200"/>
      <c r="T306" s="132"/>
      <c r="AB306" s="201" t="str">
        <f>IFERROR(__xludf.DUMMYFUNCTION("FILTER('설정시트'!$D$7:$K$20,'설정시트'!$C$7:$C$20=I306)"),"#N/A")</f>
        <v>#N/A</v>
      </c>
      <c r="AC306" s="201"/>
      <c r="AD306" s="201"/>
      <c r="AE306" s="201"/>
      <c r="AF306" s="201"/>
      <c r="AG306" s="201"/>
      <c r="AH306" s="201"/>
      <c r="AI306" s="201"/>
    </row>
    <row r="307">
      <c r="H307" s="205"/>
      <c r="I307" s="206"/>
      <c r="J307" s="203"/>
      <c r="K307" s="255"/>
      <c r="L307" s="199"/>
      <c r="M307" s="130"/>
      <c r="N307" s="199"/>
      <c r="O307" s="200"/>
      <c r="P307" s="200"/>
      <c r="Q307" s="130"/>
      <c r="R307" s="199"/>
      <c r="S307" s="200"/>
      <c r="T307" s="132"/>
      <c r="AB307" s="201" t="str">
        <f>IFERROR(__xludf.DUMMYFUNCTION("FILTER('설정시트'!$D$7:$K$20,'설정시트'!$C$7:$C$20=I307)"),"#N/A")</f>
        <v>#N/A</v>
      </c>
      <c r="AC307" s="201"/>
      <c r="AD307" s="201"/>
      <c r="AE307" s="201"/>
      <c r="AF307" s="201"/>
      <c r="AG307" s="201"/>
      <c r="AH307" s="201"/>
      <c r="AI307" s="201"/>
    </row>
    <row r="308">
      <c r="H308" s="205"/>
      <c r="I308" s="206"/>
      <c r="J308" s="203"/>
      <c r="K308" s="255"/>
      <c r="L308" s="199"/>
      <c r="M308" s="130"/>
      <c r="N308" s="199"/>
      <c r="O308" s="200"/>
      <c r="P308" s="200"/>
      <c r="Q308" s="130"/>
      <c r="R308" s="199"/>
      <c r="S308" s="200"/>
      <c r="T308" s="132"/>
      <c r="AB308" s="201" t="str">
        <f>IFERROR(__xludf.DUMMYFUNCTION("FILTER('설정시트'!$D$7:$K$20,'설정시트'!$C$7:$C$20=I308)"),"#N/A")</f>
        <v>#N/A</v>
      </c>
      <c r="AC308" s="201"/>
      <c r="AD308" s="201"/>
      <c r="AE308" s="201"/>
      <c r="AF308" s="201"/>
      <c r="AG308" s="201"/>
      <c r="AH308" s="201"/>
      <c r="AI308" s="201"/>
    </row>
    <row r="309">
      <c r="H309" s="205"/>
      <c r="I309" s="206"/>
      <c r="J309" s="203"/>
      <c r="K309" s="255"/>
      <c r="L309" s="199"/>
      <c r="M309" s="130"/>
      <c r="N309" s="199"/>
      <c r="O309" s="200"/>
      <c r="P309" s="200"/>
      <c r="Q309" s="130"/>
      <c r="R309" s="199"/>
      <c r="S309" s="200"/>
      <c r="T309" s="132"/>
      <c r="AB309" s="201" t="str">
        <f>IFERROR(__xludf.DUMMYFUNCTION("FILTER('설정시트'!$D$7:$K$20,'설정시트'!$C$7:$C$20=I309)"),"#N/A")</f>
        <v>#N/A</v>
      </c>
      <c r="AC309" s="201"/>
      <c r="AD309" s="201"/>
      <c r="AE309" s="201"/>
      <c r="AF309" s="201"/>
      <c r="AG309" s="201"/>
      <c r="AH309" s="201"/>
      <c r="AI309" s="201"/>
    </row>
    <row r="310">
      <c r="H310" s="205"/>
      <c r="I310" s="206"/>
      <c r="J310" s="203"/>
      <c r="K310" s="255"/>
      <c r="L310" s="199"/>
      <c r="M310" s="130"/>
      <c r="N310" s="199"/>
      <c r="O310" s="200"/>
      <c r="P310" s="200"/>
      <c r="Q310" s="130"/>
      <c r="R310" s="199"/>
      <c r="S310" s="200"/>
      <c r="T310" s="132"/>
      <c r="AB310" s="201" t="str">
        <f>IFERROR(__xludf.DUMMYFUNCTION("FILTER('설정시트'!$D$7:$K$20,'설정시트'!$C$7:$C$20=I310)"),"#N/A")</f>
        <v>#N/A</v>
      </c>
      <c r="AC310" s="201"/>
      <c r="AD310" s="201"/>
      <c r="AE310" s="201"/>
      <c r="AF310" s="201"/>
      <c r="AG310" s="201"/>
      <c r="AH310" s="201"/>
      <c r="AI310" s="201"/>
    </row>
    <row r="311">
      <c r="H311" s="205"/>
      <c r="I311" s="206"/>
      <c r="J311" s="203"/>
      <c r="K311" s="255"/>
      <c r="L311" s="199"/>
      <c r="M311" s="130"/>
      <c r="N311" s="199"/>
      <c r="O311" s="200"/>
      <c r="P311" s="200"/>
      <c r="Q311" s="130"/>
      <c r="R311" s="199"/>
      <c r="S311" s="200"/>
      <c r="T311" s="132"/>
      <c r="AB311" s="201" t="str">
        <f>IFERROR(__xludf.DUMMYFUNCTION("FILTER('설정시트'!$D$7:$K$20,'설정시트'!$C$7:$C$20=I311)"),"#N/A")</f>
        <v>#N/A</v>
      </c>
      <c r="AC311" s="201"/>
      <c r="AD311" s="201"/>
      <c r="AE311" s="201"/>
      <c r="AF311" s="201"/>
      <c r="AG311" s="201"/>
      <c r="AH311" s="201"/>
      <c r="AI311" s="201"/>
    </row>
    <row r="312">
      <c r="H312" s="205"/>
      <c r="I312" s="206"/>
      <c r="J312" s="203"/>
      <c r="K312" s="255"/>
      <c r="L312" s="199"/>
      <c r="M312" s="130"/>
      <c r="N312" s="199"/>
      <c r="O312" s="200"/>
      <c r="P312" s="200"/>
      <c r="Q312" s="130"/>
      <c r="R312" s="199"/>
      <c r="S312" s="200"/>
      <c r="T312" s="132"/>
      <c r="AB312" s="201" t="str">
        <f>IFERROR(__xludf.DUMMYFUNCTION("FILTER('설정시트'!$D$7:$K$20,'설정시트'!$C$7:$C$20=I312)"),"#N/A")</f>
        <v>#N/A</v>
      </c>
      <c r="AC312" s="201"/>
      <c r="AD312" s="201"/>
      <c r="AE312" s="201"/>
      <c r="AF312" s="201"/>
      <c r="AG312" s="201"/>
      <c r="AH312" s="201"/>
      <c r="AI312" s="201"/>
    </row>
    <row r="313">
      <c r="H313" s="205"/>
      <c r="I313" s="206"/>
      <c r="J313" s="203"/>
      <c r="K313" s="255"/>
      <c r="L313" s="199"/>
      <c r="M313" s="130"/>
      <c r="N313" s="199"/>
      <c r="O313" s="200"/>
      <c r="P313" s="200"/>
      <c r="Q313" s="130"/>
      <c r="R313" s="199"/>
      <c r="S313" s="200"/>
      <c r="T313" s="132"/>
      <c r="AB313" s="201" t="str">
        <f>IFERROR(__xludf.DUMMYFUNCTION("FILTER('설정시트'!$D$7:$K$20,'설정시트'!$C$7:$C$20=I313)"),"#N/A")</f>
        <v>#N/A</v>
      </c>
      <c r="AC313" s="201"/>
      <c r="AD313" s="201"/>
      <c r="AE313" s="201"/>
      <c r="AF313" s="201"/>
      <c r="AG313" s="201"/>
      <c r="AH313" s="201"/>
      <c r="AI313" s="201"/>
    </row>
    <row r="314">
      <c r="H314" s="205"/>
      <c r="I314" s="206"/>
      <c r="J314" s="203"/>
      <c r="K314" s="255"/>
      <c r="L314" s="199"/>
      <c r="M314" s="130"/>
      <c r="N314" s="199"/>
      <c r="O314" s="200"/>
      <c r="P314" s="200"/>
      <c r="Q314" s="130"/>
      <c r="R314" s="199"/>
      <c r="S314" s="200"/>
      <c r="T314" s="132"/>
      <c r="AB314" s="201" t="str">
        <f>IFERROR(__xludf.DUMMYFUNCTION("FILTER('설정시트'!$D$7:$K$20,'설정시트'!$C$7:$C$20=I314)"),"#N/A")</f>
        <v>#N/A</v>
      </c>
      <c r="AC314" s="201"/>
      <c r="AD314" s="201"/>
      <c r="AE314" s="201"/>
      <c r="AF314" s="201"/>
      <c r="AG314" s="201"/>
      <c r="AH314" s="201"/>
      <c r="AI314" s="201"/>
    </row>
    <row r="315">
      <c r="H315" s="205"/>
      <c r="I315" s="206"/>
      <c r="J315" s="203"/>
      <c r="K315" s="255"/>
      <c r="L315" s="199"/>
      <c r="M315" s="130"/>
      <c r="N315" s="199"/>
      <c r="O315" s="200"/>
      <c r="P315" s="200"/>
      <c r="Q315" s="130"/>
      <c r="R315" s="199"/>
      <c r="S315" s="200"/>
      <c r="T315" s="132"/>
      <c r="AB315" s="201" t="str">
        <f>IFERROR(__xludf.DUMMYFUNCTION("FILTER('설정시트'!$D$7:$K$20,'설정시트'!$C$7:$C$20=I315)"),"#N/A")</f>
        <v>#N/A</v>
      </c>
      <c r="AC315" s="201"/>
      <c r="AD315" s="201"/>
      <c r="AE315" s="201"/>
      <c r="AF315" s="201"/>
      <c r="AG315" s="201"/>
      <c r="AH315" s="201"/>
      <c r="AI315" s="201"/>
    </row>
    <row r="316">
      <c r="H316" s="205"/>
      <c r="I316" s="206"/>
      <c r="J316" s="203"/>
      <c r="K316" s="255"/>
      <c r="L316" s="199"/>
      <c r="M316" s="130"/>
      <c r="N316" s="199"/>
      <c r="O316" s="200"/>
      <c r="P316" s="200"/>
      <c r="Q316" s="130"/>
      <c r="R316" s="199"/>
      <c r="S316" s="200"/>
      <c r="T316" s="132"/>
      <c r="AB316" s="201" t="str">
        <f>IFERROR(__xludf.DUMMYFUNCTION("FILTER('설정시트'!$D$7:$K$20,'설정시트'!$C$7:$C$20=I316)"),"#N/A")</f>
        <v>#N/A</v>
      </c>
      <c r="AC316" s="201"/>
      <c r="AD316" s="201"/>
      <c r="AE316" s="201"/>
      <c r="AF316" s="201"/>
      <c r="AG316" s="201"/>
      <c r="AH316" s="201"/>
      <c r="AI316" s="201"/>
    </row>
    <row r="317">
      <c r="H317" s="205"/>
      <c r="I317" s="206"/>
      <c r="J317" s="203"/>
      <c r="K317" s="255"/>
      <c r="L317" s="199"/>
      <c r="M317" s="130"/>
      <c r="N317" s="199"/>
      <c r="O317" s="200"/>
      <c r="P317" s="200"/>
      <c r="Q317" s="130"/>
      <c r="R317" s="199"/>
      <c r="S317" s="200"/>
      <c r="T317" s="132"/>
      <c r="AB317" s="201" t="str">
        <f>IFERROR(__xludf.DUMMYFUNCTION("FILTER('설정시트'!$D$7:$K$20,'설정시트'!$C$7:$C$20=I317)"),"#N/A")</f>
        <v>#N/A</v>
      </c>
      <c r="AC317" s="201"/>
      <c r="AD317" s="201"/>
      <c r="AE317" s="201"/>
      <c r="AF317" s="201"/>
      <c r="AG317" s="201"/>
      <c r="AH317" s="201"/>
      <c r="AI317" s="201"/>
    </row>
    <row r="318">
      <c r="H318" s="205"/>
      <c r="I318" s="206"/>
      <c r="J318" s="203"/>
      <c r="K318" s="255"/>
      <c r="L318" s="199"/>
      <c r="M318" s="130"/>
      <c r="N318" s="199"/>
      <c r="O318" s="200"/>
      <c r="P318" s="200"/>
      <c r="Q318" s="130"/>
      <c r="R318" s="199"/>
      <c r="S318" s="200"/>
      <c r="T318" s="132"/>
      <c r="AB318" s="201" t="str">
        <f>IFERROR(__xludf.DUMMYFUNCTION("FILTER('설정시트'!$D$7:$K$20,'설정시트'!$C$7:$C$20=I318)"),"#N/A")</f>
        <v>#N/A</v>
      </c>
      <c r="AC318" s="201"/>
      <c r="AD318" s="201"/>
      <c r="AE318" s="201"/>
      <c r="AF318" s="201"/>
      <c r="AG318" s="201"/>
      <c r="AH318" s="201"/>
      <c r="AI318" s="201"/>
    </row>
    <row r="319">
      <c r="H319" s="205"/>
      <c r="I319" s="206"/>
      <c r="J319" s="203"/>
      <c r="K319" s="255"/>
      <c r="L319" s="199"/>
      <c r="M319" s="130"/>
      <c r="N319" s="199"/>
      <c r="O319" s="200"/>
      <c r="P319" s="200"/>
      <c r="Q319" s="130"/>
      <c r="R319" s="199"/>
      <c r="S319" s="200"/>
      <c r="T319" s="132"/>
      <c r="AB319" s="201" t="str">
        <f>IFERROR(__xludf.DUMMYFUNCTION("FILTER('설정시트'!$D$7:$K$20,'설정시트'!$C$7:$C$20=I319)"),"#N/A")</f>
        <v>#N/A</v>
      </c>
      <c r="AC319" s="201"/>
      <c r="AD319" s="201"/>
      <c r="AE319" s="201"/>
      <c r="AF319" s="201"/>
      <c r="AG319" s="201"/>
      <c r="AH319" s="201"/>
      <c r="AI319" s="201"/>
    </row>
    <row r="320">
      <c r="H320" s="205"/>
      <c r="I320" s="206"/>
      <c r="J320" s="203"/>
      <c r="K320" s="255"/>
      <c r="L320" s="199"/>
      <c r="M320" s="130"/>
      <c r="N320" s="199"/>
      <c r="O320" s="200"/>
      <c r="P320" s="200"/>
      <c r="Q320" s="130"/>
      <c r="R320" s="199"/>
      <c r="S320" s="200"/>
      <c r="T320" s="132"/>
      <c r="AB320" s="201" t="str">
        <f>IFERROR(__xludf.DUMMYFUNCTION("FILTER('설정시트'!$D$7:$K$20,'설정시트'!$C$7:$C$20=I320)"),"#N/A")</f>
        <v>#N/A</v>
      </c>
      <c r="AC320" s="201"/>
      <c r="AD320" s="201"/>
      <c r="AE320" s="201"/>
      <c r="AF320" s="201"/>
      <c r="AG320" s="201"/>
      <c r="AH320" s="201"/>
      <c r="AI320" s="201"/>
    </row>
    <row r="321">
      <c r="H321" s="205"/>
      <c r="I321" s="206"/>
      <c r="J321" s="203"/>
      <c r="K321" s="255"/>
      <c r="L321" s="199"/>
      <c r="M321" s="130"/>
      <c r="N321" s="199"/>
      <c r="O321" s="200"/>
      <c r="P321" s="200"/>
      <c r="Q321" s="130"/>
      <c r="R321" s="199"/>
      <c r="S321" s="200"/>
      <c r="T321" s="132"/>
      <c r="AB321" s="201" t="str">
        <f>IFERROR(__xludf.DUMMYFUNCTION("FILTER('설정시트'!$D$7:$K$20,'설정시트'!$C$7:$C$20=I321)"),"#N/A")</f>
        <v>#N/A</v>
      </c>
      <c r="AC321" s="201"/>
      <c r="AD321" s="201"/>
      <c r="AE321" s="201"/>
      <c r="AF321" s="201"/>
      <c r="AG321" s="201"/>
      <c r="AH321" s="201"/>
      <c r="AI321" s="201"/>
    </row>
    <row r="322">
      <c r="H322" s="205"/>
      <c r="I322" s="206"/>
      <c r="J322" s="203"/>
      <c r="K322" s="255"/>
      <c r="L322" s="199"/>
      <c r="M322" s="130"/>
      <c r="N322" s="199"/>
      <c r="O322" s="200"/>
      <c r="P322" s="200"/>
      <c r="Q322" s="130"/>
      <c r="R322" s="199"/>
      <c r="S322" s="200"/>
      <c r="T322" s="132"/>
      <c r="AB322" s="201" t="str">
        <f>IFERROR(__xludf.DUMMYFUNCTION("FILTER('설정시트'!$D$7:$K$20,'설정시트'!$C$7:$C$20=I322)"),"#N/A")</f>
        <v>#N/A</v>
      </c>
      <c r="AC322" s="201"/>
      <c r="AD322" s="201"/>
      <c r="AE322" s="201"/>
      <c r="AF322" s="201"/>
      <c r="AG322" s="201"/>
      <c r="AH322" s="201"/>
      <c r="AI322" s="201"/>
    </row>
    <row r="323">
      <c r="H323" s="205"/>
      <c r="I323" s="206"/>
      <c r="J323" s="203"/>
      <c r="K323" s="255"/>
      <c r="L323" s="199"/>
      <c r="M323" s="130"/>
      <c r="N323" s="199"/>
      <c r="O323" s="200"/>
      <c r="P323" s="200"/>
      <c r="Q323" s="130"/>
      <c r="R323" s="199"/>
      <c r="S323" s="200"/>
      <c r="T323" s="132"/>
      <c r="AB323" s="201" t="str">
        <f>IFERROR(__xludf.DUMMYFUNCTION("FILTER('설정시트'!$D$7:$K$20,'설정시트'!$C$7:$C$20=I323)"),"#N/A")</f>
        <v>#N/A</v>
      </c>
      <c r="AC323" s="201"/>
      <c r="AD323" s="201"/>
      <c r="AE323" s="201"/>
      <c r="AF323" s="201"/>
      <c r="AG323" s="201"/>
      <c r="AH323" s="201"/>
      <c r="AI323" s="201"/>
    </row>
    <row r="324">
      <c r="H324" s="205"/>
      <c r="I324" s="206"/>
      <c r="J324" s="203"/>
      <c r="K324" s="255"/>
      <c r="L324" s="199"/>
      <c r="M324" s="130"/>
      <c r="N324" s="199"/>
      <c r="O324" s="200"/>
      <c r="P324" s="200"/>
      <c r="Q324" s="130"/>
      <c r="R324" s="199"/>
      <c r="S324" s="200"/>
      <c r="T324" s="132"/>
      <c r="AB324" s="201" t="str">
        <f>IFERROR(__xludf.DUMMYFUNCTION("FILTER('설정시트'!$D$7:$K$20,'설정시트'!$C$7:$C$20=I324)"),"#N/A")</f>
        <v>#N/A</v>
      </c>
      <c r="AC324" s="201"/>
      <c r="AD324" s="201"/>
      <c r="AE324" s="201"/>
      <c r="AF324" s="201"/>
      <c r="AG324" s="201"/>
      <c r="AH324" s="201"/>
      <c r="AI324" s="201"/>
    </row>
    <row r="325">
      <c r="H325" s="205"/>
      <c r="I325" s="206"/>
      <c r="J325" s="203"/>
      <c r="K325" s="255"/>
      <c r="L325" s="199"/>
      <c r="M325" s="130"/>
      <c r="N325" s="199"/>
      <c r="O325" s="200"/>
      <c r="P325" s="200"/>
      <c r="Q325" s="130"/>
      <c r="R325" s="199"/>
      <c r="S325" s="200"/>
      <c r="T325" s="132"/>
      <c r="AB325" s="201" t="str">
        <f>IFERROR(__xludf.DUMMYFUNCTION("FILTER('설정시트'!$D$7:$K$20,'설정시트'!$C$7:$C$20=I325)"),"#N/A")</f>
        <v>#N/A</v>
      </c>
      <c r="AC325" s="201"/>
      <c r="AD325" s="201"/>
      <c r="AE325" s="201"/>
      <c r="AF325" s="201"/>
      <c r="AG325" s="201"/>
      <c r="AH325" s="201"/>
      <c r="AI325" s="201"/>
    </row>
    <row r="326">
      <c r="H326" s="205"/>
      <c r="I326" s="206"/>
      <c r="J326" s="203"/>
      <c r="K326" s="255"/>
      <c r="L326" s="199"/>
      <c r="M326" s="130"/>
      <c r="N326" s="199"/>
      <c r="O326" s="200"/>
      <c r="P326" s="200"/>
      <c r="Q326" s="130"/>
      <c r="R326" s="199"/>
      <c r="S326" s="200"/>
      <c r="T326" s="132"/>
      <c r="AB326" s="201" t="str">
        <f>IFERROR(__xludf.DUMMYFUNCTION("FILTER('설정시트'!$D$7:$K$20,'설정시트'!$C$7:$C$20=I326)"),"#N/A")</f>
        <v>#N/A</v>
      </c>
      <c r="AC326" s="201"/>
      <c r="AD326" s="201"/>
      <c r="AE326" s="201"/>
      <c r="AF326" s="201"/>
      <c r="AG326" s="201"/>
      <c r="AH326" s="201"/>
      <c r="AI326" s="201"/>
    </row>
    <row r="327">
      <c r="H327" s="205"/>
      <c r="I327" s="206"/>
      <c r="J327" s="203"/>
      <c r="K327" s="255"/>
      <c r="L327" s="199"/>
      <c r="M327" s="130"/>
      <c r="N327" s="199"/>
      <c r="O327" s="200"/>
      <c r="P327" s="200"/>
      <c r="Q327" s="130"/>
      <c r="R327" s="199"/>
      <c r="S327" s="200"/>
      <c r="T327" s="132"/>
      <c r="AB327" s="201" t="str">
        <f>IFERROR(__xludf.DUMMYFUNCTION("FILTER('설정시트'!$D$7:$K$20,'설정시트'!$C$7:$C$20=I327)"),"#N/A")</f>
        <v>#N/A</v>
      </c>
      <c r="AC327" s="201"/>
      <c r="AD327" s="201"/>
      <c r="AE327" s="201"/>
      <c r="AF327" s="201"/>
      <c r="AG327" s="201"/>
      <c r="AH327" s="201"/>
      <c r="AI327" s="201"/>
    </row>
    <row r="328">
      <c r="H328" s="205"/>
      <c r="I328" s="206"/>
      <c r="J328" s="203"/>
      <c r="K328" s="255"/>
      <c r="L328" s="199"/>
      <c r="M328" s="130"/>
      <c r="N328" s="199"/>
      <c r="O328" s="200"/>
      <c r="P328" s="200"/>
      <c r="Q328" s="130"/>
      <c r="R328" s="199"/>
      <c r="S328" s="200"/>
      <c r="T328" s="132"/>
      <c r="AB328" s="201" t="str">
        <f>IFERROR(__xludf.DUMMYFUNCTION("FILTER('설정시트'!$D$7:$K$20,'설정시트'!$C$7:$C$20=I328)"),"#N/A")</f>
        <v>#N/A</v>
      </c>
      <c r="AC328" s="201"/>
      <c r="AD328" s="201"/>
      <c r="AE328" s="201"/>
      <c r="AF328" s="201"/>
      <c r="AG328" s="201"/>
      <c r="AH328" s="201"/>
      <c r="AI328" s="201"/>
    </row>
    <row r="329">
      <c r="H329" s="205"/>
      <c r="I329" s="206"/>
      <c r="J329" s="203"/>
      <c r="K329" s="255"/>
      <c r="L329" s="199"/>
      <c r="M329" s="130"/>
      <c r="N329" s="199"/>
      <c r="O329" s="200"/>
      <c r="P329" s="200"/>
      <c r="Q329" s="130"/>
      <c r="R329" s="199"/>
      <c r="S329" s="200"/>
      <c r="T329" s="132"/>
      <c r="AB329" s="201" t="str">
        <f>IFERROR(__xludf.DUMMYFUNCTION("FILTER('설정시트'!$D$7:$K$20,'설정시트'!$C$7:$C$20=I329)"),"#N/A")</f>
        <v>#N/A</v>
      </c>
      <c r="AC329" s="201"/>
      <c r="AD329" s="201"/>
      <c r="AE329" s="201"/>
      <c r="AF329" s="201"/>
      <c r="AG329" s="201"/>
      <c r="AH329" s="201"/>
      <c r="AI329" s="201"/>
    </row>
    <row r="330">
      <c r="H330" s="205"/>
      <c r="I330" s="206"/>
      <c r="J330" s="203"/>
      <c r="K330" s="255"/>
      <c r="L330" s="199"/>
      <c r="M330" s="130"/>
      <c r="N330" s="199"/>
      <c r="O330" s="200"/>
      <c r="P330" s="200"/>
      <c r="Q330" s="130"/>
      <c r="R330" s="199"/>
      <c r="S330" s="200"/>
      <c r="T330" s="132"/>
      <c r="AB330" s="201" t="str">
        <f>IFERROR(__xludf.DUMMYFUNCTION("FILTER('설정시트'!$D$7:$K$20,'설정시트'!$C$7:$C$20=I330)"),"#N/A")</f>
        <v>#N/A</v>
      </c>
      <c r="AC330" s="201"/>
      <c r="AD330" s="201"/>
      <c r="AE330" s="201"/>
      <c r="AF330" s="201"/>
      <c r="AG330" s="201"/>
      <c r="AH330" s="201"/>
      <c r="AI330" s="201"/>
    </row>
    <row r="331">
      <c r="H331" s="205"/>
      <c r="I331" s="206"/>
      <c r="J331" s="203"/>
      <c r="K331" s="255"/>
      <c r="L331" s="199"/>
      <c r="M331" s="130"/>
      <c r="N331" s="199"/>
      <c r="O331" s="200"/>
      <c r="P331" s="200"/>
      <c r="Q331" s="130"/>
      <c r="R331" s="199"/>
      <c r="S331" s="200"/>
      <c r="T331" s="132"/>
      <c r="AB331" s="201" t="str">
        <f>IFERROR(__xludf.DUMMYFUNCTION("FILTER('설정시트'!$D$7:$K$20,'설정시트'!$C$7:$C$20=I331)"),"#N/A")</f>
        <v>#N/A</v>
      </c>
      <c r="AC331" s="201"/>
      <c r="AD331" s="201"/>
      <c r="AE331" s="201"/>
      <c r="AF331" s="201"/>
      <c r="AG331" s="201"/>
      <c r="AH331" s="201"/>
      <c r="AI331" s="201"/>
    </row>
    <row r="332">
      <c r="H332" s="205"/>
      <c r="I332" s="206"/>
      <c r="J332" s="203"/>
      <c r="K332" s="255"/>
      <c r="L332" s="199"/>
      <c r="M332" s="130"/>
      <c r="N332" s="199"/>
      <c r="O332" s="200"/>
      <c r="P332" s="200"/>
      <c r="Q332" s="130"/>
      <c r="R332" s="199"/>
      <c r="S332" s="200"/>
      <c r="T332" s="132"/>
      <c r="AB332" s="201" t="str">
        <f>IFERROR(__xludf.DUMMYFUNCTION("FILTER('설정시트'!$D$7:$K$20,'설정시트'!$C$7:$C$20=I332)"),"#N/A")</f>
        <v>#N/A</v>
      </c>
      <c r="AC332" s="201"/>
      <c r="AD332" s="201"/>
      <c r="AE332" s="201"/>
      <c r="AF332" s="201"/>
      <c r="AG332" s="201"/>
      <c r="AH332" s="201"/>
      <c r="AI332" s="201"/>
    </row>
    <row r="333">
      <c r="H333" s="205"/>
      <c r="I333" s="206"/>
      <c r="J333" s="203"/>
      <c r="K333" s="255"/>
      <c r="L333" s="199"/>
      <c r="M333" s="130"/>
      <c r="N333" s="199"/>
      <c r="O333" s="200"/>
      <c r="P333" s="200"/>
      <c r="Q333" s="130"/>
      <c r="R333" s="199"/>
      <c r="S333" s="200"/>
      <c r="T333" s="132"/>
      <c r="AB333" s="201" t="str">
        <f>IFERROR(__xludf.DUMMYFUNCTION("FILTER('설정시트'!$D$7:$K$20,'설정시트'!$C$7:$C$20=I333)"),"#N/A")</f>
        <v>#N/A</v>
      </c>
      <c r="AC333" s="201"/>
      <c r="AD333" s="201"/>
      <c r="AE333" s="201"/>
      <c r="AF333" s="201"/>
      <c r="AG333" s="201"/>
      <c r="AH333" s="201"/>
      <c r="AI333" s="201"/>
    </row>
    <row r="334">
      <c r="H334" s="205"/>
      <c r="I334" s="206"/>
      <c r="J334" s="203"/>
      <c r="K334" s="255"/>
      <c r="L334" s="199"/>
      <c r="M334" s="130"/>
      <c r="N334" s="199"/>
      <c r="O334" s="200"/>
      <c r="P334" s="200"/>
      <c r="Q334" s="130"/>
      <c r="R334" s="199"/>
      <c r="S334" s="200"/>
      <c r="T334" s="132"/>
      <c r="AB334" s="201" t="str">
        <f>IFERROR(__xludf.DUMMYFUNCTION("FILTER('설정시트'!$D$7:$K$20,'설정시트'!$C$7:$C$20=I334)"),"#N/A")</f>
        <v>#N/A</v>
      </c>
      <c r="AC334" s="201"/>
      <c r="AD334" s="201"/>
      <c r="AE334" s="201"/>
      <c r="AF334" s="201"/>
      <c r="AG334" s="201"/>
      <c r="AH334" s="201"/>
      <c r="AI334" s="201"/>
    </row>
    <row r="335">
      <c r="H335" s="205"/>
      <c r="I335" s="206"/>
      <c r="J335" s="203"/>
      <c r="K335" s="255"/>
      <c r="L335" s="199"/>
      <c r="M335" s="130"/>
      <c r="N335" s="199"/>
      <c r="O335" s="200"/>
      <c r="P335" s="200"/>
      <c r="Q335" s="130"/>
      <c r="R335" s="199"/>
      <c r="S335" s="200"/>
      <c r="T335" s="132"/>
      <c r="AB335" s="201" t="str">
        <f>IFERROR(__xludf.DUMMYFUNCTION("FILTER('설정시트'!$D$7:$K$20,'설정시트'!$C$7:$C$20=I335)"),"#N/A")</f>
        <v>#N/A</v>
      </c>
      <c r="AC335" s="201"/>
      <c r="AD335" s="201"/>
      <c r="AE335" s="201"/>
      <c r="AF335" s="201"/>
      <c r="AG335" s="201"/>
      <c r="AH335" s="201"/>
      <c r="AI335" s="201"/>
    </row>
    <row r="336">
      <c r="H336" s="205"/>
      <c r="I336" s="206"/>
      <c r="J336" s="203"/>
      <c r="K336" s="255"/>
      <c r="L336" s="199"/>
      <c r="M336" s="130"/>
      <c r="N336" s="199"/>
      <c r="O336" s="200"/>
      <c r="P336" s="200"/>
      <c r="Q336" s="130"/>
      <c r="R336" s="199"/>
      <c r="S336" s="200"/>
      <c r="T336" s="132"/>
      <c r="AB336" s="201" t="str">
        <f>IFERROR(__xludf.DUMMYFUNCTION("FILTER('설정시트'!$D$7:$K$20,'설정시트'!$C$7:$C$20=I336)"),"#N/A")</f>
        <v>#N/A</v>
      </c>
      <c r="AC336" s="201"/>
      <c r="AD336" s="201"/>
      <c r="AE336" s="201"/>
      <c r="AF336" s="201"/>
      <c r="AG336" s="201"/>
      <c r="AH336" s="201"/>
      <c r="AI336" s="201"/>
    </row>
    <row r="337">
      <c r="H337" s="205"/>
      <c r="I337" s="206"/>
      <c r="J337" s="203"/>
      <c r="K337" s="255"/>
      <c r="L337" s="199"/>
      <c r="M337" s="130"/>
      <c r="N337" s="199"/>
      <c r="O337" s="200"/>
      <c r="P337" s="200"/>
      <c r="Q337" s="130"/>
      <c r="R337" s="199"/>
      <c r="S337" s="200"/>
      <c r="T337" s="132"/>
      <c r="AB337" s="201" t="str">
        <f>IFERROR(__xludf.DUMMYFUNCTION("FILTER('설정시트'!$D$7:$K$20,'설정시트'!$C$7:$C$20=I337)"),"#N/A")</f>
        <v>#N/A</v>
      </c>
      <c r="AC337" s="201"/>
      <c r="AD337" s="201"/>
      <c r="AE337" s="201"/>
      <c r="AF337" s="201"/>
      <c r="AG337" s="201"/>
      <c r="AH337" s="201"/>
      <c r="AI337" s="201"/>
    </row>
    <row r="338">
      <c r="H338" s="205"/>
      <c r="I338" s="206"/>
      <c r="J338" s="203"/>
      <c r="K338" s="255"/>
      <c r="L338" s="199"/>
      <c r="M338" s="130"/>
      <c r="N338" s="199"/>
      <c r="O338" s="200"/>
      <c r="P338" s="200"/>
      <c r="Q338" s="130"/>
      <c r="R338" s="199"/>
      <c r="S338" s="200"/>
      <c r="T338" s="132"/>
      <c r="AB338" s="201" t="str">
        <f>IFERROR(__xludf.DUMMYFUNCTION("FILTER('설정시트'!$D$7:$K$20,'설정시트'!$C$7:$C$20=I338)"),"#N/A")</f>
        <v>#N/A</v>
      </c>
      <c r="AC338" s="201"/>
      <c r="AD338" s="201"/>
      <c r="AE338" s="201"/>
      <c r="AF338" s="201"/>
      <c r="AG338" s="201"/>
      <c r="AH338" s="201"/>
      <c r="AI338" s="201"/>
    </row>
    <row r="339">
      <c r="H339" s="205"/>
      <c r="I339" s="206"/>
      <c r="J339" s="203"/>
      <c r="K339" s="255"/>
      <c r="L339" s="199"/>
      <c r="M339" s="130"/>
      <c r="N339" s="199"/>
      <c r="O339" s="200"/>
      <c r="P339" s="200"/>
      <c r="Q339" s="130"/>
      <c r="R339" s="199"/>
      <c r="S339" s="200"/>
      <c r="T339" s="132"/>
      <c r="AB339" s="201" t="str">
        <f>IFERROR(__xludf.DUMMYFUNCTION("FILTER('설정시트'!$D$7:$K$20,'설정시트'!$C$7:$C$20=I339)"),"#N/A")</f>
        <v>#N/A</v>
      </c>
      <c r="AC339" s="201"/>
      <c r="AD339" s="201"/>
      <c r="AE339" s="201"/>
      <c r="AF339" s="201"/>
      <c r="AG339" s="201"/>
      <c r="AH339" s="201"/>
      <c r="AI339" s="201"/>
    </row>
    <row r="340">
      <c r="H340" s="205"/>
      <c r="I340" s="206"/>
      <c r="J340" s="203"/>
      <c r="K340" s="255"/>
      <c r="L340" s="199"/>
      <c r="M340" s="130"/>
      <c r="N340" s="199"/>
      <c r="O340" s="200"/>
      <c r="P340" s="200"/>
      <c r="Q340" s="130"/>
      <c r="R340" s="199"/>
      <c r="S340" s="200"/>
      <c r="T340" s="132"/>
      <c r="AB340" s="201" t="str">
        <f>IFERROR(__xludf.DUMMYFUNCTION("FILTER('설정시트'!$D$7:$K$20,'설정시트'!$C$7:$C$20=I340)"),"#N/A")</f>
        <v>#N/A</v>
      </c>
      <c r="AC340" s="201"/>
      <c r="AD340" s="201"/>
      <c r="AE340" s="201"/>
      <c r="AF340" s="201"/>
      <c r="AG340" s="201"/>
      <c r="AH340" s="201"/>
      <c r="AI340" s="201"/>
    </row>
    <row r="341">
      <c r="H341" s="205"/>
      <c r="I341" s="206"/>
      <c r="J341" s="203"/>
      <c r="K341" s="255"/>
      <c r="L341" s="199"/>
      <c r="M341" s="130"/>
      <c r="N341" s="199"/>
      <c r="O341" s="200"/>
      <c r="P341" s="200"/>
      <c r="Q341" s="130"/>
      <c r="R341" s="199"/>
      <c r="S341" s="200"/>
      <c r="T341" s="132"/>
      <c r="AB341" s="201" t="str">
        <f>IFERROR(__xludf.DUMMYFUNCTION("FILTER('설정시트'!$D$7:$K$20,'설정시트'!$C$7:$C$20=I341)"),"#N/A")</f>
        <v>#N/A</v>
      </c>
      <c r="AC341" s="201"/>
      <c r="AD341" s="201"/>
      <c r="AE341" s="201"/>
      <c r="AF341" s="201"/>
      <c r="AG341" s="201"/>
      <c r="AH341" s="201"/>
      <c r="AI341" s="201"/>
    </row>
    <row r="342">
      <c r="H342" s="205"/>
      <c r="I342" s="206"/>
      <c r="J342" s="203"/>
      <c r="K342" s="255"/>
      <c r="L342" s="199"/>
      <c r="M342" s="130"/>
      <c r="N342" s="199"/>
      <c r="O342" s="200"/>
      <c r="P342" s="200"/>
      <c r="Q342" s="130"/>
      <c r="R342" s="199"/>
      <c r="S342" s="200"/>
      <c r="T342" s="132"/>
      <c r="AB342" s="201" t="str">
        <f>IFERROR(__xludf.DUMMYFUNCTION("FILTER('설정시트'!$D$7:$K$20,'설정시트'!$C$7:$C$20=I342)"),"#N/A")</f>
        <v>#N/A</v>
      </c>
      <c r="AC342" s="201"/>
      <c r="AD342" s="201"/>
      <c r="AE342" s="201"/>
      <c r="AF342" s="201"/>
      <c r="AG342" s="201"/>
      <c r="AH342" s="201"/>
      <c r="AI342" s="201"/>
    </row>
    <row r="343">
      <c r="H343" s="205"/>
      <c r="I343" s="206"/>
      <c r="J343" s="203"/>
      <c r="K343" s="255"/>
      <c r="L343" s="199"/>
      <c r="M343" s="130"/>
      <c r="N343" s="199"/>
      <c r="O343" s="200"/>
      <c r="P343" s="200"/>
      <c r="Q343" s="130"/>
      <c r="R343" s="199"/>
      <c r="S343" s="200"/>
      <c r="T343" s="132"/>
      <c r="AB343" s="201" t="str">
        <f>IFERROR(__xludf.DUMMYFUNCTION("FILTER('설정시트'!$D$7:$K$20,'설정시트'!$C$7:$C$20=I343)"),"#N/A")</f>
        <v>#N/A</v>
      </c>
      <c r="AC343" s="201"/>
      <c r="AD343" s="201"/>
      <c r="AE343" s="201"/>
      <c r="AF343" s="201"/>
      <c r="AG343" s="201"/>
      <c r="AH343" s="201"/>
      <c r="AI343" s="201"/>
    </row>
    <row r="344">
      <c r="H344" s="205"/>
      <c r="I344" s="206"/>
      <c r="J344" s="203"/>
      <c r="K344" s="255"/>
      <c r="L344" s="199"/>
      <c r="M344" s="130"/>
      <c r="N344" s="199"/>
      <c r="O344" s="200"/>
      <c r="P344" s="200"/>
      <c r="Q344" s="130"/>
      <c r="R344" s="199"/>
      <c r="S344" s="200"/>
      <c r="T344" s="132"/>
      <c r="AB344" s="201" t="str">
        <f>IFERROR(__xludf.DUMMYFUNCTION("FILTER('설정시트'!$D$7:$K$20,'설정시트'!$C$7:$C$20=I344)"),"#N/A")</f>
        <v>#N/A</v>
      </c>
      <c r="AC344" s="201"/>
      <c r="AD344" s="201"/>
      <c r="AE344" s="201"/>
      <c r="AF344" s="201"/>
      <c r="AG344" s="201"/>
      <c r="AH344" s="201"/>
      <c r="AI344" s="201"/>
    </row>
    <row r="345">
      <c r="H345" s="205"/>
      <c r="I345" s="206"/>
      <c r="J345" s="203"/>
      <c r="K345" s="255"/>
      <c r="L345" s="199"/>
      <c r="M345" s="130"/>
      <c r="N345" s="199"/>
      <c r="O345" s="200"/>
      <c r="P345" s="200"/>
      <c r="Q345" s="130"/>
      <c r="R345" s="199"/>
      <c r="S345" s="200"/>
      <c r="T345" s="132"/>
      <c r="AB345" s="201" t="str">
        <f>IFERROR(__xludf.DUMMYFUNCTION("FILTER('설정시트'!$D$7:$K$20,'설정시트'!$C$7:$C$20=I345)"),"#N/A")</f>
        <v>#N/A</v>
      </c>
      <c r="AC345" s="201"/>
      <c r="AD345" s="201"/>
      <c r="AE345" s="201"/>
      <c r="AF345" s="201"/>
      <c r="AG345" s="201"/>
      <c r="AH345" s="201"/>
      <c r="AI345" s="201"/>
    </row>
    <row r="346">
      <c r="H346" s="205"/>
      <c r="I346" s="206"/>
      <c r="J346" s="203"/>
      <c r="K346" s="255"/>
      <c r="L346" s="199"/>
      <c r="M346" s="130"/>
      <c r="N346" s="199"/>
      <c r="O346" s="200"/>
      <c r="P346" s="200"/>
      <c r="Q346" s="130"/>
      <c r="R346" s="199"/>
      <c r="S346" s="200"/>
      <c r="T346" s="132"/>
      <c r="AB346" s="201" t="str">
        <f>IFERROR(__xludf.DUMMYFUNCTION("FILTER('설정시트'!$D$7:$K$20,'설정시트'!$C$7:$C$20=I346)"),"#N/A")</f>
        <v>#N/A</v>
      </c>
      <c r="AC346" s="201"/>
      <c r="AD346" s="201"/>
      <c r="AE346" s="201"/>
      <c r="AF346" s="201"/>
      <c r="AG346" s="201"/>
      <c r="AH346" s="201"/>
      <c r="AI346" s="201"/>
    </row>
    <row r="347">
      <c r="H347" s="205"/>
      <c r="I347" s="206"/>
      <c r="J347" s="203"/>
      <c r="K347" s="255"/>
      <c r="L347" s="199"/>
      <c r="M347" s="130"/>
      <c r="N347" s="199"/>
      <c r="O347" s="200"/>
      <c r="P347" s="200"/>
      <c r="Q347" s="130"/>
      <c r="R347" s="199"/>
      <c r="S347" s="200"/>
      <c r="T347" s="132"/>
      <c r="AB347" s="201" t="str">
        <f>IFERROR(__xludf.DUMMYFUNCTION("FILTER('설정시트'!$D$7:$K$20,'설정시트'!$C$7:$C$20=I347)"),"#N/A")</f>
        <v>#N/A</v>
      </c>
      <c r="AC347" s="201"/>
      <c r="AD347" s="201"/>
      <c r="AE347" s="201"/>
      <c r="AF347" s="201"/>
      <c r="AG347" s="201"/>
      <c r="AH347" s="201"/>
      <c r="AI347" s="201"/>
    </row>
    <row r="348">
      <c r="H348" s="205"/>
      <c r="I348" s="206"/>
      <c r="J348" s="203"/>
      <c r="K348" s="255"/>
      <c r="L348" s="199"/>
      <c r="M348" s="130"/>
      <c r="N348" s="199"/>
      <c r="O348" s="200"/>
      <c r="P348" s="200"/>
      <c r="Q348" s="130"/>
      <c r="R348" s="199"/>
      <c r="S348" s="200"/>
      <c r="T348" s="132"/>
      <c r="AB348" s="201" t="str">
        <f>IFERROR(__xludf.DUMMYFUNCTION("FILTER('설정시트'!$D$7:$K$20,'설정시트'!$C$7:$C$20=I348)"),"#N/A")</f>
        <v>#N/A</v>
      </c>
      <c r="AC348" s="201"/>
      <c r="AD348" s="201"/>
      <c r="AE348" s="201"/>
      <c r="AF348" s="201"/>
      <c r="AG348" s="201"/>
      <c r="AH348" s="201"/>
      <c r="AI348" s="201"/>
    </row>
    <row r="349">
      <c r="H349" s="205"/>
      <c r="I349" s="206"/>
      <c r="J349" s="203"/>
      <c r="K349" s="255"/>
      <c r="L349" s="199"/>
      <c r="M349" s="130"/>
      <c r="N349" s="199"/>
      <c r="O349" s="200"/>
      <c r="P349" s="200"/>
      <c r="Q349" s="130"/>
      <c r="R349" s="199"/>
      <c r="S349" s="200"/>
      <c r="T349" s="132"/>
      <c r="AB349" s="201" t="str">
        <f>IFERROR(__xludf.DUMMYFUNCTION("FILTER('설정시트'!$D$7:$K$20,'설정시트'!$C$7:$C$20=I349)"),"#N/A")</f>
        <v>#N/A</v>
      </c>
      <c r="AC349" s="201"/>
      <c r="AD349" s="201"/>
      <c r="AE349" s="201"/>
      <c r="AF349" s="201"/>
      <c r="AG349" s="201"/>
      <c r="AH349" s="201"/>
      <c r="AI349" s="201"/>
    </row>
    <row r="350">
      <c r="H350" s="205"/>
      <c r="I350" s="206"/>
      <c r="J350" s="203"/>
      <c r="K350" s="255"/>
      <c r="L350" s="199"/>
      <c r="M350" s="130"/>
      <c r="N350" s="199"/>
      <c r="O350" s="200"/>
      <c r="P350" s="200"/>
      <c r="Q350" s="130"/>
      <c r="R350" s="199"/>
      <c r="S350" s="200"/>
      <c r="T350" s="132"/>
      <c r="AB350" s="201" t="str">
        <f>IFERROR(__xludf.DUMMYFUNCTION("FILTER('설정시트'!$D$7:$K$20,'설정시트'!$C$7:$C$20=I350)"),"#N/A")</f>
        <v>#N/A</v>
      </c>
      <c r="AC350" s="201"/>
      <c r="AD350" s="201"/>
      <c r="AE350" s="201"/>
      <c r="AF350" s="201"/>
      <c r="AG350" s="201"/>
      <c r="AH350" s="201"/>
      <c r="AI350" s="201"/>
    </row>
    <row r="351">
      <c r="H351" s="205"/>
      <c r="I351" s="206"/>
      <c r="J351" s="203"/>
      <c r="K351" s="255"/>
      <c r="L351" s="199"/>
      <c r="M351" s="130"/>
      <c r="N351" s="199"/>
      <c r="O351" s="200"/>
      <c r="P351" s="200"/>
      <c r="Q351" s="130"/>
      <c r="R351" s="199"/>
      <c r="S351" s="200"/>
      <c r="T351" s="132"/>
      <c r="AB351" s="201" t="str">
        <f>IFERROR(__xludf.DUMMYFUNCTION("FILTER('설정시트'!$D$7:$K$20,'설정시트'!$C$7:$C$20=I351)"),"#N/A")</f>
        <v>#N/A</v>
      </c>
      <c r="AC351" s="201"/>
      <c r="AD351" s="201"/>
      <c r="AE351" s="201"/>
      <c r="AF351" s="201"/>
      <c r="AG351" s="201"/>
      <c r="AH351" s="201"/>
      <c r="AI351" s="201"/>
    </row>
    <row r="352">
      <c r="H352" s="205"/>
      <c r="I352" s="206"/>
      <c r="J352" s="203"/>
      <c r="K352" s="255"/>
      <c r="L352" s="199"/>
      <c r="M352" s="130"/>
      <c r="N352" s="199"/>
      <c r="O352" s="200"/>
      <c r="P352" s="200"/>
      <c r="Q352" s="130"/>
      <c r="R352" s="199"/>
      <c r="S352" s="200"/>
      <c r="T352" s="132"/>
      <c r="AB352" s="201" t="str">
        <f>IFERROR(__xludf.DUMMYFUNCTION("FILTER('설정시트'!$D$7:$K$20,'설정시트'!$C$7:$C$20=I352)"),"#N/A")</f>
        <v>#N/A</v>
      </c>
      <c r="AC352" s="201"/>
      <c r="AD352" s="201"/>
      <c r="AE352" s="201"/>
      <c r="AF352" s="201"/>
      <c r="AG352" s="201"/>
      <c r="AH352" s="201"/>
      <c r="AI352" s="201"/>
    </row>
    <row r="353">
      <c r="H353" s="205"/>
      <c r="I353" s="206"/>
      <c r="J353" s="203"/>
      <c r="K353" s="255"/>
      <c r="L353" s="199"/>
      <c r="M353" s="130"/>
      <c r="N353" s="199"/>
      <c r="O353" s="200"/>
      <c r="P353" s="200"/>
      <c r="Q353" s="130"/>
      <c r="R353" s="199"/>
      <c r="S353" s="200"/>
      <c r="T353" s="132"/>
      <c r="AB353" s="201" t="str">
        <f>IFERROR(__xludf.DUMMYFUNCTION("FILTER('설정시트'!$D$7:$K$20,'설정시트'!$C$7:$C$20=I353)"),"#N/A")</f>
        <v>#N/A</v>
      </c>
      <c r="AC353" s="201"/>
      <c r="AD353" s="201"/>
      <c r="AE353" s="201"/>
      <c r="AF353" s="201"/>
      <c r="AG353" s="201"/>
      <c r="AH353" s="201"/>
      <c r="AI353" s="201"/>
    </row>
    <row r="354">
      <c r="H354" s="205"/>
      <c r="I354" s="206"/>
      <c r="J354" s="203"/>
      <c r="K354" s="255"/>
      <c r="L354" s="199"/>
      <c r="M354" s="130"/>
      <c r="N354" s="199"/>
      <c r="O354" s="200"/>
      <c r="P354" s="200"/>
      <c r="Q354" s="130"/>
      <c r="R354" s="199"/>
      <c r="S354" s="200"/>
      <c r="T354" s="132"/>
      <c r="AB354" s="201" t="str">
        <f>IFERROR(__xludf.DUMMYFUNCTION("FILTER('설정시트'!$D$7:$K$20,'설정시트'!$C$7:$C$20=I354)"),"#N/A")</f>
        <v>#N/A</v>
      </c>
      <c r="AC354" s="201"/>
      <c r="AD354" s="201"/>
      <c r="AE354" s="201"/>
      <c r="AF354" s="201"/>
      <c r="AG354" s="201"/>
      <c r="AH354" s="201"/>
      <c r="AI354" s="201"/>
    </row>
    <row r="355">
      <c r="H355" s="205"/>
      <c r="I355" s="206"/>
      <c r="J355" s="203"/>
      <c r="K355" s="255"/>
      <c r="L355" s="199"/>
      <c r="M355" s="130"/>
      <c r="N355" s="199"/>
      <c r="O355" s="200"/>
      <c r="P355" s="200"/>
      <c r="Q355" s="130"/>
      <c r="R355" s="199"/>
      <c r="S355" s="200"/>
      <c r="T355" s="132"/>
      <c r="AB355" s="201" t="str">
        <f>IFERROR(__xludf.DUMMYFUNCTION("FILTER('설정시트'!$D$7:$K$20,'설정시트'!$C$7:$C$20=I355)"),"#N/A")</f>
        <v>#N/A</v>
      </c>
      <c r="AC355" s="201"/>
      <c r="AD355" s="201"/>
      <c r="AE355" s="201"/>
      <c r="AF355" s="201"/>
      <c r="AG355" s="201"/>
      <c r="AH355" s="201"/>
      <c r="AI355" s="201"/>
    </row>
    <row r="356">
      <c r="H356" s="205"/>
      <c r="I356" s="206"/>
      <c r="J356" s="203"/>
      <c r="K356" s="255"/>
      <c r="L356" s="199"/>
      <c r="M356" s="130"/>
      <c r="N356" s="199"/>
      <c r="O356" s="200"/>
      <c r="P356" s="200"/>
      <c r="Q356" s="130"/>
      <c r="R356" s="199"/>
      <c r="S356" s="200"/>
      <c r="T356" s="132"/>
      <c r="AB356" s="201" t="str">
        <f>IFERROR(__xludf.DUMMYFUNCTION("FILTER('설정시트'!$D$7:$K$20,'설정시트'!$C$7:$C$20=I356)"),"#N/A")</f>
        <v>#N/A</v>
      </c>
      <c r="AC356" s="201"/>
      <c r="AD356" s="201"/>
      <c r="AE356" s="201"/>
      <c r="AF356" s="201"/>
      <c r="AG356" s="201"/>
      <c r="AH356" s="201"/>
      <c r="AI356" s="201"/>
    </row>
    <row r="357">
      <c r="H357" s="205"/>
      <c r="I357" s="206"/>
      <c r="J357" s="203"/>
      <c r="K357" s="255"/>
      <c r="L357" s="199"/>
      <c r="M357" s="130"/>
      <c r="N357" s="199"/>
      <c r="O357" s="200"/>
      <c r="P357" s="200"/>
      <c r="Q357" s="130"/>
      <c r="R357" s="199"/>
      <c r="S357" s="200"/>
      <c r="T357" s="132"/>
      <c r="AB357" s="201" t="str">
        <f>IFERROR(__xludf.DUMMYFUNCTION("FILTER('설정시트'!$D$7:$K$20,'설정시트'!$C$7:$C$20=I357)"),"#N/A")</f>
        <v>#N/A</v>
      </c>
      <c r="AC357" s="201"/>
      <c r="AD357" s="201"/>
      <c r="AE357" s="201"/>
      <c r="AF357" s="201"/>
      <c r="AG357" s="201"/>
      <c r="AH357" s="201"/>
      <c r="AI357" s="201"/>
    </row>
    <row r="358">
      <c r="H358" s="205"/>
      <c r="I358" s="206"/>
      <c r="J358" s="203"/>
      <c r="K358" s="255"/>
      <c r="L358" s="199"/>
      <c r="M358" s="130"/>
      <c r="N358" s="199"/>
      <c r="O358" s="200"/>
      <c r="P358" s="200"/>
      <c r="Q358" s="130"/>
      <c r="R358" s="199"/>
      <c r="S358" s="200"/>
      <c r="T358" s="132"/>
      <c r="AB358" s="201" t="str">
        <f>IFERROR(__xludf.DUMMYFUNCTION("FILTER('설정시트'!$D$7:$K$20,'설정시트'!$C$7:$C$20=I358)"),"#N/A")</f>
        <v>#N/A</v>
      </c>
      <c r="AC358" s="201"/>
      <c r="AD358" s="201"/>
      <c r="AE358" s="201"/>
      <c r="AF358" s="201"/>
      <c r="AG358" s="201"/>
      <c r="AH358" s="201"/>
      <c r="AI358" s="201"/>
    </row>
    <row r="359">
      <c r="H359" s="205"/>
      <c r="I359" s="206"/>
      <c r="J359" s="203"/>
      <c r="K359" s="255"/>
      <c r="L359" s="199"/>
      <c r="M359" s="130"/>
      <c r="N359" s="199"/>
      <c r="O359" s="200"/>
      <c r="P359" s="200"/>
      <c r="Q359" s="130"/>
      <c r="R359" s="199"/>
      <c r="S359" s="200"/>
      <c r="T359" s="132"/>
      <c r="AB359" s="201" t="str">
        <f>IFERROR(__xludf.DUMMYFUNCTION("FILTER('설정시트'!$D$7:$K$20,'설정시트'!$C$7:$C$20=I359)"),"#N/A")</f>
        <v>#N/A</v>
      </c>
      <c r="AC359" s="201"/>
      <c r="AD359" s="201"/>
      <c r="AE359" s="201"/>
      <c r="AF359" s="201"/>
      <c r="AG359" s="201"/>
      <c r="AH359" s="201"/>
      <c r="AI359" s="201"/>
    </row>
    <row r="360">
      <c r="H360" s="205"/>
      <c r="I360" s="206"/>
      <c r="J360" s="203"/>
      <c r="K360" s="255"/>
      <c r="L360" s="199"/>
      <c r="M360" s="130"/>
      <c r="N360" s="199"/>
      <c r="O360" s="200"/>
      <c r="P360" s="200"/>
      <c r="Q360" s="130"/>
      <c r="R360" s="199"/>
      <c r="S360" s="200"/>
      <c r="T360" s="132"/>
      <c r="AB360" s="201" t="str">
        <f>IFERROR(__xludf.DUMMYFUNCTION("FILTER('설정시트'!$D$7:$K$20,'설정시트'!$C$7:$C$20=I360)"),"#N/A")</f>
        <v>#N/A</v>
      </c>
      <c r="AC360" s="201"/>
      <c r="AD360" s="201"/>
      <c r="AE360" s="201"/>
      <c r="AF360" s="201"/>
      <c r="AG360" s="201"/>
      <c r="AH360" s="201"/>
      <c r="AI360" s="201"/>
    </row>
    <row r="361">
      <c r="H361" s="205"/>
      <c r="I361" s="206"/>
      <c r="J361" s="203"/>
      <c r="K361" s="255"/>
      <c r="L361" s="199"/>
      <c r="M361" s="130"/>
      <c r="N361" s="199"/>
      <c r="O361" s="200"/>
      <c r="P361" s="200"/>
      <c r="Q361" s="130"/>
      <c r="R361" s="199"/>
      <c r="S361" s="200"/>
      <c r="T361" s="132"/>
      <c r="AB361" s="201" t="str">
        <f>IFERROR(__xludf.DUMMYFUNCTION("FILTER('설정시트'!$D$7:$K$20,'설정시트'!$C$7:$C$20=I361)"),"#N/A")</f>
        <v>#N/A</v>
      </c>
      <c r="AC361" s="201"/>
      <c r="AD361" s="201"/>
      <c r="AE361" s="201"/>
      <c r="AF361" s="201"/>
      <c r="AG361" s="201"/>
      <c r="AH361" s="201"/>
      <c r="AI361" s="201"/>
    </row>
    <row r="362">
      <c r="H362" s="205"/>
      <c r="I362" s="206"/>
      <c r="J362" s="203"/>
      <c r="K362" s="255"/>
      <c r="L362" s="199"/>
      <c r="M362" s="130"/>
      <c r="N362" s="199"/>
      <c r="O362" s="200"/>
      <c r="P362" s="200"/>
      <c r="Q362" s="130"/>
      <c r="R362" s="199"/>
      <c r="S362" s="200"/>
      <c r="T362" s="132"/>
      <c r="AB362" s="201" t="str">
        <f>IFERROR(__xludf.DUMMYFUNCTION("FILTER('설정시트'!$D$7:$K$20,'설정시트'!$C$7:$C$20=I362)"),"#N/A")</f>
        <v>#N/A</v>
      </c>
      <c r="AC362" s="201"/>
      <c r="AD362" s="201"/>
      <c r="AE362" s="201"/>
      <c r="AF362" s="201"/>
      <c r="AG362" s="201"/>
      <c r="AH362" s="201"/>
      <c r="AI362" s="201"/>
    </row>
    <row r="363">
      <c r="H363" s="205"/>
      <c r="I363" s="206"/>
      <c r="J363" s="203"/>
      <c r="K363" s="255"/>
      <c r="L363" s="199"/>
      <c r="M363" s="130"/>
      <c r="N363" s="199"/>
      <c r="O363" s="200"/>
      <c r="P363" s="200"/>
      <c r="Q363" s="130"/>
      <c r="R363" s="199"/>
      <c r="S363" s="200"/>
      <c r="T363" s="132"/>
      <c r="AB363" s="201" t="str">
        <f>IFERROR(__xludf.DUMMYFUNCTION("FILTER('설정시트'!$D$7:$K$20,'설정시트'!$C$7:$C$20=I363)"),"#N/A")</f>
        <v>#N/A</v>
      </c>
      <c r="AC363" s="201"/>
      <c r="AD363" s="201"/>
      <c r="AE363" s="201"/>
      <c r="AF363" s="201"/>
      <c r="AG363" s="201"/>
      <c r="AH363" s="201"/>
      <c r="AI363" s="201"/>
    </row>
    <row r="364">
      <c r="H364" s="205"/>
      <c r="I364" s="206"/>
      <c r="J364" s="203"/>
      <c r="K364" s="255"/>
      <c r="L364" s="199"/>
      <c r="M364" s="130"/>
      <c r="N364" s="199"/>
      <c r="O364" s="200"/>
      <c r="P364" s="200"/>
      <c r="Q364" s="130"/>
      <c r="R364" s="199"/>
      <c r="S364" s="200"/>
      <c r="T364" s="132"/>
      <c r="AB364" s="201" t="str">
        <f>IFERROR(__xludf.DUMMYFUNCTION("FILTER('설정시트'!$D$7:$K$20,'설정시트'!$C$7:$C$20=I364)"),"#N/A")</f>
        <v>#N/A</v>
      </c>
      <c r="AC364" s="201"/>
      <c r="AD364" s="201"/>
      <c r="AE364" s="201"/>
      <c r="AF364" s="201"/>
      <c r="AG364" s="201"/>
      <c r="AH364" s="201"/>
      <c r="AI364" s="201"/>
    </row>
    <row r="365">
      <c r="H365" s="205"/>
      <c r="I365" s="206"/>
      <c r="J365" s="203"/>
      <c r="K365" s="255"/>
      <c r="L365" s="199"/>
      <c r="M365" s="130"/>
      <c r="N365" s="199"/>
      <c r="O365" s="200"/>
      <c r="P365" s="200"/>
      <c r="Q365" s="130"/>
      <c r="R365" s="199"/>
      <c r="S365" s="200"/>
      <c r="T365" s="132"/>
      <c r="AB365" s="201" t="str">
        <f>IFERROR(__xludf.DUMMYFUNCTION("FILTER('설정시트'!$D$7:$K$20,'설정시트'!$C$7:$C$20=I365)"),"#N/A")</f>
        <v>#N/A</v>
      </c>
      <c r="AC365" s="201"/>
      <c r="AD365" s="201"/>
      <c r="AE365" s="201"/>
      <c r="AF365" s="201"/>
      <c r="AG365" s="201"/>
      <c r="AH365" s="201"/>
      <c r="AI365" s="201"/>
    </row>
    <row r="366">
      <c r="H366" s="205"/>
      <c r="I366" s="206"/>
      <c r="J366" s="203"/>
      <c r="K366" s="255"/>
      <c r="L366" s="199"/>
      <c r="M366" s="130"/>
      <c r="N366" s="199"/>
      <c r="O366" s="200"/>
      <c r="P366" s="200"/>
      <c r="Q366" s="130"/>
      <c r="R366" s="199"/>
      <c r="S366" s="200"/>
      <c r="T366" s="132"/>
      <c r="AB366" s="201" t="str">
        <f>IFERROR(__xludf.DUMMYFUNCTION("FILTER('설정시트'!$D$7:$K$20,'설정시트'!$C$7:$C$20=I366)"),"#N/A")</f>
        <v>#N/A</v>
      </c>
      <c r="AC366" s="201"/>
      <c r="AD366" s="201"/>
      <c r="AE366" s="201"/>
      <c r="AF366" s="201"/>
      <c r="AG366" s="201"/>
      <c r="AH366" s="201"/>
      <c r="AI366" s="201"/>
    </row>
    <row r="367">
      <c r="H367" s="205"/>
      <c r="I367" s="206"/>
      <c r="J367" s="203"/>
      <c r="K367" s="255"/>
      <c r="L367" s="199"/>
      <c r="M367" s="130"/>
      <c r="N367" s="199"/>
      <c r="O367" s="200"/>
      <c r="P367" s="200"/>
      <c r="Q367" s="130"/>
      <c r="R367" s="199"/>
      <c r="S367" s="200"/>
      <c r="T367" s="132"/>
      <c r="AB367" s="201" t="str">
        <f>IFERROR(__xludf.DUMMYFUNCTION("FILTER('설정시트'!$D$7:$K$20,'설정시트'!$C$7:$C$20=I367)"),"#N/A")</f>
        <v>#N/A</v>
      </c>
      <c r="AC367" s="201"/>
      <c r="AD367" s="201"/>
      <c r="AE367" s="201"/>
      <c r="AF367" s="201"/>
      <c r="AG367" s="201"/>
      <c r="AH367" s="201"/>
      <c r="AI367" s="201"/>
    </row>
    <row r="368">
      <c r="H368" s="205"/>
      <c r="I368" s="206"/>
      <c r="J368" s="203"/>
      <c r="K368" s="255"/>
      <c r="L368" s="199"/>
      <c r="M368" s="130"/>
      <c r="N368" s="199"/>
      <c r="O368" s="200"/>
      <c r="P368" s="200"/>
      <c r="Q368" s="130"/>
      <c r="R368" s="199"/>
      <c r="S368" s="200"/>
      <c r="T368" s="132"/>
      <c r="AB368" s="201" t="str">
        <f>IFERROR(__xludf.DUMMYFUNCTION("FILTER('설정시트'!$D$7:$K$20,'설정시트'!$C$7:$C$20=I368)"),"#N/A")</f>
        <v>#N/A</v>
      </c>
      <c r="AC368" s="201"/>
      <c r="AD368" s="201"/>
      <c r="AE368" s="201"/>
      <c r="AF368" s="201"/>
      <c r="AG368" s="201"/>
      <c r="AH368" s="201"/>
      <c r="AI368" s="201"/>
    </row>
    <row r="369">
      <c r="H369" s="205"/>
      <c r="I369" s="206"/>
      <c r="J369" s="203"/>
      <c r="K369" s="255"/>
      <c r="L369" s="199"/>
      <c r="M369" s="130"/>
      <c r="N369" s="199"/>
      <c r="O369" s="200"/>
      <c r="P369" s="200"/>
      <c r="Q369" s="130"/>
      <c r="R369" s="199"/>
      <c r="S369" s="200"/>
      <c r="T369" s="132"/>
      <c r="AB369" s="201" t="str">
        <f>IFERROR(__xludf.DUMMYFUNCTION("FILTER('설정시트'!$D$7:$K$20,'설정시트'!$C$7:$C$20=I369)"),"#N/A")</f>
        <v>#N/A</v>
      </c>
      <c r="AC369" s="201"/>
      <c r="AD369" s="201"/>
      <c r="AE369" s="201"/>
      <c r="AF369" s="201"/>
      <c r="AG369" s="201"/>
      <c r="AH369" s="201"/>
      <c r="AI369" s="201"/>
    </row>
    <row r="370">
      <c r="H370" s="205"/>
      <c r="I370" s="206"/>
      <c r="J370" s="203"/>
      <c r="K370" s="255"/>
      <c r="L370" s="199"/>
      <c r="M370" s="130"/>
      <c r="N370" s="199"/>
      <c r="O370" s="200"/>
      <c r="P370" s="200"/>
      <c r="Q370" s="130"/>
      <c r="R370" s="199"/>
      <c r="S370" s="200"/>
      <c r="T370" s="132"/>
      <c r="AB370" s="201" t="str">
        <f>IFERROR(__xludf.DUMMYFUNCTION("FILTER('설정시트'!$D$7:$K$20,'설정시트'!$C$7:$C$20=I370)"),"#N/A")</f>
        <v>#N/A</v>
      </c>
      <c r="AC370" s="201"/>
      <c r="AD370" s="201"/>
      <c r="AE370" s="201"/>
      <c r="AF370" s="201"/>
      <c r="AG370" s="201"/>
      <c r="AH370" s="201"/>
      <c r="AI370" s="201"/>
    </row>
    <row r="371">
      <c r="H371" s="205"/>
      <c r="I371" s="206"/>
      <c r="J371" s="203"/>
      <c r="K371" s="255"/>
      <c r="L371" s="199"/>
      <c r="M371" s="130"/>
      <c r="N371" s="199"/>
      <c r="O371" s="200"/>
      <c r="P371" s="200"/>
      <c r="Q371" s="130"/>
      <c r="R371" s="199"/>
      <c r="S371" s="200"/>
      <c r="T371" s="132"/>
      <c r="AB371" s="201" t="str">
        <f>IFERROR(__xludf.DUMMYFUNCTION("FILTER('설정시트'!$D$7:$K$20,'설정시트'!$C$7:$C$20=I371)"),"#N/A")</f>
        <v>#N/A</v>
      </c>
      <c r="AC371" s="201"/>
      <c r="AD371" s="201"/>
      <c r="AE371" s="201"/>
      <c r="AF371" s="201"/>
      <c r="AG371" s="201"/>
      <c r="AH371" s="201"/>
      <c r="AI371" s="201"/>
    </row>
    <row r="372">
      <c r="H372" s="205"/>
      <c r="I372" s="206"/>
      <c r="J372" s="203"/>
      <c r="K372" s="255"/>
      <c r="L372" s="199"/>
      <c r="M372" s="130"/>
      <c r="N372" s="199"/>
      <c r="O372" s="200"/>
      <c r="P372" s="200"/>
      <c r="Q372" s="130"/>
      <c r="R372" s="199"/>
      <c r="S372" s="200"/>
      <c r="T372" s="132"/>
      <c r="AB372" s="201" t="str">
        <f>IFERROR(__xludf.DUMMYFUNCTION("FILTER('설정시트'!$D$7:$K$20,'설정시트'!$C$7:$C$20=I372)"),"#N/A")</f>
        <v>#N/A</v>
      </c>
      <c r="AC372" s="201"/>
      <c r="AD372" s="201"/>
      <c r="AE372" s="201"/>
      <c r="AF372" s="201"/>
      <c r="AG372" s="201"/>
      <c r="AH372" s="201"/>
      <c r="AI372" s="201"/>
    </row>
    <row r="373">
      <c r="H373" s="205"/>
      <c r="I373" s="206"/>
      <c r="J373" s="203"/>
      <c r="K373" s="255"/>
      <c r="L373" s="199"/>
      <c r="M373" s="130"/>
      <c r="N373" s="199"/>
      <c r="O373" s="200"/>
      <c r="P373" s="200"/>
      <c r="Q373" s="130"/>
      <c r="R373" s="199"/>
      <c r="S373" s="200"/>
      <c r="T373" s="132"/>
      <c r="AB373" s="201" t="str">
        <f>IFERROR(__xludf.DUMMYFUNCTION("FILTER('설정시트'!$D$7:$K$20,'설정시트'!$C$7:$C$20=I373)"),"#N/A")</f>
        <v>#N/A</v>
      </c>
      <c r="AC373" s="201"/>
      <c r="AD373" s="201"/>
      <c r="AE373" s="201"/>
      <c r="AF373" s="201"/>
      <c r="AG373" s="201"/>
      <c r="AH373" s="201"/>
      <c r="AI373" s="201"/>
    </row>
    <row r="374">
      <c r="H374" s="205"/>
      <c r="I374" s="206"/>
      <c r="J374" s="203"/>
      <c r="K374" s="255"/>
      <c r="L374" s="199"/>
      <c r="M374" s="130"/>
      <c r="N374" s="199"/>
      <c r="O374" s="200"/>
      <c r="P374" s="200"/>
      <c r="Q374" s="130"/>
      <c r="R374" s="199"/>
      <c r="S374" s="200"/>
      <c r="T374" s="132"/>
      <c r="AB374" s="201" t="str">
        <f>IFERROR(__xludf.DUMMYFUNCTION("FILTER('설정시트'!$D$7:$K$20,'설정시트'!$C$7:$C$20=I374)"),"#N/A")</f>
        <v>#N/A</v>
      </c>
      <c r="AC374" s="201"/>
      <c r="AD374" s="201"/>
      <c r="AE374" s="201"/>
      <c r="AF374" s="201"/>
      <c r="AG374" s="201"/>
      <c r="AH374" s="201"/>
      <c r="AI374" s="201"/>
    </row>
    <row r="375">
      <c r="H375" s="205"/>
      <c r="I375" s="206"/>
      <c r="J375" s="203"/>
      <c r="K375" s="255"/>
      <c r="L375" s="199"/>
      <c r="M375" s="130"/>
      <c r="N375" s="199"/>
      <c r="O375" s="200"/>
      <c r="P375" s="200"/>
      <c r="Q375" s="130"/>
      <c r="R375" s="199"/>
      <c r="S375" s="200"/>
      <c r="T375" s="132"/>
      <c r="AB375" s="201" t="str">
        <f>IFERROR(__xludf.DUMMYFUNCTION("FILTER('설정시트'!$D$7:$K$20,'설정시트'!$C$7:$C$20=I375)"),"#N/A")</f>
        <v>#N/A</v>
      </c>
      <c r="AC375" s="201"/>
      <c r="AD375" s="201"/>
      <c r="AE375" s="201"/>
      <c r="AF375" s="201"/>
      <c r="AG375" s="201"/>
      <c r="AH375" s="201"/>
      <c r="AI375" s="201"/>
    </row>
    <row r="376">
      <c r="H376" s="205"/>
      <c r="I376" s="206"/>
      <c r="J376" s="203"/>
      <c r="K376" s="255"/>
      <c r="L376" s="199"/>
      <c r="M376" s="130"/>
      <c r="N376" s="199"/>
      <c r="O376" s="200"/>
      <c r="P376" s="200"/>
      <c r="Q376" s="130"/>
      <c r="R376" s="199"/>
      <c r="S376" s="200"/>
      <c r="T376" s="132"/>
      <c r="AB376" s="201" t="str">
        <f>IFERROR(__xludf.DUMMYFUNCTION("FILTER('설정시트'!$D$7:$K$20,'설정시트'!$C$7:$C$20=I376)"),"#N/A")</f>
        <v>#N/A</v>
      </c>
      <c r="AC376" s="201"/>
      <c r="AD376" s="201"/>
      <c r="AE376" s="201"/>
      <c r="AF376" s="201"/>
      <c r="AG376" s="201"/>
      <c r="AH376" s="201"/>
      <c r="AI376" s="201"/>
    </row>
    <row r="377">
      <c r="H377" s="205"/>
      <c r="I377" s="206"/>
      <c r="J377" s="203"/>
      <c r="K377" s="255"/>
      <c r="L377" s="199"/>
      <c r="M377" s="130"/>
      <c r="N377" s="199"/>
      <c r="O377" s="200"/>
      <c r="P377" s="200"/>
      <c r="Q377" s="130"/>
      <c r="R377" s="199"/>
      <c r="S377" s="200"/>
      <c r="T377" s="132"/>
      <c r="AB377" s="201" t="str">
        <f>IFERROR(__xludf.DUMMYFUNCTION("FILTER('설정시트'!$D$7:$K$20,'설정시트'!$C$7:$C$20=I377)"),"#N/A")</f>
        <v>#N/A</v>
      </c>
      <c r="AC377" s="201"/>
      <c r="AD377" s="201"/>
      <c r="AE377" s="201"/>
      <c r="AF377" s="201"/>
      <c r="AG377" s="201"/>
      <c r="AH377" s="201"/>
      <c r="AI377" s="201"/>
    </row>
    <row r="378">
      <c r="H378" s="205"/>
      <c r="I378" s="206"/>
      <c r="J378" s="203"/>
      <c r="K378" s="255"/>
      <c r="L378" s="199"/>
      <c r="M378" s="130"/>
      <c r="N378" s="199"/>
      <c r="O378" s="200"/>
      <c r="P378" s="200"/>
      <c r="Q378" s="130"/>
      <c r="R378" s="199"/>
      <c r="S378" s="200"/>
      <c r="T378" s="132"/>
      <c r="AB378" s="201" t="str">
        <f>IFERROR(__xludf.DUMMYFUNCTION("FILTER('설정시트'!$D$7:$K$20,'설정시트'!$C$7:$C$20=I378)"),"#N/A")</f>
        <v>#N/A</v>
      </c>
      <c r="AC378" s="201"/>
      <c r="AD378" s="201"/>
      <c r="AE378" s="201"/>
      <c r="AF378" s="201"/>
      <c r="AG378" s="201"/>
      <c r="AH378" s="201"/>
      <c r="AI378" s="201"/>
    </row>
    <row r="379">
      <c r="H379" s="205"/>
      <c r="I379" s="206"/>
      <c r="J379" s="203"/>
      <c r="K379" s="255"/>
      <c r="L379" s="199"/>
      <c r="M379" s="130"/>
      <c r="N379" s="199"/>
      <c r="O379" s="200"/>
      <c r="P379" s="200"/>
      <c r="Q379" s="130"/>
      <c r="R379" s="199"/>
      <c r="S379" s="200"/>
      <c r="T379" s="132"/>
      <c r="AB379" s="201" t="str">
        <f>IFERROR(__xludf.DUMMYFUNCTION("FILTER('설정시트'!$D$7:$K$20,'설정시트'!$C$7:$C$20=I379)"),"#N/A")</f>
        <v>#N/A</v>
      </c>
      <c r="AC379" s="201"/>
      <c r="AD379" s="201"/>
      <c r="AE379" s="201"/>
      <c r="AF379" s="201"/>
      <c r="AG379" s="201"/>
      <c r="AH379" s="201"/>
      <c r="AI379" s="201"/>
    </row>
    <row r="380">
      <c r="H380" s="205"/>
      <c r="I380" s="206"/>
      <c r="J380" s="203"/>
      <c r="K380" s="255"/>
      <c r="L380" s="199"/>
      <c r="M380" s="130"/>
      <c r="N380" s="199"/>
      <c r="O380" s="200"/>
      <c r="P380" s="200"/>
      <c r="Q380" s="130"/>
      <c r="R380" s="199"/>
      <c r="S380" s="200"/>
      <c r="T380" s="132"/>
      <c r="AB380" s="201" t="str">
        <f>IFERROR(__xludf.DUMMYFUNCTION("FILTER('설정시트'!$D$7:$K$20,'설정시트'!$C$7:$C$20=I380)"),"#N/A")</f>
        <v>#N/A</v>
      </c>
      <c r="AC380" s="201"/>
      <c r="AD380" s="201"/>
      <c r="AE380" s="201"/>
      <c r="AF380" s="201"/>
      <c r="AG380" s="201"/>
      <c r="AH380" s="201"/>
      <c r="AI380" s="201"/>
    </row>
    <row r="381">
      <c r="H381" s="205"/>
      <c r="I381" s="206"/>
      <c r="J381" s="203"/>
      <c r="K381" s="255"/>
      <c r="L381" s="199"/>
      <c r="M381" s="130"/>
      <c r="N381" s="199"/>
      <c r="O381" s="200"/>
      <c r="P381" s="200"/>
      <c r="Q381" s="130"/>
      <c r="R381" s="199"/>
      <c r="S381" s="200"/>
      <c r="T381" s="132"/>
      <c r="AB381" s="201" t="str">
        <f>IFERROR(__xludf.DUMMYFUNCTION("FILTER('설정시트'!$D$7:$K$20,'설정시트'!$C$7:$C$20=I381)"),"#N/A")</f>
        <v>#N/A</v>
      </c>
      <c r="AC381" s="201"/>
      <c r="AD381" s="201"/>
      <c r="AE381" s="201"/>
      <c r="AF381" s="201"/>
      <c r="AG381" s="201"/>
      <c r="AH381" s="201"/>
      <c r="AI381" s="201"/>
    </row>
    <row r="382">
      <c r="H382" s="205"/>
      <c r="I382" s="206"/>
      <c r="J382" s="203"/>
      <c r="K382" s="255"/>
      <c r="L382" s="199"/>
      <c r="M382" s="130"/>
      <c r="N382" s="199"/>
      <c r="O382" s="200"/>
      <c r="P382" s="200"/>
      <c r="Q382" s="130"/>
      <c r="R382" s="199"/>
      <c r="S382" s="200"/>
      <c r="T382" s="132"/>
      <c r="AB382" s="201" t="str">
        <f>IFERROR(__xludf.DUMMYFUNCTION("FILTER('설정시트'!$D$7:$K$20,'설정시트'!$C$7:$C$20=I382)"),"#N/A")</f>
        <v>#N/A</v>
      </c>
      <c r="AC382" s="201"/>
      <c r="AD382" s="201"/>
      <c r="AE382" s="201"/>
      <c r="AF382" s="201"/>
      <c r="AG382" s="201"/>
      <c r="AH382" s="201"/>
      <c r="AI382" s="201"/>
    </row>
    <row r="383">
      <c r="H383" s="205"/>
      <c r="I383" s="206"/>
      <c r="J383" s="203"/>
      <c r="K383" s="255"/>
      <c r="L383" s="199"/>
      <c r="M383" s="130"/>
      <c r="N383" s="199"/>
      <c r="O383" s="200"/>
      <c r="P383" s="200"/>
      <c r="Q383" s="130"/>
      <c r="R383" s="199"/>
      <c r="S383" s="200"/>
      <c r="T383" s="132"/>
      <c r="AB383" s="201" t="str">
        <f>IFERROR(__xludf.DUMMYFUNCTION("FILTER('설정시트'!$D$7:$K$20,'설정시트'!$C$7:$C$20=I383)"),"#N/A")</f>
        <v>#N/A</v>
      </c>
      <c r="AC383" s="201"/>
      <c r="AD383" s="201"/>
      <c r="AE383" s="201"/>
      <c r="AF383" s="201"/>
      <c r="AG383" s="201"/>
      <c r="AH383" s="201"/>
      <c r="AI383" s="201"/>
    </row>
    <row r="384">
      <c r="H384" s="205"/>
      <c r="I384" s="206"/>
      <c r="J384" s="203"/>
      <c r="K384" s="255"/>
      <c r="L384" s="199"/>
      <c r="M384" s="130"/>
      <c r="N384" s="199"/>
      <c r="O384" s="200"/>
      <c r="P384" s="200"/>
      <c r="Q384" s="130"/>
      <c r="R384" s="199"/>
      <c r="S384" s="200"/>
      <c r="T384" s="132"/>
      <c r="AB384" s="201" t="str">
        <f>IFERROR(__xludf.DUMMYFUNCTION("FILTER('설정시트'!$D$7:$K$20,'설정시트'!$C$7:$C$20=I384)"),"#N/A")</f>
        <v>#N/A</v>
      </c>
      <c r="AC384" s="201"/>
      <c r="AD384" s="201"/>
      <c r="AE384" s="201"/>
      <c r="AF384" s="201"/>
      <c r="AG384" s="201"/>
      <c r="AH384" s="201"/>
      <c r="AI384" s="201"/>
    </row>
    <row r="385">
      <c r="H385" s="205"/>
      <c r="I385" s="206"/>
      <c r="J385" s="203"/>
      <c r="K385" s="255"/>
      <c r="L385" s="199"/>
      <c r="M385" s="130"/>
      <c r="N385" s="199"/>
      <c r="O385" s="200"/>
      <c r="P385" s="200"/>
      <c r="Q385" s="130"/>
      <c r="R385" s="199"/>
      <c r="S385" s="200"/>
      <c r="T385" s="132"/>
      <c r="AB385" s="201" t="str">
        <f>IFERROR(__xludf.DUMMYFUNCTION("FILTER('설정시트'!$D$7:$K$20,'설정시트'!$C$7:$C$20=I385)"),"#N/A")</f>
        <v>#N/A</v>
      </c>
      <c r="AC385" s="201"/>
      <c r="AD385" s="201"/>
      <c r="AE385" s="201"/>
      <c r="AF385" s="201"/>
      <c r="AG385" s="201"/>
      <c r="AH385" s="201"/>
      <c r="AI385" s="201"/>
    </row>
    <row r="386">
      <c r="H386" s="205"/>
      <c r="I386" s="206"/>
      <c r="J386" s="203"/>
      <c r="K386" s="255"/>
      <c r="L386" s="199"/>
      <c r="M386" s="130"/>
      <c r="N386" s="199"/>
      <c r="O386" s="200"/>
      <c r="P386" s="200"/>
      <c r="Q386" s="130"/>
      <c r="R386" s="199"/>
      <c r="S386" s="200"/>
      <c r="T386" s="132"/>
      <c r="AB386" s="201" t="str">
        <f>IFERROR(__xludf.DUMMYFUNCTION("FILTER('설정시트'!$D$7:$K$20,'설정시트'!$C$7:$C$20=I386)"),"#N/A")</f>
        <v>#N/A</v>
      </c>
      <c r="AC386" s="201"/>
      <c r="AD386" s="201"/>
      <c r="AE386" s="201"/>
      <c r="AF386" s="201"/>
      <c r="AG386" s="201"/>
      <c r="AH386" s="201"/>
      <c r="AI386" s="201"/>
    </row>
    <row r="387">
      <c r="H387" s="205"/>
      <c r="I387" s="206"/>
      <c r="J387" s="203"/>
      <c r="K387" s="255"/>
      <c r="L387" s="199"/>
      <c r="M387" s="130"/>
      <c r="N387" s="199"/>
      <c r="O387" s="200"/>
      <c r="P387" s="200"/>
      <c r="Q387" s="130"/>
      <c r="R387" s="199"/>
      <c r="S387" s="200"/>
      <c r="T387" s="132"/>
      <c r="AB387" s="201" t="str">
        <f>IFERROR(__xludf.DUMMYFUNCTION("FILTER('설정시트'!$D$7:$K$20,'설정시트'!$C$7:$C$20=I387)"),"#N/A")</f>
        <v>#N/A</v>
      </c>
      <c r="AC387" s="201"/>
      <c r="AD387" s="201"/>
      <c r="AE387" s="201"/>
      <c r="AF387" s="201"/>
      <c r="AG387" s="201"/>
      <c r="AH387" s="201"/>
      <c r="AI387" s="201"/>
    </row>
    <row r="388">
      <c r="H388" s="205"/>
      <c r="I388" s="206"/>
      <c r="J388" s="203"/>
      <c r="K388" s="255"/>
      <c r="L388" s="199"/>
      <c r="M388" s="130"/>
      <c r="N388" s="199"/>
      <c r="O388" s="200"/>
      <c r="P388" s="200"/>
      <c r="Q388" s="130"/>
      <c r="R388" s="199"/>
      <c r="S388" s="200"/>
      <c r="T388" s="132"/>
      <c r="AB388" s="201" t="str">
        <f>IFERROR(__xludf.DUMMYFUNCTION("FILTER('설정시트'!$D$7:$K$20,'설정시트'!$C$7:$C$20=I388)"),"#N/A")</f>
        <v>#N/A</v>
      </c>
      <c r="AC388" s="201"/>
      <c r="AD388" s="201"/>
      <c r="AE388" s="201"/>
      <c r="AF388" s="201"/>
      <c r="AG388" s="201"/>
      <c r="AH388" s="201"/>
      <c r="AI388" s="201"/>
    </row>
    <row r="389">
      <c r="H389" s="205"/>
      <c r="I389" s="206"/>
      <c r="J389" s="203"/>
      <c r="K389" s="255"/>
      <c r="L389" s="199"/>
      <c r="M389" s="130"/>
      <c r="N389" s="199"/>
      <c r="O389" s="200"/>
      <c r="P389" s="200"/>
      <c r="Q389" s="130"/>
      <c r="R389" s="199"/>
      <c r="S389" s="200"/>
      <c r="T389" s="132"/>
      <c r="AB389" s="201" t="str">
        <f>IFERROR(__xludf.DUMMYFUNCTION("FILTER('설정시트'!$D$7:$K$20,'설정시트'!$C$7:$C$20=I389)"),"#N/A")</f>
        <v>#N/A</v>
      </c>
      <c r="AC389" s="201"/>
      <c r="AD389" s="201"/>
      <c r="AE389" s="201"/>
      <c r="AF389" s="201"/>
      <c r="AG389" s="201"/>
      <c r="AH389" s="201"/>
      <c r="AI389" s="201"/>
    </row>
    <row r="390">
      <c r="H390" s="205"/>
      <c r="I390" s="206"/>
      <c r="J390" s="203"/>
      <c r="K390" s="255"/>
      <c r="L390" s="199"/>
      <c r="M390" s="130"/>
      <c r="N390" s="199"/>
      <c r="O390" s="200"/>
      <c r="P390" s="200"/>
      <c r="Q390" s="130"/>
      <c r="R390" s="199"/>
      <c r="S390" s="200"/>
      <c r="T390" s="132"/>
      <c r="AB390" s="201" t="str">
        <f>IFERROR(__xludf.DUMMYFUNCTION("FILTER('설정시트'!$D$7:$K$20,'설정시트'!$C$7:$C$20=I390)"),"#N/A")</f>
        <v>#N/A</v>
      </c>
      <c r="AC390" s="201"/>
      <c r="AD390" s="201"/>
      <c r="AE390" s="201"/>
      <c r="AF390" s="201"/>
      <c r="AG390" s="201"/>
      <c r="AH390" s="201"/>
      <c r="AI390" s="201"/>
    </row>
    <row r="391">
      <c r="H391" s="205"/>
      <c r="I391" s="206"/>
      <c r="J391" s="203"/>
      <c r="K391" s="255"/>
      <c r="L391" s="199"/>
      <c r="M391" s="130"/>
      <c r="N391" s="199"/>
      <c r="O391" s="200"/>
      <c r="P391" s="200"/>
      <c r="Q391" s="130"/>
      <c r="R391" s="199"/>
      <c r="S391" s="200"/>
      <c r="T391" s="132"/>
      <c r="AB391" s="201" t="str">
        <f>IFERROR(__xludf.DUMMYFUNCTION("FILTER('설정시트'!$D$7:$K$20,'설정시트'!$C$7:$C$20=I391)"),"#N/A")</f>
        <v>#N/A</v>
      </c>
      <c r="AC391" s="201"/>
      <c r="AD391" s="201"/>
      <c r="AE391" s="201"/>
      <c r="AF391" s="201"/>
      <c r="AG391" s="201"/>
      <c r="AH391" s="201"/>
      <c r="AI391" s="201"/>
    </row>
    <row r="392">
      <c r="H392" s="205"/>
      <c r="I392" s="206"/>
      <c r="J392" s="203"/>
      <c r="K392" s="255"/>
      <c r="L392" s="199"/>
      <c r="M392" s="130"/>
      <c r="N392" s="199"/>
      <c r="O392" s="200"/>
      <c r="P392" s="200"/>
      <c r="Q392" s="130"/>
      <c r="R392" s="199"/>
      <c r="S392" s="200"/>
      <c r="T392" s="132"/>
      <c r="AB392" s="201" t="str">
        <f>IFERROR(__xludf.DUMMYFUNCTION("FILTER('설정시트'!$D$7:$K$20,'설정시트'!$C$7:$C$20=I392)"),"#N/A")</f>
        <v>#N/A</v>
      </c>
      <c r="AC392" s="201"/>
      <c r="AD392" s="201"/>
      <c r="AE392" s="201"/>
      <c r="AF392" s="201"/>
      <c r="AG392" s="201"/>
      <c r="AH392" s="201"/>
      <c r="AI392" s="201"/>
    </row>
    <row r="393">
      <c r="H393" s="205"/>
      <c r="I393" s="206"/>
      <c r="J393" s="203"/>
      <c r="K393" s="255"/>
      <c r="L393" s="199"/>
      <c r="M393" s="130"/>
      <c r="N393" s="199"/>
      <c r="O393" s="200"/>
      <c r="P393" s="200"/>
      <c r="Q393" s="130"/>
      <c r="R393" s="199"/>
      <c r="S393" s="200"/>
      <c r="T393" s="132"/>
      <c r="AB393" s="201" t="str">
        <f>IFERROR(__xludf.DUMMYFUNCTION("FILTER('설정시트'!$D$7:$K$20,'설정시트'!$C$7:$C$20=I393)"),"#N/A")</f>
        <v>#N/A</v>
      </c>
      <c r="AC393" s="201"/>
      <c r="AD393" s="201"/>
      <c r="AE393" s="201"/>
      <c r="AF393" s="201"/>
      <c r="AG393" s="201"/>
      <c r="AH393" s="201"/>
      <c r="AI393" s="201"/>
    </row>
    <row r="394">
      <c r="H394" s="205"/>
      <c r="I394" s="206"/>
      <c r="J394" s="203"/>
      <c r="K394" s="255"/>
      <c r="L394" s="199"/>
      <c r="M394" s="130"/>
      <c r="N394" s="199"/>
      <c r="O394" s="200"/>
      <c r="P394" s="200"/>
      <c r="Q394" s="130"/>
      <c r="R394" s="199"/>
      <c r="S394" s="200"/>
      <c r="T394" s="132"/>
      <c r="AB394" s="201" t="str">
        <f>IFERROR(__xludf.DUMMYFUNCTION("FILTER('설정시트'!$D$7:$K$20,'설정시트'!$C$7:$C$20=I394)"),"#N/A")</f>
        <v>#N/A</v>
      </c>
      <c r="AC394" s="201"/>
      <c r="AD394" s="201"/>
      <c r="AE394" s="201"/>
      <c r="AF394" s="201"/>
      <c r="AG394" s="201"/>
      <c r="AH394" s="201"/>
      <c r="AI394" s="201"/>
    </row>
    <row r="395">
      <c r="H395" s="205"/>
      <c r="I395" s="206"/>
      <c r="J395" s="203"/>
      <c r="K395" s="255"/>
      <c r="L395" s="199"/>
      <c r="M395" s="130"/>
      <c r="N395" s="199"/>
      <c r="O395" s="200"/>
      <c r="P395" s="200"/>
      <c r="Q395" s="130"/>
      <c r="R395" s="199"/>
      <c r="S395" s="200"/>
      <c r="T395" s="132"/>
      <c r="AB395" s="201" t="str">
        <f>IFERROR(__xludf.DUMMYFUNCTION("FILTER('설정시트'!$D$7:$K$20,'설정시트'!$C$7:$C$20=I395)"),"#N/A")</f>
        <v>#N/A</v>
      </c>
      <c r="AC395" s="201"/>
      <c r="AD395" s="201"/>
      <c r="AE395" s="201"/>
      <c r="AF395" s="201"/>
      <c r="AG395" s="201"/>
      <c r="AH395" s="201"/>
      <c r="AI395" s="201"/>
    </row>
    <row r="396">
      <c r="H396" s="205"/>
      <c r="I396" s="206"/>
      <c r="J396" s="203"/>
      <c r="K396" s="255"/>
      <c r="L396" s="199"/>
      <c r="M396" s="130"/>
      <c r="N396" s="199"/>
      <c r="O396" s="200"/>
      <c r="P396" s="200"/>
      <c r="Q396" s="130"/>
      <c r="R396" s="199"/>
      <c r="S396" s="200"/>
      <c r="T396" s="132"/>
      <c r="AB396" s="201" t="str">
        <f>IFERROR(__xludf.DUMMYFUNCTION("FILTER('설정시트'!$D$7:$K$20,'설정시트'!$C$7:$C$20=I396)"),"#N/A")</f>
        <v>#N/A</v>
      </c>
      <c r="AC396" s="201"/>
      <c r="AD396" s="201"/>
      <c r="AE396" s="201"/>
      <c r="AF396" s="201"/>
      <c r="AG396" s="201"/>
      <c r="AH396" s="201"/>
      <c r="AI396" s="201"/>
    </row>
    <row r="397">
      <c r="H397" s="205"/>
      <c r="I397" s="206"/>
      <c r="J397" s="203"/>
      <c r="K397" s="255"/>
      <c r="L397" s="199"/>
      <c r="M397" s="130"/>
      <c r="N397" s="199"/>
      <c r="O397" s="200"/>
      <c r="P397" s="200"/>
      <c r="Q397" s="130"/>
      <c r="R397" s="199"/>
      <c r="S397" s="200"/>
      <c r="T397" s="132"/>
      <c r="AB397" s="201" t="str">
        <f>IFERROR(__xludf.DUMMYFUNCTION("FILTER('설정시트'!$D$7:$K$20,'설정시트'!$C$7:$C$20=I397)"),"#N/A")</f>
        <v>#N/A</v>
      </c>
      <c r="AC397" s="201"/>
      <c r="AD397" s="201"/>
      <c r="AE397" s="201"/>
      <c r="AF397" s="201"/>
      <c r="AG397" s="201"/>
      <c r="AH397" s="201"/>
      <c r="AI397" s="201"/>
    </row>
    <row r="398">
      <c r="H398" s="205"/>
      <c r="I398" s="206"/>
      <c r="J398" s="203"/>
      <c r="K398" s="255"/>
      <c r="L398" s="199"/>
      <c r="M398" s="130"/>
      <c r="N398" s="199"/>
      <c r="O398" s="200"/>
      <c r="P398" s="200"/>
      <c r="Q398" s="130"/>
      <c r="R398" s="199"/>
      <c r="S398" s="200"/>
      <c r="T398" s="132"/>
      <c r="AB398" s="201" t="str">
        <f>IFERROR(__xludf.DUMMYFUNCTION("FILTER('설정시트'!$D$7:$K$20,'설정시트'!$C$7:$C$20=I398)"),"#N/A")</f>
        <v>#N/A</v>
      </c>
      <c r="AC398" s="201"/>
      <c r="AD398" s="201"/>
      <c r="AE398" s="201"/>
      <c r="AF398" s="201"/>
      <c r="AG398" s="201"/>
      <c r="AH398" s="201"/>
      <c r="AI398" s="201"/>
    </row>
    <row r="399">
      <c r="H399" s="205"/>
      <c r="I399" s="206"/>
      <c r="J399" s="203"/>
      <c r="K399" s="255"/>
      <c r="L399" s="199"/>
      <c r="M399" s="130"/>
      <c r="N399" s="199"/>
      <c r="O399" s="200"/>
      <c r="P399" s="200"/>
      <c r="Q399" s="130"/>
      <c r="R399" s="199"/>
      <c r="S399" s="200"/>
      <c r="T399" s="132"/>
      <c r="AB399" s="201" t="str">
        <f>IFERROR(__xludf.DUMMYFUNCTION("FILTER('설정시트'!$D$7:$K$20,'설정시트'!$C$7:$C$20=I399)"),"#N/A")</f>
        <v>#N/A</v>
      </c>
      <c r="AC399" s="201"/>
      <c r="AD399" s="201"/>
      <c r="AE399" s="201"/>
      <c r="AF399" s="201"/>
      <c r="AG399" s="201"/>
      <c r="AH399" s="201"/>
      <c r="AI399" s="201"/>
    </row>
    <row r="400">
      <c r="H400" s="205"/>
      <c r="I400" s="206"/>
      <c r="J400" s="203"/>
      <c r="K400" s="255"/>
      <c r="L400" s="199"/>
      <c r="M400" s="130"/>
      <c r="N400" s="199"/>
      <c r="O400" s="200"/>
      <c r="P400" s="200"/>
      <c r="Q400" s="130"/>
      <c r="R400" s="199"/>
      <c r="S400" s="200"/>
      <c r="T400" s="132"/>
      <c r="AB400" s="201" t="str">
        <f>IFERROR(__xludf.DUMMYFUNCTION("FILTER('설정시트'!$D$7:$K$20,'설정시트'!$C$7:$C$20=I400)"),"#N/A")</f>
        <v>#N/A</v>
      </c>
      <c r="AC400" s="201"/>
      <c r="AD400" s="201"/>
      <c r="AE400" s="201"/>
      <c r="AF400" s="201"/>
      <c r="AG400" s="201"/>
      <c r="AH400" s="201"/>
      <c r="AI400" s="201"/>
    </row>
    <row r="401">
      <c r="H401" s="205"/>
      <c r="I401" s="206"/>
      <c r="J401" s="203"/>
      <c r="K401" s="255"/>
      <c r="L401" s="199"/>
      <c r="M401" s="130"/>
      <c r="N401" s="199"/>
      <c r="O401" s="200"/>
      <c r="P401" s="200"/>
      <c r="Q401" s="130"/>
      <c r="R401" s="199"/>
      <c r="S401" s="200"/>
      <c r="T401" s="132"/>
      <c r="AB401" s="201" t="str">
        <f>IFERROR(__xludf.DUMMYFUNCTION("FILTER('설정시트'!$D$7:$K$20,'설정시트'!$C$7:$C$20=I401)"),"#N/A")</f>
        <v>#N/A</v>
      </c>
      <c r="AC401" s="201"/>
      <c r="AD401" s="201"/>
      <c r="AE401" s="201"/>
      <c r="AF401" s="201"/>
      <c r="AG401" s="201"/>
      <c r="AH401" s="201"/>
      <c r="AI401" s="201"/>
    </row>
    <row r="402">
      <c r="H402" s="205"/>
      <c r="I402" s="206"/>
      <c r="J402" s="203"/>
      <c r="K402" s="255"/>
      <c r="L402" s="199"/>
      <c r="M402" s="130"/>
      <c r="N402" s="199"/>
      <c r="O402" s="200"/>
      <c r="P402" s="200"/>
      <c r="Q402" s="130"/>
      <c r="R402" s="199"/>
      <c r="S402" s="200"/>
      <c r="T402" s="132"/>
      <c r="AB402" s="201" t="str">
        <f>IFERROR(__xludf.DUMMYFUNCTION("FILTER('설정시트'!$D$7:$K$20,'설정시트'!$C$7:$C$20=I402)"),"#N/A")</f>
        <v>#N/A</v>
      </c>
      <c r="AC402" s="201"/>
      <c r="AD402" s="201"/>
      <c r="AE402" s="201"/>
      <c r="AF402" s="201"/>
      <c r="AG402" s="201"/>
      <c r="AH402" s="201"/>
      <c r="AI402" s="201"/>
    </row>
    <row r="403">
      <c r="H403" s="205"/>
      <c r="I403" s="206"/>
      <c r="J403" s="203"/>
      <c r="K403" s="255"/>
      <c r="L403" s="199"/>
      <c r="M403" s="130"/>
      <c r="N403" s="199"/>
      <c r="O403" s="200"/>
      <c r="P403" s="200"/>
      <c r="Q403" s="130"/>
      <c r="R403" s="199"/>
      <c r="S403" s="200"/>
      <c r="T403" s="132"/>
      <c r="AB403" s="201" t="str">
        <f>IFERROR(__xludf.DUMMYFUNCTION("FILTER('설정시트'!$D$7:$K$20,'설정시트'!$C$7:$C$20=I403)"),"#N/A")</f>
        <v>#N/A</v>
      </c>
      <c r="AC403" s="201"/>
      <c r="AD403" s="201"/>
      <c r="AE403" s="201"/>
      <c r="AF403" s="201"/>
      <c r="AG403" s="201"/>
      <c r="AH403" s="201"/>
      <c r="AI403" s="201"/>
    </row>
    <row r="404">
      <c r="H404" s="205"/>
      <c r="I404" s="206"/>
      <c r="J404" s="203"/>
      <c r="K404" s="255"/>
      <c r="L404" s="199"/>
      <c r="M404" s="130"/>
      <c r="N404" s="199"/>
      <c r="O404" s="200"/>
      <c r="P404" s="200"/>
      <c r="Q404" s="130"/>
      <c r="R404" s="199"/>
      <c r="S404" s="200"/>
      <c r="T404" s="132"/>
      <c r="AB404" s="201" t="str">
        <f>IFERROR(__xludf.DUMMYFUNCTION("FILTER('설정시트'!$D$7:$K$20,'설정시트'!$C$7:$C$20=I404)"),"#N/A")</f>
        <v>#N/A</v>
      </c>
      <c r="AC404" s="201"/>
      <c r="AD404" s="201"/>
      <c r="AE404" s="201"/>
      <c r="AF404" s="201"/>
      <c r="AG404" s="201"/>
      <c r="AH404" s="201"/>
      <c r="AI404" s="201"/>
    </row>
    <row r="405">
      <c r="H405" s="205"/>
      <c r="I405" s="206"/>
      <c r="J405" s="203"/>
      <c r="K405" s="255"/>
      <c r="L405" s="199"/>
      <c r="M405" s="130"/>
      <c r="N405" s="199"/>
      <c r="O405" s="200"/>
      <c r="P405" s="200"/>
      <c r="Q405" s="130"/>
      <c r="R405" s="199"/>
      <c r="S405" s="200"/>
      <c r="T405" s="132"/>
      <c r="AB405" s="201" t="str">
        <f>IFERROR(__xludf.DUMMYFUNCTION("FILTER('설정시트'!$D$7:$K$20,'설정시트'!$C$7:$C$20=I405)"),"#N/A")</f>
        <v>#N/A</v>
      </c>
      <c r="AC405" s="201"/>
      <c r="AD405" s="201"/>
      <c r="AE405" s="201"/>
      <c r="AF405" s="201"/>
      <c r="AG405" s="201"/>
      <c r="AH405" s="201"/>
      <c r="AI405" s="201"/>
    </row>
    <row r="406">
      <c r="H406" s="205"/>
      <c r="I406" s="206"/>
      <c r="J406" s="203"/>
      <c r="K406" s="255"/>
      <c r="L406" s="199"/>
      <c r="M406" s="130"/>
      <c r="N406" s="199"/>
      <c r="O406" s="200"/>
      <c r="P406" s="200"/>
      <c r="Q406" s="130"/>
      <c r="R406" s="199"/>
      <c r="S406" s="200"/>
      <c r="T406" s="132"/>
      <c r="AB406" s="201" t="str">
        <f>IFERROR(__xludf.DUMMYFUNCTION("FILTER('설정시트'!$D$7:$K$20,'설정시트'!$C$7:$C$20=I406)"),"#N/A")</f>
        <v>#N/A</v>
      </c>
      <c r="AC406" s="201"/>
      <c r="AD406" s="201"/>
      <c r="AE406" s="201"/>
      <c r="AF406" s="201"/>
      <c r="AG406" s="201"/>
      <c r="AH406" s="201"/>
      <c r="AI406" s="201"/>
    </row>
    <row r="407">
      <c r="H407" s="205"/>
      <c r="I407" s="206"/>
      <c r="J407" s="203"/>
      <c r="K407" s="255"/>
      <c r="L407" s="199"/>
      <c r="M407" s="130"/>
      <c r="N407" s="199"/>
      <c r="O407" s="200"/>
      <c r="P407" s="200"/>
      <c r="Q407" s="130"/>
      <c r="R407" s="199"/>
      <c r="S407" s="200"/>
      <c r="T407" s="132"/>
      <c r="AB407" s="201" t="str">
        <f>IFERROR(__xludf.DUMMYFUNCTION("FILTER('설정시트'!$D$7:$K$20,'설정시트'!$C$7:$C$20=I407)"),"#N/A")</f>
        <v>#N/A</v>
      </c>
      <c r="AC407" s="201"/>
      <c r="AD407" s="201"/>
      <c r="AE407" s="201"/>
      <c r="AF407" s="201"/>
      <c r="AG407" s="201"/>
      <c r="AH407" s="201"/>
      <c r="AI407" s="201"/>
    </row>
    <row r="408">
      <c r="H408" s="205"/>
      <c r="I408" s="206"/>
      <c r="J408" s="203"/>
      <c r="K408" s="255"/>
      <c r="L408" s="199"/>
      <c r="M408" s="130"/>
      <c r="N408" s="199"/>
      <c r="O408" s="200"/>
      <c r="P408" s="200"/>
      <c r="Q408" s="130"/>
      <c r="R408" s="199"/>
      <c r="S408" s="200"/>
      <c r="T408" s="132"/>
      <c r="AB408" s="201" t="str">
        <f>IFERROR(__xludf.DUMMYFUNCTION("FILTER('설정시트'!$D$7:$K$20,'설정시트'!$C$7:$C$20=I408)"),"#N/A")</f>
        <v>#N/A</v>
      </c>
      <c r="AC408" s="201"/>
      <c r="AD408" s="201"/>
      <c r="AE408" s="201"/>
      <c r="AF408" s="201"/>
      <c r="AG408" s="201"/>
      <c r="AH408" s="201"/>
      <c r="AI408" s="201"/>
    </row>
    <row r="409">
      <c r="H409" s="205"/>
      <c r="I409" s="206"/>
      <c r="J409" s="203"/>
      <c r="K409" s="255"/>
      <c r="L409" s="199"/>
      <c r="M409" s="130"/>
      <c r="N409" s="199"/>
      <c r="O409" s="200"/>
      <c r="P409" s="200"/>
      <c r="Q409" s="130"/>
      <c r="R409" s="199"/>
      <c r="S409" s="200"/>
      <c r="T409" s="132"/>
      <c r="AB409" s="201" t="str">
        <f>IFERROR(__xludf.DUMMYFUNCTION("FILTER('설정시트'!$D$7:$K$20,'설정시트'!$C$7:$C$20=I409)"),"#N/A")</f>
        <v>#N/A</v>
      </c>
      <c r="AC409" s="201"/>
      <c r="AD409" s="201"/>
      <c r="AE409" s="201"/>
      <c r="AF409" s="201"/>
      <c r="AG409" s="201"/>
      <c r="AH409" s="201"/>
      <c r="AI409" s="201"/>
    </row>
    <row r="410">
      <c r="H410" s="205"/>
      <c r="I410" s="206"/>
      <c r="J410" s="203"/>
      <c r="K410" s="255"/>
      <c r="L410" s="199"/>
      <c r="M410" s="130"/>
      <c r="N410" s="199"/>
      <c r="O410" s="200"/>
      <c r="P410" s="200"/>
      <c r="Q410" s="130"/>
      <c r="R410" s="199"/>
      <c r="S410" s="200"/>
      <c r="T410" s="132"/>
      <c r="AB410" s="201" t="str">
        <f>IFERROR(__xludf.DUMMYFUNCTION("FILTER('설정시트'!$D$7:$K$20,'설정시트'!$C$7:$C$20=I410)"),"#N/A")</f>
        <v>#N/A</v>
      </c>
      <c r="AC410" s="201"/>
      <c r="AD410" s="201"/>
      <c r="AE410" s="201"/>
      <c r="AF410" s="201"/>
      <c r="AG410" s="201"/>
      <c r="AH410" s="201"/>
      <c r="AI410" s="201"/>
    </row>
    <row r="411">
      <c r="H411" s="205"/>
      <c r="I411" s="206"/>
      <c r="J411" s="203"/>
      <c r="K411" s="255"/>
      <c r="L411" s="199"/>
      <c r="M411" s="130"/>
      <c r="N411" s="199"/>
      <c r="O411" s="200"/>
      <c r="P411" s="200"/>
      <c r="Q411" s="130"/>
      <c r="R411" s="199"/>
      <c r="S411" s="200"/>
      <c r="T411" s="132"/>
      <c r="AB411" s="201" t="str">
        <f>IFERROR(__xludf.DUMMYFUNCTION("FILTER('설정시트'!$D$7:$K$20,'설정시트'!$C$7:$C$20=I411)"),"#N/A")</f>
        <v>#N/A</v>
      </c>
      <c r="AC411" s="201"/>
      <c r="AD411" s="201"/>
      <c r="AE411" s="201"/>
      <c r="AF411" s="201"/>
      <c r="AG411" s="201"/>
      <c r="AH411" s="201"/>
      <c r="AI411" s="201"/>
    </row>
    <row r="412">
      <c r="H412" s="205"/>
      <c r="I412" s="206"/>
      <c r="J412" s="203"/>
      <c r="K412" s="255"/>
      <c r="L412" s="199"/>
      <c r="M412" s="130"/>
      <c r="N412" s="199"/>
      <c r="O412" s="200"/>
      <c r="P412" s="200"/>
      <c r="Q412" s="130"/>
      <c r="R412" s="199"/>
      <c r="S412" s="200"/>
      <c r="T412" s="132"/>
      <c r="AB412" s="201" t="str">
        <f>IFERROR(__xludf.DUMMYFUNCTION("FILTER('설정시트'!$D$7:$K$20,'설정시트'!$C$7:$C$20=I412)"),"#N/A")</f>
        <v>#N/A</v>
      </c>
      <c r="AC412" s="201"/>
      <c r="AD412" s="201"/>
      <c r="AE412" s="201"/>
      <c r="AF412" s="201"/>
      <c r="AG412" s="201"/>
      <c r="AH412" s="201"/>
      <c r="AI412" s="201"/>
    </row>
    <row r="413">
      <c r="H413" s="205"/>
      <c r="I413" s="206"/>
      <c r="J413" s="203"/>
      <c r="K413" s="255"/>
      <c r="L413" s="199"/>
      <c r="M413" s="130"/>
      <c r="N413" s="199"/>
      <c r="O413" s="200"/>
      <c r="P413" s="200"/>
      <c r="Q413" s="130"/>
      <c r="R413" s="199"/>
      <c r="S413" s="200"/>
      <c r="T413" s="132"/>
      <c r="AB413" s="201" t="str">
        <f>IFERROR(__xludf.DUMMYFUNCTION("FILTER('설정시트'!$D$7:$K$20,'설정시트'!$C$7:$C$20=I413)"),"#N/A")</f>
        <v>#N/A</v>
      </c>
      <c r="AC413" s="201"/>
      <c r="AD413" s="201"/>
      <c r="AE413" s="201"/>
      <c r="AF413" s="201"/>
      <c r="AG413" s="201"/>
      <c r="AH413" s="201"/>
      <c r="AI413" s="201"/>
    </row>
    <row r="414">
      <c r="H414" s="205"/>
      <c r="I414" s="206"/>
      <c r="J414" s="203"/>
      <c r="K414" s="255"/>
      <c r="L414" s="199"/>
      <c r="M414" s="130"/>
      <c r="N414" s="199"/>
      <c r="O414" s="200"/>
      <c r="P414" s="200"/>
      <c r="Q414" s="130"/>
      <c r="R414" s="199"/>
      <c r="S414" s="200"/>
      <c r="T414" s="132"/>
      <c r="AB414" s="201" t="str">
        <f>IFERROR(__xludf.DUMMYFUNCTION("FILTER('설정시트'!$D$7:$K$20,'설정시트'!$C$7:$C$20=I414)"),"#N/A")</f>
        <v>#N/A</v>
      </c>
      <c r="AC414" s="201"/>
      <c r="AD414" s="201"/>
      <c r="AE414" s="201"/>
      <c r="AF414" s="201"/>
      <c r="AG414" s="201"/>
      <c r="AH414" s="201"/>
      <c r="AI414" s="201"/>
    </row>
    <row r="415">
      <c r="H415" s="205"/>
      <c r="I415" s="206"/>
      <c r="J415" s="203"/>
      <c r="K415" s="255"/>
      <c r="L415" s="199"/>
      <c r="M415" s="130"/>
      <c r="N415" s="199"/>
      <c r="O415" s="200"/>
      <c r="P415" s="200"/>
      <c r="Q415" s="130"/>
      <c r="R415" s="199"/>
      <c r="S415" s="200"/>
      <c r="T415" s="132"/>
      <c r="AB415" s="201" t="str">
        <f>IFERROR(__xludf.DUMMYFUNCTION("FILTER('설정시트'!$D$7:$K$20,'설정시트'!$C$7:$C$20=I415)"),"#N/A")</f>
        <v>#N/A</v>
      </c>
      <c r="AC415" s="201"/>
      <c r="AD415" s="201"/>
      <c r="AE415" s="201"/>
      <c r="AF415" s="201"/>
      <c r="AG415" s="201"/>
      <c r="AH415" s="201"/>
      <c r="AI415" s="201"/>
    </row>
    <row r="416">
      <c r="H416" s="205"/>
      <c r="I416" s="206"/>
      <c r="J416" s="203"/>
      <c r="K416" s="255"/>
      <c r="L416" s="199"/>
      <c r="M416" s="130"/>
      <c r="N416" s="199"/>
      <c r="O416" s="200"/>
      <c r="P416" s="200"/>
      <c r="Q416" s="130"/>
      <c r="R416" s="199"/>
      <c r="S416" s="200"/>
      <c r="T416" s="132"/>
      <c r="AB416" s="201" t="str">
        <f>IFERROR(__xludf.DUMMYFUNCTION("FILTER('설정시트'!$D$7:$K$20,'설정시트'!$C$7:$C$20=I416)"),"#N/A")</f>
        <v>#N/A</v>
      </c>
      <c r="AC416" s="201"/>
      <c r="AD416" s="201"/>
      <c r="AE416" s="201"/>
      <c r="AF416" s="201"/>
      <c r="AG416" s="201"/>
      <c r="AH416" s="201"/>
      <c r="AI416" s="201"/>
    </row>
    <row r="417">
      <c r="H417" s="205"/>
      <c r="I417" s="206"/>
      <c r="J417" s="203"/>
      <c r="K417" s="255"/>
      <c r="L417" s="199"/>
      <c r="M417" s="130"/>
      <c r="N417" s="199"/>
      <c r="O417" s="200"/>
      <c r="P417" s="200"/>
      <c r="Q417" s="130"/>
      <c r="R417" s="199"/>
      <c r="S417" s="200"/>
      <c r="T417" s="132"/>
      <c r="AB417" s="201" t="str">
        <f>IFERROR(__xludf.DUMMYFUNCTION("FILTER('설정시트'!$D$7:$K$20,'설정시트'!$C$7:$C$20=I417)"),"#N/A")</f>
        <v>#N/A</v>
      </c>
      <c r="AC417" s="201"/>
      <c r="AD417" s="201"/>
      <c r="AE417" s="201"/>
      <c r="AF417" s="201"/>
      <c r="AG417" s="201"/>
      <c r="AH417" s="201"/>
      <c r="AI417" s="201"/>
    </row>
    <row r="418">
      <c r="H418" s="205"/>
      <c r="I418" s="206"/>
      <c r="J418" s="203"/>
      <c r="K418" s="255"/>
      <c r="L418" s="199"/>
      <c r="M418" s="130"/>
      <c r="N418" s="199"/>
      <c r="O418" s="200"/>
      <c r="P418" s="200"/>
      <c r="Q418" s="130"/>
      <c r="R418" s="199"/>
      <c r="S418" s="200"/>
      <c r="T418" s="132"/>
      <c r="AB418" s="201" t="str">
        <f>IFERROR(__xludf.DUMMYFUNCTION("FILTER('설정시트'!$D$7:$K$20,'설정시트'!$C$7:$C$20=I418)"),"#N/A")</f>
        <v>#N/A</v>
      </c>
      <c r="AC418" s="201"/>
      <c r="AD418" s="201"/>
      <c r="AE418" s="201"/>
      <c r="AF418" s="201"/>
      <c r="AG418" s="201"/>
      <c r="AH418" s="201"/>
      <c r="AI418" s="201"/>
    </row>
    <row r="419">
      <c r="H419" s="205"/>
      <c r="I419" s="206"/>
      <c r="J419" s="203"/>
      <c r="K419" s="255"/>
      <c r="L419" s="199"/>
      <c r="M419" s="130"/>
      <c r="N419" s="199"/>
      <c r="O419" s="200"/>
      <c r="P419" s="200"/>
      <c r="Q419" s="130"/>
      <c r="R419" s="199"/>
      <c r="S419" s="200"/>
      <c r="T419" s="132"/>
      <c r="AB419" s="201" t="str">
        <f>IFERROR(__xludf.DUMMYFUNCTION("FILTER('설정시트'!$D$7:$K$20,'설정시트'!$C$7:$C$20=I419)"),"#N/A")</f>
        <v>#N/A</v>
      </c>
      <c r="AC419" s="201"/>
      <c r="AD419" s="201"/>
      <c r="AE419" s="201"/>
      <c r="AF419" s="201"/>
      <c r="AG419" s="201"/>
      <c r="AH419" s="201"/>
      <c r="AI419" s="201"/>
    </row>
    <row r="420">
      <c r="H420" s="205"/>
      <c r="I420" s="206"/>
      <c r="J420" s="203"/>
      <c r="K420" s="255"/>
      <c r="L420" s="199"/>
      <c r="M420" s="130"/>
      <c r="N420" s="199"/>
      <c r="O420" s="200"/>
      <c r="P420" s="200"/>
      <c r="Q420" s="130"/>
      <c r="R420" s="199"/>
      <c r="S420" s="200"/>
      <c r="T420" s="132"/>
      <c r="AB420" s="201" t="str">
        <f>IFERROR(__xludf.DUMMYFUNCTION("FILTER('설정시트'!$D$7:$K$20,'설정시트'!$C$7:$C$20=I420)"),"#N/A")</f>
        <v>#N/A</v>
      </c>
      <c r="AC420" s="201"/>
      <c r="AD420" s="201"/>
      <c r="AE420" s="201"/>
      <c r="AF420" s="201"/>
      <c r="AG420" s="201"/>
      <c r="AH420" s="201"/>
      <c r="AI420" s="201"/>
    </row>
    <row r="421">
      <c r="H421" s="205"/>
      <c r="I421" s="206"/>
      <c r="J421" s="203"/>
      <c r="K421" s="255"/>
      <c r="L421" s="199"/>
      <c r="M421" s="130"/>
      <c r="N421" s="199"/>
      <c r="O421" s="200"/>
      <c r="P421" s="200"/>
      <c r="Q421" s="130"/>
      <c r="R421" s="199"/>
      <c r="S421" s="200"/>
      <c r="T421" s="132"/>
      <c r="AB421" s="201" t="str">
        <f>IFERROR(__xludf.DUMMYFUNCTION("FILTER('설정시트'!$D$7:$K$20,'설정시트'!$C$7:$C$20=I421)"),"#N/A")</f>
        <v>#N/A</v>
      </c>
      <c r="AC421" s="201"/>
      <c r="AD421" s="201"/>
      <c r="AE421" s="201"/>
      <c r="AF421" s="201"/>
      <c r="AG421" s="201"/>
      <c r="AH421" s="201"/>
      <c r="AI421" s="201"/>
    </row>
    <row r="422">
      <c r="H422" s="205"/>
      <c r="I422" s="206"/>
      <c r="J422" s="203"/>
      <c r="K422" s="255"/>
      <c r="L422" s="199"/>
      <c r="M422" s="130"/>
      <c r="N422" s="199"/>
      <c r="O422" s="200"/>
      <c r="P422" s="200"/>
      <c r="Q422" s="130"/>
      <c r="R422" s="199"/>
      <c r="S422" s="200"/>
      <c r="T422" s="132"/>
      <c r="AB422" s="201" t="str">
        <f>IFERROR(__xludf.DUMMYFUNCTION("FILTER('설정시트'!$D$7:$K$20,'설정시트'!$C$7:$C$20=I422)"),"#N/A")</f>
        <v>#N/A</v>
      </c>
      <c r="AC422" s="201"/>
      <c r="AD422" s="201"/>
      <c r="AE422" s="201"/>
      <c r="AF422" s="201"/>
      <c r="AG422" s="201"/>
      <c r="AH422" s="201"/>
      <c r="AI422" s="201"/>
    </row>
    <row r="423">
      <c r="H423" s="205"/>
      <c r="I423" s="206"/>
      <c r="J423" s="203"/>
      <c r="K423" s="255"/>
      <c r="L423" s="199"/>
      <c r="M423" s="130"/>
      <c r="N423" s="199"/>
      <c r="O423" s="200"/>
      <c r="P423" s="200"/>
      <c r="Q423" s="130"/>
      <c r="R423" s="199"/>
      <c r="S423" s="200"/>
      <c r="T423" s="132"/>
      <c r="AB423" s="201" t="str">
        <f>IFERROR(__xludf.DUMMYFUNCTION("FILTER('설정시트'!$D$7:$K$20,'설정시트'!$C$7:$C$20=I423)"),"#N/A")</f>
        <v>#N/A</v>
      </c>
      <c r="AC423" s="201"/>
      <c r="AD423" s="201"/>
      <c r="AE423" s="201"/>
      <c r="AF423" s="201"/>
      <c r="AG423" s="201"/>
      <c r="AH423" s="201"/>
      <c r="AI423" s="201"/>
    </row>
    <row r="424">
      <c r="H424" s="205"/>
      <c r="I424" s="206"/>
      <c r="J424" s="203"/>
      <c r="K424" s="255"/>
      <c r="L424" s="199"/>
      <c r="M424" s="130"/>
      <c r="N424" s="199"/>
      <c r="O424" s="200"/>
      <c r="P424" s="200"/>
      <c r="Q424" s="130"/>
      <c r="R424" s="199"/>
      <c r="S424" s="200"/>
      <c r="T424" s="132"/>
      <c r="AB424" s="201" t="str">
        <f>IFERROR(__xludf.DUMMYFUNCTION("FILTER('설정시트'!$D$7:$K$20,'설정시트'!$C$7:$C$20=I424)"),"#N/A")</f>
        <v>#N/A</v>
      </c>
      <c r="AC424" s="201"/>
      <c r="AD424" s="201"/>
      <c r="AE424" s="201"/>
      <c r="AF424" s="201"/>
      <c r="AG424" s="201"/>
      <c r="AH424" s="201"/>
      <c r="AI424" s="201"/>
    </row>
    <row r="425">
      <c r="H425" s="205"/>
      <c r="I425" s="206"/>
      <c r="J425" s="203"/>
      <c r="K425" s="255"/>
      <c r="L425" s="199"/>
      <c r="M425" s="130"/>
      <c r="N425" s="199"/>
      <c r="O425" s="200"/>
      <c r="P425" s="200"/>
      <c r="Q425" s="130"/>
      <c r="R425" s="199"/>
      <c r="S425" s="200"/>
      <c r="T425" s="132"/>
      <c r="AB425" s="201" t="str">
        <f>IFERROR(__xludf.DUMMYFUNCTION("FILTER('설정시트'!$D$7:$K$20,'설정시트'!$C$7:$C$20=I425)"),"#N/A")</f>
        <v>#N/A</v>
      </c>
      <c r="AC425" s="201"/>
      <c r="AD425" s="201"/>
      <c r="AE425" s="201"/>
      <c r="AF425" s="201"/>
      <c r="AG425" s="201"/>
      <c r="AH425" s="201"/>
      <c r="AI425" s="201"/>
    </row>
    <row r="426">
      <c r="H426" s="205"/>
      <c r="I426" s="206"/>
      <c r="J426" s="203"/>
      <c r="K426" s="255"/>
      <c r="L426" s="199"/>
      <c r="M426" s="130"/>
      <c r="N426" s="199"/>
      <c r="O426" s="200"/>
      <c r="P426" s="200"/>
      <c r="Q426" s="130"/>
      <c r="R426" s="199"/>
      <c r="S426" s="200"/>
      <c r="T426" s="132"/>
      <c r="AB426" s="201" t="str">
        <f>IFERROR(__xludf.DUMMYFUNCTION("FILTER('설정시트'!$D$7:$K$20,'설정시트'!$C$7:$C$20=I426)"),"#N/A")</f>
        <v>#N/A</v>
      </c>
      <c r="AC426" s="201"/>
      <c r="AD426" s="201"/>
      <c r="AE426" s="201"/>
      <c r="AF426" s="201"/>
      <c r="AG426" s="201"/>
      <c r="AH426" s="201"/>
      <c r="AI426" s="201"/>
    </row>
    <row r="427">
      <c r="H427" s="205"/>
      <c r="I427" s="206"/>
      <c r="J427" s="203"/>
      <c r="K427" s="255"/>
      <c r="L427" s="199"/>
      <c r="M427" s="130"/>
      <c r="N427" s="199"/>
      <c r="O427" s="200"/>
      <c r="P427" s="200"/>
      <c r="Q427" s="130"/>
      <c r="R427" s="199"/>
      <c r="S427" s="200"/>
      <c r="T427" s="132"/>
      <c r="AB427" s="201" t="str">
        <f>IFERROR(__xludf.DUMMYFUNCTION("FILTER('설정시트'!$D$7:$K$20,'설정시트'!$C$7:$C$20=I427)"),"#N/A")</f>
        <v>#N/A</v>
      </c>
      <c r="AC427" s="201"/>
      <c r="AD427" s="201"/>
      <c r="AE427" s="201"/>
      <c r="AF427" s="201"/>
      <c r="AG427" s="201"/>
      <c r="AH427" s="201"/>
      <c r="AI427" s="201"/>
    </row>
    <row r="428">
      <c r="H428" s="205"/>
      <c r="I428" s="206"/>
      <c r="J428" s="203"/>
      <c r="K428" s="255"/>
      <c r="L428" s="199"/>
      <c r="M428" s="130"/>
      <c r="N428" s="199"/>
      <c r="O428" s="200"/>
      <c r="P428" s="200"/>
      <c r="Q428" s="130"/>
      <c r="R428" s="199"/>
      <c r="S428" s="200"/>
      <c r="T428" s="132"/>
      <c r="AB428" s="201" t="str">
        <f>IFERROR(__xludf.DUMMYFUNCTION("FILTER('설정시트'!$D$7:$K$20,'설정시트'!$C$7:$C$20=I428)"),"#N/A")</f>
        <v>#N/A</v>
      </c>
      <c r="AC428" s="201"/>
      <c r="AD428" s="201"/>
      <c r="AE428" s="201"/>
      <c r="AF428" s="201"/>
      <c r="AG428" s="201"/>
      <c r="AH428" s="201"/>
      <c r="AI428" s="201"/>
    </row>
    <row r="429">
      <c r="H429" s="205"/>
      <c r="I429" s="206"/>
      <c r="J429" s="203"/>
      <c r="K429" s="255"/>
      <c r="L429" s="199"/>
      <c r="M429" s="130"/>
      <c r="N429" s="199"/>
      <c r="O429" s="200"/>
      <c r="P429" s="200"/>
      <c r="Q429" s="130"/>
      <c r="R429" s="199"/>
      <c r="S429" s="200"/>
      <c r="T429" s="132"/>
      <c r="AB429" s="201" t="str">
        <f>IFERROR(__xludf.DUMMYFUNCTION("FILTER('설정시트'!$D$7:$K$20,'설정시트'!$C$7:$C$20=I429)"),"#N/A")</f>
        <v>#N/A</v>
      </c>
      <c r="AC429" s="201"/>
      <c r="AD429" s="201"/>
      <c r="AE429" s="201"/>
      <c r="AF429" s="201"/>
      <c r="AG429" s="201"/>
      <c r="AH429" s="201"/>
      <c r="AI429" s="201"/>
    </row>
    <row r="430">
      <c r="H430" s="205"/>
      <c r="I430" s="206"/>
      <c r="J430" s="203"/>
      <c r="K430" s="255"/>
      <c r="L430" s="199"/>
      <c r="M430" s="130"/>
      <c r="N430" s="199"/>
      <c r="O430" s="200"/>
      <c r="P430" s="200"/>
      <c r="Q430" s="130"/>
      <c r="R430" s="199"/>
      <c r="S430" s="200"/>
      <c r="T430" s="132"/>
      <c r="AB430" s="201" t="str">
        <f>IFERROR(__xludf.DUMMYFUNCTION("FILTER('설정시트'!$D$7:$K$20,'설정시트'!$C$7:$C$20=I430)"),"#N/A")</f>
        <v>#N/A</v>
      </c>
      <c r="AC430" s="201"/>
      <c r="AD430" s="201"/>
      <c r="AE430" s="201"/>
      <c r="AF430" s="201"/>
      <c r="AG430" s="201"/>
      <c r="AH430" s="201"/>
      <c r="AI430" s="201"/>
    </row>
    <row r="431">
      <c r="H431" s="205"/>
      <c r="I431" s="206"/>
      <c r="J431" s="203"/>
      <c r="K431" s="255"/>
      <c r="L431" s="199"/>
      <c r="M431" s="130"/>
      <c r="N431" s="199"/>
      <c r="O431" s="200"/>
      <c r="P431" s="200"/>
      <c r="Q431" s="130"/>
      <c r="R431" s="199"/>
      <c r="S431" s="200"/>
      <c r="T431" s="132"/>
      <c r="AB431" s="201" t="str">
        <f>IFERROR(__xludf.DUMMYFUNCTION("FILTER('설정시트'!$D$7:$K$20,'설정시트'!$C$7:$C$20=I431)"),"#N/A")</f>
        <v>#N/A</v>
      </c>
      <c r="AC431" s="201"/>
      <c r="AD431" s="201"/>
      <c r="AE431" s="201"/>
      <c r="AF431" s="201"/>
      <c r="AG431" s="201"/>
      <c r="AH431" s="201"/>
      <c r="AI431" s="201"/>
    </row>
    <row r="432">
      <c r="H432" s="205"/>
      <c r="I432" s="206"/>
      <c r="J432" s="203"/>
      <c r="K432" s="255"/>
      <c r="L432" s="199"/>
      <c r="M432" s="130"/>
      <c r="N432" s="199"/>
      <c r="O432" s="200"/>
      <c r="P432" s="200"/>
      <c r="Q432" s="130"/>
      <c r="R432" s="199"/>
      <c r="S432" s="200"/>
      <c r="T432" s="132"/>
      <c r="AB432" s="201" t="str">
        <f>IFERROR(__xludf.DUMMYFUNCTION("FILTER('설정시트'!$D$7:$K$20,'설정시트'!$C$7:$C$20=I432)"),"#N/A")</f>
        <v>#N/A</v>
      </c>
      <c r="AC432" s="201"/>
      <c r="AD432" s="201"/>
      <c r="AE432" s="201"/>
      <c r="AF432" s="201"/>
      <c r="AG432" s="201"/>
      <c r="AH432" s="201"/>
      <c r="AI432" s="201"/>
    </row>
    <row r="433">
      <c r="H433" s="205"/>
      <c r="I433" s="206"/>
      <c r="J433" s="203"/>
      <c r="K433" s="255"/>
      <c r="L433" s="199"/>
      <c r="M433" s="130"/>
      <c r="N433" s="199"/>
      <c r="O433" s="200"/>
      <c r="P433" s="200"/>
      <c r="Q433" s="130"/>
      <c r="R433" s="199"/>
      <c r="S433" s="200"/>
      <c r="T433" s="132"/>
      <c r="AB433" s="201" t="str">
        <f>IFERROR(__xludf.DUMMYFUNCTION("FILTER('설정시트'!$D$7:$K$20,'설정시트'!$C$7:$C$20=I433)"),"#N/A")</f>
        <v>#N/A</v>
      </c>
      <c r="AC433" s="201"/>
      <c r="AD433" s="201"/>
      <c r="AE433" s="201"/>
      <c r="AF433" s="201"/>
      <c r="AG433" s="201"/>
      <c r="AH433" s="201"/>
      <c r="AI433" s="201"/>
    </row>
    <row r="434">
      <c r="H434" s="205"/>
      <c r="I434" s="206"/>
      <c r="J434" s="203"/>
      <c r="K434" s="255"/>
      <c r="L434" s="199"/>
      <c r="M434" s="130"/>
      <c r="N434" s="199"/>
      <c r="O434" s="200"/>
      <c r="P434" s="200"/>
      <c r="Q434" s="130"/>
      <c r="R434" s="199"/>
      <c r="S434" s="200"/>
      <c r="T434" s="132"/>
      <c r="AB434" s="201" t="str">
        <f>IFERROR(__xludf.DUMMYFUNCTION("FILTER('설정시트'!$D$7:$K$20,'설정시트'!$C$7:$C$20=I434)"),"#N/A")</f>
        <v>#N/A</v>
      </c>
      <c r="AC434" s="201"/>
      <c r="AD434" s="201"/>
      <c r="AE434" s="201"/>
      <c r="AF434" s="201"/>
      <c r="AG434" s="201"/>
      <c r="AH434" s="201"/>
      <c r="AI434" s="201"/>
    </row>
    <row r="435">
      <c r="H435" s="205"/>
      <c r="I435" s="206"/>
      <c r="J435" s="203"/>
      <c r="K435" s="255"/>
      <c r="L435" s="199"/>
      <c r="M435" s="130"/>
      <c r="N435" s="199"/>
      <c r="O435" s="200"/>
      <c r="P435" s="200"/>
      <c r="Q435" s="130"/>
      <c r="R435" s="199"/>
      <c r="S435" s="200"/>
      <c r="T435" s="132"/>
      <c r="AB435" s="201" t="str">
        <f>IFERROR(__xludf.DUMMYFUNCTION("FILTER('설정시트'!$D$7:$K$20,'설정시트'!$C$7:$C$20=I435)"),"#N/A")</f>
        <v>#N/A</v>
      </c>
      <c r="AC435" s="201"/>
      <c r="AD435" s="201"/>
      <c r="AE435" s="201"/>
      <c r="AF435" s="201"/>
      <c r="AG435" s="201"/>
      <c r="AH435" s="201"/>
      <c r="AI435" s="201"/>
    </row>
    <row r="436">
      <c r="H436" s="205"/>
      <c r="I436" s="206"/>
      <c r="J436" s="203"/>
      <c r="K436" s="255"/>
      <c r="L436" s="199"/>
      <c r="M436" s="130"/>
      <c r="N436" s="199"/>
      <c r="O436" s="200"/>
      <c r="P436" s="200"/>
      <c r="Q436" s="130"/>
      <c r="R436" s="199"/>
      <c r="S436" s="200"/>
      <c r="T436" s="132"/>
      <c r="AB436" s="201" t="str">
        <f>IFERROR(__xludf.DUMMYFUNCTION("FILTER('설정시트'!$D$7:$K$20,'설정시트'!$C$7:$C$20=I436)"),"#N/A")</f>
        <v>#N/A</v>
      </c>
      <c r="AC436" s="201"/>
      <c r="AD436" s="201"/>
      <c r="AE436" s="201"/>
      <c r="AF436" s="201"/>
      <c r="AG436" s="201"/>
      <c r="AH436" s="201"/>
      <c r="AI436" s="201"/>
    </row>
    <row r="437">
      <c r="H437" s="205"/>
      <c r="I437" s="206"/>
      <c r="J437" s="203"/>
      <c r="K437" s="255"/>
      <c r="L437" s="199"/>
      <c r="M437" s="130"/>
      <c r="N437" s="199"/>
      <c r="O437" s="200"/>
      <c r="P437" s="200"/>
      <c r="Q437" s="130"/>
      <c r="R437" s="199"/>
      <c r="S437" s="200"/>
      <c r="T437" s="132"/>
      <c r="AB437" s="201" t="str">
        <f>IFERROR(__xludf.DUMMYFUNCTION("FILTER('설정시트'!$D$7:$K$20,'설정시트'!$C$7:$C$20=I437)"),"#N/A")</f>
        <v>#N/A</v>
      </c>
      <c r="AC437" s="201"/>
      <c r="AD437" s="201"/>
      <c r="AE437" s="201"/>
      <c r="AF437" s="201"/>
      <c r="AG437" s="201"/>
      <c r="AH437" s="201"/>
      <c r="AI437" s="201"/>
    </row>
    <row r="438">
      <c r="H438" s="205"/>
      <c r="I438" s="206"/>
      <c r="J438" s="203"/>
      <c r="K438" s="255"/>
      <c r="L438" s="199"/>
      <c r="M438" s="130"/>
      <c r="N438" s="199"/>
      <c r="O438" s="200"/>
      <c r="P438" s="200"/>
      <c r="Q438" s="130"/>
      <c r="R438" s="199"/>
      <c r="S438" s="200"/>
      <c r="T438" s="132"/>
      <c r="AB438" s="201" t="str">
        <f>IFERROR(__xludf.DUMMYFUNCTION("FILTER('설정시트'!$D$7:$K$20,'설정시트'!$C$7:$C$20=I438)"),"#N/A")</f>
        <v>#N/A</v>
      </c>
      <c r="AC438" s="201"/>
      <c r="AD438" s="201"/>
      <c r="AE438" s="201"/>
      <c r="AF438" s="201"/>
      <c r="AG438" s="201"/>
      <c r="AH438" s="201"/>
      <c r="AI438" s="201"/>
    </row>
    <row r="439">
      <c r="H439" s="205"/>
      <c r="I439" s="206"/>
      <c r="J439" s="203"/>
      <c r="K439" s="255"/>
      <c r="L439" s="199"/>
      <c r="M439" s="130"/>
      <c r="N439" s="199"/>
      <c r="O439" s="200"/>
      <c r="P439" s="200"/>
      <c r="Q439" s="130"/>
      <c r="R439" s="199"/>
      <c r="S439" s="200"/>
      <c r="T439" s="132"/>
      <c r="AB439" s="201" t="str">
        <f>IFERROR(__xludf.DUMMYFUNCTION("FILTER('설정시트'!$D$7:$K$20,'설정시트'!$C$7:$C$20=I439)"),"#N/A")</f>
        <v>#N/A</v>
      </c>
      <c r="AC439" s="201"/>
      <c r="AD439" s="201"/>
      <c r="AE439" s="201"/>
      <c r="AF439" s="201"/>
      <c r="AG439" s="201"/>
      <c r="AH439" s="201"/>
      <c r="AI439" s="201"/>
    </row>
    <row r="440">
      <c r="H440" s="205"/>
      <c r="I440" s="206"/>
      <c r="J440" s="203"/>
      <c r="K440" s="255"/>
      <c r="L440" s="199"/>
      <c r="M440" s="130"/>
      <c r="N440" s="199"/>
      <c r="O440" s="200"/>
      <c r="P440" s="200"/>
      <c r="Q440" s="130"/>
      <c r="R440" s="199"/>
      <c r="S440" s="200"/>
      <c r="T440" s="132"/>
      <c r="AB440" s="201" t="str">
        <f>IFERROR(__xludf.DUMMYFUNCTION("FILTER('설정시트'!$D$7:$K$20,'설정시트'!$C$7:$C$20=I440)"),"#N/A")</f>
        <v>#N/A</v>
      </c>
      <c r="AC440" s="201"/>
      <c r="AD440" s="201"/>
      <c r="AE440" s="201"/>
      <c r="AF440" s="201"/>
      <c r="AG440" s="201"/>
      <c r="AH440" s="201"/>
      <c r="AI440" s="201"/>
    </row>
    <row r="441">
      <c r="H441" s="205"/>
      <c r="I441" s="206"/>
      <c r="J441" s="203"/>
      <c r="K441" s="255"/>
      <c r="L441" s="199"/>
      <c r="M441" s="130"/>
      <c r="N441" s="199"/>
      <c r="O441" s="200"/>
      <c r="P441" s="200"/>
      <c r="Q441" s="130"/>
      <c r="R441" s="199"/>
      <c r="S441" s="200"/>
      <c r="T441" s="132"/>
      <c r="AB441" s="201" t="str">
        <f>IFERROR(__xludf.DUMMYFUNCTION("FILTER('설정시트'!$D$7:$K$20,'설정시트'!$C$7:$C$20=I441)"),"#N/A")</f>
        <v>#N/A</v>
      </c>
      <c r="AC441" s="201"/>
      <c r="AD441" s="201"/>
      <c r="AE441" s="201"/>
      <c r="AF441" s="201"/>
      <c r="AG441" s="201"/>
      <c r="AH441" s="201"/>
      <c r="AI441" s="201"/>
    </row>
    <row r="442">
      <c r="H442" s="205"/>
      <c r="I442" s="206"/>
      <c r="J442" s="203"/>
      <c r="K442" s="255"/>
      <c r="L442" s="199"/>
      <c r="M442" s="130"/>
      <c r="N442" s="199"/>
      <c r="O442" s="200"/>
      <c r="P442" s="200"/>
      <c r="Q442" s="130"/>
      <c r="R442" s="199"/>
      <c r="S442" s="200"/>
      <c r="T442" s="132"/>
      <c r="AB442" s="201" t="str">
        <f>IFERROR(__xludf.DUMMYFUNCTION("FILTER('설정시트'!$D$7:$K$20,'설정시트'!$C$7:$C$20=I442)"),"#N/A")</f>
        <v>#N/A</v>
      </c>
      <c r="AC442" s="201"/>
      <c r="AD442" s="201"/>
      <c r="AE442" s="201"/>
      <c r="AF442" s="201"/>
      <c r="AG442" s="201"/>
      <c r="AH442" s="201"/>
      <c r="AI442" s="201"/>
    </row>
    <row r="443">
      <c r="H443" s="205"/>
      <c r="I443" s="206"/>
      <c r="J443" s="203"/>
      <c r="K443" s="255"/>
      <c r="L443" s="199"/>
      <c r="M443" s="130"/>
      <c r="N443" s="199"/>
      <c r="O443" s="200"/>
      <c r="P443" s="200"/>
      <c r="Q443" s="130"/>
      <c r="R443" s="199"/>
      <c r="S443" s="200"/>
      <c r="T443" s="132"/>
      <c r="AB443" s="201" t="str">
        <f>IFERROR(__xludf.DUMMYFUNCTION("FILTER('설정시트'!$D$7:$K$20,'설정시트'!$C$7:$C$20=I443)"),"#N/A")</f>
        <v>#N/A</v>
      </c>
      <c r="AC443" s="201"/>
      <c r="AD443" s="201"/>
      <c r="AE443" s="201"/>
      <c r="AF443" s="201"/>
      <c r="AG443" s="201"/>
      <c r="AH443" s="201"/>
      <c r="AI443" s="201"/>
    </row>
    <row r="444">
      <c r="H444" s="205"/>
      <c r="I444" s="206"/>
      <c r="J444" s="203"/>
      <c r="K444" s="255"/>
      <c r="L444" s="199"/>
      <c r="M444" s="130"/>
      <c r="N444" s="199"/>
      <c r="O444" s="200"/>
      <c r="P444" s="200"/>
      <c r="Q444" s="130"/>
      <c r="R444" s="199"/>
      <c r="S444" s="200"/>
      <c r="T444" s="132"/>
      <c r="AB444" s="201" t="str">
        <f>IFERROR(__xludf.DUMMYFUNCTION("FILTER('설정시트'!$D$7:$K$20,'설정시트'!$C$7:$C$20=I444)"),"#N/A")</f>
        <v>#N/A</v>
      </c>
      <c r="AC444" s="201"/>
      <c r="AD444" s="201"/>
      <c r="AE444" s="201"/>
      <c r="AF444" s="201"/>
      <c r="AG444" s="201"/>
      <c r="AH444" s="201"/>
      <c r="AI444" s="201"/>
    </row>
    <row r="445">
      <c r="H445" s="205"/>
      <c r="I445" s="206"/>
      <c r="J445" s="203"/>
      <c r="K445" s="255"/>
      <c r="L445" s="199"/>
      <c r="M445" s="130"/>
      <c r="N445" s="199"/>
      <c r="O445" s="200"/>
      <c r="P445" s="200"/>
      <c r="Q445" s="130"/>
      <c r="R445" s="199"/>
      <c r="S445" s="200"/>
      <c r="T445" s="132"/>
      <c r="AB445" s="201" t="str">
        <f>IFERROR(__xludf.DUMMYFUNCTION("FILTER('설정시트'!$D$7:$K$20,'설정시트'!$C$7:$C$20=I445)"),"#N/A")</f>
        <v>#N/A</v>
      </c>
      <c r="AC445" s="201"/>
      <c r="AD445" s="201"/>
      <c r="AE445" s="201"/>
      <c r="AF445" s="201"/>
      <c r="AG445" s="201"/>
      <c r="AH445" s="201"/>
      <c r="AI445" s="201"/>
    </row>
    <row r="446">
      <c r="H446" s="205"/>
      <c r="I446" s="206"/>
      <c r="J446" s="203"/>
      <c r="K446" s="255"/>
      <c r="L446" s="199"/>
      <c r="M446" s="130"/>
      <c r="N446" s="199"/>
      <c r="O446" s="200"/>
      <c r="P446" s="200"/>
      <c r="Q446" s="130"/>
      <c r="R446" s="199"/>
      <c r="S446" s="200"/>
      <c r="T446" s="132"/>
      <c r="AB446" s="201" t="str">
        <f>IFERROR(__xludf.DUMMYFUNCTION("FILTER('설정시트'!$D$7:$K$20,'설정시트'!$C$7:$C$20=I446)"),"#N/A")</f>
        <v>#N/A</v>
      </c>
      <c r="AC446" s="201"/>
      <c r="AD446" s="201"/>
      <c r="AE446" s="201"/>
      <c r="AF446" s="201"/>
      <c r="AG446" s="201"/>
      <c r="AH446" s="201"/>
      <c r="AI446" s="201"/>
    </row>
    <row r="447">
      <c r="H447" s="205"/>
      <c r="I447" s="206"/>
      <c r="J447" s="203"/>
      <c r="K447" s="255"/>
      <c r="L447" s="199"/>
      <c r="M447" s="130"/>
      <c r="N447" s="199"/>
      <c r="O447" s="200"/>
      <c r="P447" s="200"/>
      <c r="Q447" s="130"/>
      <c r="R447" s="199"/>
      <c r="S447" s="200"/>
      <c r="T447" s="132"/>
      <c r="AB447" s="201" t="str">
        <f>IFERROR(__xludf.DUMMYFUNCTION("FILTER('설정시트'!$D$7:$K$20,'설정시트'!$C$7:$C$20=I447)"),"#N/A")</f>
        <v>#N/A</v>
      </c>
      <c r="AC447" s="201"/>
      <c r="AD447" s="201"/>
      <c r="AE447" s="201"/>
      <c r="AF447" s="201"/>
      <c r="AG447" s="201"/>
      <c r="AH447" s="201"/>
      <c r="AI447" s="201"/>
    </row>
    <row r="448">
      <c r="H448" s="205"/>
      <c r="I448" s="206"/>
      <c r="J448" s="203"/>
      <c r="K448" s="255"/>
      <c r="L448" s="199"/>
      <c r="M448" s="130"/>
      <c r="N448" s="199"/>
      <c r="O448" s="200"/>
      <c r="P448" s="200"/>
      <c r="Q448" s="130"/>
      <c r="R448" s="199"/>
      <c r="S448" s="200"/>
      <c r="T448" s="132"/>
      <c r="AB448" s="201" t="str">
        <f>IFERROR(__xludf.DUMMYFUNCTION("FILTER('설정시트'!$D$7:$K$20,'설정시트'!$C$7:$C$20=I448)"),"#N/A")</f>
        <v>#N/A</v>
      </c>
      <c r="AC448" s="201"/>
      <c r="AD448" s="201"/>
      <c r="AE448" s="201"/>
      <c r="AF448" s="201"/>
      <c r="AG448" s="201"/>
      <c r="AH448" s="201"/>
      <c r="AI448" s="201"/>
    </row>
    <row r="449">
      <c r="H449" s="205"/>
      <c r="I449" s="206"/>
      <c r="J449" s="203"/>
      <c r="K449" s="255"/>
      <c r="L449" s="199"/>
      <c r="M449" s="130"/>
      <c r="N449" s="199"/>
      <c r="O449" s="200"/>
      <c r="P449" s="200"/>
      <c r="Q449" s="130"/>
      <c r="R449" s="199"/>
      <c r="S449" s="200"/>
      <c r="T449" s="132"/>
      <c r="AB449" s="201" t="str">
        <f>IFERROR(__xludf.DUMMYFUNCTION("FILTER('설정시트'!$D$7:$K$20,'설정시트'!$C$7:$C$20=I449)"),"#N/A")</f>
        <v>#N/A</v>
      </c>
      <c r="AC449" s="201"/>
      <c r="AD449" s="201"/>
      <c r="AE449" s="201"/>
      <c r="AF449" s="201"/>
      <c r="AG449" s="201"/>
      <c r="AH449" s="201"/>
      <c r="AI449" s="201"/>
    </row>
    <row r="450">
      <c r="H450" s="205"/>
      <c r="I450" s="206"/>
      <c r="J450" s="203"/>
      <c r="K450" s="255"/>
      <c r="L450" s="199"/>
      <c r="M450" s="130"/>
      <c r="N450" s="199"/>
      <c r="O450" s="200"/>
      <c r="P450" s="200"/>
      <c r="Q450" s="130"/>
      <c r="R450" s="199"/>
      <c r="S450" s="200"/>
      <c r="T450" s="132"/>
      <c r="AB450" s="201" t="str">
        <f>IFERROR(__xludf.DUMMYFUNCTION("FILTER('설정시트'!$D$7:$K$20,'설정시트'!$C$7:$C$20=I450)"),"#N/A")</f>
        <v>#N/A</v>
      </c>
      <c r="AC450" s="201"/>
      <c r="AD450" s="201"/>
      <c r="AE450" s="201"/>
      <c r="AF450" s="201"/>
      <c r="AG450" s="201"/>
      <c r="AH450" s="201"/>
      <c r="AI450" s="201"/>
    </row>
    <row r="451">
      <c r="H451" s="205"/>
      <c r="I451" s="206"/>
      <c r="J451" s="203"/>
      <c r="K451" s="255"/>
      <c r="L451" s="199"/>
      <c r="M451" s="130"/>
      <c r="N451" s="199"/>
      <c r="O451" s="200"/>
      <c r="P451" s="200"/>
      <c r="Q451" s="130"/>
      <c r="R451" s="199"/>
      <c r="S451" s="200"/>
      <c r="T451" s="132"/>
      <c r="AB451" s="201" t="str">
        <f>IFERROR(__xludf.DUMMYFUNCTION("FILTER('설정시트'!$D$7:$K$20,'설정시트'!$C$7:$C$20=I451)"),"#N/A")</f>
        <v>#N/A</v>
      </c>
      <c r="AC451" s="201"/>
      <c r="AD451" s="201"/>
      <c r="AE451" s="201"/>
      <c r="AF451" s="201"/>
      <c r="AG451" s="201"/>
      <c r="AH451" s="201"/>
      <c r="AI451" s="201"/>
    </row>
    <row r="452">
      <c r="H452" s="205"/>
      <c r="I452" s="206"/>
      <c r="J452" s="203"/>
      <c r="K452" s="255"/>
      <c r="L452" s="199"/>
      <c r="M452" s="130"/>
      <c r="N452" s="199"/>
      <c r="O452" s="200"/>
      <c r="P452" s="200"/>
      <c r="Q452" s="130"/>
      <c r="R452" s="199"/>
      <c r="S452" s="200"/>
      <c r="T452" s="132"/>
      <c r="AB452" s="201" t="str">
        <f>IFERROR(__xludf.DUMMYFUNCTION("FILTER('설정시트'!$D$7:$K$20,'설정시트'!$C$7:$C$20=I452)"),"#N/A")</f>
        <v>#N/A</v>
      </c>
      <c r="AC452" s="201"/>
      <c r="AD452" s="201"/>
      <c r="AE452" s="201"/>
      <c r="AF452" s="201"/>
      <c r="AG452" s="201"/>
      <c r="AH452" s="201"/>
      <c r="AI452" s="201"/>
    </row>
    <row r="453">
      <c r="H453" s="205"/>
      <c r="I453" s="206"/>
      <c r="J453" s="203"/>
      <c r="K453" s="255"/>
      <c r="L453" s="199"/>
      <c r="M453" s="130"/>
      <c r="N453" s="199"/>
      <c r="O453" s="200"/>
      <c r="P453" s="200"/>
      <c r="Q453" s="130"/>
      <c r="R453" s="199"/>
      <c r="S453" s="200"/>
      <c r="T453" s="132"/>
      <c r="AB453" s="201" t="str">
        <f>IFERROR(__xludf.DUMMYFUNCTION("FILTER('설정시트'!$D$7:$K$20,'설정시트'!$C$7:$C$20=I453)"),"#N/A")</f>
        <v>#N/A</v>
      </c>
      <c r="AC453" s="201"/>
      <c r="AD453" s="201"/>
      <c r="AE453" s="201"/>
      <c r="AF453" s="201"/>
      <c r="AG453" s="201"/>
      <c r="AH453" s="201"/>
      <c r="AI453" s="201"/>
    </row>
    <row r="454">
      <c r="H454" s="205"/>
      <c r="I454" s="206"/>
      <c r="J454" s="203"/>
      <c r="K454" s="255"/>
      <c r="L454" s="199"/>
      <c r="M454" s="130"/>
      <c r="N454" s="199"/>
      <c r="O454" s="200"/>
      <c r="P454" s="200"/>
      <c r="Q454" s="130"/>
      <c r="R454" s="199"/>
      <c r="S454" s="200"/>
      <c r="T454" s="132"/>
      <c r="AB454" s="201" t="str">
        <f>IFERROR(__xludf.DUMMYFUNCTION("FILTER('설정시트'!$D$7:$K$20,'설정시트'!$C$7:$C$20=I454)"),"#N/A")</f>
        <v>#N/A</v>
      </c>
      <c r="AC454" s="201"/>
      <c r="AD454" s="201"/>
      <c r="AE454" s="201"/>
      <c r="AF454" s="201"/>
      <c r="AG454" s="201"/>
      <c r="AH454" s="201"/>
      <c r="AI454" s="201"/>
    </row>
    <row r="455">
      <c r="H455" s="205"/>
      <c r="I455" s="206"/>
      <c r="J455" s="203"/>
      <c r="K455" s="255"/>
      <c r="L455" s="199"/>
      <c r="M455" s="130"/>
      <c r="N455" s="199"/>
      <c r="O455" s="200"/>
      <c r="P455" s="200"/>
      <c r="Q455" s="130"/>
      <c r="R455" s="199"/>
      <c r="S455" s="200"/>
      <c r="T455" s="132"/>
      <c r="AB455" s="201" t="str">
        <f>IFERROR(__xludf.DUMMYFUNCTION("FILTER('설정시트'!$D$7:$K$20,'설정시트'!$C$7:$C$20=I455)"),"#N/A")</f>
        <v>#N/A</v>
      </c>
      <c r="AC455" s="201"/>
      <c r="AD455" s="201"/>
      <c r="AE455" s="201"/>
      <c r="AF455" s="201"/>
      <c r="AG455" s="201"/>
      <c r="AH455" s="201"/>
      <c r="AI455" s="201"/>
    </row>
    <row r="456">
      <c r="H456" s="205"/>
      <c r="I456" s="206"/>
      <c r="J456" s="203"/>
      <c r="K456" s="255"/>
      <c r="L456" s="199"/>
      <c r="M456" s="130"/>
      <c r="N456" s="199"/>
      <c r="O456" s="200"/>
      <c r="P456" s="200"/>
      <c r="Q456" s="130"/>
      <c r="R456" s="199"/>
      <c r="S456" s="200"/>
      <c r="T456" s="132"/>
      <c r="AB456" s="201" t="str">
        <f>IFERROR(__xludf.DUMMYFUNCTION("FILTER('설정시트'!$D$7:$K$20,'설정시트'!$C$7:$C$20=I456)"),"#N/A")</f>
        <v>#N/A</v>
      </c>
      <c r="AC456" s="201"/>
      <c r="AD456" s="201"/>
      <c r="AE456" s="201"/>
      <c r="AF456" s="201"/>
      <c r="AG456" s="201"/>
      <c r="AH456" s="201"/>
      <c r="AI456" s="201"/>
    </row>
    <row r="457">
      <c r="H457" s="205"/>
      <c r="I457" s="206"/>
      <c r="J457" s="203"/>
      <c r="K457" s="255"/>
      <c r="L457" s="199"/>
      <c r="M457" s="130"/>
      <c r="N457" s="199"/>
      <c r="O457" s="200"/>
      <c r="P457" s="200"/>
      <c r="Q457" s="130"/>
      <c r="R457" s="199"/>
      <c r="S457" s="200"/>
      <c r="T457" s="132"/>
      <c r="AB457" s="201" t="str">
        <f>IFERROR(__xludf.DUMMYFUNCTION("FILTER('설정시트'!$D$7:$K$20,'설정시트'!$C$7:$C$20=I457)"),"#N/A")</f>
        <v>#N/A</v>
      </c>
      <c r="AC457" s="201"/>
      <c r="AD457" s="201"/>
      <c r="AE457" s="201"/>
      <c r="AF457" s="201"/>
      <c r="AG457" s="201"/>
      <c r="AH457" s="201"/>
      <c r="AI457" s="201"/>
    </row>
    <row r="458">
      <c r="H458" s="205"/>
      <c r="I458" s="206"/>
      <c r="J458" s="203"/>
      <c r="K458" s="255"/>
      <c r="L458" s="199"/>
      <c r="M458" s="130"/>
      <c r="N458" s="199"/>
      <c r="O458" s="200"/>
      <c r="P458" s="200"/>
      <c r="Q458" s="130"/>
      <c r="R458" s="199"/>
      <c r="S458" s="200"/>
      <c r="T458" s="132"/>
      <c r="AB458" s="201" t="str">
        <f>IFERROR(__xludf.DUMMYFUNCTION("FILTER('설정시트'!$D$7:$K$20,'설정시트'!$C$7:$C$20=I458)"),"#N/A")</f>
        <v>#N/A</v>
      </c>
      <c r="AC458" s="201"/>
      <c r="AD458" s="201"/>
      <c r="AE458" s="201"/>
      <c r="AF458" s="201"/>
      <c r="AG458" s="201"/>
      <c r="AH458" s="201"/>
      <c r="AI458" s="201"/>
    </row>
    <row r="459">
      <c r="H459" s="205"/>
      <c r="I459" s="206"/>
      <c r="J459" s="203"/>
      <c r="K459" s="255"/>
      <c r="L459" s="199"/>
      <c r="M459" s="130"/>
      <c r="N459" s="199"/>
      <c r="O459" s="200"/>
      <c r="P459" s="200"/>
      <c r="Q459" s="130"/>
      <c r="R459" s="199"/>
      <c r="S459" s="200"/>
      <c r="T459" s="132"/>
      <c r="AB459" s="201" t="str">
        <f>IFERROR(__xludf.DUMMYFUNCTION("FILTER('설정시트'!$D$7:$K$20,'설정시트'!$C$7:$C$20=I459)"),"#N/A")</f>
        <v>#N/A</v>
      </c>
      <c r="AC459" s="201"/>
      <c r="AD459" s="201"/>
      <c r="AE459" s="201"/>
      <c r="AF459" s="201"/>
      <c r="AG459" s="201"/>
      <c r="AH459" s="201"/>
      <c r="AI459" s="201"/>
    </row>
    <row r="460">
      <c r="H460" s="205"/>
      <c r="I460" s="206"/>
      <c r="J460" s="203"/>
      <c r="K460" s="255"/>
      <c r="L460" s="199"/>
      <c r="M460" s="130"/>
      <c r="N460" s="199"/>
      <c r="O460" s="200"/>
      <c r="P460" s="200"/>
      <c r="Q460" s="130"/>
      <c r="R460" s="199"/>
      <c r="S460" s="200"/>
      <c r="T460" s="132"/>
      <c r="AB460" s="201" t="str">
        <f>IFERROR(__xludf.DUMMYFUNCTION("FILTER('설정시트'!$D$7:$K$20,'설정시트'!$C$7:$C$20=I460)"),"#N/A")</f>
        <v>#N/A</v>
      </c>
      <c r="AC460" s="201"/>
      <c r="AD460" s="201"/>
      <c r="AE460" s="201"/>
      <c r="AF460" s="201"/>
      <c r="AG460" s="201"/>
      <c r="AH460" s="201"/>
      <c r="AI460" s="201"/>
    </row>
    <row r="461">
      <c r="H461" s="205"/>
      <c r="I461" s="206"/>
      <c r="J461" s="203"/>
      <c r="K461" s="255"/>
      <c r="L461" s="199"/>
      <c r="M461" s="130"/>
      <c r="N461" s="199"/>
      <c r="O461" s="200"/>
      <c r="P461" s="200"/>
      <c r="Q461" s="130"/>
      <c r="R461" s="199"/>
      <c r="S461" s="200"/>
      <c r="T461" s="132"/>
      <c r="AB461" s="201" t="str">
        <f>IFERROR(__xludf.DUMMYFUNCTION("FILTER('설정시트'!$D$7:$K$20,'설정시트'!$C$7:$C$20=I461)"),"#N/A")</f>
        <v>#N/A</v>
      </c>
      <c r="AC461" s="201"/>
      <c r="AD461" s="201"/>
      <c r="AE461" s="201"/>
      <c r="AF461" s="201"/>
      <c r="AG461" s="201"/>
      <c r="AH461" s="201"/>
      <c r="AI461" s="201"/>
    </row>
    <row r="462">
      <c r="H462" s="205"/>
      <c r="I462" s="206"/>
      <c r="J462" s="203"/>
      <c r="K462" s="255"/>
      <c r="L462" s="199"/>
      <c r="M462" s="130"/>
      <c r="N462" s="199"/>
      <c r="O462" s="200"/>
      <c r="P462" s="200"/>
      <c r="Q462" s="130"/>
      <c r="R462" s="199"/>
      <c r="S462" s="200"/>
      <c r="T462" s="132"/>
      <c r="AB462" s="201" t="str">
        <f>IFERROR(__xludf.DUMMYFUNCTION("FILTER('설정시트'!$D$7:$K$20,'설정시트'!$C$7:$C$20=I462)"),"#N/A")</f>
        <v>#N/A</v>
      </c>
      <c r="AC462" s="201"/>
      <c r="AD462" s="201"/>
      <c r="AE462" s="201"/>
      <c r="AF462" s="201"/>
      <c r="AG462" s="201"/>
      <c r="AH462" s="201"/>
      <c r="AI462" s="201"/>
    </row>
    <row r="463">
      <c r="H463" s="205"/>
      <c r="I463" s="206"/>
      <c r="J463" s="203"/>
      <c r="K463" s="255"/>
      <c r="L463" s="199"/>
      <c r="M463" s="130"/>
      <c r="N463" s="199"/>
      <c r="O463" s="200"/>
      <c r="P463" s="200"/>
      <c r="Q463" s="130"/>
      <c r="R463" s="199"/>
      <c r="S463" s="200"/>
      <c r="T463" s="132"/>
      <c r="AB463" s="201" t="str">
        <f>IFERROR(__xludf.DUMMYFUNCTION("FILTER('설정시트'!$D$7:$K$20,'설정시트'!$C$7:$C$20=I463)"),"#N/A")</f>
        <v>#N/A</v>
      </c>
      <c r="AC463" s="201"/>
      <c r="AD463" s="201"/>
      <c r="AE463" s="201"/>
      <c r="AF463" s="201"/>
      <c r="AG463" s="201"/>
      <c r="AH463" s="201"/>
      <c r="AI463" s="201"/>
    </row>
    <row r="464">
      <c r="H464" s="205"/>
      <c r="I464" s="206"/>
      <c r="J464" s="203"/>
      <c r="K464" s="255"/>
      <c r="L464" s="199"/>
      <c r="M464" s="130"/>
      <c r="N464" s="199"/>
      <c r="O464" s="200"/>
      <c r="P464" s="200"/>
      <c r="Q464" s="130"/>
      <c r="R464" s="199"/>
      <c r="S464" s="200"/>
      <c r="T464" s="132"/>
      <c r="AB464" s="201" t="str">
        <f>IFERROR(__xludf.DUMMYFUNCTION("FILTER('설정시트'!$D$7:$K$20,'설정시트'!$C$7:$C$20=I464)"),"#N/A")</f>
        <v>#N/A</v>
      </c>
      <c r="AC464" s="201"/>
      <c r="AD464" s="201"/>
      <c r="AE464" s="201"/>
      <c r="AF464" s="201"/>
      <c r="AG464" s="201"/>
      <c r="AH464" s="201"/>
      <c r="AI464" s="201"/>
    </row>
    <row r="465">
      <c r="H465" s="205"/>
      <c r="I465" s="206"/>
      <c r="J465" s="203"/>
      <c r="K465" s="255"/>
      <c r="L465" s="199"/>
      <c r="M465" s="130"/>
      <c r="N465" s="199"/>
      <c r="O465" s="200"/>
      <c r="P465" s="200"/>
      <c r="Q465" s="130"/>
      <c r="R465" s="199"/>
      <c r="S465" s="200"/>
      <c r="T465" s="132"/>
      <c r="AB465" s="201" t="str">
        <f>IFERROR(__xludf.DUMMYFUNCTION("FILTER('설정시트'!$D$7:$K$20,'설정시트'!$C$7:$C$20=I465)"),"#N/A")</f>
        <v>#N/A</v>
      </c>
      <c r="AC465" s="201"/>
      <c r="AD465" s="201"/>
      <c r="AE465" s="201"/>
      <c r="AF465" s="201"/>
      <c r="AG465" s="201"/>
      <c r="AH465" s="201"/>
      <c r="AI465" s="201"/>
    </row>
    <row r="466">
      <c r="H466" s="205"/>
      <c r="I466" s="206"/>
      <c r="J466" s="203"/>
      <c r="K466" s="255"/>
      <c r="L466" s="199"/>
      <c r="M466" s="130"/>
      <c r="N466" s="199"/>
      <c r="O466" s="200"/>
      <c r="P466" s="200"/>
      <c r="Q466" s="130"/>
      <c r="R466" s="199"/>
      <c r="S466" s="200"/>
      <c r="T466" s="132"/>
      <c r="AB466" s="201" t="str">
        <f>IFERROR(__xludf.DUMMYFUNCTION("FILTER('설정시트'!$D$7:$K$20,'설정시트'!$C$7:$C$20=I466)"),"#N/A")</f>
        <v>#N/A</v>
      </c>
      <c r="AC466" s="201"/>
      <c r="AD466" s="201"/>
      <c r="AE466" s="201"/>
      <c r="AF466" s="201"/>
      <c r="AG466" s="201"/>
      <c r="AH466" s="201"/>
      <c r="AI466" s="201"/>
    </row>
    <row r="467">
      <c r="H467" s="205"/>
      <c r="I467" s="206"/>
      <c r="J467" s="203"/>
      <c r="K467" s="255"/>
      <c r="L467" s="199"/>
      <c r="M467" s="130"/>
      <c r="N467" s="199"/>
      <c r="O467" s="200"/>
      <c r="P467" s="200"/>
      <c r="Q467" s="130"/>
      <c r="R467" s="199"/>
      <c r="S467" s="200"/>
      <c r="T467" s="132"/>
      <c r="AB467" s="201" t="str">
        <f>IFERROR(__xludf.DUMMYFUNCTION("FILTER('설정시트'!$D$7:$K$20,'설정시트'!$C$7:$C$20=I467)"),"#N/A")</f>
        <v>#N/A</v>
      </c>
      <c r="AC467" s="201"/>
      <c r="AD467" s="201"/>
      <c r="AE467" s="201"/>
      <c r="AF467" s="201"/>
      <c r="AG467" s="201"/>
      <c r="AH467" s="201"/>
      <c r="AI467" s="201"/>
    </row>
    <row r="468">
      <c r="H468" s="205"/>
      <c r="I468" s="206"/>
      <c r="J468" s="203"/>
      <c r="K468" s="255"/>
      <c r="L468" s="199"/>
      <c r="M468" s="130"/>
      <c r="N468" s="199"/>
      <c r="O468" s="200"/>
      <c r="P468" s="200"/>
      <c r="Q468" s="130"/>
      <c r="R468" s="199"/>
      <c r="S468" s="200"/>
      <c r="T468" s="132"/>
      <c r="AB468" s="201" t="str">
        <f>IFERROR(__xludf.DUMMYFUNCTION("FILTER('설정시트'!$D$7:$K$20,'설정시트'!$C$7:$C$20=I468)"),"#N/A")</f>
        <v>#N/A</v>
      </c>
      <c r="AC468" s="201"/>
      <c r="AD468" s="201"/>
      <c r="AE468" s="201"/>
      <c r="AF468" s="201"/>
      <c r="AG468" s="201"/>
      <c r="AH468" s="201"/>
      <c r="AI468" s="201"/>
    </row>
    <row r="469">
      <c r="H469" s="205"/>
      <c r="I469" s="206"/>
      <c r="J469" s="203"/>
      <c r="K469" s="255"/>
      <c r="L469" s="199"/>
      <c r="M469" s="130"/>
      <c r="N469" s="199"/>
      <c r="O469" s="200"/>
      <c r="P469" s="200"/>
      <c r="Q469" s="130"/>
      <c r="R469" s="199"/>
      <c r="S469" s="200"/>
      <c r="T469" s="132"/>
      <c r="AB469" s="201" t="str">
        <f>IFERROR(__xludf.DUMMYFUNCTION("FILTER('설정시트'!$D$7:$K$20,'설정시트'!$C$7:$C$20=I469)"),"#N/A")</f>
        <v>#N/A</v>
      </c>
      <c r="AC469" s="201"/>
      <c r="AD469" s="201"/>
      <c r="AE469" s="201"/>
      <c r="AF469" s="201"/>
      <c r="AG469" s="201"/>
      <c r="AH469" s="201"/>
      <c r="AI469" s="201"/>
    </row>
    <row r="470">
      <c r="H470" s="205"/>
      <c r="I470" s="206"/>
      <c r="J470" s="203"/>
      <c r="K470" s="255"/>
      <c r="L470" s="199"/>
      <c r="M470" s="130"/>
      <c r="N470" s="199"/>
      <c r="O470" s="200"/>
      <c r="P470" s="200"/>
      <c r="Q470" s="130"/>
      <c r="R470" s="199"/>
      <c r="S470" s="200"/>
      <c r="T470" s="132"/>
      <c r="AB470" s="201" t="str">
        <f>IFERROR(__xludf.DUMMYFUNCTION("FILTER('설정시트'!$D$7:$K$20,'설정시트'!$C$7:$C$20=I470)"),"#N/A")</f>
        <v>#N/A</v>
      </c>
      <c r="AC470" s="201"/>
      <c r="AD470" s="201"/>
      <c r="AE470" s="201"/>
      <c r="AF470" s="201"/>
      <c r="AG470" s="201"/>
      <c r="AH470" s="201"/>
      <c r="AI470" s="201"/>
    </row>
    <row r="471">
      <c r="H471" s="205"/>
      <c r="I471" s="206"/>
      <c r="J471" s="203"/>
      <c r="K471" s="255"/>
      <c r="L471" s="199"/>
      <c r="M471" s="130"/>
      <c r="N471" s="199"/>
      <c r="O471" s="200"/>
      <c r="P471" s="200"/>
      <c r="Q471" s="130"/>
      <c r="R471" s="199"/>
      <c r="S471" s="200"/>
      <c r="T471" s="132"/>
      <c r="AB471" s="201" t="str">
        <f>IFERROR(__xludf.DUMMYFUNCTION("FILTER('설정시트'!$D$7:$K$20,'설정시트'!$C$7:$C$20=I471)"),"#N/A")</f>
        <v>#N/A</v>
      </c>
      <c r="AC471" s="201"/>
      <c r="AD471" s="201"/>
      <c r="AE471" s="201"/>
      <c r="AF471" s="201"/>
      <c r="AG471" s="201"/>
      <c r="AH471" s="201"/>
      <c r="AI471" s="201"/>
    </row>
    <row r="472">
      <c r="H472" s="205"/>
      <c r="I472" s="206"/>
      <c r="J472" s="203"/>
      <c r="K472" s="255"/>
      <c r="L472" s="199"/>
      <c r="M472" s="130"/>
      <c r="N472" s="199"/>
      <c r="O472" s="200"/>
      <c r="P472" s="200"/>
      <c r="Q472" s="130"/>
      <c r="R472" s="199"/>
      <c r="S472" s="200"/>
      <c r="T472" s="132"/>
      <c r="AB472" s="201" t="str">
        <f>IFERROR(__xludf.DUMMYFUNCTION("FILTER('설정시트'!$D$7:$K$20,'설정시트'!$C$7:$C$20=I472)"),"#N/A")</f>
        <v>#N/A</v>
      </c>
      <c r="AC472" s="201"/>
      <c r="AD472" s="201"/>
      <c r="AE472" s="201"/>
      <c r="AF472" s="201"/>
      <c r="AG472" s="201"/>
      <c r="AH472" s="201"/>
      <c r="AI472" s="201"/>
    </row>
    <row r="473">
      <c r="H473" s="205"/>
      <c r="I473" s="206"/>
      <c r="J473" s="203"/>
      <c r="K473" s="255"/>
      <c r="L473" s="199"/>
      <c r="M473" s="130"/>
      <c r="N473" s="199"/>
      <c r="O473" s="200"/>
      <c r="P473" s="200"/>
      <c r="Q473" s="130"/>
      <c r="R473" s="199"/>
      <c r="S473" s="200"/>
      <c r="T473" s="132"/>
      <c r="AB473" s="201" t="str">
        <f>IFERROR(__xludf.DUMMYFUNCTION("FILTER('설정시트'!$D$7:$K$20,'설정시트'!$C$7:$C$20=I473)"),"#N/A")</f>
        <v>#N/A</v>
      </c>
      <c r="AC473" s="201"/>
      <c r="AD473" s="201"/>
      <c r="AE473" s="201"/>
      <c r="AF473" s="201"/>
      <c r="AG473" s="201"/>
      <c r="AH473" s="201"/>
      <c r="AI473" s="201"/>
    </row>
    <row r="474">
      <c r="H474" s="205"/>
      <c r="I474" s="206"/>
      <c r="J474" s="203"/>
      <c r="K474" s="255"/>
      <c r="L474" s="199"/>
      <c r="M474" s="130"/>
      <c r="N474" s="199"/>
      <c r="O474" s="200"/>
      <c r="P474" s="200"/>
      <c r="Q474" s="130"/>
      <c r="R474" s="199"/>
      <c r="S474" s="200"/>
      <c r="T474" s="132"/>
      <c r="AB474" s="201" t="str">
        <f>IFERROR(__xludf.DUMMYFUNCTION("FILTER('설정시트'!$D$7:$K$20,'설정시트'!$C$7:$C$20=I474)"),"#N/A")</f>
        <v>#N/A</v>
      </c>
      <c r="AC474" s="201"/>
      <c r="AD474" s="201"/>
      <c r="AE474" s="201"/>
      <c r="AF474" s="201"/>
      <c r="AG474" s="201"/>
      <c r="AH474" s="201"/>
      <c r="AI474" s="201"/>
    </row>
    <row r="475">
      <c r="H475" s="205"/>
      <c r="I475" s="206"/>
      <c r="J475" s="203"/>
      <c r="K475" s="255"/>
      <c r="L475" s="199"/>
      <c r="M475" s="130"/>
      <c r="N475" s="199"/>
      <c r="O475" s="200"/>
      <c r="P475" s="200"/>
      <c r="Q475" s="130"/>
      <c r="R475" s="199"/>
      <c r="S475" s="200"/>
      <c r="T475" s="132"/>
      <c r="AB475" s="201" t="str">
        <f>IFERROR(__xludf.DUMMYFUNCTION("FILTER('설정시트'!$D$7:$K$20,'설정시트'!$C$7:$C$20=I475)"),"#N/A")</f>
        <v>#N/A</v>
      </c>
      <c r="AC475" s="201"/>
      <c r="AD475" s="201"/>
      <c r="AE475" s="201"/>
      <c r="AF475" s="201"/>
      <c r="AG475" s="201"/>
      <c r="AH475" s="201"/>
      <c r="AI475" s="201"/>
    </row>
    <row r="476">
      <c r="H476" s="205"/>
      <c r="I476" s="206"/>
      <c r="J476" s="203"/>
      <c r="K476" s="255"/>
      <c r="L476" s="199"/>
      <c r="M476" s="130"/>
      <c r="N476" s="199"/>
      <c r="O476" s="200"/>
      <c r="P476" s="200"/>
      <c r="Q476" s="130"/>
      <c r="R476" s="199"/>
      <c r="S476" s="200"/>
      <c r="T476" s="132"/>
      <c r="AB476" s="201" t="str">
        <f>IFERROR(__xludf.DUMMYFUNCTION("FILTER('설정시트'!$D$7:$K$20,'설정시트'!$C$7:$C$20=I476)"),"#N/A")</f>
        <v>#N/A</v>
      </c>
      <c r="AC476" s="201"/>
      <c r="AD476" s="201"/>
      <c r="AE476" s="201"/>
      <c r="AF476" s="201"/>
      <c r="AG476" s="201"/>
      <c r="AH476" s="201"/>
      <c r="AI476" s="201"/>
    </row>
    <row r="477">
      <c r="H477" s="205"/>
      <c r="I477" s="206"/>
      <c r="J477" s="203"/>
      <c r="K477" s="255"/>
      <c r="L477" s="199"/>
      <c r="M477" s="130"/>
      <c r="N477" s="199"/>
      <c r="O477" s="200"/>
      <c r="P477" s="200"/>
      <c r="Q477" s="130"/>
      <c r="R477" s="199"/>
      <c r="S477" s="200"/>
      <c r="T477" s="132"/>
      <c r="AB477" s="201" t="str">
        <f>IFERROR(__xludf.DUMMYFUNCTION("FILTER('설정시트'!$D$7:$K$20,'설정시트'!$C$7:$C$20=I477)"),"#N/A")</f>
        <v>#N/A</v>
      </c>
      <c r="AC477" s="201"/>
      <c r="AD477" s="201"/>
      <c r="AE477" s="201"/>
      <c r="AF477" s="201"/>
      <c r="AG477" s="201"/>
      <c r="AH477" s="201"/>
      <c r="AI477" s="201"/>
    </row>
    <row r="478">
      <c r="H478" s="205"/>
      <c r="I478" s="206"/>
      <c r="J478" s="203"/>
      <c r="K478" s="255"/>
      <c r="L478" s="199"/>
      <c r="M478" s="130"/>
      <c r="N478" s="199"/>
      <c r="O478" s="200"/>
      <c r="P478" s="200"/>
      <c r="Q478" s="130"/>
      <c r="R478" s="199"/>
      <c r="S478" s="200"/>
      <c r="T478" s="132"/>
      <c r="AB478" s="201" t="str">
        <f>IFERROR(__xludf.DUMMYFUNCTION("FILTER('설정시트'!$D$7:$K$20,'설정시트'!$C$7:$C$20=I478)"),"#N/A")</f>
        <v>#N/A</v>
      </c>
      <c r="AC478" s="201"/>
      <c r="AD478" s="201"/>
      <c r="AE478" s="201"/>
      <c r="AF478" s="201"/>
      <c r="AG478" s="201"/>
      <c r="AH478" s="201"/>
      <c r="AI478" s="201"/>
    </row>
    <row r="479">
      <c r="H479" s="205"/>
      <c r="I479" s="206"/>
      <c r="J479" s="203"/>
      <c r="K479" s="255"/>
      <c r="L479" s="199"/>
      <c r="M479" s="130"/>
      <c r="N479" s="199"/>
      <c r="O479" s="200"/>
      <c r="P479" s="200"/>
      <c r="Q479" s="130"/>
      <c r="R479" s="199"/>
      <c r="S479" s="200"/>
      <c r="T479" s="132"/>
      <c r="AB479" s="201" t="str">
        <f>IFERROR(__xludf.DUMMYFUNCTION("FILTER('설정시트'!$D$7:$K$20,'설정시트'!$C$7:$C$20=I479)"),"#N/A")</f>
        <v>#N/A</v>
      </c>
      <c r="AC479" s="201"/>
      <c r="AD479" s="201"/>
      <c r="AE479" s="201"/>
      <c r="AF479" s="201"/>
      <c r="AG479" s="201"/>
      <c r="AH479" s="201"/>
      <c r="AI479" s="201"/>
    </row>
    <row r="480">
      <c r="H480" s="205"/>
      <c r="I480" s="206"/>
      <c r="J480" s="203"/>
      <c r="K480" s="255"/>
      <c r="L480" s="199"/>
      <c r="M480" s="130"/>
      <c r="N480" s="199"/>
      <c r="O480" s="200"/>
      <c r="P480" s="200"/>
      <c r="Q480" s="130"/>
      <c r="R480" s="199"/>
      <c r="S480" s="200"/>
      <c r="T480" s="132"/>
      <c r="AB480" s="201" t="str">
        <f>IFERROR(__xludf.DUMMYFUNCTION("FILTER('설정시트'!$D$7:$K$20,'설정시트'!$C$7:$C$20=I480)"),"#N/A")</f>
        <v>#N/A</v>
      </c>
      <c r="AC480" s="201"/>
      <c r="AD480" s="201"/>
      <c r="AE480" s="201"/>
      <c r="AF480" s="201"/>
      <c r="AG480" s="201"/>
      <c r="AH480" s="201"/>
      <c r="AI480" s="201"/>
    </row>
    <row r="481">
      <c r="H481" s="205"/>
      <c r="I481" s="206"/>
      <c r="J481" s="203"/>
      <c r="K481" s="255"/>
      <c r="L481" s="199"/>
      <c r="M481" s="130"/>
      <c r="N481" s="199"/>
      <c r="O481" s="200"/>
      <c r="P481" s="200"/>
      <c r="Q481" s="130"/>
      <c r="R481" s="199"/>
      <c r="S481" s="200"/>
      <c r="T481" s="132"/>
      <c r="AB481" s="201" t="str">
        <f>IFERROR(__xludf.DUMMYFUNCTION("FILTER('설정시트'!$D$7:$K$20,'설정시트'!$C$7:$C$20=I481)"),"#N/A")</f>
        <v>#N/A</v>
      </c>
      <c r="AC481" s="201"/>
      <c r="AD481" s="201"/>
      <c r="AE481" s="201"/>
      <c r="AF481" s="201"/>
      <c r="AG481" s="201"/>
      <c r="AH481" s="201"/>
      <c r="AI481" s="201"/>
    </row>
    <row r="482">
      <c r="H482" s="205"/>
      <c r="I482" s="206"/>
      <c r="J482" s="203"/>
      <c r="K482" s="255"/>
      <c r="L482" s="199"/>
      <c r="M482" s="130"/>
      <c r="N482" s="199"/>
      <c r="O482" s="200"/>
      <c r="P482" s="200"/>
      <c r="Q482" s="130"/>
      <c r="R482" s="199"/>
      <c r="S482" s="200"/>
      <c r="T482" s="132"/>
      <c r="AB482" s="201" t="str">
        <f>IFERROR(__xludf.DUMMYFUNCTION("FILTER('설정시트'!$D$7:$K$20,'설정시트'!$C$7:$C$20=I482)"),"#N/A")</f>
        <v>#N/A</v>
      </c>
      <c r="AC482" s="201"/>
      <c r="AD482" s="201"/>
      <c r="AE482" s="201"/>
      <c r="AF482" s="201"/>
      <c r="AG482" s="201"/>
      <c r="AH482" s="201"/>
      <c r="AI482" s="201"/>
    </row>
    <row r="483">
      <c r="H483" s="205"/>
      <c r="I483" s="206"/>
      <c r="J483" s="203"/>
      <c r="K483" s="255"/>
      <c r="L483" s="199"/>
      <c r="M483" s="130"/>
      <c r="N483" s="199"/>
      <c r="O483" s="200"/>
      <c r="P483" s="200"/>
      <c r="Q483" s="130"/>
      <c r="R483" s="199"/>
      <c r="S483" s="200"/>
      <c r="T483" s="132"/>
      <c r="AB483" s="201" t="str">
        <f>IFERROR(__xludf.DUMMYFUNCTION("FILTER('설정시트'!$D$7:$K$20,'설정시트'!$C$7:$C$20=I483)"),"#N/A")</f>
        <v>#N/A</v>
      </c>
      <c r="AC483" s="201"/>
      <c r="AD483" s="201"/>
      <c r="AE483" s="201"/>
      <c r="AF483" s="201"/>
      <c r="AG483" s="201"/>
      <c r="AH483" s="201"/>
      <c r="AI483" s="201"/>
    </row>
    <row r="484">
      <c r="H484" s="205"/>
      <c r="I484" s="206"/>
      <c r="J484" s="203"/>
      <c r="K484" s="255"/>
      <c r="L484" s="199"/>
      <c r="M484" s="130"/>
      <c r="N484" s="199"/>
      <c r="O484" s="200"/>
      <c r="P484" s="200"/>
      <c r="Q484" s="130"/>
      <c r="R484" s="199"/>
      <c r="S484" s="200"/>
      <c r="T484" s="132"/>
      <c r="AB484" s="201" t="str">
        <f>IFERROR(__xludf.DUMMYFUNCTION("FILTER('설정시트'!$D$7:$K$20,'설정시트'!$C$7:$C$20=I484)"),"#N/A")</f>
        <v>#N/A</v>
      </c>
      <c r="AC484" s="201"/>
      <c r="AD484" s="201"/>
      <c r="AE484" s="201"/>
      <c r="AF484" s="201"/>
      <c r="AG484" s="201"/>
      <c r="AH484" s="201"/>
      <c r="AI484" s="201"/>
    </row>
    <row r="485">
      <c r="H485" s="205"/>
      <c r="I485" s="206"/>
      <c r="J485" s="203"/>
      <c r="K485" s="255"/>
      <c r="L485" s="199"/>
      <c r="M485" s="130"/>
      <c r="N485" s="199"/>
      <c r="O485" s="200"/>
      <c r="P485" s="200"/>
      <c r="Q485" s="130"/>
      <c r="R485" s="199"/>
      <c r="S485" s="200"/>
      <c r="T485" s="132"/>
      <c r="AB485" s="201" t="str">
        <f>IFERROR(__xludf.DUMMYFUNCTION("FILTER('설정시트'!$D$7:$K$20,'설정시트'!$C$7:$C$20=I485)"),"#N/A")</f>
        <v>#N/A</v>
      </c>
      <c r="AC485" s="201"/>
      <c r="AD485" s="201"/>
      <c r="AE485" s="201"/>
      <c r="AF485" s="201"/>
      <c r="AG485" s="201"/>
      <c r="AH485" s="201"/>
      <c r="AI485" s="201"/>
    </row>
    <row r="486">
      <c r="H486" s="205"/>
      <c r="I486" s="206"/>
      <c r="J486" s="203"/>
      <c r="K486" s="255"/>
      <c r="L486" s="199"/>
      <c r="M486" s="130"/>
      <c r="N486" s="199"/>
      <c r="O486" s="200"/>
      <c r="P486" s="200"/>
      <c r="Q486" s="130"/>
      <c r="R486" s="199"/>
      <c r="S486" s="200"/>
      <c r="T486" s="132"/>
      <c r="AB486" s="201" t="str">
        <f>IFERROR(__xludf.DUMMYFUNCTION("FILTER('설정시트'!$D$7:$K$20,'설정시트'!$C$7:$C$20=I486)"),"#N/A")</f>
        <v>#N/A</v>
      </c>
      <c r="AC486" s="201"/>
      <c r="AD486" s="201"/>
      <c r="AE486" s="201"/>
      <c r="AF486" s="201"/>
      <c r="AG486" s="201"/>
      <c r="AH486" s="201"/>
      <c r="AI486" s="201"/>
    </row>
    <row r="487">
      <c r="H487" s="205"/>
      <c r="I487" s="206"/>
      <c r="J487" s="203"/>
      <c r="K487" s="255"/>
      <c r="L487" s="199"/>
      <c r="M487" s="130"/>
      <c r="N487" s="199"/>
      <c r="O487" s="200"/>
      <c r="P487" s="200"/>
      <c r="Q487" s="130"/>
      <c r="R487" s="199"/>
      <c r="S487" s="200"/>
      <c r="T487" s="132"/>
      <c r="AB487" s="201" t="str">
        <f>IFERROR(__xludf.DUMMYFUNCTION("FILTER('설정시트'!$D$7:$K$20,'설정시트'!$C$7:$C$20=I487)"),"#N/A")</f>
        <v>#N/A</v>
      </c>
      <c r="AC487" s="201"/>
      <c r="AD487" s="201"/>
      <c r="AE487" s="201"/>
      <c r="AF487" s="201"/>
      <c r="AG487" s="201"/>
      <c r="AH487" s="201"/>
      <c r="AI487" s="201"/>
    </row>
    <row r="488">
      <c r="H488" s="205"/>
      <c r="I488" s="206"/>
      <c r="J488" s="203"/>
      <c r="K488" s="255"/>
      <c r="L488" s="199"/>
      <c r="M488" s="130"/>
      <c r="N488" s="199"/>
      <c r="O488" s="200"/>
      <c r="P488" s="200"/>
      <c r="Q488" s="130"/>
      <c r="R488" s="199"/>
      <c r="S488" s="200"/>
      <c r="T488" s="132"/>
      <c r="AB488" s="201" t="str">
        <f>IFERROR(__xludf.DUMMYFUNCTION("FILTER('설정시트'!$D$7:$K$20,'설정시트'!$C$7:$C$20=I488)"),"#N/A")</f>
        <v>#N/A</v>
      </c>
      <c r="AC488" s="201"/>
      <c r="AD488" s="201"/>
      <c r="AE488" s="201"/>
      <c r="AF488" s="201"/>
      <c r="AG488" s="201"/>
      <c r="AH488" s="201"/>
      <c r="AI488" s="201"/>
    </row>
    <row r="489">
      <c r="H489" s="205"/>
      <c r="I489" s="206"/>
      <c r="J489" s="203"/>
      <c r="K489" s="255"/>
      <c r="L489" s="199"/>
      <c r="M489" s="130"/>
      <c r="N489" s="199"/>
      <c r="O489" s="200"/>
      <c r="P489" s="200"/>
      <c r="Q489" s="130"/>
      <c r="R489" s="199"/>
      <c r="S489" s="200"/>
      <c r="T489" s="132"/>
      <c r="AB489" s="201" t="str">
        <f>IFERROR(__xludf.DUMMYFUNCTION("FILTER('설정시트'!$D$7:$K$20,'설정시트'!$C$7:$C$20=I489)"),"#N/A")</f>
        <v>#N/A</v>
      </c>
      <c r="AC489" s="201"/>
      <c r="AD489" s="201"/>
      <c r="AE489" s="201"/>
      <c r="AF489" s="201"/>
      <c r="AG489" s="201"/>
      <c r="AH489" s="201"/>
      <c r="AI489" s="201"/>
    </row>
    <row r="490">
      <c r="H490" s="205"/>
      <c r="I490" s="206"/>
      <c r="J490" s="203"/>
      <c r="K490" s="255"/>
      <c r="L490" s="199"/>
      <c r="M490" s="130"/>
      <c r="N490" s="199"/>
      <c r="O490" s="200"/>
      <c r="P490" s="200"/>
      <c r="Q490" s="130"/>
      <c r="R490" s="199"/>
      <c r="S490" s="200"/>
      <c r="T490" s="132"/>
      <c r="AB490" s="201" t="str">
        <f>IFERROR(__xludf.DUMMYFUNCTION("FILTER('설정시트'!$D$7:$K$20,'설정시트'!$C$7:$C$20=I490)"),"#N/A")</f>
        <v>#N/A</v>
      </c>
      <c r="AC490" s="201"/>
      <c r="AD490" s="201"/>
      <c r="AE490" s="201"/>
      <c r="AF490" s="201"/>
      <c r="AG490" s="201"/>
      <c r="AH490" s="201"/>
      <c r="AI490" s="201"/>
    </row>
    <row r="491">
      <c r="H491" s="205"/>
      <c r="I491" s="206"/>
      <c r="J491" s="203"/>
      <c r="K491" s="255"/>
      <c r="L491" s="199"/>
      <c r="M491" s="130"/>
      <c r="N491" s="199"/>
      <c r="O491" s="200"/>
      <c r="P491" s="200"/>
      <c r="Q491" s="130"/>
      <c r="R491" s="199"/>
      <c r="S491" s="200"/>
      <c r="T491" s="132"/>
      <c r="AB491" s="201" t="str">
        <f>IFERROR(__xludf.DUMMYFUNCTION("FILTER('설정시트'!$D$7:$K$20,'설정시트'!$C$7:$C$20=I491)"),"#N/A")</f>
        <v>#N/A</v>
      </c>
      <c r="AC491" s="201"/>
      <c r="AD491" s="201"/>
      <c r="AE491" s="201"/>
      <c r="AF491" s="201"/>
      <c r="AG491" s="201"/>
      <c r="AH491" s="201"/>
      <c r="AI491" s="201"/>
    </row>
    <row r="492">
      <c r="H492" s="205"/>
      <c r="I492" s="206"/>
      <c r="J492" s="203"/>
      <c r="K492" s="255"/>
      <c r="L492" s="199"/>
      <c r="M492" s="130"/>
      <c r="N492" s="199"/>
      <c r="O492" s="200"/>
      <c r="P492" s="200"/>
      <c r="Q492" s="130"/>
      <c r="R492" s="199"/>
      <c r="S492" s="200"/>
      <c r="T492" s="132"/>
      <c r="AB492" s="201" t="str">
        <f>IFERROR(__xludf.DUMMYFUNCTION("FILTER('설정시트'!$D$7:$K$20,'설정시트'!$C$7:$C$20=I492)"),"#N/A")</f>
        <v>#N/A</v>
      </c>
      <c r="AC492" s="201"/>
      <c r="AD492" s="201"/>
      <c r="AE492" s="201"/>
      <c r="AF492" s="201"/>
      <c r="AG492" s="201"/>
      <c r="AH492" s="201"/>
      <c r="AI492" s="201"/>
    </row>
    <row r="493">
      <c r="H493" s="205"/>
      <c r="I493" s="206"/>
      <c r="J493" s="203"/>
      <c r="K493" s="255"/>
      <c r="L493" s="199"/>
      <c r="M493" s="130"/>
      <c r="N493" s="199"/>
      <c r="O493" s="200"/>
      <c r="P493" s="200"/>
      <c r="Q493" s="130"/>
      <c r="R493" s="199"/>
      <c r="S493" s="200"/>
      <c r="T493" s="132"/>
      <c r="AB493" s="201" t="str">
        <f>IFERROR(__xludf.DUMMYFUNCTION("FILTER('설정시트'!$D$7:$K$20,'설정시트'!$C$7:$C$20=I493)"),"#N/A")</f>
        <v>#N/A</v>
      </c>
      <c r="AC493" s="201"/>
      <c r="AD493" s="201"/>
      <c r="AE493" s="201"/>
      <c r="AF493" s="201"/>
      <c r="AG493" s="201"/>
      <c r="AH493" s="201"/>
      <c r="AI493" s="201"/>
    </row>
    <row r="494">
      <c r="H494" s="205"/>
      <c r="I494" s="206"/>
      <c r="J494" s="203"/>
      <c r="K494" s="255"/>
      <c r="L494" s="199"/>
      <c r="M494" s="130"/>
      <c r="N494" s="199"/>
      <c r="O494" s="200"/>
      <c r="P494" s="200"/>
      <c r="Q494" s="130"/>
      <c r="R494" s="199"/>
      <c r="S494" s="200"/>
      <c r="T494" s="132"/>
      <c r="AB494" s="201" t="str">
        <f>IFERROR(__xludf.DUMMYFUNCTION("FILTER('설정시트'!$D$7:$K$20,'설정시트'!$C$7:$C$20=I494)"),"#N/A")</f>
        <v>#N/A</v>
      </c>
      <c r="AC494" s="201"/>
      <c r="AD494" s="201"/>
      <c r="AE494" s="201"/>
      <c r="AF494" s="201"/>
      <c r="AG494" s="201"/>
      <c r="AH494" s="201"/>
      <c r="AI494" s="201"/>
    </row>
    <row r="495">
      <c r="H495" s="205"/>
      <c r="I495" s="206"/>
      <c r="J495" s="203"/>
      <c r="K495" s="255"/>
      <c r="L495" s="199"/>
      <c r="M495" s="130"/>
      <c r="N495" s="199"/>
      <c r="O495" s="200"/>
      <c r="P495" s="200"/>
      <c r="Q495" s="130"/>
      <c r="R495" s="199"/>
      <c r="S495" s="200"/>
      <c r="T495" s="132"/>
      <c r="AB495" s="201" t="str">
        <f>IFERROR(__xludf.DUMMYFUNCTION("FILTER('설정시트'!$D$7:$K$20,'설정시트'!$C$7:$C$20=I495)"),"#N/A")</f>
        <v>#N/A</v>
      </c>
      <c r="AC495" s="201"/>
      <c r="AD495" s="201"/>
      <c r="AE495" s="201"/>
      <c r="AF495" s="201"/>
      <c r="AG495" s="201"/>
      <c r="AH495" s="201"/>
      <c r="AI495" s="201"/>
    </row>
    <row r="496">
      <c r="H496" s="205"/>
      <c r="I496" s="206"/>
      <c r="J496" s="203"/>
      <c r="K496" s="255"/>
      <c r="L496" s="199"/>
      <c r="M496" s="130"/>
      <c r="N496" s="199"/>
      <c r="O496" s="200"/>
      <c r="P496" s="200"/>
      <c r="Q496" s="130"/>
      <c r="R496" s="199"/>
      <c r="S496" s="200"/>
      <c r="T496" s="132"/>
      <c r="AB496" s="201" t="str">
        <f>IFERROR(__xludf.DUMMYFUNCTION("FILTER('설정시트'!$D$7:$K$20,'설정시트'!$C$7:$C$20=I496)"),"#N/A")</f>
        <v>#N/A</v>
      </c>
      <c r="AC496" s="201"/>
      <c r="AD496" s="201"/>
      <c r="AE496" s="201"/>
      <c r="AF496" s="201"/>
      <c r="AG496" s="201"/>
      <c r="AH496" s="201"/>
      <c r="AI496" s="201"/>
    </row>
    <row r="497">
      <c r="H497" s="205"/>
      <c r="I497" s="206"/>
      <c r="J497" s="203"/>
      <c r="K497" s="255"/>
      <c r="L497" s="199"/>
      <c r="M497" s="130"/>
      <c r="N497" s="199"/>
      <c r="O497" s="200"/>
      <c r="P497" s="200"/>
      <c r="Q497" s="130"/>
      <c r="R497" s="199"/>
      <c r="S497" s="200"/>
      <c r="T497" s="132"/>
      <c r="AB497" s="201" t="str">
        <f>IFERROR(__xludf.DUMMYFUNCTION("FILTER('설정시트'!$D$7:$K$20,'설정시트'!$C$7:$C$20=I497)"),"#N/A")</f>
        <v>#N/A</v>
      </c>
      <c r="AC497" s="201"/>
      <c r="AD497" s="201"/>
      <c r="AE497" s="201"/>
      <c r="AF497" s="201"/>
      <c r="AG497" s="201"/>
      <c r="AH497" s="201"/>
      <c r="AI497" s="201"/>
    </row>
    <row r="498">
      <c r="H498" s="205"/>
      <c r="I498" s="206"/>
      <c r="J498" s="203"/>
      <c r="K498" s="255"/>
      <c r="L498" s="199"/>
      <c r="M498" s="130"/>
      <c r="N498" s="199"/>
      <c r="O498" s="200"/>
      <c r="P498" s="200"/>
      <c r="Q498" s="130"/>
      <c r="R498" s="199"/>
      <c r="S498" s="200"/>
      <c r="T498" s="132"/>
      <c r="AB498" s="201" t="str">
        <f>IFERROR(__xludf.DUMMYFUNCTION("FILTER('설정시트'!$D$7:$K$20,'설정시트'!$C$7:$C$20=I498)"),"#N/A")</f>
        <v>#N/A</v>
      </c>
      <c r="AC498" s="201"/>
      <c r="AD498" s="201"/>
      <c r="AE498" s="201"/>
      <c r="AF498" s="201"/>
      <c r="AG498" s="201"/>
      <c r="AH498" s="201"/>
      <c r="AI498" s="201"/>
    </row>
    <row r="499">
      <c r="H499" s="205"/>
      <c r="I499" s="206"/>
      <c r="J499" s="203"/>
      <c r="K499" s="255"/>
      <c r="L499" s="199"/>
      <c r="M499" s="130"/>
      <c r="N499" s="199"/>
      <c r="O499" s="200"/>
      <c r="P499" s="200"/>
      <c r="Q499" s="130"/>
      <c r="R499" s="199"/>
      <c r="S499" s="200"/>
      <c r="T499" s="132"/>
      <c r="AB499" s="201" t="str">
        <f>IFERROR(__xludf.DUMMYFUNCTION("FILTER('설정시트'!$D$7:$K$20,'설정시트'!$C$7:$C$20=I499)"),"#N/A")</f>
        <v>#N/A</v>
      </c>
      <c r="AC499" s="201"/>
      <c r="AD499" s="201"/>
      <c r="AE499" s="201"/>
      <c r="AF499" s="201"/>
      <c r="AG499" s="201"/>
      <c r="AH499" s="201"/>
      <c r="AI499" s="201"/>
    </row>
    <row r="500">
      <c r="H500" s="208"/>
      <c r="I500" s="209"/>
      <c r="J500" s="210"/>
      <c r="K500" s="256"/>
      <c r="L500" s="212"/>
      <c r="M500" s="152"/>
      <c r="N500" s="212"/>
      <c r="O500" s="213"/>
      <c r="P500" s="213"/>
      <c r="Q500" s="152"/>
      <c r="R500" s="212"/>
      <c r="S500" s="213"/>
      <c r="T500" s="55"/>
      <c r="AB500" s="201" t="str">
        <f>IFERROR(__xludf.DUMMYFUNCTION("FILTER('설정시트'!$D$7:$K$20,'설정시트'!$C$7:$C$20=I500)"),"#N/A")</f>
        <v>#N/A</v>
      </c>
      <c r="AC500" s="201"/>
      <c r="AD500" s="201"/>
      <c r="AE500" s="201"/>
      <c r="AF500" s="201"/>
      <c r="AG500" s="201"/>
      <c r="AH500" s="201"/>
      <c r="AI500" s="201"/>
    </row>
    <row r="501">
      <c r="K501" s="232"/>
    </row>
    <row r="502">
      <c r="K502" s="232"/>
    </row>
    <row r="503">
      <c r="K503" s="232"/>
    </row>
    <row r="504">
      <c r="K504" s="232"/>
    </row>
    <row r="505">
      <c r="K505" s="232"/>
    </row>
    <row r="506">
      <c r="K506" s="232"/>
    </row>
    <row r="507">
      <c r="K507" s="232"/>
    </row>
    <row r="508">
      <c r="K508" s="232"/>
    </row>
    <row r="509">
      <c r="K509" s="232"/>
    </row>
    <row r="510">
      <c r="K510" s="232"/>
    </row>
    <row r="511">
      <c r="K511" s="232"/>
    </row>
    <row r="512">
      <c r="K512" s="232"/>
    </row>
    <row r="513">
      <c r="K513" s="232"/>
    </row>
    <row r="514">
      <c r="K514" s="232"/>
    </row>
    <row r="515">
      <c r="K515" s="232"/>
    </row>
    <row r="516">
      <c r="K516" s="232"/>
    </row>
    <row r="517">
      <c r="K517" s="232"/>
    </row>
    <row r="518">
      <c r="K518" s="232"/>
    </row>
    <row r="519">
      <c r="K519" s="232"/>
    </row>
    <row r="520">
      <c r="K520" s="232"/>
    </row>
    <row r="521">
      <c r="K521" s="232"/>
    </row>
    <row r="522">
      <c r="K522" s="232"/>
    </row>
    <row r="523">
      <c r="K523" s="232"/>
    </row>
    <row r="524">
      <c r="K524" s="232"/>
    </row>
    <row r="525">
      <c r="K525" s="232"/>
    </row>
    <row r="526">
      <c r="K526" s="232"/>
    </row>
    <row r="527">
      <c r="K527" s="232"/>
    </row>
    <row r="528">
      <c r="K528" s="232"/>
    </row>
    <row r="529">
      <c r="K529" s="232"/>
    </row>
    <row r="530">
      <c r="K530" s="232"/>
    </row>
    <row r="531">
      <c r="K531" s="232"/>
    </row>
    <row r="532">
      <c r="K532" s="232"/>
    </row>
    <row r="533">
      <c r="K533" s="232"/>
    </row>
    <row r="534">
      <c r="K534" s="232"/>
    </row>
    <row r="535">
      <c r="K535" s="232"/>
    </row>
    <row r="536">
      <c r="K536" s="232"/>
    </row>
    <row r="537">
      <c r="K537" s="232"/>
    </row>
    <row r="538">
      <c r="K538" s="232"/>
    </row>
    <row r="539">
      <c r="K539" s="232"/>
    </row>
    <row r="540">
      <c r="K540" s="232"/>
    </row>
    <row r="541">
      <c r="K541" s="232"/>
    </row>
    <row r="542">
      <c r="K542" s="232"/>
    </row>
    <row r="543">
      <c r="K543" s="232"/>
    </row>
    <row r="544">
      <c r="K544" s="232"/>
    </row>
    <row r="545">
      <c r="K545" s="232"/>
    </row>
    <row r="546">
      <c r="K546" s="232"/>
    </row>
    <row r="547">
      <c r="K547" s="232"/>
    </row>
    <row r="548">
      <c r="K548" s="232"/>
    </row>
    <row r="549">
      <c r="K549" s="232"/>
    </row>
    <row r="550">
      <c r="K550" s="232"/>
    </row>
    <row r="551">
      <c r="K551" s="232"/>
    </row>
    <row r="552">
      <c r="K552" s="232"/>
    </row>
    <row r="553">
      <c r="K553" s="232"/>
    </row>
    <row r="554">
      <c r="K554" s="232"/>
    </row>
    <row r="555">
      <c r="K555" s="232"/>
    </row>
    <row r="556">
      <c r="K556" s="232"/>
    </row>
    <row r="557">
      <c r="K557" s="232"/>
    </row>
    <row r="558">
      <c r="K558" s="232"/>
    </row>
    <row r="559">
      <c r="K559" s="232"/>
    </row>
    <row r="560">
      <c r="K560" s="232"/>
    </row>
    <row r="561">
      <c r="K561" s="232"/>
    </row>
    <row r="562">
      <c r="K562" s="232"/>
    </row>
    <row r="563">
      <c r="K563" s="232"/>
    </row>
    <row r="564">
      <c r="K564" s="232"/>
    </row>
    <row r="565">
      <c r="K565" s="232"/>
    </row>
    <row r="566">
      <c r="K566" s="232"/>
    </row>
    <row r="567">
      <c r="K567" s="232"/>
    </row>
    <row r="568">
      <c r="K568" s="232"/>
    </row>
    <row r="569">
      <c r="K569" s="232"/>
    </row>
    <row r="570">
      <c r="K570" s="232"/>
    </row>
    <row r="571">
      <c r="K571" s="232"/>
    </row>
    <row r="572">
      <c r="K572" s="232"/>
    </row>
    <row r="573">
      <c r="K573" s="232"/>
    </row>
    <row r="574">
      <c r="K574" s="232"/>
    </row>
    <row r="575">
      <c r="K575" s="232"/>
    </row>
    <row r="576">
      <c r="K576" s="232"/>
    </row>
    <row r="577">
      <c r="K577" s="232"/>
    </row>
    <row r="578">
      <c r="K578" s="232"/>
    </row>
    <row r="579">
      <c r="K579" s="232"/>
    </row>
    <row r="580">
      <c r="K580" s="232"/>
    </row>
    <row r="581">
      <c r="K581" s="232"/>
    </row>
    <row r="582">
      <c r="K582" s="232"/>
    </row>
    <row r="583">
      <c r="K583" s="232"/>
    </row>
    <row r="584">
      <c r="K584" s="232"/>
    </row>
    <row r="585">
      <c r="K585" s="232"/>
    </row>
    <row r="586">
      <c r="K586" s="232"/>
    </row>
    <row r="587">
      <c r="K587" s="232"/>
    </row>
    <row r="588">
      <c r="K588" s="232"/>
    </row>
    <row r="589">
      <c r="K589" s="232"/>
    </row>
    <row r="590">
      <c r="K590" s="232"/>
    </row>
    <row r="591">
      <c r="K591" s="232"/>
    </row>
    <row r="592">
      <c r="K592" s="232"/>
    </row>
    <row r="593">
      <c r="K593" s="232"/>
    </row>
    <row r="594">
      <c r="K594" s="232"/>
    </row>
    <row r="595">
      <c r="K595" s="232"/>
    </row>
    <row r="596">
      <c r="K596" s="232"/>
    </row>
    <row r="597">
      <c r="K597" s="232"/>
    </row>
    <row r="598">
      <c r="K598" s="232"/>
    </row>
    <row r="599">
      <c r="K599" s="232"/>
    </row>
    <row r="600">
      <c r="K600" s="232"/>
    </row>
    <row r="601">
      <c r="K601" s="232"/>
    </row>
    <row r="602">
      <c r="K602" s="232"/>
    </row>
    <row r="603">
      <c r="K603" s="232"/>
    </row>
    <row r="604">
      <c r="K604" s="232"/>
    </row>
    <row r="605">
      <c r="K605" s="232"/>
    </row>
    <row r="606">
      <c r="K606" s="232"/>
    </row>
    <row r="607">
      <c r="K607" s="232"/>
    </row>
    <row r="608">
      <c r="K608" s="232"/>
    </row>
    <row r="609">
      <c r="K609" s="232"/>
    </row>
    <row r="610">
      <c r="K610" s="232"/>
    </row>
    <row r="611">
      <c r="K611" s="232"/>
    </row>
    <row r="612">
      <c r="K612" s="232"/>
    </row>
    <row r="613">
      <c r="K613" s="232"/>
    </row>
    <row r="614">
      <c r="K614" s="232"/>
    </row>
    <row r="615">
      <c r="K615" s="232"/>
    </row>
    <row r="616">
      <c r="K616" s="232"/>
    </row>
    <row r="617">
      <c r="K617" s="232"/>
    </row>
    <row r="618">
      <c r="K618" s="232"/>
    </row>
    <row r="619">
      <c r="K619" s="232"/>
    </row>
    <row r="620">
      <c r="K620" s="232"/>
    </row>
    <row r="621">
      <c r="K621" s="232"/>
    </row>
    <row r="622">
      <c r="K622" s="232"/>
    </row>
    <row r="623">
      <c r="K623" s="232"/>
    </row>
    <row r="624">
      <c r="K624" s="232"/>
    </row>
    <row r="625">
      <c r="K625" s="232"/>
    </row>
    <row r="626">
      <c r="K626" s="232"/>
    </row>
    <row r="627">
      <c r="K627" s="232"/>
    </row>
    <row r="628">
      <c r="K628" s="232"/>
    </row>
    <row r="629">
      <c r="K629" s="232"/>
    </row>
    <row r="630">
      <c r="K630" s="232"/>
    </row>
    <row r="631">
      <c r="K631" s="232"/>
    </row>
    <row r="632">
      <c r="K632" s="232"/>
    </row>
    <row r="633">
      <c r="K633" s="232"/>
    </row>
    <row r="634">
      <c r="K634" s="232"/>
    </row>
    <row r="635">
      <c r="K635" s="232"/>
    </row>
    <row r="636">
      <c r="K636" s="232"/>
    </row>
    <row r="637">
      <c r="K637" s="232"/>
    </row>
    <row r="638">
      <c r="K638" s="232"/>
    </row>
    <row r="639">
      <c r="K639" s="232"/>
    </row>
    <row r="640">
      <c r="K640" s="232"/>
    </row>
    <row r="641">
      <c r="K641" s="232"/>
    </row>
    <row r="642">
      <c r="K642" s="232"/>
    </row>
    <row r="643">
      <c r="K643" s="232"/>
    </row>
    <row r="644">
      <c r="K644" s="232"/>
    </row>
    <row r="645">
      <c r="K645" s="232"/>
    </row>
    <row r="646">
      <c r="K646" s="232"/>
    </row>
    <row r="647">
      <c r="K647" s="232"/>
    </row>
    <row r="648">
      <c r="K648" s="232"/>
    </row>
    <row r="649">
      <c r="K649" s="232"/>
    </row>
    <row r="650">
      <c r="K650" s="232"/>
    </row>
    <row r="651">
      <c r="K651" s="232"/>
    </row>
    <row r="652">
      <c r="K652" s="232"/>
    </row>
    <row r="653">
      <c r="K653" s="232"/>
    </row>
    <row r="654">
      <c r="K654" s="232"/>
    </row>
    <row r="655">
      <c r="K655" s="232"/>
    </row>
    <row r="656">
      <c r="K656" s="232"/>
    </row>
    <row r="657">
      <c r="K657" s="232"/>
    </row>
    <row r="658">
      <c r="K658" s="232"/>
    </row>
    <row r="659">
      <c r="K659" s="232"/>
    </row>
    <row r="660">
      <c r="K660" s="232"/>
    </row>
    <row r="661">
      <c r="K661" s="232"/>
    </row>
    <row r="662">
      <c r="K662" s="232"/>
    </row>
    <row r="663">
      <c r="K663" s="232"/>
    </row>
    <row r="664">
      <c r="K664" s="232"/>
    </row>
    <row r="665">
      <c r="K665" s="232"/>
    </row>
    <row r="666">
      <c r="K666" s="232"/>
    </row>
    <row r="667">
      <c r="K667" s="232"/>
    </row>
    <row r="668">
      <c r="K668" s="232"/>
    </row>
    <row r="669">
      <c r="K669" s="232"/>
    </row>
    <row r="670">
      <c r="K670" s="232"/>
    </row>
    <row r="671">
      <c r="K671" s="232"/>
    </row>
    <row r="672">
      <c r="K672" s="232"/>
    </row>
    <row r="673">
      <c r="K673" s="232"/>
    </row>
    <row r="674">
      <c r="K674" s="232"/>
    </row>
    <row r="675">
      <c r="K675" s="232"/>
    </row>
    <row r="676">
      <c r="K676" s="232"/>
    </row>
    <row r="677">
      <c r="K677" s="232"/>
    </row>
    <row r="678">
      <c r="K678" s="232"/>
    </row>
    <row r="679">
      <c r="K679" s="232"/>
    </row>
    <row r="680">
      <c r="K680" s="232"/>
    </row>
    <row r="681">
      <c r="K681" s="232"/>
    </row>
    <row r="682">
      <c r="K682" s="232"/>
    </row>
    <row r="683">
      <c r="K683" s="232"/>
    </row>
    <row r="684">
      <c r="K684" s="232"/>
    </row>
    <row r="685">
      <c r="K685" s="232"/>
    </row>
    <row r="686">
      <c r="K686" s="232"/>
    </row>
    <row r="687">
      <c r="K687" s="232"/>
    </row>
    <row r="688">
      <c r="K688" s="232"/>
    </row>
    <row r="689">
      <c r="K689" s="232"/>
    </row>
    <row r="690">
      <c r="K690" s="232"/>
    </row>
    <row r="691">
      <c r="K691" s="232"/>
    </row>
    <row r="692">
      <c r="K692" s="232"/>
    </row>
    <row r="693">
      <c r="K693" s="232"/>
    </row>
    <row r="694">
      <c r="K694" s="232"/>
    </row>
    <row r="695">
      <c r="K695" s="232"/>
    </row>
    <row r="696">
      <c r="K696" s="232"/>
    </row>
    <row r="697">
      <c r="K697" s="232"/>
    </row>
    <row r="698">
      <c r="K698" s="232"/>
    </row>
    <row r="699">
      <c r="K699" s="232"/>
    </row>
    <row r="700">
      <c r="K700" s="232"/>
    </row>
    <row r="701">
      <c r="K701" s="232"/>
    </row>
    <row r="702">
      <c r="K702" s="232"/>
    </row>
    <row r="703">
      <c r="K703" s="232"/>
    </row>
    <row r="704">
      <c r="K704" s="232"/>
    </row>
    <row r="705">
      <c r="K705" s="232"/>
    </row>
    <row r="706">
      <c r="K706" s="232"/>
    </row>
    <row r="707">
      <c r="K707" s="232"/>
    </row>
    <row r="708">
      <c r="K708" s="232"/>
    </row>
    <row r="709">
      <c r="K709" s="232"/>
    </row>
    <row r="710">
      <c r="K710" s="232"/>
    </row>
    <row r="711">
      <c r="K711" s="232"/>
    </row>
    <row r="712">
      <c r="K712" s="232"/>
    </row>
    <row r="713">
      <c r="K713" s="232"/>
    </row>
    <row r="714">
      <c r="K714" s="232"/>
    </row>
    <row r="715">
      <c r="K715" s="232"/>
    </row>
    <row r="716">
      <c r="K716" s="232"/>
    </row>
    <row r="717">
      <c r="K717" s="232"/>
    </row>
    <row r="718">
      <c r="K718" s="232"/>
    </row>
    <row r="719">
      <c r="K719" s="232"/>
    </row>
    <row r="720">
      <c r="K720" s="232"/>
    </row>
    <row r="721">
      <c r="K721" s="232"/>
    </row>
    <row r="722">
      <c r="K722" s="232"/>
    </row>
    <row r="723">
      <c r="K723" s="232"/>
    </row>
    <row r="724">
      <c r="K724" s="232"/>
    </row>
    <row r="725">
      <c r="K725" s="232"/>
    </row>
    <row r="726">
      <c r="K726" s="232"/>
    </row>
    <row r="727">
      <c r="K727" s="232"/>
    </row>
    <row r="728">
      <c r="K728" s="232"/>
    </row>
    <row r="729">
      <c r="K729" s="232"/>
    </row>
    <row r="730">
      <c r="K730" s="232"/>
    </row>
    <row r="731">
      <c r="K731" s="232"/>
    </row>
    <row r="732">
      <c r="K732" s="232"/>
    </row>
    <row r="733">
      <c r="K733" s="232"/>
    </row>
    <row r="734">
      <c r="K734" s="232"/>
    </row>
    <row r="735">
      <c r="K735" s="232"/>
    </row>
    <row r="736">
      <c r="K736" s="232"/>
    </row>
    <row r="737">
      <c r="K737" s="232"/>
    </row>
    <row r="738">
      <c r="K738" s="232"/>
    </row>
    <row r="739">
      <c r="K739" s="232"/>
    </row>
    <row r="740">
      <c r="K740" s="232"/>
    </row>
    <row r="741">
      <c r="K741" s="232"/>
    </row>
    <row r="742">
      <c r="K742" s="232"/>
    </row>
    <row r="743">
      <c r="K743" s="232"/>
    </row>
    <row r="744">
      <c r="K744" s="232"/>
    </row>
    <row r="745">
      <c r="K745" s="232"/>
    </row>
    <row r="746">
      <c r="K746" s="232"/>
    </row>
    <row r="747">
      <c r="K747" s="232"/>
    </row>
    <row r="748">
      <c r="K748" s="232"/>
    </row>
    <row r="749">
      <c r="K749" s="232"/>
    </row>
    <row r="750">
      <c r="K750" s="232"/>
    </row>
    <row r="751">
      <c r="K751" s="232"/>
    </row>
    <row r="752">
      <c r="K752" s="232"/>
    </row>
    <row r="753">
      <c r="K753" s="232"/>
    </row>
    <row r="754">
      <c r="K754" s="232"/>
    </row>
    <row r="755">
      <c r="K755" s="232"/>
    </row>
    <row r="756">
      <c r="K756" s="232"/>
    </row>
    <row r="757">
      <c r="K757" s="232"/>
    </row>
    <row r="758">
      <c r="K758" s="232"/>
    </row>
    <row r="759">
      <c r="K759" s="232"/>
    </row>
    <row r="760">
      <c r="K760" s="232"/>
    </row>
    <row r="761">
      <c r="K761" s="232"/>
    </row>
    <row r="762">
      <c r="K762" s="232"/>
    </row>
    <row r="763">
      <c r="K763" s="232"/>
    </row>
    <row r="764">
      <c r="K764" s="232"/>
    </row>
    <row r="765">
      <c r="K765" s="232"/>
    </row>
    <row r="766">
      <c r="K766" s="232"/>
    </row>
    <row r="767">
      <c r="K767" s="232"/>
    </row>
    <row r="768">
      <c r="K768" s="232"/>
    </row>
    <row r="769">
      <c r="K769" s="232"/>
    </row>
    <row r="770">
      <c r="K770" s="232"/>
    </row>
    <row r="771">
      <c r="K771" s="232"/>
    </row>
    <row r="772">
      <c r="K772" s="232"/>
    </row>
    <row r="773">
      <c r="K773" s="232"/>
    </row>
    <row r="774">
      <c r="K774" s="232"/>
    </row>
    <row r="775">
      <c r="K775" s="232"/>
    </row>
    <row r="776">
      <c r="K776" s="232"/>
    </row>
    <row r="777">
      <c r="K777" s="232"/>
    </row>
    <row r="778">
      <c r="K778" s="232"/>
    </row>
    <row r="779">
      <c r="K779" s="232"/>
    </row>
    <row r="780">
      <c r="K780" s="232"/>
    </row>
    <row r="781">
      <c r="K781" s="232"/>
    </row>
    <row r="782">
      <c r="K782" s="232"/>
    </row>
    <row r="783">
      <c r="K783" s="232"/>
    </row>
    <row r="784">
      <c r="K784" s="232"/>
    </row>
    <row r="785">
      <c r="K785" s="232"/>
    </row>
    <row r="786">
      <c r="K786" s="232"/>
    </row>
    <row r="787">
      <c r="K787" s="232"/>
    </row>
    <row r="788">
      <c r="K788" s="232"/>
    </row>
    <row r="789">
      <c r="K789" s="232"/>
    </row>
    <row r="790">
      <c r="K790" s="232"/>
    </row>
    <row r="791">
      <c r="K791" s="232"/>
    </row>
    <row r="792">
      <c r="K792" s="232"/>
    </row>
    <row r="793">
      <c r="K793" s="232"/>
    </row>
    <row r="794">
      <c r="K794" s="232"/>
    </row>
    <row r="795">
      <c r="K795" s="232"/>
    </row>
    <row r="796">
      <c r="K796" s="232"/>
    </row>
    <row r="797">
      <c r="K797" s="232"/>
    </row>
    <row r="798">
      <c r="K798" s="232"/>
    </row>
    <row r="799">
      <c r="K799" s="232"/>
    </row>
    <row r="800">
      <c r="K800" s="232"/>
    </row>
    <row r="801">
      <c r="K801" s="232"/>
    </row>
    <row r="802">
      <c r="K802" s="232"/>
    </row>
    <row r="803">
      <c r="K803" s="232"/>
    </row>
    <row r="804">
      <c r="K804" s="232"/>
    </row>
    <row r="805">
      <c r="K805" s="232"/>
    </row>
    <row r="806">
      <c r="K806" s="232"/>
    </row>
    <row r="807">
      <c r="K807" s="232"/>
    </row>
    <row r="808">
      <c r="K808" s="232"/>
    </row>
    <row r="809">
      <c r="K809" s="232"/>
    </row>
    <row r="810">
      <c r="K810" s="232"/>
    </row>
    <row r="811">
      <c r="K811" s="232"/>
    </row>
    <row r="812">
      <c r="K812" s="232"/>
    </row>
    <row r="813">
      <c r="K813" s="232"/>
    </row>
    <row r="814">
      <c r="K814" s="232"/>
    </row>
    <row r="815">
      <c r="K815" s="232"/>
    </row>
    <row r="816">
      <c r="K816" s="232"/>
    </row>
    <row r="817">
      <c r="K817" s="232"/>
    </row>
    <row r="818">
      <c r="K818" s="232"/>
    </row>
    <row r="819">
      <c r="K819" s="232"/>
    </row>
    <row r="820">
      <c r="K820" s="232"/>
    </row>
    <row r="821">
      <c r="K821" s="232"/>
    </row>
    <row r="822">
      <c r="K822" s="232"/>
    </row>
    <row r="823">
      <c r="K823" s="232"/>
    </row>
    <row r="824">
      <c r="K824" s="232"/>
    </row>
    <row r="825">
      <c r="K825" s="232"/>
    </row>
    <row r="826">
      <c r="K826" s="232"/>
    </row>
    <row r="827">
      <c r="K827" s="232"/>
    </row>
    <row r="828">
      <c r="K828" s="232"/>
    </row>
    <row r="829">
      <c r="K829" s="232"/>
    </row>
    <row r="830">
      <c r="K830" s="232"/>
    </row>
    <row r="831">
      <c r="K831" s="232"/>
    </row>
    <row r="832">
      <c r="K832" s="232"/>
    </row>
    <row r="833">
      <c r="K833" s="232"/>
    </row>
    <row r="834">
      <c r="K834" s="232"/>
    </row>
    <row r="835">
      <c r="K835" s="232"/>
    </row>
    <row r="836">
      <c r="K836" s="232"/>
    </row>
    <row r="837">
      <c r="K837" s="232"/>
    </row>
    <row r="838">
      <c r="K838" s="232"/>
    </row>
    <row r="839">
      <c r="K839" s="232"/>
    </row>
    <row r="840">
      <c r="K840" s="232"/>
    </row>
    <row r="841">
      <c r="K841" s="232"/>
    </row>
    <row r="842">
      <c r="K842" s="232"/>
    </row>
    <row r="843">
      <c r="K843" s="232"/>
    </row>
    <row r="844">
      <c r="K844" s="232"/>
    </row>
    <row r="845">
      <c r="K845" s="232"/>
    </row>
    <row r="846">
      <c r="K846" s="232"/>
    </row>
    <row r="847">
      <c r="K847" s="232"/>
    </row>
    <row r="848">
      <c r="K848" s="232"/>
    </row>
    <row r="849">
      <c r="K849" s="232"/>
    </row>
    <row r="850">
      <c r="K850" s="232"/>
    </row>
    <row r="851">
      <c r="K851" s="232"/>
    </row>
    <row r="852">
      <c r="K852" s="232"/>
    </row>
    <row r="853">
      <c r="K853" s="232"/>
    </row>
    <row r="854">
      <c r="K854" s="232"/>
    </row>
    <row r="855">
      <c r="K855" s="232"/>
    </row>
    <row r="856">
      <c r="K856" s="232"/>
    </row>
    <row r="857">
      <c r="K857" s="232"/>
    </row>
    <row r="858">
      <c r="K858" s="232"/>
    </row>
    <row r="859">
      <c r="K859" s="232"/>
    </row>
    <row r="860">
      <c r="K860" s="232"/>
    </row>
    <row r="861">
      <c r="K861" s="232"/>
    </row>
    <row r="862">
      <c r="K862" s="232"/>
    </row>
    <row r="863">
      <c r="K863" s="232"/>
    </row>
    <row r="864">
      <c r="K864" s="232"/>
    </row>
    <row r="865">
      <c r="K865" s="232"/>
    </row>
    <row r="866">
      <c r="K866" s="232"/>
    </row>
    <row r="867">
      <c r="K867" s="232"/>
    </row>
    <row r="868">
      <c r="K868" s="232"/>
    </row>
    <row r="869">
      <c r="K869" s="232"/>
    </row>
    <row r="870">
      <c r="K870" s="232"/>
    </row>
    <row r="871">
      <c r="K871" s="232"/>
    </row>
    <row r="872">
      <c r="K872" s="232"/>
    </row>
    <row r="873">
      <c r="K873" s="232"/>
    </row>
    <row r="874">
      <c r="K874" s="232"/>
    </row>
    <row r="875">
      <c r="K875" s="232"/>
    </row>
    <row r="876">
      <c r="K876" s="232"/>
    </row>
    <row r="877">
      <c r="K877" s="232"/>
    </row>
    <row r="878">
      <c r="K878" s="232"/>
    </row>
    <row r="879">
      <c r="K879" s="232"/>
    </row>
    <row r="880">
      <c r="K880" s="232"/>
    </row>
    <row r="881">
      <c r="K881" s="232"/>
    </row>
    <row r="882">
      <c r="K882" s="232"/>
    </row>
    <row r="883">
      <c r="K883" s="232"/>
    </row>
    <row r="884">
      <c r="K884" s="232"/>
    </row>
    <row r="885">
      <c r="K885" s="232"/>
    </row>
    <row r="886">
      <c r="K886" s="232"/>
    </row>
    <row r="887">
      <c r="K887" s="232"/>
    </row>
    <row r="888">
      <c r="K888" s="232"/>
    </row>
    <row r="889">
      <c r="K889" s="232"/>
    </row>
    <row r="890">
      <c r="K890" s="232"/>
    </row>
    <row r="891">
      <c r="K891" s="232"/>
    </row>
    <row r="892">
      <c r="K892" s="232"/>
    </row>
    <row r="893">
      <c r="K893" s="232"/>
    </row>
    <row r="894">
      <c r="K894" s="232"/>
    </row>
    <row r="895">
      <c r="K895" s="232"/>
    </row>
    <row r="896">
      <c r="K896" s="232"/>
    </row>
    <row r="897">
      <c r="K897" s="232"/>
    </row>
    <row r="898">
      <c r="K898" s="232"/>
    </row>
    <row r="899">
      <c r="K899" s="232"/>
    </row>
    <row r="900">
      <c r="K900" s="232"/>
    </row>
    <row r="901">
      <c r="K901" s="232"/>
    </row>
    <row r="902">
      <c r="K902" s="232"/>
    </row>
    <row r="903">
      <c r="K903" s="232"/>
    </row>
    <row r="904">
      <c r="K904" s="232"/>
    </row>
    <row r="905">
      <c r="K905" s="232"/>
    </row>
    <row r="906">
      <c r="K906" s="232"/>
    </row>
    <row r="907">
      <c r="K907" s="232"/>
    </row>
    <row r="908">
      <c r="K908" s="232"/>
    </row>
    <row r="909">
      <c r="K909" s="232"/>
    </row>
    <row r="910">
      <c r="K910" s="232"/>
    </row>
    <row r="911">
      <c r="K911" s="232"/>
    </row>
    <row r="912">
      <c r="K912" s="232"/>
    </row>
    <row r="913">
      <c r="K913" s="232"/>
    </row>
    <row r="914">
      <c r="K914" s="232"/>
    </row>
    <row r="915">
      <c r="K915" s="232"/>
    </row>
    <row r="916">
      <c r="K916" s="232"/>
    </row>
    <row r="917">
      <c r="K917" s="232"/>
    </row>
    <row r="918">
      <c r="K918" s="232"/>
    </row>
    <row r="919">
      <c r="K919" s="232"/>
    </row>
    <row r="920">
      <c r="K920" s="232"/>
    </row>
    <row r="921">
      <c r="K921" s="232"/>
    </row>
    <row r="922">
      <c r="K922" s="232"/>
    </row>
    <row r="923">
      <c r="K923" s="232"/>
    </row>
    <row r="924">
      <c r="K924" s="232"/>
    </row>
    <row r="925">
      <c r="K925" s="232"/>
    </row>
    <row r="926">
      <c r="K926" s="232"/>
    </row>
    <row r="927">
      <c r="K927" s="232"/>
    </row>
    <row r="928">
      <c r="K928" s="232"/>
    </row>
    <row r="929">
      <c r="K929" s="232"/>
    </row>
    <row r="930">
      <c r="K930" s="232"/>
    </row>
    <row r="931">
      <c r="K931" s="232"/>
    </row>
    <row r="932">
      <c r="K932" s="232"/>
    </row>
    <row r="933">
      <c r="K933" s="232"/>
    </row>
    <row r="934">
      <c r="K934" s="232"/>
    </row>
    <row r="935">
      <c r="K935" s="232"/>
    </row>
    <row r="936">
      <c r="K936" s="232"/>
    </row>
    <row r="937">
      <c r="K937" s="232"/>
    </row>
    <row r="938">
      <c r="K938" s="232"/>
    </row>
    <row r="939">
      <c r="K939" s="232"/>
    </row>
    <row r="940">
      <c r="K940" s="232"/>
    </row>
    <row r="941">
      <c r="K941" s="232"/>
    </row>
    <row r="942">
      <c r="K942" s="232"/>
    </row>
    <row r="943">
      <c r="K943" s="232"/>
    </row>
    <row r="944">
      <c r="K944" s="232"/>
    </row>
    <row r="945">
      <c r="K945" s="232"/>
    </row>
    <row r="946">
      <c r="K946" s="232"/>
    </row>
    <row r="947">
      <c r="K947" s="232"/>
    </row>
    <row r="948">
      <c r="K948" s="232"/>
    </row>
    <row r="949">
      <c r="K949" s="232"/>
    </row>
    <row r="950">
      <c r="K950" s="232"/>
    </row>
    <row r="951">
      <c r="K951" s="232"/>
    </row>
    <row r="952">
      <c r="K952" s="232"/>
    </row>
    <row r="953">
      <c r="K953" s="232"/>
    </row>
    <row r="954">
      <c r="K954" s="232"/>
    </row>
    <row r="955">
      <c r="K955" s="232"/>
    </row>
    <row r="956">
      <c r="K956" s="232"/>
    </row>
    <row r="957">
      <c r="K957" s="232"/>
    </row>
    <row r="958">
      <c r="K958" s="232"/>
    </row>
    <row r="959">
      <c r="K959" s="232"/>
    </row>
    <row r="960">
      <c r="K960" s="232"/>
    </row>
    <row r="961">
      <c r="K961" s="232"/>
    </row>
    <row r="962">
      <c r="K962" s="232"/>
    </row>
    <row r="963">
      <c r="K963" s="232"/>
    </row>
    <row r="964">
      <c r="K964" s="232"/>
    </row>
    <row r="965">
      <c r="K965" s="232"/>
    </row>
    <row r="966">
      <c r="K966" s="232"/>
    </row>
    <row r="967">
      <c r="K967" s="232"/>
    </row>
    <row r="968">
      <c r="K968" s="232"/>
    </row>
    <row r="969">
      <c r="K969" s="232"/>
    </row>
    <row r="970">
      <c r="K970" s="232"/>
    </row>
    <row r="971">
      <c r="K971" s="232"/>
    </row>
    <row r="972">
      <c r="K972" s="232"/>
    </row>
    <row r="973">
      <c r="K973" s="232"/>
    </row>
    <row r="974">
      <c r="K974" s="232"/>
    </row>
    <row r="975">
      <c r="K975" s="232"/>
    </row>
    <row r="976">
      <c r="K976" s="232"/>
    </row>
    <row r="977">
      <c r="K977" s="232"/>
    </row>
    <row r="978">
      <c r="K978" s="232"/>
    </row>
    <row r="979">
      <c r="K979" s="232"/>
    </row>
    <row r="980">
      <c r="K980" s="232"/>
    </row>
    <row r="981">
      <c r="K981" s="232"/>
    </row>
    <row r="982">
      <c r="K982" s="232"/>
    </row>
    <row r="983">
      <c r="K983" s="232"/>
    </row>
    <row r="984">
      <c r="K984" s="232"/>
    </row>
    <row r="985">
      <c r="K985" s="232"/>
    </row>
    <row r="986">
      <c r="K986" s="232"/>
    </row>
    <row r="987">
      <c r="K987" s="232"/>
    </row>
    <row r="988">
      <c r="K988" s="232"/>
    </row>
    <row r="989">
      <c r="K989" s="232"/>
    </row>
    <row r="990">
      <c r="K990" s="232"/>
    </row>
    <row r="991">
      <c r="K991" s="232"/>
    </row>
    <row r="992">
      <c r="K992" s="232"/>
    </row>
    <row r="993">
      <c r="K993" s="232"/>
    </row>
    <row r="994">
      <c r="K994" s="232"/>
    </row>
    <row r="995">
      <c r="K995" s="232"/>
    </row>
    <row r="996">
      <c r="K996" s="232"/>
    </row>
    <row r="997">
      <c r="K997" s="232"/>
    </row>
    <row r="998">
      <c r="K998" s="232"/>
    </row>
    <row r="999">
      <c r="K999" s="232"/>
    </row>
    <row r="1000">
      <c r="K1000" s="232"/>
    </row>
  </sheetData>
  <customSheetViews>
    <customSheetView guid="{2938FD61-1C54-41F9-AD5C-522B0675D6B8}" filter="1" showAutoFilter="1">
      <autoFilter ref="$I$61:$L$500"/>
    </customSheetView>
    <customSheetView guid="{08E032E1-CBE8-4B83-9FAB-540FA7603A16}" filter="1" showAutoFilter="1">
      <autoFilter ref="$H$61:$J$19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0" priority="1" stopIfTrue="1">
      <formula>MONTH(R9)&lt;&gt;$D$3</formula>
    </cfRule>
  </conditionalFormatting>
  <conditionalFormatting sqref="R19:X19">
    <cfRule type="expression" dxfId="1" priority="2" stopIfTrue="1">
      <formula>MONTH(R19)&lt;&gt;$D$3</formula>
    </cfRule>
  </conditionalFormatting>
  <conditionalFormatting sqref="R17:X17">
    <cfRule type="expression" dxfId="1" priority="3" stopIfTrue="1">
      <formula>MONTH(R17)&lt;&gt;$D$3</formula>
    </cfRule>
  </conditionalFormatting>
  <conditionalFormatting sqref="R15:X15">
    <cfRule type="expression" dxfId="1" priority="4" stopIfTrue="1">
      <formula>MONTH(R15)&lt;&gt;$D$3</formula>
    </cfRule>
  </conditionalFormatting>
  <conditionalFormatting sqref="R13:X13">
    <cfRule type="expression" dxfId="1" priority="5" stopIfTrue="1">
      <formula>MONTH(R13)&lt;&gt;$D$3</formula>
    </cfRule>
  </conditionalFormatting>
  <conditionalFormatting sqref="R11:X11">
    <cfRule type="expression" dxfId="1" priority="6" stopIfTrue="1">
      <formula>MONTH(R11)&lt;&gt;$D$3</formula>
    </cfRule>
  </conditionalFormatting>
  <conditionalFormatting sqref="R20:X20">
    <cfRule type="expression" dxfId="1" priority="7" stopIfTrue="1">
      <formula>MONTH(R19)&lt;&gt;$D$3</formula>
    </cfRule>
  </conditionalFormatting>
  <conditionalFormatting sqref="R18:X18">
    <cfRule type="expression" dxfId="1" priority="8" stopIfTrue="1">
      <formula>MONTH(R17)&lt;&gt;$D$3</formula>
    </cfRule>
  </conditionalFormatting>
  <conditionalFormatting sqref="R16:X16">
    <cfRule type="expression" dxfId="1" priority="9" stopIfTrue="1">
      <formula>MONTH(R15)&lt;&gt;$D$3</formula>
    </cfRule>
  </conditionalFormatting>
  <conditionalFormatting sqref="R14:X14">
    <cfRule type="expression" dxfId="1" priority="10" stopIfTrue="1">
      <formula>MONTH(R13)&lt;&gt;$D$3</formula>
    </cfRule>
  </conditionalFormatting>
  <conditionalFormatting sqref="R12:X12">
    <cfRule type="expression" dxfId="1" priority="11" stopIfTrue="1">
      <formula>MONTH(R11)&lt;&gt;$D$3</formula>
    </cfRule>
  </conditionalFormatting>
  <conditionalFormatting sqref="R10:X10">
    <cfRule type="expression" dxfId="1" priority="12" stopIfTrue="1">
      <formula>MONTH(R9)&lt;&gt;$D$3</formula>
    </cfRule>
  </conditionalFormatting>
  <conditionalFormatting sqref="Y20">
    <cfRule type="expression" dxfId="1" priority="13" stopIfTrue="1">
      <formula>MONTH($R$19)&lt;&gt;$D$3</formula>
    </cfRule>
  </conditionalFormatting>
  <conditionalFormatting sqref="Y18">
    <cfRule type="expression" dxfId="1" priority="14" stopIfTrue="1">
      <formula>MONTH($R$17)&lt;&gt;$D$3</formula>
    </cfRule>
  </conditionalFormatting>
  <conditionalFormatting sqref="Y16">
    <cfRule type="expression" dxfId="1" priority="15" stopIfTrue="1">
      <formula>MONTH($R$15)&lt;&gt;$D$3</formula>
    </cfRule>
  </conditionalFormatting>
  <conditionalFormatting sqref="Y14">
    <cfRule type="expression" dxfId="1" priority="16" stopIfTrue="1">
      <formula>MONTH($R$13)&lt;&gt;$D$3</formula>
    </cfRule>
  </conditionalFormatting>
  <conditionalFormatting sqref="Y12">
    <cfRule type="expression" dxfId="1" priority="17" stopIfTrue="1">
      <formula>MONTH($R$11)&lt;&gt;$D$3</formula>
    </cfRule>
  </conditionalFormatting>
  <conditionalFormatting sqref="Y10">
    <cfRule type="expression" dxfId="1" priority="18" stopIfTrue="1">
      <formula>MONTH($X$9)&lt;&gt;$D$3</formula>
    </cfRule>
  </conditionalFormatting>
  <conditionalFormatting sqref="H62:H500">
    <cfRule type="expression" dxfId="2" priority="19" stopIfTrue="1">
      <formula>AND(H62="", I62&lt;&gt;"")</formula>
    </cfRule>
  </conditionalFormatting>
  <dataValidations>
    <dataValidation type="list" allowBlank="1" showErrorMessage="1" sqref="J252">
      <formula1>'9월'!$AB$252:$AI$252</formula1>
    </dataValidation>
    <dataValidation type="list" allowBlank="1" showErrorMessage="1" sqref="J143">
      <formula1>'9월'!$AB$143:$AI$143</formula1>
    </dataValidation>
    <dataValidation type="list" allowBlank="1" showErrorMessage="1" sqref="J346">
      <formula1>'9월'!$AB$346:$AI$346</formula1>
    </dataValidation>
    <dataValidation type="list" allowBlank="1" showErrorMessage="1" sqref="J361">
      <formula1>'9월'!$AB$361:$AI$361</formula1>
    </dataValidation>
    <dataValidation type="list" allowBlank="1" showErrorMessage="1" sqref="J455">
      <formula1>'9월'!$AB$455:$AI$455</formula1>
    </dataValidation>
    <dataValidation type="list" allowBlank="1" showErrorMessage="1" sqref="J84">
      <formula1>'9월'!$AB$84:$AI$84</formula1>
    </dataValidation>
    <dataValidation type="list" allowBlank="1" showErrorMessage="1" sqref="J128">
      <formula1>'9월'!$AB$128:$AI$128</formula1>
    </dataValidation>
    <dataValidation type="list" allowBlank="1" showErrorMessage="1" sqref="J341">
      <formula1>'9월'!$AB$341:$AI$341</formula1>
    </dataValidation>
    <dataValidation type="list" allowBlank="1" showErrorMessage="1" sqref="J470">
      <formula1>'9월'!$AB$470:$AI$470</formula1>
    </dataValidation>
    <dataValidation type="list" allowBlank="1" showErrorMessage="1" sqref="J199">
      <formula1>'9월'!$AB$199:$AI$199</formula1>
    </dataValidation>
    <dataValidation type="list" allowBlank="1" showErrorMessage="1" sqref="J232">
      <formula1>'9월'!$AB$232:$AI$232</formula1>
    </dataValidation>
    <dataValidation type="list" allowBlank="1" showErrorMessage="1" sqref="J163">
      <formula1>'9월'!$AB$163:$AI$163</formula1>
    </dataValidation>
    <dataValidation type="list" allowBlank="1" showErrorMessage="1" sqref="J69">
      <formula1>'9월'!$AB$69:$AI$69</formula1>
    </dataValidation>
    <dataValidation type="list" allowBlank="1" showErrorMessage="1" sqref="J237">
      <formula1>'9월'!$AB$237:$AI$237</formula1>
    </dataValidation>
    <dataValidation type="list" allowBlank="1" showErrorMessage="1" sqref="J381">
      <formula1>'9월'!$AB$381:$AI$381</formula1>
    </dataValidation>
    <dataValidation type="list" allowBlank="1" showErrorMessage="1" sqref="J217">
      <formula1>'9월'!$AB$217:$AI$217</formula1>
    </dataValidation>
    <dataValidation type="list" allowBlank="1" showErrorMessage="1" sqref="J326">
      <formula1>'9월'!$AB$326:$AI$326</formula1>
    </dataValidation>
    <dataValidation type="list" allowBlank="1" showErrorMessage="1" sqref="J272">
      <formula1>'9월'!$AB$272:$AI$272</formula1>
    </dataValidation>
    <dataValidation type="list" allowBlank="1" showErrorMessage="1" sqref="J123">
      <formula1>'9월'!$AB$123:$AI$123</formula1>
    </dataValidation>
    <dataValidation type="list" allowBlank="1" showErrorMessage="1" sqref="J397">
      <formula1>'9월'!$AB$397:$AI$397</formula1>
    </dataValidation>
    <dataValidation type="list" allowBlank="1" showErrorMessage="1" sqref="J490">
      <formula1>'9월'!$AB$490:$AI$490</formula1>
    </dataValidation>
    <dataValidation type="list" allowBlank="1" showErrorMessage="1" sqref="J288">
      <formula1>'9월'!$AB$288:$AI$288</formula1>
    </dataValidation>
    <dataValidation type="list" allowBlank="1" showErrorMessage="1" sqref="J430">
      <formula1>'9월'!$AB$430:$AI$430</formula1>
    </dataValidation>
    <dataValidation type="list" allowBlank="1" showErrorMessage="1" sqref="J108">
      <formula1>'9월'!$AB$108:$AI$108</formula1>
    </dataValidation>
    <dataValidation type="list" allowBlank="1" showErrorMessage="1" sqref="J435">
      <formula1>'9월'!$AB$435:$AI$435</formula1>
    </dataValidation>
    <dataValidation type="list" allowBlank="1" showErrorMessage="1" sqref="J183">
      <formula1>'9월'!$AB$183:$AI$183</formula1>
    </dataValidation>
    <dataValidation type="list" allowBlank="1" showErrorMessage="1" sqref="J70">
      <formula1>'9월'!$AB$70:$AI$70</formula1>
    </dataValidation>
    <dataValidation type="list" allowBlank="1" showErrorMessage="1" sqref="J179">
      <formula1>'9월'!$AB$179:$AI$179</formula1>
    </dataValidation>
    <dataValidation type="list" allowBlank="1" showErrorMessage="1" sqref="J321">
      <formula1>'9월'!$AB$321:$AI$321</formula1>
    </dataValidation>
    <dataValidation type="list" allowBlank="1" showErrorMessage="1" sqref="J292">
      <formula1>'9월'!$AB$292:$AI$292</formula1>
    </dataValidation>
    <dataValidation type="list" allowBlank="1" showErrorMessage="1" sqref="J486">
      <formula1>'9월'!$AB$486:$AI$486</formula1>
    </dataValidation>
    <dataValidation type="list" allowBlank="1" showErrorMessage="1" sqref="J212">
      <formula1>'9월'!$AB$212:$AI$212</formula1>
    </dataValidation>
    <dataValidation type="list" allowBlank="1" showErrorMessage="1" sqref="J174">
      <formula1>'9월'!$AB$174:$AI$174</formula1>
    </dataValidation>
    <dataValidation type="list" allowBlank="1" showErrorMessage="1" sqref="J188">
      <formula1>'9월'!$AB$188:$AI$188</formula1>
    </dataValidation>
    <dataValidation type="list" allowBlank="1" showErrorMessage="1" sqref="J268">
      <formula1>'9월'!$AB$268:$AI$268</formula1>
    </dataValidation>
    <dataValidation type="list" allowBlank="1" showErrorMessage="1" sqref="J67">
      <formula1>'9월'!$AB$67:$AI$67</formula1>
    </dataValidation>
    <dataValidation type="list" allowBlank="1" showErrorMessage="1" sqref="J221">
      <formula1>'9월'!$AB$221:$AI$221</formula1>
    </dataValidation>
    <dataValidation type="list" allowBlank="1" showErrorMessage="1" sqref="J377">
      <formula1>'9월'!$AB$377:$AI$377</formula1>
    </dataValidation>
    <dataValidation type="list" allowBlank="1" showErrorMessage="1" sqref="J495">
      <formula1>'9월'!$AB$495:$AI$495</formula1>
    </dataValidation>
    <dataValidation type="list" allowBlank="1" showErrorMessage="1" sqref="J103">
      <formula1>'9월'!$AB$103:$AI$103</formula1>
    </dataValidation>
    <dataValidation type="list" allowBlank="1" showErrorMessage="1" sqref="J112">
      <formula1>'9월'!$AB$112:$AI$112</formula1>
    </dataValidation>
    <dataValidation type="list" allowBlank="1" showErrorMessage="1" sqref="J386">
      <formula1>'9월'!$AB$386:$AI$386</formula1>
    </dataValidation>
    <dataValidation type="list" allowBlank="1" showErrorMessage="1" sqref="J283">
      <formula1>'9월'!$AB$283:$AI$283</formula1>
    </dataValidation>
    <dataValidation type="list" allowBlank="1" showErrorMessage="1" sqref="J410">
      <formula1>'9월'!$AB$410:$AI$410</formula1>
    </dataValidation>
    <dataValidation type="list" allowBlank="1" showErrorMessage="1" sqref="J72">
      <formula1>'9월'!$AB$72:$AI$72</formula1>
    </dataValidation>
    <dataValidation type="list" allowBlank="1" showErrorMessage="1" sqref="J429">
      <formula1>'9월'!$AB$429:$AI$429</formula1>
    </dataValidation>
    <dataValidation type="list" allowBlank="1" showErrorMessage="1" sqref="J466">
      <formula1>'9월'!$AB$466:$AI$466</formula1>
    </dataValidation>
    <dataValidation type="list" allowBlank="1" showErrorMessage="1" sqref="J277">
      <formula1>'9월'!$AB$277:$AI$277</formula1>
    </dataValidation>
    <dataValidation type="list" allowBlank="1" showErrorMessage="1" sqref="J392">
      <formula1>'9월'!$AB$392:$AI$392</formula1>
    </dataValidation>
    <dataValidation type="list" allowBlank="1" showErrorMessage="1" sqref="J96">
      <formula1>'9월'!$AB$96:$AI$96</formula1>
    </dataValidation>
    <dataValidation type="list" allowBlank="1" showErrorMessage="1" sqref="J168">
      <formula1>'9월'!$AB$168:$AI$168</formula1>
    </dataValidation>
    <dataValidation type="list" allowBlank="1" showErrorMessage="1" sqref="J301">
      <formula1>'9월'!$AB$301:$AI$301</formula1>
    </dataValidation>
    <dataValidation type="list" allowBlank="1" showErrorMessage="1" sqref="J310">
      <formula1>'9월'!$AB$310:$AI$310</formula1>
    </dataValidation>
    <dataValidation type="list" allowBlank="1" showErrorMessage="1" sqref="J159">
      <formula1>'9월'!$AB$159:$AI$159</formula1>
    </dataValidation>
    <dataValidation type="list" allowBlank="1" showErrorMessage="1" sqref="J201">
      <formula1>'9월'!$AB$201:$AI$201</formula1>
    </dataValidation>
    <dataValidation type="list" allowBlank="1" showErrorMessage="1" sqref="J475">
      <formula1>'9월'!$AB$475:$AI$475</formula1>
    </dataValidation>
    <dataValidation type="list" allowBlank="1" showErrorMessage="1" sqref="J248">
      <formula1>'9월'!$AB$248:$AI$248</formula1>
    </dataValidation>
    <dataValidation type="list" allowBlank="1" showErrorMessage="1" sqref="J194">
      <formula1>'9월'!$AB$194:$AI$194</formula1>
    </dataValidation>
    <dataValidation type="list" allowBlank="1" showErrorMessage="1" sqref="J357">
      <formula1>'9월'!$AB$357:$AI$357</formula1>
    </dataValidation>
    <dataValidation type="list" allowBlank="1" showErrorMessage="1" sqref="J366">
      <formula1>'9월'!$AB$366:$AI$366</formula1>
    </dataValidation>
    <dataValidation type="list" allowBlank="1" showErrorMessage="1" sqref="J98">
      <formula1>'9월'!$AB$98:$AI$98</formula1>
    </dataValidation>
    <dataValidation type="list" allowBlank="1" showErrorMessage="1" sqref="J337">
      <formula1>'9월'!$AB$337:$AI$337</formula1>
    </dataValidation>
    <dataValidation type="list" allowBlank="1" showErrorMessage="1" sqref="J446">
      <formula1>'9월'!$AB$446:$AI$446</formula1>
    </dataValidation>
    <dataValidation type="list" allowBlank="1" showErrorMessage="1" sqref="J148">
      <formula1>'9월'!$AB$148:$AI$148</formula1>
    </dataValidation>
    <dataValidation type="list" allowBlank="1" showErrorMessage="1" sqref="J409">
      <formula1>'9월'!$AB$409:$AI$409</formula1>
    </dataValidation>
    <dataValidation type="list" allowBlank="1" showErrorMessage="1" sqref="J257">
      <formula1>'9월'!$AB$257:$AI$257</formula1>
    </dataValidation>
    <dataValidation type="list" allowBlank="1" showErrorMessage="1" sqref="J139">
      <formula1>'9월'!$AB$139:$AI$139</formula1>
    </dataValidation>
    <dataValidation type="list" allowBlank="1" showErrorMessage="1" sqref="J469">
      <formula1>'9월'!$AB$469:$AI$469</formula1>
    </dataValidation>
    <dataValidation type="list" allowBlank="1" showErrorMessage="1" sqref="J395">
      <formula1>'9월'!$AB$395:$AI$395</formula1>
    </dataValidation>
    <dataValidation type="list" allowBlank="1" showErrorMessage="1" sqref="J230">
      <formula1>'9월'!$AB$230:$AI$230</formula1>
    </dataValidation>
    <dataValidation type="list" allowBlank="1" showErrorMessage="1" sqref="J65">
      <formula1>'9월'!$AB$65:$AI$65</formula1>
    </dataValidation>
    <dataValidation type="list" allowBlank="1" showErrorMessage="1" sqref="J165">
      <formula1>'9월'!$AB$165:$AI$165</formula1>
    </dataValidation>
    <dataValidation type="list" allowBlank="1" showErrorMessage="1" sqref="J197">
      <formula1>'9월'!$AB$197:$AI$197</formula1>
    </dataValidation>
    <dataValidation type="list" allowBlank="1" showErrorMessage="1" sqref="J449">
      <formula1>'9월'!$AB$449:$AI$449</formula1>
    </dataValidation>
    <dataValidation type="list" allowBlank="1" showErrorMessage="1" sqref="J363">
      <formula1>'9월'!$AB$363:$AI$363</formula1>
    </dataValidation>
    <dataValidation type="list" allowBlank="1" showErrorMessage="1" sqref="J235">
      <formula1>'9월'!$AB$235:$AI$235</formula1>
    </dataValidation>
    <dataValidation type="list" allowBlank="1" showErrorMessage="1" sqref="J344">
      <formula1>'9월'!$AB$344:$AI$344</formula1>
    </dataValidation>
    <dataValidation type="list" allowBlank="1" showErrorMessage="1" sqref="J254">
      <formula1>'9월'!$AB$254:$AI$254</formula1>
    </dataValidation>
    <dataValidation type="list" allowBlank="1" showErrorMessage="1" sqref="J141">
      <formula1>'9월'!$AB$141:$AI$141</formula1>
    </dataValidation>
    <dataValidation type="list" allowBlank="1" showErrorMessage="1" sqref="J145">
      <formula1>'9월'!$AB$145:$AI$145</formula1>
    </dataValidation>
    <dataValidation type="list" allowBlank="1" showErrorMessage="1" sqref="J160">
      <formula1>'9월'!$AB$160:$AI$160</formula1>
    </dataValidation>
    <dataValidation type="list" allowBlank="1" showErrorMessage="1" sqref="J250">
      <formula1>'9월'!$AB$250:$AI$250</formula1>
    </dataValidation>
    <dataValidation type="list" allowBlank="1" showErrorMessage="1" sqref="J415">
      <formula1>'9월'!$AB$415:$AI$415</formula1>
    </dataValidation>
    <dataValidation type="list" allowBlank="1" showErrorMessage="1" sqref="J433">
      <formula1>'9월'!$AB$433:$AI$433</formula1>
    </dataValidation>
    <dataValidation type="list" allowBlank="1" showErrorMessage="1" sqref="J452">
      <formula1>'9월'!$AB$452:$AI$452</formula1>
    </dataValidation>
    <dataValidation type="list" allowBlank="1" showErrorMessage="1" sqref="J306">
      <formula1>'9월'!$AB$306:$AI$306</formula1>
    </dataValidation>
    <dataValidation type="list" allowBlank="1" showErrorMessage="1" sqref="J343">
      <formula1>'9월'!$AB$343:$AI$343</formula1>
    </dataValidation>
    <dataValidation type="list" allowBlank="1" showErrorMessage="1" sqref="J126">
      <formula1>'9월'!$AB$126:$AI$126</formula1>
    </dataValidation>
    <dataValidation type="list" allowBlank="1" showErrorMessage="1" sqref="J270">
      <formula1>'9월'!$AB$270:$AI$270</formula1>
    </dataValidation>
    <dataValidation type="list" allowBlank="1" showErrorMessage="1" sqref="J489">
      <formula1>'9월'!$AB$489:$AI$489</formula1>
    </dataValidation>
    <dataValidation type="list" allowBlank="1" showErrorMessage="1" sqref="J106">
      <formula1>'9월'!$AB$106:$AI$106</formula1>
    </dataValidation>
    <dataValidation type="list" allowBlank="1" showErrorMessage="1" sqref="J234">
      <formula1>'9월'!$AB$234:$AI$234</formula1>
    </dataValidation>
    <dataValidation type="list" allowBlank="1" showErrorMessage="1" sqref="J62">
      <formula1>'9월'!$AB$62:$AI$62</formula1>
    </dataValidation>
    <dataValidation type="list" allowBlank="1" showErrorMessage="1" sqref="J125">
      <formula1>'9월'!$AB$125:$AI$125</formula1>
    </dataValidation>
    <dataValidation type="list" allowBlank="1" showErrorMessage="1" sqref="J215">
      <formula1>'9월'!$AB$215:$AI$215</formula1>
    </dataValidation>
    <dataValidation type="list" allowBlank="1" showErrorMessage="1" sqref="J161">
      <formula1>'9월'!$AB$161:$AI$161</formula1>
    </dataValidation>
    <dataValidation type="list" allowBlank="1" showErrorMessage="1" sqref="J180">
      <formula1>'9월'!$AB$180:$AI$180</formula1>
    </dataValidation>
    <dataValidation type="list" allowBlank="1" showErrorMessage="1" sqref="J399">
      <formula1>'9월'!$AB$399:$AI$399</formula1>
    </dataValidation>
    <dataValidation type="list" allowBlank="1" showErrorMessage="1" sqref="J324">
      <formula1>'9월'!$AB$324:$AI$324</formula1>
    </dataValidation>
    <dataValidation type="list" allowBlank="1" showErrorMessage="1" sqref="J304">
      <formula1>'9월'!$AB$304:$AI$304</formula1>
    </dataValidation>
    <dataValidation type="list" allowBlank="1" showErrorMessage="1" sqref="J432">
      <formula1>'9월'!$AB$432:$AI$432</formula1>
    </dataValidation>
    <dataValidation type="list" allowBlank="1" showErrorMessage="1" sqref="J450">
      <formula1>'9월'!$AB$450:$AI$450</formula1>
    </dataValidation>
    <dataValidation type="list" allowBlank="1" showErrorMessage="1" sqref="J323">
      <formula1>'9월'!$AB$323:$AI$323</formula1>
    </dataValidation>
    <dataValidation type="list" allowBlank="1" showErrorMessage="1" sqref="J413">
      <formula1>'9월'!$AB$413:$AI$413</formula1>
    </dataValidation>
    <dataValidation type="list" allowBlank="1" showErrorMessage="1" sqref="J76">
      <formula1>'9월'!$AB$76:$AI$76</formula1>
    </dataValidation>
    <dataValidation type="list" allowBlank="1" showErrorMessage="1" sqref="J313">
      <formula1>'9월'!$AB$313:$AI$313</formula1>
    </dataValidation>
    <dataValidation type="list" allowBlank="1" showErrorMessage="1" sqref="J493">
      <formula1>'9월'!$AB$493:$AI$493</formula1>
    </dataValidation>
    <dataValidation type="list" allowBlank="1" showErrorMessage="1" sqref="J176">
      <formula1>'9월'!$AB$176:$AI$176</formula1>
    </dataValidation>
    <dataValidation type="list" allowBlank="1" showErrorMessage="1" sqref="J186">
      <formula1>'9월'!$AB$186:$AI$186</formula1>
    </dataValidation>
    <dataValidation type="list" allowBlank="1" showErrorMessage="1" sqref="J214">
      <formula1>'9월'!$AB$214:$AI$214</formula1>
    </dataValidation>
    <dataValidation type="list" allowBlank="1" showErrorMessage="1" sqref="J120">
      <formula1>'9월'!$AB$120:$AI$120</formula1>
    </dataValidation>
    <dataValidation type="list" allowBlank="1" showErrorMessage="1" sqref="J181">
      <formula1>'9월'!$AB$181:$AI$181</formula1>
    </dataValidation>
    <dataValidation type="list" allowBlank="1" showErrorMessage="1" sqref="J394">
      <formula1>'9월'!$AB$394:$AI$394</formula1>
    </dataValidation>
    <dataValidation type="list" allowBlank="1" showErrorMessage="1" sqref="J275">
      <formula1>'9월'!$AB$275:$AI$275</formula1>
    </dataValidation>
    <dataValidation type="list" allowBlank="1" showErrorMessage="1" sqref="J488">
      <formula1>'9월'!$AB$488:$AI$488</formula1>
    </dataValidation>
    <dataValidation type="list" allowBlank="1" showErrorMessage="1" sqref="J407">
      <formula1>'9월'!$AB$407:$AI$407</formula1>
    </dataValidation>
    <dataValidation type="list" allowBlank="1" showErrorMessage="1" sqref="J303">
      <formula1>'9월'!$AB$303:$AI$303</formula1>
    </dataValidation>
    <dataValidation type="list" allowBlank="1" showErrorMessage="1" sqref="J318">
      <formula1>'9월'!$AB$318:$AI$318</formula1>
    </dataValidation>
    <dataValidation type="list" allowBlank="1" showErrorMessage="1" sqref="J369">
      <formula1>'9월'!$AB$369:$AI$369</formula1>
    </dataValidation>
    <dataValidation type="list" allowBlank="1" showErrorMessage="1" sqref="J130">
      <formula1>'9월'!$AB$130:$AI$130</formula1>
    </dataValidation>
    <dataValidation type="list" allowBlank="1" showErrorMessage="1" sqref="J265">
      <formula1>'9월'!$AB$265:$AI$265</formula1>
    </dataValidation>
    <dataValidation type="list" allowBlank="1" showErrorMessage="1" sqref="J417">
      <formula1>'9월'!$AB$417:$AI$417</formula1>
    </dataValidation>
    <dataValidation type="list" allowBlank="1" showErrorMessage="1" sqref="J359">
      <formula1>'9월'!$AB$359:$AI$359</formula1>
    </dataValidation>
    <dataValidation type="list" allowBlank="1" showErrorMessage="1" sqref="J364">
      <formula1>'9월'!$AB$364:$AI$364</formula1>
    </dataValidation>
    <dataValidation type="list" allowBlank="1" showErrorMessage="1" sqref="J77">
      <formula1>'9월'!$AB$77:$AI$77</formula1>
    </dataValidation>
    <dataValidation type="list" allowBlank="1" showErrorMessage="1" sqref="J402">
      <formula1>'9월'!$AB$402:$AI$402</formula1>
    </dataValidation>
    <dataValidation type="list" allowBlank="1" showErrorMessage="1" sqref="J146">
      <formula1>'9월'!$AB$146:$AI$146</formula1>
    </dataValidation>
    <dataValidation type="list" allowBlank="1" showErrorMessage="1" sqref="J354">
      <formula1>'9월'!$AB$354:$AI$354</formula1>
    </dataValidation>
    <dataValidation type="list" allowBlank="1" showErrorMessage="1" sqref="J458">
      <formula1>'9월'!$AB$458:$AI$458</formula1>
    </dataValidation>
    <dataValidation type="list" allowBlank="1" showErrorMessage="1" sqref="J453">
      <formula1>'9월'!$AB$453:$AI$453</formula1>
    </dataValidation>
    <dataValidation type="list" allowBlank="1" showErrorMessage="1" sqref="J457">
      <formula1>'9월'!$AB$457:$AI$457</formula1>
    </dataValidation>
    <dataValidation type="list" allowBlank="1" showErrorMessage="1" sqref="J358">
      <formula1>'9월'!$AB$358:$AI$358</formula1>
    </dataValidation>
    <dataValidation type="list" allowBlank="1" showErrorMessage="1" sqref="J239">
      <formula1>'9월'!$AB$239:$AI$239</formula1>
    </dataValidation>
    <dataValidation type="list" allowBlank="1" showErrorMessage="1" sqref="J329">
      <formula1>'9월'!$AB$329:$AI$329</formula1>
    </dataValidation>
    <dataValidation type="list" allowBlank="1" showErrorMessage="1" sqref="J448">
      <formula1>'9월'!$AB$448:$AI$448</formula1>
    </dataValidation>
    <dataValidation type="list" allowBlank="1" showErrorMessage="1" sqref="J447">
      <formula1>'9월'!$AB$447:$AI$447</formula1>
    </dataValidation>
    <dataValidation type="list" allowBlank="1" showErrorMessage="1" sqref="J75">
      <formula1>'9월'!$AB$75:$AI$75</formula1>
    </dataValidation>
    <dataValidation type="list" allowBlank="1" showErrorMessage="1" sqref="J482">
      <formula1>'9월'!$AB$482:$AI$482</formula1>
    </dataValidation>
    <dataValidation type="list" allowBlank="1" showErrorMessage="1" sqref="J274">
      <formula1>'9월'!$AB$274:$AI$274</formula1>
    </dataValidation>
    <dataValidation type="list" allowBlank="1" showErrorMessage="1" sqref="J121">
      <formula1>'9월'!$AB$121:$AI$121</formula1>
    </dataValidation>
    <dataValidation type="list" allowBlank="1" showErrorMessage="1" sqref="J187">
      <formula1>'9월'!$AB$187:$AI$187</formula1>
    </dataValidation>
    <dataValidation type="list" allowBlank="1" showErrorMessage="1" sqref="J175">
      <formula1>'9월'!$AB$175:$AI$175</formula1>
    </dataValidation>
    <dataValidation type="list" allowBlank="1" showErrorMessage="1" sqref="J492">
      <formula1>'9월'!$AB$492:$AI$492</formula1>
    </dataValidation>
    <dataValidation type="list" allowBlank="1" showErrorMessage="1" sqref="J220">
      <formula1>'9월'!$AB$220:$AI$220</formula1>
    </dataValidation>
    <dataValidation type="list" allowBlank="1" showErrorMessage="1" sqref="J328">
      <formula1>'9월'!$AB$328:$AI$328</formula1>
    </dataValidation>
    <dataValidation type="list" allowBlank="1" showErrorMessage="1" sqref="J408">
      <formula1>'9월'!$AB$408:$AI$408</formula1>
    </dataValidation>
    <dataValidation type="list" allowBlank="1" showErrorMessage="1" sqref="J177">
      <formula1>'9월'!$AB$177:$AI$177</formula1>
    </dataValidation>
    <dataValidation type="list" allowBlank="1" showErrorMessage="1" sqref="J393">
      <formula1>'9월'!$AB$393:$AI$393</formula1>
    </dataValidation>
    <dataValidation type="list" allowBlank="1" showErrorMessage="1" sqref="J74">
      <formula1>'9월'!$AB$74:$AI$74</formula1>
    </dataValidation>
    <dataValidation type="list" allowBlank="1" showErrorMessage="1" sqref="J185">
      <formula1>'9월'!$AB$185:$AI$185</formula1>
    </dataValidation>
    <dataValidation type="list" allowBlank="1" showErrorMessage="1" sqref="J276">
      <formula1>'9월'!$AB$276:$AI$276</formula1>
    </dataValidation>
    <dataValidation type="list" allowBlank="1" showErrorMessage="1" sqref="J483">
      <formula1>'9월'!$AB$483:$AI$483</formula1>
    </dataValidation>
    <dataValidation type="list" allowBlank="1" showErrorMessage="1" sqref="J319">
      <formula1>'9월'!$AB$319:$AI$319</formula1>
    </dataValidation>
    <dataValidation type="list" allowBlank="1" showErrorMessage="1" sqref="J210">
      <formula1>'9월'!$AB$210:$AI$210</formula1>
    </dataValidation>
    <dataValidation type="list" allowBlank="1" showErrorMessage="1" sqref="J484">
      <formula1>'9월'!$AB$484:$AI$484</formula1>
    </dataValidation>
    <dataValidation type="list" allowBlank="1" showErrorMessage="1" sqref="J229">
      <formula1>'9월'!$AB$229:$AI$229</formula1>
    </dataValidation>
    <dataValidation type="list" allowBlank="1" showErrorMessage="1" sqref="J418">
      <formula1>'9월'!$AB$418:$AI$418</formula1>
    </dataValidation>
    <dataValidation type="list" allowBlank="1" showErrorMessage="1" sqref="J441">
      <formula1>'9월'!$AB$441:$AI$441</formula1>
    </dataValidation>
    <dataValidation type="list" allowBlank="1" showErrorMessage="1" sqref="J266">
      <formula1>'9월'!$AB$266:$AI$266</formula1>
    </dataValidation>
    <dataValidation type="list" allowBlank="1" showErrorMessage="1" sqref="J459">
      <formula1>'9월'!$AB$459:$AI$459</formula1>
    </dataValidation>
    <dataValidation type="list" allowBlank="1" showErrorMessage="1" sqref="J403">
      <formula1>'9월'!$AB$403:$AI$403</formula1>
    </dataValidation>
    <dataValidation type="list" allowBlank="1" showErrorMessage="1" sqref="J223">
      <formula1>'9월'!$AB$223:$AI$223</formula1>
    </dataValidation>
    <dataValidation type="list" allowBlank="1" showErrorMessage="1" sqref="J79">
      <formula1>'9월'!$AB$79:$AI$79</formula1>
    </dataValidation>
    <dataValidation type="list" allowBlank="1" showErrorMessage="1" sqref="J172">
      <formula1>'9월'!$AB$172:$AI$172</formula1>
    </dataValidation>
    <dataValidation type="list" allowBlank="1" showErrorMessage="1" sqref="J317">
      <formula1>'9월'!$AB$317:$AI$317</formula1>
    </dataValidation>
    <dataValidation type="list" allowBlank="1" showErrorMessage="1" sqref="J390">
      <formula1>'9월'!$AB$390:$AI$390</formula1>
    </dataValidation>
    <dataValidation type="list" allowBlank="1" showErrorMessage="1" sqref="J497">
      <formula1>'9월'!$AB$497:$AI$497</formula1>
    </dataValidation>
    <dataValidation type="list" allowBlank="1" showErrorMessage="1" sqref="J228">
      <formula1>'9월'!$AB$228:$AI$228</formula1>
    </dataValidation>
    <dataValidation type="list" allowBlank="1" showErrorMessage="1" sqref="J494">
      <formula1>'9월'!$AB$494:$AI$494</formula1>
    </dataValidation>
    <dataValidation type="list" allowBlank="1" showErrorMessage="1" sqref="J355">
      <formula1>'9월'!$AB$355:$AI$355</formula1>
    </dataValidation>
    <dataValidation type="list" allowBlank="1" showErrorMessage="1" sqref="J406">
      <formula1>'9월'!$AB$406:$AI$406</formula1>
    </dataValidation>
    <dataValidation type="list" allowBlank="1" showErrorMessage="1" sqref="J444">
      <formula1>'9월'!$AB$444:$AI$444</formula1>
    </dataValidation>
    <dataValidation type="list" allowBlank="1" showErrorMessage="1" sqref="J279">
      <formula1>'9월'!$AB$279:$AI$279</formula1>
    </dataValidation>
    <dataValidation type="list" allowBlank="1" showErrorMessage="1" sqref="J95">
      <formula1>'9월'!$AB$95:$AI$95</formula1>
    </dataValidation>
    <dataValidation type="list" allowBlank="1" showErrorMessage="1" sqref="J137">
      <formula1>'9월'!$AB$137:$AI$137</formula1>
    </dataValidation>
    <dataValidation type="list" allowBlank="1" showErrorMessage="1" sqref="J263">
      <formula1>'9월'!$AB$263:$AI$263</formula1>
    </dataValidation>
    <dataValidation type="list" allowBlank="1" showErrorMessage="1" sqref="J312">
      <formula1>'9월'!$AB$312:$AI$312</formula1>
    </dataValidation>
    <dataValidation type="list" allowBlank="1" showErrorMessage="1" sqref="J132">
      <formula1>'9월'!$AB$132:$AI$132</formula1>
    </dataValidation>
    <dataValidation type="list" allowBlank="1" showErrorMessage="1" sqref="J226">
      <formula1>'9월'!$AB$226:$AI$226</formula1>
    </dataValidation>
    <dataValidation type="list" allowBlank="1" showErrorMessage="1" sqref="J131">
      <formula1>'9월'!$AB$131:$AI$131</formula1>
    </dataValidation>
    <dataValidation type="list" allowBlank="1" showErrorMessage="1" sqref="J401">
      <formula1>'9월'!$AB$401:$AI$401</formula1>
    </dataValidation>
    <dataValidation type="list" allowBlank="1" showErrorMessage="1" sqref="J264">
      <formula1>'9월'!$AB$264:$AI$264</formula1>
    </dataValidation>
    <dataValidation type="list" allowBlank="1" showErrorMessage="1" sqref="J368">
      <formula1>'9월'!$AB$368:$AI$368</formula1>
    </dataValidation>
    <dataValidation type="list" allowBlank="1" showErrorMessage="1" sqref="J94">
      <formula1>'9월'!$AB$94:$AI$94</formula1>
    </dataValidation>
    <dataValidation type="list" allowBlank="1" showErrorMessage="1" sqref="J481">
      <formula1>'9월'!$AB$481:$AI$481</formula1>
    </dataValidation>
    <dataValidation type="list" allowBlank="1" showErrorMessage="1" sqref="J405">
      <formula1>'9월'!$AB$405:$AI$405</formula1>
    </dataValidation>
    <dataValidation type="list" allowBlank="1" showErrorMessage="1" sqref="J136">
      <formula1>'9월'!$AB$136:$AI$136</formula1>
    </dataValidation>
    <dataValidation type="list" allowBlank="1" showErrorMessage="1" sqref="J90">
      <formula1>'9월'!$AB$90:$AI$90</formula1>
    </dataValidation>
    <dataValidation type="list" allowBlank="1" showErrorMessage="1" sqref="J353">
      <formula1>'9월'!$AB$353:$AI$353</formula1>
    </dataValidation>
    <dataValidation type="list" allowBlank="1" showErrorMessage="1" sqref="J443">
      <formula1>'9월'!$AB$443:$AI$443</formula1>
    </dataValidation>
    <dataValidation type="list" allowBlank="1" showErrorMessage="1" sqref="J93">
      <formula1>'9월'!$AB$93:$AI$93</formula1>
    </dataValidation>
    <dataValidation type="list" allowBlank="1" showErrorMessage="1" sqref="J225">
      <formula1>'9월'!$AB$225:$AI$225</formula1>
    </dataValidation>
    <dataValidation type="list" allowBlank="1" showErrorMessage="1" sqref="J499">
      <formula1>'9월'!$AB$499:$AI$499</formula1>
    </dataValidation>
    <dataValidation type="list" allowBlank="1" showErrorMessage="1" sqref="J315">
      <formula1>'9월'!$AB$315:$AI$315</formula1>
    </dataValidation>
    <dataValidation type="list" allowBlank="1" showErrorMessage="1" sqref="J135">
      <formula1>'9월'!$AB$135:$AI$135</formula1>
    </dataValidation>
    <dataValidation type="list" allowBlank="1" showErrorMessage="1" sqref="J350">
      <formula1>'9월'!$AB$350:$AI$350</formula1>
    </dataValidation>
    <dataValidation type="list" allowBlank="1" showErrorMessage="1" sqref="J170">
      <formula1>'9월'!$AB$170:$AI$170</formula1>
    </dataValidation>
    <dataValidation type="list" allowBlank="1" showErrorMessage="1" sqref="J260">
      <formula1>'9월'!$AB$260:$AI$260</formula1>
    </dataValidation>
    <dataValidation type="list" allowBlank="1" showErrorMessage="1" sqref="J78">
      <formula1>'9월'!$AB$78:$AI$78</formula1>
    </dataValidation>
    <dataValidation type="list" allowBlank="1" showErrorMessage="1" sqref="J92">
      <formula1>'9월'!$AB$92:$AI$92</formula1>
    </dataValidation>
    <dataValidation type="list" allowBlank="1" showErrorMessage="1" sqref="J442">
      <formula1>'9월'!$AB$442:$AI$442</formula1>
    </dataValidation>
    <dataValidation type="list" allowBlank="1" showErrorMessage="1" sqref="J314">
      <formula1>'9월'!$AB$314:$AI$314</formula1>
    </dataValidation>
    <dataValidation type="list" allowBlank="1" showErrorMessage="1" sqref="J352">
      <formula1>'9월'!$AB$352:$AI$352</formula1>
    </dataValidation>
    <dataValidation type="list" allowBlank="1" showErrorMessage="1" sqref="J261">
      <formula1>'9월'!$AB$261:$AI$261</formula1>
    </dataValidation>
    <dataValidation type="list" allowBlank="1" showErrorMessage="1" sqref="J498">
      <formula1>'9월'!$AB$498:$AI$498</formula1>
    </dataValidation>
    <dataValidation type="list" allowBlank="1" showErrorMessage="1" sqref="J91">
      <formula1>'9월'!$AB$91:$AI$91</formula1>
    </dataValidation>
    <dataValidation type="list" allowBlank="1" showErrorMessage="1" sqref="J171">
      <formula1>'9월'!$AB$171:$AI$171</formula1>
    </dataValidation>
    <dataValidation type="list" allowBlank="1" showErrorMessage="1" sqref="J351">
      <formula1>'9월'!$AB$351:$AI$351</formula1>
    </dataValidation>
    <dataValidation type="list" allowBlank="1" showErrorMessage="1" sqref="J404">
      <formula1>'9월'!$AB$404:$AI$404</formula1>
    </dataValidation>
    <dataValidation type="list" allowBlank="1" showErrorMessage="1" sqref="J134">
      <formula1>'9월'!$AB$134:$AI$134</formula1>
    </dataValidation>
    <dataValidation type="list" allowBlank="1" showErrorMessage="1" sqref="J224">
      <formula1>'9월'!$AB$224:$AI$224</formula1>
    </dataValidation>
    <dataValidation type="list" allowBlank="1" showErrorMessage="1" sqref="J97">
      <formula1>'9월'!$AB$97:$AI$97</formula1>
    </dataValidation>
    <dataValidation type="list" allowBlank="1" showErrorMessage="1" sqref="J460">
      <formula1>'9월'!$AB$460:$AI$460</formula1>
    </dataValidation>
    <dataValidation type="list" allowBlank="1" showErrorMessage="1" sqref="J138">
      <formula1>'9월'!$AB$138:$AI$138</formula1>
    </dataValidation>
    <dataValidation type="list" allowBlank="1" showErrorMessage="1" sqref="J153">
      <formula1>'9월'!$AB$153:$AI$153</formula1>
    </dataValidation>
    <dataValidation type="list" allowBlank="1" showErrorMessage="1" sqref="J242">
      <formula1>'9월'!$AB$242:$AI$242</formula1>
    </dataValidation>
    <dataValidation type="list" allowBlank="1" showErrorMessage="1" sqref="J247">
      <formula1>'9월'!$AB$247:$AI$247</formula1>
    </dataValidation>
    <dataValidation type="list" allowBlank="1" showErrorMessage="1" sqref="J262">
      <formula1>'9월'!$AB$262:$AI$262</formula1>
    </dataValidation>
    <dataValidation type="list" allowBlank="1" showErrorMessage="1" sqref="J133">
      <formula1>'9월'!$AB$133:$AI$133</formula1>
    </dataValidation>
    <dataValidation type="list" allowBlank="1" showErrorMessage="1" sqref="J336">
      <formula1>'9월'!$AB$336:$AI$336</formula1>
    </dataValidation>
    <dataValidation type="list" allowBlank="1" showErrorMessage="1" sqref="J480">
      <formula1>'9월'!$AB$480:$AI$480</formula1>
    </dataValidation>
    <dataValidation type="list" allowBlank="1" showErrorMessage="1" sqref="J445">
      <formula1>'9월'!$AB$445:$AI$445</formula1>
    </dataValidation>
    <dataValidation type="list" allowBlank="1" showErrorMessage="1" sqref="J440">
      <formula1>'9월'!$AB$440:$AI$440</formula1>
    </dataValidation>
    <dataValidation type="list" allowBlank="1" showErrorMessage="1" sqref="J371">
      <formula1>'9월'!$AB$371:$AI$371</formula1>
    </dataValidation>
    <dataValidation type="list" allowBlank="1" showErrorMessage="1" sqref="J298">
      <formula1>'9월'!$AB$298:$AI$298</formula1>
    </dataValidation>
    <dataValidation type="list" allowBlank="1" showErrorMessage="1" sqref="J189">
      <formula1>'9월'!$AB$189:$AI$189</formula1>
    </dataValidation>
    <dataValidation type="list" allowBlank="1" showErrorMessage="1" sqref="J71">
      <formula1>'9월'!$AB$71:$AI$71</formula1>
    </dataValidation>
    <dataValidation type="list" allowBlank="1" showErrorMessage="1" sqref="J331">
      <formula1>'9월'!$AB$331:$AI$331</formula1>
    </dataValidation>
    <dataValidation type="list" allowBlank="1" showErrorMessage="1" sqref="J83">
      <formula1>'9월'!$AB$83:$AI$83</formula1>
    </dataValidation>
    <dataValidation type="list" allowBlank="1" showErrorMessage="1" sqref="J282">
      <formula1>'9월'!$AB$282:$AI$282</formula1>
    </dataValidation>
    <dataValidation type="list" allowBlank="1" showErrorMessage="1" sqref="J316">
      <formula1>'9월'!$AB$316:$AI$316</formula1>
    </dataValidation>
    <dataValidation type="list" allowBlank="1" showErrorMessage="1" sqref="J227">
      <formula1>'9월'!$AB$227:$AI$227</formula1>
    </dataValidation>
    <dataValidation type="list" allowBlank="1" showErrorMessage="1" sqref="J173">
      <formula1>'9월'!$AB$173:$AI$173</formula1>
    </dataValidation>
    <dataValidation type="list" allowBlank="1" showErrorMessage="1" sqref="J222">
      <formula1>'9월'!$AB$222:$AI$222</formula1>
    </dataValidation>
    <dataValidation type="list" allowBlank="1" showErrorMessage="1" sqref="J496">
      <formula1>'9월'!$AB$496:$AI$496</formula1>
    </dataValidation>
    <dataValidation type="list" allowBlank="1" showErrorMessage="1" sqref="J387">
      <formula1>'9월'!$AB$387:$AI$387</formula1>
    </dataValidation>
    <dataValidation type="list" allowBlank="1" showErrorMessage="1" sqref="J113">
      <formula1>'9월'!$AB$113:$AI$113</formula1>
    </dataValidation>
    <dataValidation type="list" allowBlank="1" showErrorMessage="1" sqref="J118">
      <formula1>'9월'!$AB$118:$AI$118</formula1>
    </dataValidation>
    <dataValidation type="list" allowBlank="1" showErrorMessage="1" sqref="J425">
      <formula1>'9월'!$AB$425:$AI$425</formula1>
    </dataValidation>
    <dataValidation type="list" allowBlank="1" showErrorMessage="1" sqref="J278">
      <formula1>'9월'!$AB$278:$AI$278</formula1>
    </dataValidation>
    <dataValidation type="list" allowBlank="1" showErrorMessage="1" sqref="J420">
      <formula1>'9월'!$AB$420:$AI$420</formula1>
    </dataValidation>
    <dataValidation type="list" allowBlank="1" showErrorMessage="1" sqref="J391">
      <formula1>'9월'!$AB$391:$AI$391</formula1>
    </dataValidation>
    <dataValidation type="list" allowBlank="1" showErrorMessage="1" sqref="J396">
      <formula1>'9월'!$AB$396:$AI$396</formula1>
    </dataValidation>
    <dataValidation type="list" allowBlank="1" showErrorMessage="1" sqref="J202">
      <formula1>'9월'!$AB$202:$AI$202</formula1>
    </dataValidation>
    <dataValidation type="list" allowBlank="1" showErrorMessage="1" sqref="J287">
      <formula1>'9월'!$AB$287:$AI$287</formula1>
    </dataValidation>
    <dataValidation type="list" allowBlank="1" showErrorMessage="1" sqref="J311">
      <formula1>'9월'!$AB$311:$AI$311</formula1>
    </dataValidation>
    <dataValidation type="list" allowBlank="1" showErrorMessage="1" sqref="J382">
      <formula1>'9월'!$AB$382:$AI$382</formula1>
    </dataValidation>
    <dataValidation type="list" allowBlank="1" showErrorMessage="1" sqref="J169">
      <formula1>'9월'!$AB$169:$AI$169</formula1>
    </dataValidation>
    <dataValidation type="list" allowBlank="1" showErrorMessage="1" sqref="J178">
      <formula1>'9월'!$AB$178:$AI$178</formula1>
    </dataValidation>
    <dataValidation type="list" allowBlank="1" showErrorMessage="1" sqref="J419">
      <formula1>'9월'!$AB$419:$AI$419</formula1>
    </dataValidation>
    <dataValidation type="list" allowBlank="1" showErrorMessage="1" sqref="J320">
      <formula1>'9월'!$AB$320:$AI$320</formula1>
    </dataValidation>
    <dataValidation type="list" allowBlank="1" showErrorMessage="1" sqref="J476">
      <formula1>'9월'!$AB$476:$AI$476</formula1>
    </dataValidation>
    <dataValidation type="list" allowBlank="1" showErrorMessage="1" sqref="J491">
      <formula1>'9월'!$AB$491:$AI$491</formula1>
    </dataValidation>
    <dataValidation type="list" allowBlank="1" showErrorMessage="1" sqref="J193">
      <formula1>'9월'!$AB$193:$AI$193</formula1>
    </dataValidation>
    <dataValidation type="list" allowBlank="1" showErrorMessage="1" sqref="J400">
      <formula1>'9월'!$AB$400:$AI$400</formula1>
    </dataValidation>
    <dataValidation type="list" allowBlank="1" showErrorMessage="1" sqref="J211">
      <formula1>'9월'!$AB$211:$AI$211</formula1>
    </dataValidation>
    <dataValidation type="list" allowBlank="1" showErrorMessage="1" sqref="J258">
      <formula1>'9월'!$AB$258:$AI$258</formula1>
    </dataValidation>
    <dataValidation type="list" allowBlank="1" showErrorMessage="1" sqref="J485">
      <formula1>'9월'!$AB$485:$AI$485</formula1>
    </dataValidation>
    <dataValidation type="list" allowBlank="1" showErrorMessage="1" sqref="J184">
      <formula1>'9월'!$AB$184:$AI$184</formula1>
    </dataValidation>
    <dataValidation type="list" allowBlank="1" showErrorMessage="1" sqref="J99">
      <formula1>'9월'!$AB$99:$AI$99</formula1>
    </dataValidation>
    <dataValidation type="list" allowBlank="1" showErrorMessage="1" sqref="J102">
      <formula1>'9월'!$AB$102:$AI$102</formula1>
    </dataValidation>
    <dataValidation type="list" allowBlank="1" showErrorMessage="1" sqref="J367">
      <formula1>'9월'!$AB$367:$AI$367</formula1>
    </dataValidation>
    <dataValidation type="list" allowBlank="1" showErrorMessage="1" sqref="J376">
      <formula1>'9월'!$AB$376:$AI$376</formula1>
    </dataValidation>
    <dataValidation type="list" allowBlank="1" showErrorMessage="1" sqref="J293">
      <formula1>'9월'!$AB$293:$AI$293</formula1>
    </dataValidation>
    <dataValidation type="list" allowBlank="1" showErrorMessage="1" sqref="J267">
      <formula1>'9월'!$AB$267:$AI$267</formula1>
    </dataValidation>
    <dataValidation type="list" allowBlank="1" showErrorMessage="1" sqref="J456">
      <formula1>'9월'!$AB$456:$AI$456</formula1>
    </dataValidation>
    <dataValidation type="list" allowBlank="1" showErrorMessage="1" sqref="J158">
      <formula1>'9월'!$AB$158:$AI$158</formula1>
    </dataValidation>
    <dataValidation type="list" allowBlank="1" showErrorMessage="1" sqref="J300">
      <formula1>'9월'!$AB$300:$AI$300</formula1>
    </dataValidation>
    <dataValidation type="list" allowBlank="1" showErrorMessage="1" sqref="J149">
      <formula1>'9월'!$AB$149:$AI$149</formula1>
    </dataValidation>
    <dataValidation type="list" allowBlank="1" showErrorMessage="1" sqref="J129">
      <formula1>'9월'!$AB$129:$AI$129</formula1>
    </dataValidation>
    <dataValidation type="list" allowBlank="1" showErrorMessage="1" sqref="J68">
      <formula1>'9월'!$AB$68:$AI$68</formula1>
    </dataValidation>
    <dataValidation type="list" allowBlank="1" showErrorMessage="1" sqref="J465">
      <formula1>'9월'!$AB$465:$AI$465</formula1>
    </dataValidation>
    <dataValidation type="list" allowBlank="1" showErrorMessage="1" sqref="J356">
      <formula1>'9월'!$AB$356:$AI$356</formula1>
    </dataValidation>
    <dataValidation type="list" allowBlank="1" showErrorMessage="1" sqref="J238">
      <formula1>'9월'!$AB$238:$AI$238</formula1>
    </dataValidation>
    <dataValidation type="list" allowBlank="1" showErrorMessage="1" sqref="J347">
      <formula1>'9월'!$AB$347:$AI$347</formula1>
    </dataValidation>
    <dataValidation type="list" allowBlank="1" showErrorMessage="1" sqref="J73">
      <formula1>'9월'!$AB$73:$AI$73</formula1>
    </dataValidation>
    <dataValidation type="list" allowBlank="1" showErrorMessage="1" sqref="J474">
      <formula1>'9월'!$AB$474:$AI$474</formula1>
    </dataValidation>
    <dataValidation type="list" allowBlank="1" showErrorMessage="1" sqref="J124">
      <formula1>'9월'!$AB$124:$AI$124</formula1>
    </dataValidation>
    <dataValidation type="list" allowBlank="1" showErrorMessage="1" sqref="J271">
      <formula1>'9월'!$AB$271:$AI$271</formula1>
    </dataValidation>
    <dataValidation type="list" allowBlank="1" showErrorMessage="1" sqref="J218">
      <formula1>'9월'!$AB$218:$AI$218</formula1>
    </dataValidation>
    <dataValidation type="list" allowBlank="1" showErrorMessage="1" sqref="J233">
      <formula1>'9월'!$AB$233:$AI$233</formula1>
    </dataValidation>
    <dataValidation type="list" allowBlank="1" showErrorMessage="1" sqref="J380">
      <formula1>'9월'!$AB$380:$AI$380</formula1>
    </dataValidation>
    <dataValidation type="list" allowBlank="1" showErrorMessage="1" sqref="J109">
      <formula1>'9월'!$AB$109:$AI$109</formula1>
    </dataValidation>
    <dataValidation type="list" allowBlank="1" showErrorMessage="1" sqref="J436">
      <formula1>'9월'!$AB$436:$AI$436</formula1>
    </dataValidation>
    <dataValidation type="list" allowBlank="1" showErrorMessage="1" sqref="J365">
      <formula1>'9월'!$AB$365:$AI$365</formula1>
    </dataValidation>
    <dataValidation type="list" allowBlank="1" showErrorMessage="1" sqref="J398">
      <formula1>'9월'!$AB$398:$AI$398</formula1>
    </dataValidation>
    <dataValidation type="list" allowBlank="1" showErrorMessage="1" sqref="J322">
      <formula1>'9월'!$AB$322:$AI$322</formula1>
    </dataValidation>
    <dataValidation type="list" allowBlank="1" showErrorMessage="1" sqref="J182">
      <formula1>'9월'!$AB$182:$AI$182</formula1>
    </dataValidation>
    <dataValidation type="list" allowBlank="1" showErrorMessage="1" sqref="J431">
      <formula1>'9월'!$AB$431:$AI$431</formula1>
    </dataValidation>
    <dataValidation type="list" allowBlank="1" showErrorMessage="1" sqref="J213">
      <formula1>'9월'!$AB$213:$AI$213</formula1>
    </dataValidation>
    <dataValidation type="list" allowBlank="1" showErrorMessage="1" sqref="J256">
      <formula1>'9월'!$AB$256:$AI$256</formula1>
    </dataValidation>
    <dataValidation type="list" allowBlank="1" showErrorMessage="1" sqref="J289">
      <formula1>'9월'!$AB$289:$AI$289</formula1>
    </dataValidation>
    <dataValidation type="list" allowBlank="1" showErrorMessage="1" sqref="J66">
      <formula1>'9월'!$AB$66:$AI$66</formula1>
    </dataValidation>
    <dataValidation type="list" allowBlank="1" showErrorMessage="1" sqref="J327">
      <formula1>'9월'!$AB$327:$AI$327</formula1>
    </dataValidation>
    <dataValidation type="list" allowBlank="1" showErrorMessage="1" sqref="J147">
      <formula1>'9월'!$AB$147:$AI$147</formula1>
    </dataValidation>
    <dataValidation type="list" allowBlank="1" showErrorMessage="1" sqref="J378">
      <formula1>'9월'!$AB$378:$AI$378</formula1>
    </dataValidation>
    <dataValidation type="list" allowBlank="1" showErrorMessage="1" sqref="J236">
      <formula1>'9월'!$AB$236:$AI$236</formula1>
    </dataValidation>
    <dataValidation type="list" allowBlank="1" showErrorMessage="1" sqref="J269">
      <formula1>'9월'!$AB$269:$AI$269</formula1>
    </dataValidation>
    <dataValidation type="list" allowBlank="1" showErrorMessage="1" sqref="J362">
      <formula1>'9월'!$AB$362:$AI$362</formula1>
    </dataValidation>
    <dataValidation type="list" allowBlank="1" showErrorMessage="1" sqref="J411">
      <formula1>'9월'!$AB$411:$AI$411</formula1>
    </dataValidation>
    <dataValidation type="list" allowBlank="1" showErrorMessage="1" sqref="J454">
      <formula1>'9월'!$AB$454:$AI$454</formula1>
    </dataValidation>
    <dataValidation type="list" allowBlank="1" showErrorMessage="1" sqref="J487">
      <formula1>'9월'!$AB$487:$AI$487</formula1>
    </dataValidation>
    <dataValidation type="list" allowBlank="1" showErrorMessage="1" sqref="J291">
      <formula1>'9월'!$AB$291:$AI$291</formula1>
    </dataValidation>
    <dataValidation type="list" allowBlank="1" showErrorMessage="1" sqref="J104">
      <formula1>'9월'!$AB$104:$AI$104</formula1>
    </dataValidation>
    <dataValidation type="list" allowBlank="1" showErrorMessage="1" sqref="J345">
      <formula1>'9월'!$AB$345:$AI$345</formula1>
    </dataValidation>
    <dataValidation type="list" allowBlank="1" showErrorMessage="1" sqref="J471">
      <formula1>'9월'!$AB$471:$AI$471</formula1>
    </dataValidation>
    <dataValidation type="list" allowBlank="1" showErrorMessage="1" sqref="J198">
      <formula1>'9월'!$AB$198:$AI$198</formula1>
    </dataValidation>
    <dataValidation type="list" allowBlank="1" showErrorMessage="1" sqref="J434">
      <formula1>'9월'!$AB$434:$AI$434</formula1>
    </dataValidation>
    <dataValidation type="list" allowBlank="1" showErrorMessage="1" sqref="J164">
      <formula1>'9월'!$AB$164:$AI$164</formula1>
    </dataValidation>
    <dataValidation type="list" allowBlank="1" showErrorMessage="1" sqref="J467">
      <formula1>'9월'!$AB$467:$AI$467</formula1>
    </dataValidation>
    <dataValidation type="list" allowBlank="1" showErrorMessage="1" sqref="J231">
      <formula1>'9월'!$AB$231:$AI$231</formula1>
    </dataValidation>
    <dataValidation type="list" allowBlank="1" showErrorMessage="1" sqref="J416">
      <formula1>'9월'!$AB$416:$AI$416</formula1>
    </dataValidation>
    <dataValidation type="list" allowBlank="1" showErrorMessage="1" sqref="J273">
      <formula1>'9월'!$AB$273:$AI$273</formula1>
    </dataValidation>
    <dataValidation type="list" allowBlank="1" showErrorMessage="1" sqref="J127">
      <formula1>'9월'!$AB$127:$AI$127</formula1>
    </dataValidation>
    <dataValidation type="list" allowBlank="1" showErrorMessage="1" sqref="J307">
      <formula1>'9월'!$AB$307:$AI$307</formula1>
    </dataValidation>
    <dataValidation type="list" allowBlank="1" showErrorMessage="1" sqref="J122">
      <formula1>'9월'!$AB$122:$AI$122</formula1>
    </dataValidation>
    <dataValidation type="list" allowBlank="1" showErrorMessage="1" sqref="J302">
      <formula1>'9월'!$AB$302:$AI$302</formula1>
    </dataValidation>
    <dataValidation type="list" allowBlank="1" showErrorMessage="1" sqref="J64">
      <formula1>'9월'!$AB$64:$AI$64</formula1>
    </dataValidation>
    <dataValidation type="list" allowBlank="1" showErrorMessage="1" sqref="J216">
      <formula1>'9월'!$AB$216:$AI$216</formula1>
    </dataValidation>
    <dataValidation type="list" allowBlank="1" showErrorMessage="1" sqref="J107">
      <formula1>'9월'!$AB$107:$AI$107</formula1>
    </dataValidation>
    <dataValidation type="list" allowBlank="1" showErrorMessage="1" sqref="J325">
      <formula1>'9월'!$AB$325:$AI$325</formula1>
    </dataValidation>
    <dataValidation type="list" allowBlank="1" showErrorMessage="1" sqref="J340">
      <formula1>'9월'!$AB$340:$AI$340</formula1>
    </dataValidation>
    <dataValidation type="list" allowBlank="1" showErrorMessage="1" sqref="J414">
      <formula1>'9월'!$AB$414:$AI$414</formula1>
    </dataValidation>
    <dataValidation type="list" allowBlank="1" showErrorMessage="1" sqref="J142">
      <formula1>'9월'!$AB$142:$AI$142</formula1>
    </dataValidation>
    <dataValidation type="list" allowBlank="1" showErrorMessage="1" sqref="J253">
      <formula1>'9월'!$AB$253:$AI$253</formula1>
    </dataValidation>
    <dataValidation type="list" allowBlank="1" showErrorMessage="1" sqref="J251">
      <formula1>'9월'!$AB$251:$AI$251</formula1>
    </dataValidation>
    <dataValidation type="list" allowBlank="1" showErrorMessage="1" sqref="J144">
      <formula1>'9월'!$AB$144:$AI$144</formula1>
    </dataValidation>
    <dataValidation type="list" allowBlank="1" showErrorMessage="1" sqref="J360">
      <formula1>'9월'!$AB$360:$AI$360</formula1>
    </dataValidation>
    <dataValidation type="list" allowBlank="1" showErrorMessage="1" sqref="J451">
      <formula1>'9월'!$AB$451:$AI$451</formula1>
    </dataValidation>
    <dataValidation type="list" allowBlank="1" showErrorMessage="1" sqref="J305">
      <formula1>'9월'!$AB$305:$AI$305</formula1>
    </dataValidation>
    <dataValidation type="list" allowBlank="1" showErrorMessage="1" sqref="J162">
      <formula1>'9월'!$AB$162:$AI$162</formula1>
    </dataValidation>
    <dataValidation type="list" allowBlank="1" showErrorMessage="1" sqref="J342">
      <formula1>'9월'!$AB$342:$AI$342</formula1>
    </dataValidation>
    <dataValidation type="list" allowBlank="1" showErrorMessage="1" sqref="J285">
      <formula1>'9월'!$AB$285:$AI$285</formula1>
    </dataValidation>
    <dataValidation type="list" allowBlank="1" showErrorMessage="1" sqref="L62:L500">
      <formula1>'설정시트'!$D$23:$I$23</formula1>
    </dataValidation>
    <dataValidation type="list" allowBlank="1" showErrorMessage="1" sqref="J191">
      <formula1>'9월'!$AB$191:$AI$191</formula1>
    </dataValidation>
    <dataValidation type="list" allowBlank="1" showErrorMessage="1" sqref="J110">
      <formula1>'9월'!$AB$110:$AI$110</formula1>
    </dataValidation>
    <dataValidation type="list" allowBlank="1" showErrorMessage="1" sqref="J105">
      <formula1>'9월'!$AB$105:$AI$105</formula1>
    </dataValidation>
    <dataValidation type="list" allowBlank="1" showErrorMessage="1" sqref="J379">
      <formula1>'9월'!$AB$379:$AI$379</formula1>
    </dataValidation>
    <dataValidation type="list" allowBlank="1" showErrorMessage="1" sqref="J308">
      <formula1>'9월'!$AB$308:$AI$308</formula1>
    </dataValidation>
    <dataValidation type="list" allowBlank="1" showErrorMessage="1" sqref="J290">
      <formula1>'9월'!$AB$290:$AI$290</formula1>
    </dataValidation>
    <dataValidation type="list" allowBlank="1" showErrorMessage="1" sqref="J422">
      <formula1>'9월'!$AB$422:$AI$422</formula1>
    </dataValidation>
    <dataValidation type="list" allowBlank="1" showErrorMessage="1" sqref="J63">
      <formula1>'9월'!$AB$63:$AI$63</formula1>
    </dataValidation>
    <dataValidation type="list" allowBlank="1" showErrorMessage="1" sqref="J100">
      <formula1>'9월'!$AB$100:$AI$100</formula1>
    </dataValidation>
    <dataValidation type="list" allowBlank="1" showErrorMessage="1" sqref="J295">
      <formula1>'9월'!$AB$295:$AI$295</formula1>
    </dataValidation>
    <dataValidation type="list" allowBlank="1" showErrorMessage="1" sqref="J374">
      <formula1>'9월'!$AB$374:$AI$374</formula1>
    </dataValidation>
    <dataValidation type="list" allowBlank="1" showErrorMessage="1" sqref="J166">
      <formula1>'9월'!$AB$166:$AI$166</formula1>
    </dataValidation>
    <dataValidation type="list" allowBlank="1" showErrorMessage="1" sqref="J412">
      <formula1>'9월'!$AB$412:$AI$412</formula1>
    </dataValidation>
    <dataValidation type="list" allowBlank="1" showErrorMessage="1" sqref="J196">
      <formula1>'9월'!$AB$196:$AI$196</formula1>
    </dataValidation>
    <dataValidation type="list" allowBlank="1" showErrorMessage="1" sqref="J473">
      <formula1>'9월'!$AB$473:$AI$473</formula1>
    </dataValidation>
    <dataValidation type="list" allowBlank="1" showErrorMessage="1" sqref="J204">
      <formula1>'9월'!$AB$204:$AI$204</formula1>
    </dataValidation>
    <dataValidation type="list" allowBlank="1" showErrorMessage="1" sqref="J478">
      <formula1>'9월'!$AB$478:$AI$478</formula1>
    </dataValidation>
    <dataValidation type="list" allowBlank="1" showErrorMessage="1" sqref="J209">
      <formula1>'9월'!$AB$209:$AI$209</formula1>
    </dataValidation>
    <dataValidation type="list" allowBlank="1" showErrorMessage="1" sqref="J156">
      <formula1>'9월'!$AB$156:$AI$156</formula1>
    </dataValidation>
    <dataValidation type="list" allowBlank="1" showErrorMessage="1" sqref="J349">
      <formula1>'9월'!$AB$349:$AI$349</formula1>
    </dataValidation>
    <dataValidation type="list" allowBlank="1" showErrorMessage="1" sqref="J140">
      <formula1>'9월'!$AB$140:$AI$140</formula1>
    </dataValidation>
    <dataValidation type="list" allowBlank="1" showErrorMessage="1" sqref="J463">
      <formula1>'9월'!$AB$463:$AI$463</formula1>
    </dataValidation>
    <dataValidation type="list" allowBlank="1" showErrorMessage="1" sqref="J255">
      <formula1>'9월'!$AB$255:$AI$255</formula1>
    </dataValidation>
    <dataValidation type="list" allowBlank="1" showErrorMessage="1" sqref="J468">
      <formula1>'9월'!$AB$468:$AI$468</formula1>
    </dataValidation>
    <dataValidation type="list" allowBlank="1" showErrorMessage="1" sqref="J89">
      <formula1>'9월'!$AB$89:$AI$89</formula1>
    </dataValidation>
    <dataValidation type="list" allowBlank="1" showErrorMessage="1" sqref="J245">
      <formula1>'9월'!$AB$245:$AI$245</formula1>
    </dataValidation>
    <dataValidation type="list" allowBlank="1" showErrorMessage="1" sqref="J150">
      <formula1>'9월'!$AB$150:$AI$150</formula1>
    </dataValidation>
    <dataValidation type="list" allowBlank="1" showErrorMessage="1" sqref="J249">
      <formula1>'9월'!$AB$249:$AI$249</formula1>
    </dataValidation>
    <dataValidation type="list" allowBlank="1" showErrorMessage="1" sqref="J438">
      <formula1>'9월'!$AB$438:$AI$438</formula1>
    </dataValidation>
    <dataValidation type="list" allowBlank="1" showErrorMessage="1" sqref="J472">
      <formula1>'9월'!$AB$472:$AI$472</formula1>
    </dataValidation>
    <dataValidation type="list" allowBlank="1" showErrorMessage="1" sqref="J373">
      <formula1>'9월'!$AB$373:$AI$373</formula1>
    </dataValidation>
    <dataValidation type="list" allowBlank="1" showErrorMessage="1" sqref="J500">
      <formula1>'9월'!$AB$500:$AI$500</formula1>
    </dataValidation>
    <dataValidation type="list" allowBlank="1" showErrorMessage="1" sqref="J339">
      <formula1>'9월'!$AB$339:$AI$339</formula1>
    </dataValidation>
    <dataValidation type="list" allowBlank="1" showErrorMessage="1" sqref="J348">
      <formula1>'9월'!$AB$348:$AI$348</formula1>
    </dataValidation>
    <dataValidation type="list" allowBlank="1" showErrorMessage="1" sqref="J383">
      <formula1>'9월'!$AB$383:$AI$383</formula1>
    </dataValidation>
    <dataValidation type="list" allowBlank="1" showErrorMessage="1" sqref="J80">
      <formula1>'9월'!$AB$80:$AI$80</formula1>
    </dataValidation>
    <dataValidation type="list" allowBlank="1" showErrorMessage="1" sqref="J286">
      <formula1>'9월'!$AB$286:$AI$286</formula1>
    </dataValidation>
    <dataValidation type="list" allowBlank="1" showErrorMessage="1" sqref="J284">
      <formula1>'9월'!$AB$284:$AI$284</formula1>
    </dataValidation>
    <dataValidation type="list" allowBlank="1" showErrorMessage="1" sqref="J427">
      <formula1>'9월'!$AB$427:$AI$427</formula1>
    </dataValidation>
    <dataValidation type="list" allowBlank="1" showErrorMessage="1" sqref="J111">
      <formula1>'9월'!$AB$111:$AI$111</formula1>
    </dataValidation>
    <dataValidation type="list" allowBlank="1" showErrorMessage="1" sqref="J385">
      <formula1>'9월'!$AB$385:$AI$385</formula1>
    </dataValidation>
    <dataValidation type="list" allowBlank="1" showErrorMessage="1" sqref="J219">
      <formula1>'9월'!$AB$219:$AI$219</formula1>
    </dataValidation>
    <dataValidation type="list" allowBlank="1" showErrorMessage="1" sqref="J309">
      <formula1>'9월'!$AB$309:$AI$309</formula1>
    </dataValidation>
    <dataValidation type="list" allowBlank="1" showErrorMessage="1" sqref="J294">
      <formula1>'9월'!$AB$294:$AI$294</formula1>
    </dataValidation>
    <dataValidation type="list" allowBlank="1" showErrorMessage="1" sqref="J338">
      <formula1>'9월'!$AB$338:$AI$338</formula1>
    </dataValidation>
    <dataValidation type="list" allowBlank="1" showErrorMessage="1" sqref="J428">
      <formula1>'9월'!$AB$428:$AI$428</formula1>
    </dataValidation>
    <dataValidation type="list" allowBlank="1" showErrorMessage="1" sqref="J195">
      <formula1>'9월'!$AB$195:$AI$195</formula1>
    </dataValidation>
    <dataValidation type="list" allowBlank="1" showErrorMessage="1" sqref="J375">
      <formula1>'9월'!$AB$375:$AI$375</formula1>
    </dataValidation>
    <dataValidation type="list" allowBlank="1" showErrorMessage="1" sqref="J384">
      <formula1>'9월'!$AB$384:$AI$384</formula1>
    </dataValidation>
    <dataValidation type="list" allowBlank="1" showErrorMessage="1" sqref="J200">
      <formula1>'9월'!$AB$200:$AI$200</formula1>
    </dataValidation>
    <dataValidation type="list" allowBlank="1" showErrorMessage="1" sqref="J101">
      <formula1>'9월'!$AB$101:$AI$101</formula1>
    </dataValidation>
    <dataValidation type="list" allowBlank="1" showErrorMessage="1" sqref="J437">
      <formula1>'9월'!$AB$437:$AI$437</formula1>
    </dataValidation>
    <dataValidation type="list" allowBlank="1" showErrorMessage="1" sqref="J167">
      <formula1>'9월'!$AB$167:$AI$167</formula1>
    </dataValidation>
    <dataValidation type="list" allowBlank="1" showErrorMessage="1" sqref="J299">
      <formula1>'9월'!$AB$299:$AI$299</formula1>
    </dataValidation>
    <dataValidation type="list" allowBlank="1" showErrorMessage="1" sqref="J426">
      <formula1>'9월'!$AB$426:$AI$426</formula1>
    </dataValidation>
    <dataValidation type="list" allowBlank="1" showErrorMessage="1" sqref="J332">
      <formula1>'9월'!$AB$332:$AI$332</formula1>
    </dataValidation>
    <dataValidation type="list" allowBlank="1" showErrorMessage="1" sqref="J157">
      <formula1>'9월'!$AB$157:$AI$157</formula1>
    </dataValidation>
    <dataValidation type="list" allowBlank="1" showErrorMessage="1" sqref="J81">
      <formula1>'9월'!$AB$81:$AI$81</formula1>
    </dataValidation>
    <dataValidation type="list" allowBlank="1" showErrorMessage="1" sqref="J464">
      <formula1>'9월'!$AB$464:$AI$464</formula1>
    </dataValidation>
    <dataValidation type="list" allowBlank="1" showErrorMessage="1" sqref="J246">
      <formula1>'9월'!$AB$246:$AI$246</formula1>
    </dataValidation>
    <dataValidation type="list" allowBlank="1" showErrorMessage="1" sqref="J421">
      <formula1>'9월'!$AB$421:$AI$421</formula1>
    </dataValidation>
    <dataValidation type="list" allowBlank="1" showErrorMessage="1" sqref="J87">
      <formula1>'9월'!$AB$87:$AI$87</formula1>
    </dataValidation>
    <dataValidation type="list" allowBlank="1" showErrorMessage="1" sqref="J119">
      <formula1>'9월'!$AB$119:$AI$119</formula1>
    </dataValidation>
    <dataValidation type="list" allowBlank="1" showErrorMessage="1" sqref="J281">
      <formula1>'9월'!$AB$281:$AI$281</formula1>
    </dataValidation>
    <dataValidation type="list" allowBlank="1" showErrorMessage="1" sqref="J461">
      <formula1>'9월'!$AB$461:$AI$461</formula1>
    </dataValidation>
    <dataValidation type="list" allowBlank="1" showErrorMessage="1" sqref="J114">
      <formula1>'9월'!$AB$114:$AI$114</formula1>
    </dataValidation>
    <dataValidation type="list" allowBlank="1" showErrorMessage="1" sqref="J388">
      <formula1>'9월'!$AB$388:$AI$388</formula1>
    </dataValidation>
    <dataValidation type="list" allowBlank="1" showErrorMessage="1" sqref="J192">
      <formula1>'9월'!$AB$192:$AI$192</formula1>
    </dataValidation>
    <dataValidation type="list" allowBlank="1" showErrorMessage="1" sqref="J439">
      <formula1>'9월'!$AB$439:$AI$439</formula1>
    </dataValidation>
    <dataValidation type="list" allowBlank="1" showErrorMessage="1" sqref="J203">
      <formula1>'9월'!$AB$203:$AI$203</formula1>
    </dataValidation>
    <dataValidation type="list" allowBlank="1" showErrorMessage="1" sqref="J296">
      <formula1>'9월'!$AB$296:$AI$296</formula1>
    </dataValidation>
    <dataValidation type="list" allowBlank="1" showErrorMessage="1" sqref="J372">
      <formula1>'9월'!$AB$372:$AI$372</formula1>
    </dataValidation>
    <dataValidation type="list" allowBlank="1" showErrorMessage="1" sqref="J208">
      <formula1>'9월'!$AB$208:$AI$208</formula1>
    </dataValidation>
    <dataValidation type="list" allowBlank="1" showErrorMessage="1" sqref="J259">
      <formula1>'9월'!$AB$259:$AI$259</formula1>
    </dataValidation>
    <dataValidation type="list" allowBlank="1" showErrorMessage="1" sqref="J297">
      <formula1>'9월'!$AB$297:$AI$297</formula1>
    </dataValidation>
    <dataValidation type="list" allowBlank="1" showErrorMessage="1" sqref="J477">
      <formula1>'9월'!$AB$477:$AI$477</formula1>
    </dataValidation>
    <dataValidation type="list" allowBlank="1" showErrorMessage="1" sqref="J82">
      <formula1>'9월'!$AB$82:$AI$82</formula1>
    </dataValidation>
    <dataValidation type="list" allowBlank="1" showErrorMessage="1" sqref="J335">
      <formula1>'9월'!$AB$335:$AI$335</formula1>
    </dataValidation>
    <dataValidation type="list" allowBlank="1" showErrorMessage="1" sqref="J155">
      <formula1>'9월'!$AB$155:$AI$155</formula1>
    </dataValidation>
    <dataValidation type="list" allowBlank="1" showErrorMessage="1" sqref="J240">
      <formula1>'9월'!$AB$240:$AI$240</formula1>
    </dataValidation>
    <dataValidation type="list" allowBlank="1" showErrorMessage="1" sqref="J330">
      <formula1>'9월'!$AB$330:$AI$330</formula1>
    </dataValidation>
    <dataValidation type="list" allowBlank="1" showErrorMessage="1" sqref="J424">
      <formula1>'9월'!$AB$424:$AI$424</formula1>
    </dataValidation>
    <dataValidation type="list" allowBlank="1" showErrorMessage="1" sqref="J88">
      <formula1>'9월'!$AB$88:$AI$88</formula1>
    </dataValidation>
    <dataValidation type="list" allowBlank="1" showErrorMessage="1" sqref="J462">
      <formula1>'9월'!$AB$462:$AI$462</formula1>
    </dataValidation>
    <dataValidation type="list" allowBlank="1" showErrorMessage="1" sqref="J117">
      <formula1>'9월'!$AB$117:$AI$117</formula1>
    </dataValidation>
    <dataValidation type="list" allowBlank="1" showErrorMessage="1" sqref="J206">
      <formula1>'9월'!$AB$206:$AI$206</formula1>
    </dataValidation>
    <dataValidation type="list" allowBlank="1" showErrorMessage="1" sqref="J207">
      <formula1>'9월'!$AB$207:$AI$207</formula1>
    </dataValidation>
    <dataValidation type="list" allowBlank="1" showErrorMessage="1" sqref="J244">
      <formula1>'9월'!$AB$244:$AI$244</formula1>
    </dataValidation>
    <dataValidation type="list" allowBlank="1" showErrorMessage="1" sqref="J151">
      <formula1>'9월'!$AB$151:$AI$151</formula1>
    </dataValidation>
    <dataValidation type="list" allowBlank="1" showErrorMessage="1" sqref="J241">
      <formula1>'9월'!$AB$241:$AI$241</formula1>
    </dataValidation>
    <dataValidation type="list" allowBlank="1" showErrorMessage="1" sqref="J334">
      <formula1>'9월'!$AB$334:$AI$334</formula1>
    </dataValidation>
    <dataValidation type="list" allowBlank="1" showErrorMessage="1" sqref="J154">
      <formula1>'9월'!$AB$154:$AI$154</formula1>
    </dataValidation>
    <dataValidation type="list" allowBlank="1" showErrorMessage="1" sqref="J423">
      <formula1>'9월'!$AB$423:$AI$423</formula1>
    </dataValidation>
    <dataValidation type="list" allowBlank="1" showErrorMessage="1" sqref="J333">
      <formula1>'9월'!$AB$333:$AI$333</formula1>
    </dataValidation>
    <dataValidation type="list" allowBlank="1" showErrorMessage="1" sqref="J116">
      <formula1>'9월'!$AB$116:$AI$116</formula1>
    </dataValidation>
    <dataValidation type="list" allowBlank="1" showErrorMessage="1" sqref="J152">
      <formula1>'9월'!$AB$152:$AI$152</formula1>
    </dataValidation>
    <dataValidation type="list" allowBlank="1" showErrorMessage="1" sqref="J86">
      <formula1>'9월'!$AB$86:$AI$86</formula1>
    </dataValidation>
    <dataValidation type="list" allowBlank="1" showErrorMessage="1" sqref="J115">
      <formula1>'9월'!$AB$115:$AI$115</formula1>
    </dataValidation>
    <dataValidation type="list" allowBlank="1" showErrorMessage="1" sqref="J243">
      <formula1>'9월'!$AB$243:$AI$243</formula1>
    </dataValidation>
    <dataValidation type="list" allowBlank="1" showErrorMessage="1" sqref="J280">
      <formula1>'9월'!$AB$280:$AI$280</formula1>
    </dataValidation>
    <dataValidation type="list" allowBlank="1" showErrorMessage="1" sqref="J389">
      <formula1>'9월'!$AB$389:$AI$389</formula1>
    </dataValidation>
    <dataValidation type="list" allowBlank="1" showErrorMessage="1" sqref="J479">
      <formula1>'9월'!$AB$479:$AI$479</formula1>
    </dataValidation>
    <dataValidation type="list" allowBlank="1" showErrorMessage="1" sqref="J205">
      <formula1>'9월'!$AB$205:$AI$205</formula1>
    </dataValidation>
    <dataValidation type="list" allowBlank="1" showErrorMessage="1" sqref="J370">
      <formula1>'9월'!$AB$370:$AI$370</formula1>
    </dataValidation>
    <dataValidation type="list" allowBlank="1" showErrorMessage="1" sqref="J190">
      <formula1>'9월'!$AB$190:$AI$190</formula1>
    </dataValidation>
    <dataValidation type="list" allowBlank="1" showErrorMessage="1" sqref="I62:I500">
      <formula1>'설정시트'!$C$7:$C$20</formula1>
    </dataValidation>
    <dataValidation type="list" allowBlank="1" showErrorMessage="1" sqref="J85">
      <formula1>'9월'!$AB$85:$AI$85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89">
        <v>2024.0</v>
      </c>
      <c r="D3" s="90">
        <v>10.0</v>
      </c>
    </row>
    <row r="8">
      <c r="R8" s="91" t="s">
        <v>107</v>
      </c>
      <c r="S8" s="92" t="s">
        <v>108</v>
      </c>
      <c r="T8" s="92" t="s">
        <v>109</v>
      </c>
      <c r="U8" s="92" t="s">
        <v>110</v>
      </c>
      <c r="V8" s="92" t="s">
        <v>109</v>
      </c>
      <c r="W8" s="92" t="s">
        <v>111</v>
      </c>
      <c r="X8" s="93" t="s">
        <v>107</v>
      </c>
      <c r="Y8" s="94" t="s">
        <v>112</v>
      </c>
      <c r="AB8" s="95" t="s">
        <v>1</v>
      </c>
      <c r="AC8" s="96" t="s">
        <v>61</v>
      </c>
      <c r="AD8" s="97"/>
      <c r="AE8" s="97"/>
      <c r="AF8" s="97"/>
      <c r="AG8" s="97"/>
    </row>
    <row r="9">
      <c r="R9" s="98">
        <f>DATE($C$3,$D$3,1)-WEEKDAY(DATE($C$3,$D$3,1))+1</f>
        <v>45564</v>
      </c>
      <c r="S9" s="99">
        <f t="shared" ref="S9:X9" si="1">R9 + 1</f>
        <v>45565</v>
      </c>
      <c r="T9" s="100">
        <f t="shared" si="1"/>
        <v>45566</v>
      </c>
      <c r="U9" s="100">
        <f t="shared" si="1"/>
        <v>45567</v>
      </c>
      <c r="V9" s="100">
        <f t="shared" si="1"/>
        <v>45568</v>
      </c>
      <c r="W9" s="100">
        <f t="shared" si="1"/>
        <v>45569</v>
      </c>
      <c r="X9" s="101">
        <f t="shared" si="1"/>
        <v>45570</v>
      </c>
      <c r="Y9" s="102"/>
      <c r="AB9" s="103" t="str">
        <f>$H$25</f>
        <v>🍪고정비</v>
      </c>
      <c r="AC9" s="104">
        <f>$K$31</f>
        <v>680881</v>
      </c>
      <c r="AD9" s="105">
        <f t="shared" ref="AD9:AD20" si="3">_xlfn.RANK.EQ(AC9,$AB$9:$AC$20,0) + ROW(AB1)/10000</f>
        <v>2.0001</v>
      </c>
      <c r="AE9" s="105">
        <f t="shared" ref="AE9:AE20" si="4">SMALL($AD$9:$AD$20, ROW(AB1))</f>
        <v>1.0005</v>
      </c>
      <c r="AF9" s="105" t="str">
        <f t="shared" ref="AF9:AF20" si="5">INDEX($AB$9:$AB$20,MATCH(AE9,$AD$9:$AD$20,0))</f>
        <v>🍪식비</v>
      </c>
      <c r="AG9" s="104">
        <f t="shared" ref="AG9:AG20" si="6">INDEX($AC$9:$AC$20,MATCH(AE9,$AD$9:$AD$20,0))</f>
        <v>938316</v>
      </c>
    </row>
    <row r="10">
      <c r="R10" s="106">
        <f t="shared" ref="R10:X10" si="2">SUMIFS($K$62:$K$499,$H$62:$H$499,R9,$I$62:$I$499,"&lt;&gt;수입",$I$62:$I$499,"&lt;&gt;저축")</f>
        <v>0</v>
      </c>
      <c r="S10" s="107">
        <f t="shared" si="2"/>
        <v>0</v>
      </c>
      <c r="T10" s="108">
        <f t="shared" si="2"/>
        <v>50075</v>
      </c>
      <c r="U10" s="108">
        <f t="shared" si="2"/>
        <v>113000</v>
      </c>
      <c r="V10" s="108">
        <f t="shared" si="2"/>
        <v>165690</v>
      </c>
      <c r="W10" s="108">
        <f t="shared" si="2"/>
        <v>19700</v>
      </c>
      <c r="X10" s="108">
        <f t="shared" si="2"/>
        <v>95900</v>
      </c>
      <c r="Y10" s="108">
        <f>SUM(R10:X10)</f>
        <v>444365</v>
      </c>
      <c r="AB10" s="103" t="str">
        <f>$H$33</f>
        <v>🐻고정비</v>
      </c>
      <c r="AC10" s="104">
        <f>$K$39</f>
        <v>186240</v>
      </c>
      <c r="AD10" s="105">
        <f t="shared" si="3"/>
        <v>7.0002</v>
      </c>
      <c r="AE10" s="105">
        <f t="shared" si="4"/>
        <v>2.0001</v>
      </c>
      <c r="AF10" s="105" t="str">
        <f t="shared" si="5"/>
        <v>🍪고정비</v>
      </c>
      <c r="AG10" s="104">
        <f t="shared" si="6"/>
        <v>680881</v>
      </c>
    </row>
    <row r="11">
      <c r="C11" s="109" t="s">
        <v>113</v>
      </c>
      <c r="D11" s="110" t="s">
        <v>114</v>
      </c>
      <c r="R11" s="111">
        <f t="shared" ref="R11:X11" si="7">R9 + 7</f>
        <v>45571</v>
      </c>
      <c r="S11" s="112">
        <f t="shared" si="7"/>
        <v>45572</v>
      </c>
      <c r="T11" s="99">
        <f t="shared" si="7"/>
        <v>45573</v>
      </c>
      <c r="U11" s="99">
        <f t="shared" si="7"/>
        <v>45574</v>
      </c>
      <c r="V11" s="100">
        <f t="shared" si="7"/>
        <v>45575</v>
      </c>
      <c r="W11" s="113">
        <f t="shared" si="7"/>
        <v>45576</v>
      </c>
      <c r="X11" s="114">
        <f t="shared" si="7"/>
        <v>45577</v>
      </c>
      <c r="Y11" s="115"/>
      <c r="AB11" s="103" t="str">
        <f>$H$41</f>
        <v>🍪생필품</v>
      </c>
      <c r="AC11" s="104">
        <f>$K$47</f>
        <v>98440</v>
      </c>
      <c r="AD11" s="105">
        <f t="shared" si="3"/>
        <v>12.0003</v>
      </c>
      <c r="AE11" s="105">
        <f t="shared" si="4"/>
        <v>3.0006</v>
      </c>
      <c r="AF11" s="105" t="str">
        <f t="shared" si="5"/>
        <v>🐻식비</v>
      </c>
      <c r="AG11" s="104">
        <f t="shared" si="6"/>
        <v>263694</v>
      </c>
    </row>
    <row r="12">
      <c r="C12" s="116" t="s">
        <v>115</v>
      </c>
      <c r="D12" s="117">
        <f>F33</f>
        <v>8930120</v>
      </c>
      <c r="R12" s="118">
        <f t="shared" ref="R12:X12" si="8">SUMIFS($K$62:$K$499,$H$62:$H$499,R11,$I$62:$I$499,"&lt;&gt;수입",$I$62:$I$499,"&lt;&gt;저축")</f>
        <v>12800</v>
      </c>
      <c r="S12" s="119">
        <f t="shared" si="8"/>
        <v>42700</v>
      </c>
      <c r="T12" s="120">
        <f t="shared" si="8"/>
        <v>15000</v>
      </c>
      <c r="U12" s="120">
        <f t="shared" si="8"/>
        <v>46600</v>
      </c>
      <c r="V12" s="118">
        <f t="shared" si="8"/>
        <v>277000</v>
      </c>
      <c r="W12" s="121">
        <f t="shared" si="8"/>
        <v>306540</v>
      </c>
      <c r="X12" s="121">
        <f t="shared" si="8"/>
        <v>286502</v>
      </c>
      <c r="Y12" s="121">
        <f>SUM(R12:X12)</f>
        <v>987142</v>
      </c>
      <c r="AB12" s="103" t="str">
        <f>$H$49</f>
        <v>🐻생필품</v>
      </c>
      <c r="AC12" s="104">
        <f>$K$55</f>
        <v>116275</v>
      </c>
      <c r="AD12" s="105">
        <f t="shared" si="3"/>
        <v>10.0004</v>
      </c>
      <c r="AE12" s="105">
        <f t="shared" si="4"/>
        <v>4.0008</v>
      </c>
      <c r="AF12" s="105" t="str">
        <f t="shared" si="5"/>
        <v>🐻여가비</v>
      </c>
      <c r="AG12" s="104">
        <f t="shared" si="6"/>
        <v>220800</v>
      </c>
    </row>
    <row r="13">
      <c r="C13" s="46"/>
      <c r="D13" s="122"/>
      <c r="E13" s="109" t="s">
        <v>52</v>
      </c>
      <c r="F13" s="110" t="s">
        <v>114</v>
      </c>
      <c r="I13" s="123"/>
      <c r="J13" s="123"/>
      <c r="R13" s="111">
        <f t="shared" ref="R13:X13" si="9">R11+7</f>
        <v>45578</v>
      </c>
      <c r="S13" s="112">
        <f t="shared" si="9"/>
        <v>45579</v>
      </c>
      <c r="T13" s="99">
        <f t="shared" si="9"/>
        <v>45580</v>
      </c>
      <c r="U13" s="99">
        <f t="shared" si="9"/>
        <v>45581</v>
      </c>
      <c r="V13" s="100">
        <f t="shared" si="9"/>
        <v>45582</v>
      </c>
      <c r="W13" s="113">
        <f t="shared" si="9"/>
        <v>45583</v>
      </c>
      <c r="X13" s="114">
        <f t="shared" si="9"/>
        <v>45584</v>
      </c>
      <c r="Y13" s="115"/>
      <c r="AB13" s="103" t="str">
        <f>$M$25</f>
        <v>🍪식비</v>
      </c>
      <c r="AC13" s="104">
        <f>$P$31</f>
        <v>938316</v>
      </c>
      <c r="AD13" s="105">
        <f t="shared" si="3"/>
        <v>1.0005</v>
      </c>
      <c r="AE13" s="105">
        <f t="shared" si="4"/>
        <v>5.0012</v>
      </c>
      <c r="AF13" s="105" t="str">
        <f t="shared" si="5"/>
        <v>🐻 이벤트성</v>
      </c>
      <c r="AG13" s="104">
        <f t="shared" si="6"/>
        <v>201200</v>
      </c>
    </row>
    <row r="14">
      <c r="C14" s="116" t="s">
        <v>116</v>
      </c>
      <c r="D14" s="117">
        <f>SUM($K$31+$K$39+$K$47+$K$55+$P$31+$P$39+$P$47+$P$55+X31+X39+X47+X55)</f>
        <v>3318598</v>
      </c>
      <c r="E14" s="124" t="s">
        <v>53</v>
      </c>
      <c r="F14" s="125">
        <f t="shared" ref="F14:F19" si="11">SUMIFS($K$62:$K$499,$L$62:$L$499,E14,$I$62:$I$499,"&lt;&gt;수입",$I$62:$I$499,"&lt;&gt;저축")</f>
        <v>38230</v>
      </c>
      <c r="I14" s="126"/>
      <c r="J14" s="123"/>
      <c r="R14" s="118">
        <f t="shared" ref="R14:X14" si="10">SUMIFS($K$62:$K$499,$H$62:$H$499,R13,$I$62:$I$499,"&lt;&gt;수입",$I$62:$I$499,"&lt;&gt;저축")</f>
        <v>23330</v>
      </c>
      <c r="S14" s="119">
        <f t="shared" si="10"/>
        <v>122290</v>
      </c>
      <c r="T14" s="120">
        <f t="shared" si="10"/>
        <v>14800</v>
      </c>
      <c r="U14" s="120">
        <f t="shared" si="10"/>
        <v>103894</v>
      </c>
      <c r="V14" s="118">
        <f t="shared" si="10"/>
        <v>222890</v>
      </c>
      <c r="W14" s="121">
        <f t="shared" si="10"/>
        <v>5000</v>
      </c>
      <c r="X14" s="121">
        <f t="shared" si="10"/>
        <v>89190</v>
      </c>
      <c r="Y14" s="121">
        <f>SUM(R14:X14)</f>
        <v>581394</v>
      </c>
      <c r="AB14" s="103" t="str">
        <f>$M$33</f>
        <v>🐻식비</v>
      </c>
      <c r="AC14" s="104">
        <f>$P$39</f>
        <v>263694</v>
      </c>
      <c r="AD14" s="105">
        <f t="shared" si="3"/>
        <v>3.0006</v>
      </c>
      <c r="AE14" s="105">
        <f t="shared" si="4"/>
        <v>6.0011</v>
      </c>
      <c r="AF14" s="105" t="str">
        <f t="shared" si="5"/>
        <v>🍪이벤트성</v>
      </c>
      <c r="AG14" s="104">
        <f t="shared" si="6"/>
        <v>187540</v>
      </c>
    </row>
    <row r="15">
      <c r="C15" s="46"/>
      <c r="D15" s="122"/>
      <c r="E15" s="124" t="s">
        <v>54</v>
      </c>
      <c r="F15" s="125">
        <f t="shared" si="11"/>
        <v>780391</v>
      </c>
      <c r="I15" s="126"/>
      <c r="J15" s="123"/>
      <c r="R15" s="111">
        <f t="shared" ref="R15:X15" si="12">R13+7</f>
        <v>45585</v>
      </c>
      <c r="S15" s="112">
        <f t="shared" si="12"/>
        <v>45586</v>
      </c>
      <c r="T15" s="99">
        <f t="shared" si="12"/>
        <v>45587</v>
      </c>
      <c r="U15" s="99">
        <f t="shared" si="12"/>
        <v>45588</v>
      </c>
      <c r="V15" s="100">
        <f t="shared" si="12"/>
        <v>45589</v>
      </c>
      <c r="W15" s="113">
        <f t="shared" si="12"/>
        <v>45590</v>
      </c>
      <c r="X15" s="114">
        <f t="shared" si="12"/>
        <v>45591</v>
      </c>
      <c r="Y15" s="115"/>
      <c r="AB15" s="103" t="str">
        <f>$M$41</f>
        <v>🍪여가비</v>
      </c>
      <c r="AC15" s="104">
        <f>$P$47</f>
        <v>100290</v>
      </c>
      <c r="AD15" s="105">
        <f t="shared" si="3"/>
        <v>11.0007</v>
      </c>
      <c r="AE15" s="105">
        <f t="shared" si="4"/>
        <v>7.0002</v>
      </c>
      <c r="AF15" s="105" t="str">
        <f t="shared" si="5"/>
        <v>🐻고정비</v>
      </c>
      <c r="AG15" s="104">
        <f t="shared" si="6"/>
        <v>186240</v>
      </c>
    </row>
    <row r="16">
      <c r="C16" s="116" t="s">
        <v>117</v>
      </c>
      <c r="D16" s="117">
        <f>F43</f>
        <v>4100000</v>
      </c>
      <c r="E16" s="124" t="s">
        <v>55</v>
      </c>
      <c r="F16" s="125">
        <f t="shared" si="11"/>
        <v>1082186</v>
      </c>
      <c r="H16" s="127" t="s">
        <v>118</v>
      </c>
      <c r="I16" s="128"/>
      <c r="J16" s="128"/>
      <c r="K16" s="53"/>
      <c r="R16" s="118">
        <f t="shared" ref="R16:X16" si="13">SUMIFS($K$62:$K$499,$H$62:$H$499,R15,$I$62:$I$499,"&lt;&gt;수입",$I$62:$I$499,"&lt;&gt;저축")</f>
        <v>25746</v>
      </c>
      <c r="S16" s="119">
        <f t="shared" si="13"/>
        <v>32630</v>
      </c>
      <c r="T16" s="120">
        <f t="shared" si="13"/>
        <v>50100</v>
      </c>
      <c r="U16" s="120">
        <f t="shared" si="13"/>
        <v>52500</v>
      </c>
      <c r="V16" s="118">
        <f t="shared" si="13"/>
        <v>322081</v>
      </c>
      <c r="W16" s="121">
        <f t="shared" si="13"/>
        <v>446350</v>
      </c>
      <c r="X16" s="121">
        <f t="shared" si="13"/>
        <v>115170</v>
      </c>
      <c r="Y16" s="121">
        <f>SUM(R16:X16)</f>
        <v>1044577</v>
      </c>
      <c r="AB16" s="103" t="str">
        <f>$M$49</f>
        <v>🐻여가비</v>
      </c>
      <c r="AC16" s="104">
        <f>$P$55</f>
        <v>220800</v>
      </c>
      <c r="AD16" s="105">
        <f t="shared" si="3"/>
        <v>4.0008</v>
      </c>
      <c r="AE16" s="105">
        <f t="shared" si="4"/>
        <v>8.0009</v>
      </c>
      <c r="AF16" s="105" t="str">
        <f t="shared" si="5"/>
        <v>🍪기타</v>
      </c>
      <c r="AG16" s="104">
        <f t="shared" si="6"/>
        <v>174080</v>
      </c>
    </row>
    <row r="17">
      <c r="C17" s="46"/>
      <c r="D17" s="122"/>
      <c r="E17" s="124" t="s">
        <v>56</v>
      </c>
      <c r="F17" s="125">
        <f t="shared" si="11"/>
        <v>604880</v>
      </c>
      <c r="H17" s="129"/>
      <c r="I17" s="130"/>
      <c r="J17" s="131"/>
      <c r="K17" s="132"/>
      <c r="R17" s="111">
        <f t="shared" ref="R17:X17" si="14">R15+7</f>
        <v>45592</v>
      </c>
      <c r="S17" s="112">
        <f t="shared" si="14"/>
        <v>45593</v>
      </c>
      <c r="T17" s="99">
        <f t="shared" si="14"/>
        <v>45594</v>
      </c>
      <c r="U17" s="99">
        <f t="shared" si="14"/>
        <v>45595</v>
      </c>
      <c r="V17" s="100">
        <f t="shared" si="14"/>
        <v>45596</v>
      </c>
      <c r="W17" s="113">
        <f t="shared" si="14"/>
        <v>45597</v>
      </c>
      <c r="X17" s="114">
        <f t="shared" si="14"/>
        <v>45598</v>
      </c>
      <c r="Y17" s="115"/>
      <c r="AB17" s="103" t="str">
        <f>$R$25</f>
        <v>🍪기타</v>
      </c>
      <c r="AC17" s="104">
        <f>$X$31</f>
        <v>174080</v>
      </c>
      <c r="AD17" s="105">
        <f t="shared" si="3"/>
        <v>8.0009</v>
      </c>
      <c r="AE17" s="105">
        <f t="shared" si="4"/>
        <v>9.001</v>
      </c>
      <c r="AF17" s="105" t="str">
        <f t="shared" si="5"/>
        <v>🐻기타</v>
      </c>
      <c r="AG17" s="104">
        <f t="shared" si="6"/>
        <v>150842</v>
      </c>
    </row>
    <row r="18">
      <c r="C18" s="133" t="s">
        <v>119</v>
      </c>
      <c r="D18" s="134">
        <f>D12-D14-D16</f>
        <v>1511522</v>
      </c>
      <c r="E18" s="124" t="s">
        <v>57</v>
      </c>
      <c r="F18" s="125">
        <f t="shared" si="11"/>
        <v>0</v>
      </c>
      <c r="H18" s="129"/>
      <c r="I18" s="130"/>
      <c r="J18" s="131"/>
      <c r="K18" s="132"/>
      <c r="R18" s="108">
        <f t="shared" ref="R18:X18" si="15">SUMIFS($K$62:$K$499,$H$62:$H$499,R17,$I$62:$I$499,"&lt;&gt;수입",$I$62:$I$499,"&lt;&gt;저축")</f>
        <v>43030</v>
      </c>
      <c r="S18" s="135">
        <f t="shared" si="15"/>
        <v>3800</v>
      </c>
      <c r="T18" s="136">
        <f t="shared" si="15"/>
        <v>60400</v>
      </c>
      <c r="U18" s="136">
        <f t="shared" si="15"/>
        <v>94300</v>
      </c>
      <c r="V18" s="108">
        <f t="shared" si="15"/>
        <v>59590</v>
      </c>
      <c r="W18" s="137">
        <f t="shared" si="15"/>
        <v>0</v>
      </c>
      <c r="X18" s="137">
        <f t="shared" si="15"/>
        <v>0</v>
      </c>
      <c r="Y18" s="137">
        <f>SUM(R18:X18)</f>
        <v>261120</v>
      </c>
      <c r="AB18" s="103" t="str">
        <f>$R$33</f>
        <v>🐻기타</v>
      </c>
      <c r="AC18" s="104">
        <f>$X$39</f>
        <v>150842</v>
      </c>
      <c r="AD18" s="105">
        <f t="shared" si="3"/>
        <v>9.001</v>
      </c>
      <c r="AE18" s="105">
        <f t="shared" si="4"/>
        <v>10.0004</v>
      </c>
      <c r="AF18" s="105" t="str">
        <f t="shared" si="5"/>
        <v>🐻생필품</v>
      </c>
      <c r="AG18" s="104">
        <f t="shared" si="6"/>
        <v>116275</v>
      </c>
    </row>
    <row r="19">
      <c r="C19" s="138" t="s">
        <v>120</v>
      </c>
      <c r="D19" s="139">
        <f>(D16+D18)/D12</f>
        <v>0.6283814775</v>
      </c>
      <c r="E19" s="124" t="s">
        <v>58</v>
      </c>
      <c r="F19" s="125">
        <f t="shared" si="11"/>
        <v>812911</v>
      </c>
      <c r="H19" s="129"/>
      <c r="I19" s="130"/>
      <c r="J19" s="131"/>
      <c r="K19" s="132"/>
      <c r="R19" s="140">
        <f t="shared" ref="R19:X19" si="16">R17+7</f>
        <v>45599</v>
      </c>
      <c r="S19" s="141">
        <f t="shared" si="16"/>
        <v>45600</v>
      </c>
      <c r="T19" s="142">
        <f t="shared" si="16"/>
        <v>45601</v>
      </c>
      <c r="U19" s="142">
        <f t="shared" si="16"/>
        <v>45602</v>
      </c>
      <c r="V19" s="143">
        <f t="shared" si="16"/>
        <v>45603</v>
      </c>
      <c r="W19" s="144">
        <f t="shared" si="16"/>
        <v>45604</v>
      </c>
      <c r="X19" s="145">
        <f t="shared" si="16"/>
        <v>45605</v>
      </c>
      <c r="Y19" s="146"/>
      <c r="AB19" s="103" t="str">
        <f>$R$41</f>
        <v>🍪이벤트성</v>
      </c>
      <c r="AC19" s="104">
        <f>$X$47</f>
        <v>187540</v>
      </c>
      <c r="AD19" s="105">
        <f t="shared" si="3"/>
        <v>6.0011</v>
      </c>
      <c r="AE19" s="105">
        <f t="shared" si="4"/>
        <v>11.0007</v>
      </c>
      <c r="AF19" s="105" t="str">
        <f t="shared" si="5"/>
        <v>🍪여가비</v>
      </c>
      <c r="AG19" s="104">
        <f t="shared" si="6"/>
        <v>100290</v>
      </c>
    </row>
    <row r="20">
      <c r="C20" s="147" t="s">
        <v>121</v>
      </c>
      <c r="D20" s="148">
        <f>D18/D12</f>
        <v>0.1692611074</v>
      </c>
      <c r="E20" s="149" t="s">
        <v>116</v>
      </c>
      <c r="F20" s="150">
        <f>SUM($F$14:$F$19)</f>
        <v>3318598</v>
      </c>
      <c r="H20" s="151"/>
      <c r="I20" s="152"/>
      <c r="J20" s="153"/>
      <c r="K20" s="55"/>
      <c r="R20" s="108">
        <f t="shared" ref="R20:X20" si="17">SUMIFS($K$62:$K$499,$H$62:$H$499,R19,$I$62:$I$499,"&lt;&gt;수입",$I$62:$I$499,"&lt;&gt;저축")</f>
        <v>0</v>
      </c>
      <c r="S20" s="135">
        <f t="shared" si="17"/>
        <v>0</v>
      </c>
      <c r="T20" s="136">
        <f t="shared" si="17"/>
        <v>0</v>
      </c>
      <c r="U20" s="136">
        <f t="shared" si="17"/>
        <v>0</v>
      </c>
      <c r="V20" s="108">
        <f t="shared" si="17"/>
        <v>0</v>
      </c>
      <c r="W20" s="137">
        <f t="shared" si="17"/>
        <v>0</v>
      </c>
      <c r="X20" s="137">
        <f t="shared" si="17"/>
        <v>0</v>
      </c>
      <c r="Y20" s="137">
        <f>SUM(R20:X20)</f>
        <v>0</v>
      </c>
      <c r="AB20" s="103" t="str">
        <f>$R$49</f>
        <v>🐻 이벤트성</v>
      </c>
      <c r="AC20" s="104">
        <f>$X$55</f>
        <v>201200</v>
      </c>
      <c r="AD20" s="105">
        <f t="shared" si="3"/>
        <v>5.0012</v>
      </c>
      <c r="AE20" s="105">
        <f t="shared" si="4"/>
        <v>12.0003</v>
      </c>
      <c r="AF20" s="105" t="str">
        <f t="shared" si="5"/>
        <v>🍪생필품</v>
      </c>
      <c r="AG20" s="104">
        <f t="shared" si="6"/>
        <v>98440</v>
      </c>
    </row>
    <row r="21">
      <c r="I21" s="126"/>
      <c r="J21" s="123"/>
    </row>
    <row r="24">
      <c r="C24" s="109" t="s">
        <v>1</v>
      </c>
      <c r="D24" s="154" t="s">
        <v>2</v>
      </c>
      <c r="E24" s="154" t="s">
        <v>122</v>
      </c>
      <c r="F24" s="110" t="s">
        <v>61</v>
      </c>
      <c r="H24" s="109" t="s">
        <v>1</v>
      </c>
      <c r="I24" s="154" t="s">
        <v>2</v>
      </c>
      <c r="J24" s="154" t="s">
        <v>123</v>
      </c>
      <c r="K24" s="110" t="s">
        <v>61</v>
      </c>
      <c r="M24" s="109" t="s">
        <v>1</v>
      </c>
      <c r="N24" s="154" t="s">
        <v>2</v>
      </c>
      <c r="O24" s="154" t="s">
        <v>123</v>
      </c>
      <c r="P24" s="110" t="s">
        <v>61</v>
      </c>
      <c r="R24" s="155" t="s">
        <v>1</v>
      </c>
      <c r="S24" s="156"/>
      <c r="T24" s="157" t="s">
        <v>2</v>
      </c>
      <c r="U24" s="156"/>
      <c r="V24" s="157" t="s">
        <v>123</v>
      </c>
      <c r="W24" s="156"/>
      <c r="X24" s="157" t="s">
        <v>61</v>
      </c>
      <c r="Y24" s="53"/>
    </row>
    <row r="25">
      <c r="C25" s="158" t="s">
        <v>3</v>
      </c>
      <c r="D25" s="41" t="s">
        <v>4</v>
      </c>
      <c r="E25" s="159"/>
      <c r="F25" s="125">
        <f t="shared" ref="F25:F32" si="18">SUMIFS($K$62:$K$499,$I$62:$I$499,$C$25,$J$62:$J$499,D25)</f>
        <v>3270300</v>
      </c>
      <c r="H25" s="160" t="s">
        <v>14</v>
      </c>
      <c r="I25" s="41" t="s">
        <v>15</v>
      </c>
      <c r="J25" s="159"/>
      <c r="K25" s="125">
        <f t="shared" ref="K25:K30" si="19">SUMIFS($K$62:$K$499,$I$62:$I$499,$H$25,$J$62:$J$499,I25)</f>
        <v>280740</v>
      </c>
      <c r="M25" s="160" t="s">
        <v>26</v>
      </c>
      <c r="N25" s="41" t="s">
        <v>27</v>
      </c>
      <c r="O25" s="159"/>
      <c r="P25" s="125">
        <f t="shared" ref="P25:P30" si="20">SUMIFS($K$62:$K$499,$I$62:$I$499,$M$25,$J$62:$J$499,N25)</f>
        <v>425846</v>
      </c>
      <c r="R25" s="161" t="s">
        <v>39</v>
      </c>
      <c r="S25" s="162"/>
      <c r="T25" s="163" t="s">
        <v>40</v>
      </c>
      <c r="U25" s="130"/>
      <c r="V25" s="164"/>
      <c r="W25" s="162"/>
      <c r="X25" s="165">
        <f t="shared" ref="X25:X30" si="21">SUMIFS($K$62:$K$499,$I$62:$I$499,$R$25,$J$62:$J$499,T25)</f>
        <v>39100</v>
      </c>
      <c r="Y25" s="132"/>
    </row>
    <row r="26">
      <c r="C26" s="45"/>
      <c r="D26" s="41" t="s">
        <v>5</v>
      </c>
      <c r="E26" s="166"/>
      <c r="F26" s="125">
        <f t="shared" si="18"/>
        <v>0</v>
      </c>
      <c r="H26" s="45"/>
      <c r="I26" s="41" t="s">
        <v>16</v>
      </c>
      <c r="J26" s="166"/>
      <c r="K26" s="125">
        <f t="shared" si="19"/>
        <v>100000</v>
      </c>
      <c r="M26" s="45"/>
      <c r="N26" s="41" t="s">
        <v>28</v>
      </c>
      <c r="O26" s="166"/>
      <c r="P26" s="125">
        <f t="shared" si="20"/>
        <v>60500</v>
      </c>
      <c r="R26" s="167"/>
      <c r="S26" s="168"/>
      <c r="T26" s="163" t="s">
        <v>41</v>
      </c>
      <c r="U26" s="130"/>
      <c r="V26" s="169"/>
      <c r="W26" s="168"/>
      <c r="X26" s="165">
        <f t="shared" si="21"/>
        <v>92090</v>
      </c>
      <c r="Y26" s="132"/>
    </row>
    <row r="27">
      <c r="C27" s="45"/>
      <c r="D27" s="41" t="s">
        <v>6</v>
      </c>
      <c r="E27" s="166"/>
      <c r="F27" s="125">
        <f t="shared" si="18"/>
        <v>5631530</v>
      </c>
      <c r="H27" s="45"/>
      <c r="I27" s="41" t="s">
        <v>17</v>
      </c>
      <c r="J27" s="166"/>
      <c r="K27" s="125">
        <f t="shared" si="19"/>
        <v>175081</v>
      </c>
      <c r="M27" s="45"/>
      <c r="N27" s="41" t="s">
        <v>29</v>
      </c>
      <c r="O27" s="166"/>
      <c r="P27" s="125">
        <f t="shared" si="20"/>
        <v>107000</v>
      </c>
      <c r="R27" s="167"/>
      <c r="S27" s="168"/>
      <c r="T27" s="163" t="s">
        <v>42</v>
      </c>
      <c r="U27" s="130"/>
      <c r="V27" s="169"/>
      <c r="W27" s="168"/>
      <c r="X27" s="165">
        <f t="shared" si="21"/>
        <v>16290</v>
      </c>
      <c r="Y27" s="132"/>
    </row>
    <row r="28">
      <c r="C28" s="45"/>
      <c r="D28" s="41" t="s">
        <v>7</v>
      </c>
      <c r="E28" s="166"/>
      <c r="F28" s="125">
        <f t="shared" si="18"/>
        <v>0</v>
      </c>
      <c r="H28" s="45"/>
      <c r="I28" s="41" t="s">
        <v>18</v>
      </c>
      <c r="J28" s="166"/>
      <c r="K28" s="125">
        <f t="shared" si="19"/>
        <v>125060</v>
      </c>
      <c r="M28" s="45"/>
      <c r="N28" s="41" t="s">
        <v>30</v>
      </c>
      <c r="O28" s="166"/>
      <c r="P28" s="125">
        <f t="shared" si="20"/>
        <v>344970</v>
      </c>
      <c r="R28" s="167"/>
      <c r="S28" s="168"/>
      <c r="T28" s="163" t="s">
        <v>43</v>
      </c>
      <c r="U28" s="130"/>
      <c r="V28" s="169"/>
      <c r="W28" s="168"/>
      <c r="X28" s="165">
        <f t="shared" si="21"/>
        <v>13200</v>
      </c>
      <c r="Y28" s="132"/>
    </row>
    <row r="29">
      <c r="C29" s="45"/>
      <c r="D29" s="41" t="s">
        <v>8</v>
      </c>
      <c r="E29" s="166"/>
      <c r="F29" s="125">
        <f t="shared" si="18"/>
        <v>28290</v>
      </c>
      <c r="H29" s="45"/>
      <c r="I29" s="41" t="s">
        <v>19</v>
      </c>
      <c r="J29" s="166"/>
      <c r="K29" s="125">
        <f t="shared" si="19"/>
        <v>0</v>
      </c>
      <c r="M29" s="45"/>
      <c r="N29" s="41" t="s">
        <v>8</v>
      </c>
      <c r="O29" s="166"/>
      <c r="P29" s="125">
        <f t="shared" si="20"/>
        <v>0</v>
      </c>
      <c r="R29" s="167"/>
      <c r="S29" s="168"/>
      <c r="T29" s="163" t="s">
        <v>44</v>
      </c>
      <c r="U29" s="130"/>
      <c r="V29" s="169"/>
      <c r="W29" s="168"/>
      <c r="X29" s="165">
        <f t="shared" si="21"/>
        <v>0</v>
      </c>
      <c r="Y29" s="132"/>
    </row>
    <row r="30">
      <c r="C30" s="45"/>
      <c r="D30" s="41"/>
      <c r="E30" s="166"/>
      <c r="F30" s="125">
        <f t="shared" si="18"/>
        <v>0</v>
      </c>
      <c r="H30" s="46"/>
      <c r="I30" s="41" t="s">
        <v>20</v>
      </c>
      <c r="J30" s="170"/>
      <c r="K30" s="125">
        <f t="shared" si="19"/>
        <v>0</v>
      </c>
      <c r="M30" s="46"/>
      <c r="N30" s="41"/>
      <c r="O30" s="170"/>
      <c r="P30" s="125">
        <f t="shared" si="20"/>
        <v>0</v>
      </c>
      <c r="R30" s="171"/>
      <c r="S30" s="172"/>
      <c r="T30" s="163" t="s">
        <v>8</v>
      </c>
      <c r="U30" s="130"/>
      <c r="V30" s="173"/>
      <c r="W30" s="172"/>
      <c r="X30" s="165">
        <f t="shared" si="21"/>
        <v>13400</v>
      </c>
      <c r="Y30" s="132"/>
    </row>
    <row r="31">
      <c r="C31" s="45"/>
      <c r="D31" s="41"/>
      <c r="E31" s="166"/>
      <c r="F31" s="125">
        <f t="shared" si="18"/>
        <v>0</v>
      </c>
      <c r="H31" s="174" t="str">
        <f>IF(H25=0,"","총"&amp;H25)</f>
        <v>총🍪고정비</v>
      </c>
      <c r="I31" s="175"/>
      <c r="J31" s="162"/>
      <c r="K31" s="176">
        <f>SUM(K25:K30)</f>
        <v>680881</v>
      </c>
      <c r="M31" s="174" t="str">
        <f>IF(M25=0,"","총"&amp;M25)</f>
        <v>총🍪식비</v>
      </c>
      <c r="N31" s="175"/>
      <c r="O31" s="162"/>
      <c r="P31" s="176">
        <f>SUM(P25:P30)</f>
        <v>938316</v>
      </c>
      <c r="R31" s="174" t="str">
        <f>IF(R25=0,"","총"&amp;R25)</f>
        <v>총🍪기타</v>
      </c>
      <c r="S31" s="175"/>
      <c r="T31" s="175"/>
      <c r="U31" s="175"/>
      <c r="V31" s="175"/>
      <c r="W31" s="162"/>
      <c r="X31" s="177">
        <f>SUM(X25:X30)</f>
        <v>174080</v>
      </c>
      <c r="Y31" s="132"/>
    </row>
    <row r="32">
      <c r="C32" s="46"/>
      <c r="D32" s="41"/>
      <c r="E32" s="170"/>
      <c r="F32" s="125">
        <f t="shared" si="18"/>
        <v>0</v>
      </c>
      <c r="H32" s="171"/>
      <c r="I32" s="178"/>
      <c r="J32" s="172"/>
      <c r="K32" s="179">
        <f>K31-J25</f>
        <v>680881</v>
      </c>
      <c r="M32" s="171"/>
      <c r="N32" s="178"/>
      <c r="O32" s="172"/>
      <c r="P32" s="180">
        <f>P31-O25</f>
        <v>938316</v>
      </c>
      <c r="R32" s="171"/>
      <c r="S32" s="178"/>
      <c r="T32" s="178"/>
      <c r="U32" s="178"/>
      <c r="V32" s="178"/>
      <c r="W32" s="172"/>
      <c r="X32" s="181">
        <f>X31-V25</f>
        <v>174080</v>
      </c>
      <c r="Y32" s="132"/>
    </row>
    <row r="33">
      <c r="C33" s="174" t="str">
        <f>IF(C25=0,"","총"&amp;C25)</f>
        <v>총수입</v>
      </c>
      <c r="D33" s="175"/>
      <c r="E33" s="162"/>
      <c r="F33" s="176">
        <f>SUM(F25:F32)</f>
        <v>8930120</v>
      </c>
      <c r="H33" s="160" t="s">
        <v>21</v>
      </c>
      <c r="I33" s="41" t="s">
        <v>15</v>
      </c>
      <c r="J33" s="159"/>
      <c r="K33" s="125">
        <f t="shared" ref="K33:K38" si="22">SUMIFS($K$62:$K$499,$I$62:$I$499,$H$33,$J$62:$J$499,I33)</f>
        <v>14930</v>
      </c>
      <c r="M33" s="160" t="s">
        <v>31</v>
      </c>
      <c r="N33" s="41" t="s">
        <v>27</v>
      </c>
      <c r="O33" s="159"/>
      <c r="P33" s="125">
        <f t="shared" ref="P33:P38" si="23">SUMIFS($K$62:$K$499,$I$62:$I$499,$M$33,$J$62:$J$499,N33)</f>
        <v>96194</v>
      </c>
      <c r="R33" s="161" t="s">
        <v>45</v>
      </c>
      <c r="S33" s="162"/>
      <c r="T33" s="163" t="s">
        <v>40</v>
      </c>
      <c r="U33" s="130"/>
      <c r="V33" s="164"/>
      <c r="W33" s="162"/>
      <c r="X33" s="165">
        <f t="shared" ref="X33:X38" si="24">SUMIFS($K$62:$K$499,$I$62:$I$499,$R$33,$J$62:$J$499,T33)</f>
        <v>0</v>
      </c>
      <c r="Y33" s="132"/>
    </row>
    <row r="34">
      <c r="C34" s="171"/>
      <c r="D34" s="178"/>
      <c r="E34" s="172"/>
      <c r="F34" s="182">
        <f>F33-E25</f>
        <v>8930120</v>
      </c>
      <c r="H34" s="45"/>
      <c r="I34" s="41" t="s">
        <v>17</v>
      </c>
      <c r="J34" s="166"/>
      <c r="K34" s="125">
        <f t="shared" si="22"/>
        <v>0</v>
      </c>
      <c r="M34" s="45"/>
      <c r="N34" s="41" t="s">
        <v>28</v>
      </c>
      <c r="O34" s="166"/>
      <c r="P34" s="125">
        <f t="shared" si="23"/>
        <v>95700</v>
      </c>
      <c r="R34" s="167"/>
      <c r="S34" s="168"/>
      <c r="T34" s="163" t="s">
        <v>41</v>
      </c>
      <c r="U34" s="130"/>
      <c r="V34" s="169"/>
      <c r="W34" s="168"/>
      <c r="X34" s="165">
        <f t="shared" si="24"/>
        <v>0</v>
      </c>
      <c r="Y34" s="132"/>
    </row>
    <row r="35">
      <c r="C35" s="158" t="s">
        <v>9</v>
      </c>
      <c r="D35" s="41" t="s">
        <v>10</v>
      </c>
      <c r="E35" s="159"/>
      <c r="F35" s="125">
        <f t="shared" ref="F35:F42" si="25">SUMIFS($K$62:$K$499,$I$62:$I$499,$C$35,$J$62:$J$499,D35)</f>
        <v>0</v>
      </c>
      <c r="H35" s="45"/>
      <c r="I35" s="41" t="s">
        <v>18</v>
      </c>
      <c r="J35" s="166"/>
      <c r="K35" s="125">
        <f t="shared" si="22"/>
        <v>3300</v>
      </c>
      <c r="M35" s="45"/>
      <c r="N35" s="41" t="s">
        <v>29</v>
      </c>
      <c r="O35" s="166"/>
      <c r="P35" s="125">
        <f t="shared" si="23"/>
        <v>31800</v>
      </c>
      <c r="R35" s="167"/>
      <c r="S35" s="168"/>
      <c r="T35" s="163" t="s">
        <v>42</v>
      </c>
      <c r="U35" s="130"/>
      <c r="V35" s="169"/>
      <c r="W35" s="168"/>
      <c r="X35" s="165">
        <f t="shared" si="24"/>
        <v>0</v>
      </c>
      <c r="Y35" s="132"/>
    </row>
    <row r="36">
      <c r="C36" s="45"/>
      <c r="D36" s="41" t="s">
        <v>11</v>
      </c>
      <c r="E36" s="166"/>
      <c r="F36" s="125">
        <f t="shared" si="25"/>
        <v>0</v>
      </c>
      <c r="H36" s="45"/>
      <c r="I36" s="41" t="s">
        <v>19</v>
      </c>
      <c r="J36" s="166"/>
      <c r="K36" s="125">
        <f t="shared" si="22"/>
        <v>88010</v>
      </c>
      <c r="M36" s="45"/>
      <c r="N36" s="41" t="s">
        <v>30</v>
      </c>
      <c r="O36" s="166"/>
      <c r="P36" s="125">
        <f t="shared" si="23"/>
        <v>40000</v>
      </c>
      <c r="R36" s="167"/>
      <c r="S36" s="168"/>
      <c r="T36" s="163" t="s">
        <v>43</v>
      </c>
      <c r="U36" s="130"/>
      <c r="V36" s="169"/>
      <c r="W36" s="168"/>
      <c r="X36" s="165">
        <f t="shared" si="24"/>
        <v>9200</v>
      </c>
      <c r="Y36" s="132"/>
    </row>
    <row r="37">
      <c r="C37" s="45"/>
      <c r="D37" s="41" t="s">
        <v>12</v>
      </c>
      <c r="E37" s="166"/>
      <c r="F37" s="125">
        <f t="shared" si="25"/>
        <v>4000000</v>
      </c>
      <c r="H37" s="45"/>
      <c r="I37" s="41" t="s">
        <v>20</v>
      </c>
      <c r="J37" s="166"/>
      <c r="K37" s="125">
        <f t="shared" si="22"/>
        <v>80000</v>
      </c>
      <c r="M37" s="45"/>
      <c r="N37" s="41" t="s">
        <v>8</v>
      </c>
      <c r="O37" s="166"/>
      <c r="P37" s="125">
        <f t="shared" si="23"/>
        <v>0</v>
      </c>
      <c r="R37" s="167"/>
      <c r="S37" s="168"/>
      <c r="T37" s="163" t="s">
        <v>44</v>
      </c>
      <c r="U37" s="130"/>
      <c r="V37" s="169"/>
      <c r="W37" s="168"/>
      <c r="X37" s="165">
        <f t="shared" si="24"/>
        <v>141642</v>
      </c>
      <c r="Y37" s="132"/>
    </row>
    <row r="38">
      <c r="C38" s="45"/>
      <c r="D38" s="41" t="s">
        <v>13</v>
      </c>
      <c r="E38" s="166"/>
      <c r="F38" s="125">
        <f t="shared" si="25"/>
        <v>100000</v>
      </c>
      <c r="H38" s="46"/>
      <c r="I38" s="41"/>
      <c r="J38" s="170"/>
      <c r="K38" s="125">
        <f t="shared" si="22"/>
        <v>0</v>
      </c>
      <c r="M38" s="46"/>
      <c r="N38" s="41"/>
      <c r="O38" s="170"/>
      <c r="P38" s="125">
        <f t="shared" si="23"/>
        <v>0</v>
      </c>
      <c r="R38" s="171"/>
      <c r="S38" s="172"/>
      <c r="T38" s="163" t="s">
        <v>8</v>
      </c>
      <c r="U38" s="130"/>
      <c r="V38" s="173"/>
      <c r="W38" s="172"/>
      <c r="X38" s="165">
        <f t="shared" si="24"/>
        <v>0</v>
      </c>
      <c r="Y38" s="132"/>
    </row>
    <row r="39">
      <c r="C39" s="45"/>
      <c r="D39" s="41"/>
      <c r="E39" s="166"/>
      <c r="F39" s="125">
        <f t="shared" si="25"/>
        <v>0</v>
      </c>
      <c r="H39" s="174" t="str">
        <f>IF(H33=0,"","총"&amp;H33)</f>
        <v>총🐻고정비</v>
      </c>
      <c r="I39" s="175"/>
      <c r="J39" s="162"/>
      <c r="K39" s="176">
        <f>SUM(K33:K38)</f>
        <v>186240</v>
      </c>
      <c r="M39" s="174" t="str">
        <f>IF(M33=0,"","총"&amp;M33)</f>
        <v>총🐻식비</v>
      </c>
      <c r="N39" s="175"/>
      <c r="O39" s="162"/>
      <c r="P39" s="176">
        <f>SUM(P33:P38)</f>
        <v>263694</v>
      </c>
      <c r="R39" s="174" t="str">
        <f>IF(R33=0,"","총"&amp;R33)</f>
        <v>총🐻기타</v>
      </c>
      <c r="S39" s="175"/>
      <c r="T39" s="175"/>
      <c r="U39" s="175"/>
      <c r="V39" s="175"/>
      <c r="W39" s="162"/>
      <c r="X39" s="177">
        <f>SUM(X33:X38)</f>
        <v>150842</v>
      </c>
      <c r="Y39" s="132"/>
    </row>
    <row r="40">
      <c r="C40" s="45"/>
      <c r="D40" s="41"/>
      <c r="E40" s="166"/>
      <c r="F40" s="125">
        <f t="shared" si="25"/>
        <v>0</v>
      </c>
      <c r="H40" s="171"/>
      <c r="I40" s="178"/>
      <c r="J40" s="172"/>
      <c r="K40" s="180">
        <f>K39-J33</f>
        <v>186240</v>
      </c>
      <c r="M40" s="171"/>
      <c r="N40" s="178"/>
      <c r="O40" s="172"/>
      <c r="P40" s="180">
        <f>P39-O33</f>
        <v>263694</v>
      </c>
      <c r="R40" s="171"/>
      <c r="S40" s="178"/>
      <c r="T40" s="178"/>
      <c r="U40" s="178"/>
      <c r="V40" s="178"/>
      <c r="W40" s="172"/>
      <c r="X40" s="181">
        <f>X39-V33</f>
        <v>150842</v>
      </c>
      <c r="Y40" s="132"/>
    </row>
    <row r="41">
      <c r="C41" s="45"/>
      <c r="D41" s="41"/>
      <c r="E41" s="166"/>
      <c r="F41" s="125">
        <f t="shared" si="25"/>
        <v>0</v>
      </c>
      <c r="H41" s="160" t="s">
        <v>22</v>
      </c>
      <c r="I41" s="41" t="s">
        <v>23</v>
      </c>
      <c r="J41" s="159"/>
      <c r="K41" s="125">
        <f t="shared" ref="K41:K46" si="26">SUMIFS($K$62:$K$499,$I$62:$I$499,$H$41,$J$62:$J$499,I41)</f>
        <v>20650</v>
      </c>
      <c r="M41" s="160" t="s">
        <v>32</v>
      </c>
      <c r="N41" s="41" t="s">
        <v>33</v>
      </c>
      <c r="O41" s="159"/>
      <c r="P41" s="125">
        <f t="shared" ref="P41:P46" si="27">SUMIFS($K$62:$K$499,$I$62:$I$499,$M$41,$J$62:$J$499,N41)</f>
        <v>0</v>
      </c>
      <c r="R41" s="161" t="s">
        <v>46</v>
      </c>
      <c r="S41" s="162"/>
      <c r="T41" s="163" t="s">
        <v>47</v>
      </c>
      <c r="U41" s="130"/>
      <c r="V41" s="164"/>
      <c r="W41" s="162"/>
      <c r="X41" s="165">
        <f t="shared" ref="X41:X46" si="28">SUMIFS($K$62:$K$499,$I$62:$I$499,$R$41,$J$62:$J$499,T41)</f>
        <v>0</v>
      </c>
      <c r="Y41" s="132"/>
    </row>
    <row r="42">
      <c r="C42" s="46"/>
      <c r="D42" s="41"/>
      <c r="E42" s="170"/>
      <c r="F42" s="125">
        <f t="shared" si="25"/>
        <v>0</v>
      </c>
      <c r="H42" s="45"/>
      <c r="I42" s="41" t="s">
        <v>24</v>
      </c>
      <c r="J42" s="166"/>
      <c r="K42" s="125">
        <f t="shared" si="26"/>
        <v>0</v>
      </c>
      <c r="M42" s="45"/>
      <c r="N42" s="41" t="s">
        <v>34</v>
      </c>
      <c r="O42" s="166"/>
      <c r="P42" s="125">
        <f t="shared" si="27"/>
        <v>7890</v>
      </c>
      <c r="R42" s="167"/>
      <c r="S42" s="168"/>
      <c r="T42" s="163" t="s">
        <v>48</v>
      </c>
      <c r="U42" s="130"/>
      <c r="V42" s="169"/>
      <c r="W42" s="168"/>
      <c r="X42" s="165">
        <f t="shared" si="28"/>
        <v>104200</v>
      </c>
      <c r="Y42" s="132"/>
    </row>
    <row r="43">
      <c r="C43" s="174" t="str">
        <f>IF(C35=0,"","총"&amp;C35)</f>
        <v>총저축</v>
      </c>
      <c r="D43" s="175"/>
      <c r="E43" s="162"/>
      <c r="F43" s="176">
        <f>SUM(F35:F42)</f>
        <v>4100000</v>
      </c>
      <c r="H43" s="45"/>
      <c r="I43" s="41" t="s">
        <v>8</v>
      </c>
      <c r="J43" s="166"/>
      <c r="K43" s="125">
        <f t="shared" si="26"/>
        <v>77790</v>
      </c>
      <c r="M43" s="45"/>
      <c r="N43" s="41" t="s">
        <v>35</v>
      </c>
      <c r="O43" s="166"/>
      <c r="P43" s="125">
        <f t="shared" si="27"/>
        <v>10000</v>
      </c>
      <c r="R43" s="167"/>
      <c r="S43" s="168"/>
      <c r="T43" s="163" t="s">
        <v>49</v>
      </c>
      <c r="U43" s="130"/>
      <c r="V43" s="169"/>
      <c r="W43" s="168"/>
      <c r="X43" s="165">
        <f t="shared" si="28"/>
        <v>0</v>
      </c>
      <c r="Y43" s="132"/>
    </row>
    <row r="44">
      <c r="C44" s="183"/>
      <c r="D44" s="184"/>
      <c r="E44" s="185"/>
      <c r="F44" s="186">
        <f>F43-E35</f>
        <v>4100000</v>
      </c>
      <c r="H44" s="45"/>
      <c r="I44" s="41"/>
      <c r="J44" s="166"/>
      <c r="K44" s="125">
        <f t="shared" si="26"/>
        <v>0</v>
      </c>
      <c r="M44" s="45"/>
      <c r="N44" s="41" t="s">
        <v>36</v>
      </c>
      <c r="O44" s="166"/>
      <c r="P44" s="125">
        <f t="shared" si="27"/>
        <v>0</v>
      </c>
      <c r="R44" s="167"/>
      <c r="S44" s="168"/>
      <c r="T44" s="163" t="s">
        <v>50</v>
      </c>
      <c r="U44" s="130"/>
      <c r="V44" s="169"/>
      <c r="W44" s="168"/>
      <c r="X44" s="165">
        <f t="shared" si="28"/>
        <v>0</v>
      </c>
      <c r="Y44" s="132"/>
    </row>
    <row r="45">
      <c r="H45" s="45"/>
      <c r="I45" s="41"/>
      <c r="J45" s="166"/>
      <c r="K45" s="125">
        <f t="shared" si="26"/>
        <v>0</v>
      </c>
      <c r="M45" s="45"/>
      <c r="N45" s="41" t="s">
        <v>37</v>
      </c>
      <c r="O45" s="166"/>
      <c r="P45" s="125">
        <f t="shared" si="27"/>
        <v>48000</v>
      </c>
      <c r="R45" s="167"/>
      <c r="S45" s="168"/>
      <c r="T45" s="163" t="s">
        <v>8</v>
      </c>
      <c r="U45" s="130"/>
      <c r="V45" s="169"/>
      <c r="W45" s="168"/>
      <c r="X45" s="165">
        <f t="shared" si="28"/>
        <v>83340</v>
      </c>
      <c r="Y45" s="132"/>
    </row>
    <row r="46">
      <c r="H46" s="46"/>
      <c r="I46" s="41"/>
      <c r="J46" s="170"/>
      <c r="K46" s="125">
        <f t="shared" si="26"/>
        <v>0</v>
      </c>
      <c r="M46" s="46"/>
      <c r="N46" s="41" t="s">
        <v>8</v>
      </c>
      <c r="O46" s="170"/>
      <c r="P46" s="125">
        <f t="shared" si="27"/>
        <v>34400</v>
      </c>
      <c r="R46" s="171"/>
      <c r="S46" s="172"/>
      <c r="T46" s="163"/>
      <c r="U46" s="130"/>
      <c r="V46" s="173"/>
      <c r="W46" s="172"/>
      <c r="X46" s="165">
        <f t="shared" si="28"/>
        <v>0</v>
      </c>
      <c r="Y46" s="132"/>
    </row>
    <row r="47">
      <c r="H47" s="174" t="str">
        <f>IF(H41=0,"","총"&amp;H41)</f>
        <v>총🍪생필품</v>
      </c>
      <c r="I47" s="175"/>
      <c r="J47" s="162"/>
      <c r="K47" s="176">
        <f>SUM(K41:K46)</f>
        <v>98440</v>
      </c>
      <c r="M47" s="174" t="str">
        <f>IF(M41=0,"","총"&amp;M41)</f>
        <v>총🍪여가비</v>
      </c>
      <c r="N47" s="175"/>
      <c r="O47" s="162"/>
      <c r="P47" s="176">
        <f>SUM(P41:P46)</f>
        <v>100290</v>
      </c>
      <c r="R47" s="174" t="str">
        <f>IF(R41=0,"","총"&amp;R41)</f>
        <v>총🍪이벤트성</v>
      </c>
      <c r="S47" s="175"/>
      <c r="T47" s="175"/>
      <c r="U47" s="175"/>
      <c r="V47" s="175"/>
      <c r="W47" s="162"/>
      <c r="X47" s="177">
        <f>SUM(X41:X46)</f>
        <v>187540</v>
      </c>
      <c r="Y47" s="132"/>
    </row>
    <row r="48">
      <c r="H48" s="171"/>
      <c r="I48" s="178"/>
      <c r="J48" s="172"/>
      <c r="K48" s="180">
        <f>K47-J41</f>
        <v>98440</v>
      </c>
      <c r="M48" s="171"/>
      <c r="N48" s="178"/>
      <c r="O48" s="172"/>
      <c r="P48" s="180">
        <f>P47-O41</f>
        <v>100290</v>
      </c>
      <c r="R48" s="171"/>
      <c r="S48" s="178"/>
      <c r="T48" s="178"/>
      <c r="U48" s="178"/>
      <c r="V48" s="178"/>
      <c r="W48" s="172"/>
      <c r="X48" s="181">
        <f>X47-V41</f>
        <v>187540</v>
      </c>
      <c r="Y48" s="132"/>
    </row>
    <row r="49">
      <c r="H49" s="160" t="s">
        <v>25</v>
      </c>
      <c r="I49" s="41" t="s">
        <v>23</v>
      </c>
      <c r="J49" s="159"/>
      <c r="K49" s="125">
        <f t="shared" ref="K49:K54" si="29">SUMIFS($K$62:$K$499,$I$62:$I$499,$H$49,$J$62:$J$499,I49)</f>
        <v>0</v>
      </c>
      <c r="M49" s="160" t="s">
        <v>38</v>
      </c>
      <c r="N49" s="41" t="s">
        <v>33</v>
      </c>
      <c r="O49" s="159"/>
      <c r="P49" s="125">
        <f t="shared" ref="P49:P54" si="30">SUMIFS($K$62:$K$499,$I$62:$I$499,$M$49,$J$62:$J$499,N49)</f>
        <v>0</v>
      </c>
      <c r="R49" s="161" t="s">
        <v>51</v>
      </c>
      <c r="S49" s="162"/>
      <c r="T49" s="163" t="s">
        <v>47</v>
      </c>
      <c r="U49" s="130"/>
      <c r="V49" s="164"/>
      <c r="W49" s="162"/>
      <c r="X49" s="165">
        <f t="shared" ref="X49:X54" si="31">SUMIFS($K$62:$K$499,$I$62:$I$499,$R$49,$J$62:$J$499,T49)</f>
        <v>150000</v>
      </c>
      <c r="Y49" s="132"/>
    </row>
    <row r="50">
      <c r="H50" s="45"/>
      <c r="I50" s="41" t="s">
        <v>24</v>
      </c>
      <c r="J50" s="166"/>
      <c r="K50" s="125">
        <f t="shared" si="29"/>
        <v>55375</v>
      </c>
      <c r="M50" s="45"/>
      <c r="N50" s="41" t="s">
        <v>34</v>
      </c>
      <c r="O50" s="166"/>
      <c r="P50" s="125">
        <f t="shared" si="30"/>
        <v>22000</v>
      </c>
      <c r="R50" s="167"/>
      <c r="S50" s="168"/>
      <c r="T50" s="163" t="s">
        <v>48</v>
      </c>
      <c r="U50" s="130"/>
      <c r="V50" s="169"/>
      <c r="W50" s="168"/>
      <c r="X50" s="165">
        <f t="shared" si="31"/>
        <v>0</v>
      </c>
      <c r="Y50" s="132"/>
    </row>
    <row r="51">
      <c r="H51" s="45"/>
      <c r="I51" s="41" t="s">
        <v>8</v>
      </c>
      <c r="J51" s="166"/>
      <c r="K51" s="125">
        <f t="shared" si="29"/>
        <v>60900</v>
      </c>
      <c r="M51" s="45"/>
      <c r="N51" s="41" t="s">
        <v>35</v>
      </c>
      <c r="O51" s="166"/>
      <c r="P51" s="125">
        <f t="shared" si="30"/>
        <v>0</v>
      </c>
      <c r="R51" s="167"/>
      <c r="S51" s="168"/>
      <c r="T51" s="163" t="s">
        <v>49</v>
      </c>
      <c r="U51" s="130"/>
      <c r="V51" s="169"/>
      <c r="W51" s="168"/>
      <c r="X51" s="165">
        <f t="shared" si="31"/>
        <v>0</v>
      </c>
      <c r="Y51" s="132"/>
    </row>
    <row r="52">
      <c r="H52" s="45"/>
      <c r="I52" s="41"/>
      <c r="J52" s="166"/>
      <c r="K52" s="125">
        <f t="shared" si="29"/>
        <v>0</v>
      </c>
      <c r="M52" s="45"/>
      <c r="N52" s="41" t="s">
        <v>36</v>
      </c>
      <c r="O52" s="166"/>
      <c r="P52" s="125">
        <f t="shared" si="30"/>
        <v>180000</v>
      </c>
      <c r="R52" s="167"/>
      <c r="S52" s="168"/>
      <c r="T52" s="163" t="s">
        <v>50</v>
      </c>
      <c r="U52" s="130"/>
      <c r="V52" s="169"/>
      <c r="W52" s="168"/>
      <c r="X52" s="165">
        <f t="shared" si="31"/>
        <v>9100</v>
      </c>
      <c r="Y52" s="132"/>
    </row>
    <row r="53">
      <c r="H53" s="45"/>
      <c r="I53" s="41"/>
      <c r="J53" s="166"/>
      <c r="K53" s="125">
        <f t="shared" si="29"/>
        <v>0</v>
      </c>
      <c r="M53" s="45"/>
      <c r="N53" s="41" t="s">
        <v>37</v>
      </c>
      <c r="O53" s="166"/>
      <c r="P53" s="125">
        <f t="shared" si="30"/>
        <v>18800</v>
      </c>
      <c r="R53" s="167"/>
      <c r="S53" s="168"/>
      <c r="T53" s="163" t="s">
        <v>8</v>
      </c>
      <c r="U53" s="130"/>
      <c r="V53" s="169"/>
      <c r="W53" s="168"/>
      <c r="X53" s="165">
        <f t="shared" si="31"/>
        <v>42100</v>
      </c>
      <c r="Y53" s="132"/>
    </row>
    <row r="54">
      <c r="H54" s="46"/>
      <c r="I54" s="41"/>
      <c r="J54" s="170"/>
      <c r="K54" s="125">
        <f t="shared" si="29"/>
        <v>0</v>
      </c>
      <c r="M54" s="46"/>
      <c r="N54" s="41" t="s">
        <v>8</v>
      </c>
      <c r="O54" s="170"/>
      <c r="P54" s="125">
        <f t="shared" si="30"/>
        <v>0</v>
      </c>
      <c r="R54" s="171"/>
      <c r="S54" s="172"/>
      <c r="T54" s="163"/>
      <c r="U54" s="130"/>
      <c r="V54" s="173"/>
      <c r="W54" s="172"/>
      <c r="X54" s="165">
        <f t="shared" si="31"/>
        <v>0</v>
      </c>
      <c r="Y54" s="132"/>
    </row>
    <row r="55">
      <c r="H55" s="174" t="str">
        <f>IF(H49=0,"","총"&amp;H49)</f>
        <v>총🐻생필품</v>
      </c>
      <c r="I55" s="175"/>
      <c r="J55" s="162"/>
      <c r="K55" s="176">
        <f>SUM(K49:K54)</f>
        <v>116275</v>
      </c>
      <c r="M55" s="174" t="str">
        <f>IF(M49=0,"","총"&amp;M49)</f>
        <v>총🐻여가비</v>
      </c>
      <c r="N55" s="175"/>
      <c r="O55" s="162"/>
      <c r="P55" s="176">
        <f>SUM(P49:P54)</f>
        <v>220800</v>
      </c>
      <c r="R55" s="174" t="str">
        <f>IF(R49=0,"","총"&amp;R49)</f>
        <v>총🐻 이벤트성</v>
      </c>
      <c r="S55" s="175"/>
      <c r="T55" s="175"/>
      <c r="U55" s="175"/>
      <c r="V55" s="175"/>
      <c r="W55" s="162"/>
      <c r="X55" s="177">
        <f>SUM(X49:X54)</f>
        <v>201200</v>
      </c>
      <c r="Y55" s="132"/>
    </row>
    <row r="56">
      <c r="H56" s="183"/>
      <c r="I56" s="184"/>
      <c r="J56" s="185"/>
      <c r="K56" s="187">
        <f>K55-J49</f>
        <v>116275</v>
      </c>
      <c r="M56" s="183"/>
      <c r="N56" s="184"/>
      <c r="O56" s="185"/>
      <c r="P56" s="187">
        <f>P55-O49</f>
        <v>220800</v>
      </c>
      <c r="R56" s="183"/>
      <c r="S56" s="184"/>
      <c r="T56" s="184"/>
      <c r="U56" s="184"/>
      <c r="V56" s="184"/>
      <c r="W56" s="185"/>
      <c r="X56" s="188">
        <f>X55-V49</f>
        <v>201200</v>
      </c>
      <c r="Y56" s="55"/>
    </row>
    <row r="60">
      <c r="V60" s="189" t="s">
        <v>124</v>
      </c>
      <c r="W60" s="8"/>
      <c r="X60" s="190">
        <f>SUM(J49,J41,J33,J25,O25,O33,O41,O49,V49,V41,V33,V25)</f>
        <v>0</v>
      </c>
      <c r="Y60" s="8"/>
    </row>
    <row r="61">
      <c r="H61" s="191" t="s">
        <v>125</v>
      </c>
      <c r="I61" s="192" t="s">
        <v>1</v>
      </c>
      <c r="J61" s="192" t="s">
        <v>2</v>
      </c>
      <c r="K61" s="192" t="s">
        <v>114</v>
      </c>
      <c r="L61" s="193" t="s">
        <v>52</v>
      </c>
      <c r="M61" s="156"/>
      <c r="N61" s="193" t="s">
        <v>126</v>
      </c>
      <c r="O61" s="128"/>
      <c r="P61" s="128"/>
      <c r="Q61" s="156"/>
      <c r="R61" s="193" t="s">
        <v>127</v>
      </c>
      <c r="S61" s="128"/>
      <c r="T61" s="53"/>
      <c r="V61" s="189" t="s">
        <v>128</v>
      </c>
      <c r="W61" s="8"/>
      <c r="X61" s="194">
        <f>X60-SUM($K$31+$K$39+$K$47+$K$55+$P$31+$P$39+$P$47+$P$55+$X$31+$X$39+$X$47+$X$55)</f>
        <v>-3318598</v>
      </c>
      <c r="Y61" s="8"/>
    </row>
    <row r="62">
      <c r="H62" s="195">
        <v>45566.0</v>
      </c>
      <c r="I62" s="196" t="s">
        <v>51</v>
      </c>
      <c r="J62" s="196" t="s">
        <v>50</v>
      </c>
      <c r="K62" s="197">
        <v>4600.0</v>
      </c>
      <c r="L62" s="198" t="s">
        <v>53</v>
      </c>
      <c r="M62" s="130"/>
      <c r="N62" s="198" t="s">
        <v>748</v>
      </c>
      <c r="O62" s="200"/>
      <c r="P62" s="200"/>
      <c r="Q62" s="130"/>
      <c r="R62" s="198"/>
      <c r="S62" s="200"/>
      <c r="T62" s="132"/>
      <c r="AB62" s="201" t="str">
        <f>IFERROR(__xludf.DUMMYFUNCTION("FILTER('설정시트'!$D$7:$K$20,'설정시트'!$C$7:$C$20=I62)"),"축의/부의금")</f>
        <v>축의/부의금</v>
      </c>
      <c r="AC62" s="201" t="str">
        <f>IFERROR(__xludf.DUMMYFUNCTION("""COMPUTED_VALUE"""),"생신/생일선물")</f>
        <v>생신/생일선물</v>
      </c>
      <c r="AD62" s="201" t="str">
        <f>IFERROR(__xludf.DUMMYFUNCTION("""COMPUTED_VALUE"""),"명절/어버이날")</f>
        <v>명절/어버이날</v>
      </c>
      <c r="AE62" s="201" t="str">
        <f>IFERROR(__xludf.DUMMYFUNCTION("""COMPUTED_VALUE"""),"여행")</f>
        <v>여행</v>
      </c>
      <c r="AF62" s="201" t="str">
        <f>IFERROR(__xludf.DUMMYFUNCTION("""COMPUTED_VALUE"""),"기타")</f>
        <v>기타</v>
      </c>
      <c r="AG62" s="201"/>
      <c r="AH62" s="201"/>
      <c r="AI62" s="201"/>
    </row>
    <row r="63">
      <c r="H63" s="195">
        <v>45566.0</v>
      </c>
      <c r="I63" s="196" t="s">
        <v>51</v>
      </c>
      <c r="J63" s="196" t="s">
        <v>50</v>
      </c>
      <c r="K63" s="197">
        <v>4500.0</v>
      </c>
      <c r="L63" s="198" t="s">
        <v>53</v>
      </c>
      <c r="M63" s="130"/>
      <c r="N63" s="198" t="s">
        <v>749</v>
      </c>
      <c r="O63" s="200"/>
      <c r="P63" s="200"/>
      <c r="Q63" s="130"/>
      <c r="R63" s="199"/>
      <c r="S63" s="200"/>
      <c r="T63" s="132"/>
      <c r="AB63" s="201" t="str">
        <f>IFERROR(__xludf.DUMMYFUNCTION("FILTER('설정시트'!$D$7:$K$20,'설정시트'!$C$7:$C$20=I63)"),"축의/부의금")</f>
        <v>축의/부의금</v>
      </c>
      <c r="AC63" s="201" t="str">
        <f>IFERROR(__xludf.DUMMYFUNCTION("""COMPUTED_VALUE"""),"생신/생일선물")</f>
        <v>생신/생일선물</v>
      </c>
      <c r="AD63" s="201" t="str">
        <f>IFERROR(__xludf.DUMMYFUNCTION("""COMPUTED_VALUE"""),"명절/어버이날")</f>
        <v>명절/어버이날</v>
      </c>
      <c r="AE63" s="201" t="str">
        <f>IFERROR(__xludf.DUMMYFUNCTION("""COMPUTED_VALUE"""),"여행")</f>
        <v>여행</v>
      </c>
      <c r="AF63" s="201" t="str">
        <f>IFERROR(__xludf.DUMMYFUNCTION("""COMPUTED_VALUE"""),"기타")</f>
        <v>기타</v>
      </c>
      <c r="AG63" s="201"/>
      <c r="AH63" s="201"/>
      <c r="AI63" s="201"/>
    </row>
    <row r="64">
      <c r="H64" s="195">
        <v>45566.0</v>
      </c>
      <c r="I64" s="196" t="s">
        <v>39</v>
      </c>
      <c r="J64" s="196" t="s">
        <v>43</v>
      </c>
      <c r="K64" s="197">
        <f>2800+1500</f>
        <v>4300</v>
      </c>
      <c r="L64" s="198" t="s">
        <v>55</v>
      </c>
      <c r="M64" s="130"/>
      <c r="N64" s="198" t="s">
        <v>597</v>
      </c>
      <c r="O64" s="200"/>
      <c r="P64" s="200"/>
      <c r="Q64" s="130"/>
      <c r="R64" s="199"/>
      <c r="S64" s="200"/>
      <c r="T64" s="132"/>
      <c r="AB64" s="201" t="str">
        <f>IFERROR(__xludf.DUMMYFUNCTION("FILTER('설정시트'!$D$7:$K$20,'설정시트'!$C$7:$C$20=I64)"),"약국")</f>
        <v>약국</v>
      </c>
      <c r="AC64" s="201" t="str">
        <f>IFERROR(__xludf.DUMMYFUNCTION("""COMPUTED_VALUE"""),"병원비")</f>
        <v>병원비</v>
      </c>
      <c r="AD64" s="201" t="str">
        <f>IFERROR(__xludf.DUMMYFUNCTION("""COMPUTED_VALUE"""),"영양제")</f>
        <v>영양제</v>
      </c>
      <c r="AE64" s="201" t="str">
        <f>IFERROR(__xludf.DUMMYFUNCTION("""COMPUTED_VALUE"""),"교통비")</f>
        <v>교통비</v>
      </c>
      <c r="AF64" s="201" t="str">
        <f>IFERROR(__xludf.DUMMYFUNCTION("""COMPUTED_VALUE"""),"주유비")</f>
        <v>주유비</v>
      </c>
      <c r="AG64" s="201" t="str">
        <f>IFERROR(__xludf.DUMMYFUNCTION("""COMPUTED_VALUE"""),"기타")</f>
        <v>기타</v>
      </c>
      <c r="AH64" s="201"/>
      <c r="AI64" s="201"/>
    </row>
    <row r="65">
      <c r="H65" s="195">
        <v>45566.0</v>
      </c>
      <c r="I65" s="196" t="s">
        <v>32</v>
      </c>
      <c r="J65" s="196" t="s">
        <v>37</v>
      </c>
      <c r="K65" s="197">
        <v>26000.0</v>
      </c>
      <c r="L65" s="198" t="s">
        <v>55</v>
      </c>
      <c r="M65" s="130"/>
      <c r="N65" s="198" t="s">
        <v>750</v>
      </c>
      <c r="O65" s="200"/>
      <c r="P65" s="200"/>
      <c r="Q65" s="130"/>
      <c r="R65" s="199"/>
      <c r="S65" s="200"/>
      <c r="T65" s="132"/>
      <c r="AB65" s="201" t="str">
        <f>IFERROR(__xludf.DUMMYFUNCTION("FILTER('설정시트'!$D$7:$K$20,'설정시트'!$C$7:$C$20=I65)"),"의류/잡화")</f>
        <v>의류/잡화</v>
      </c>
      <c r="AC65" s="201" t="str">
        <f>IFERROR(__xludf.DUMMYFUNCTION("""COMPUTED_VALUE"""),"OTT")</f>
        <v>OTT</v>
      </c>
      <c r="AD65" s="201" t="str">
        <f>IFERROR(__xludf.DUMMYFUNCTION("""COMPUTED_VALUE"""),"문화생활")</f>
        <v>문화생활</v>
      </c>
      <c r="AE65" s="201" t="str">
        <f>IFERROR(__xludf.DUMMYFUNCTION("""COMPUTED_VALUE"""),"자기계발")</f>
        <v>자기계발</v>
      </c>
      <c r="AF65" s="201" t="str">
        <f>IFERROR(__xludf.DUMMYFUNCTION("""COMPUTED_VALUE"""),"미용")</f>
        <v>미용</v>
      </c>
      <c r="AG65" s="201" t="str">
        <f>IFERROR(__xludf.DUMMYFUNCTION("""COMPUTED_VALUE"""),"기타")</f>
        <v>기타</v>
      </c>
      <c r="AH65" s="201"/>
      <c r="AI65" s="201"/>
    </row>
    <row r="66">
      <c r="H66" s="195">
        <v>45566.0</v>
      </c>
      <c r="I66" s="196" t="s">
        <v>25</v>
      </c>
      <c r="J66" s="196" t="s">
        <v>24</v>
      </c>
      <c r="K66" s="197">
        <v>10675.0</v>
      </c>
      <c r="L66" s="198" t="s">
        <v>58</v>
      </c>
      <c r="M66" s="130"/>
      <c r="N66" s="198" t="s">
        <v>751</v>
      </c>
      <c r="O66" s="200"/>
      <c r="P66" s="200"/>
      <c r="Q66" s="130"/>
      <c r="R66" s="199"/>
      <c r="S66" s="200"/>
      <c r="T66" s="132"/>
      <c r="AB66" s="201" t="str">
        <f>IFERROR(__xludf.DUMMYFUNCTION("FILTER('설정시트'!$D$7:$K$20,'설정시트'!$C$7:$C$20=I66)"),"주방/욕실")</f>
        <v>주방/욕실</v>
      </c>
      <c r="AC66" s="201" t="str">
        <f>IFERROR(__xludf.DUMMYFUNCTION("""COMPUTED_VALUE"""),"소모품")</f>
        <v>소모품</v>
      </c>
      <c r="AD66" s="201" t="str">
        <f>IFERROR(__xludf.DUMMYFUNCTION("""COMPUTED_VALUE"""),"기타")</f>
        <v>기타</v>
      </c>
      <c r="AE66" s="201"/>
      <c r="AF66" s="201"/>
      <c r="AG66" s="201"/>
      <c r="AH66" s="201"/>
      <c r="AI66" s="201"/>
    </row>
    <row r="67">
      <c r="H67" s="195">
        <v>45567.0</v>
      </c>
      <c r="I67" s="196" t="s">
        <v>21</v>
      </c>
      <c r="J67" s="196" t="s">
        <v>20</v>
      </c>
      <c r="K67" s="197">
        <v>10000.0</v>
      </c>
      <c r="L67" s="198" t="s">
        <v>54</v>
      </c>
      <c r="M67" s="130"/>
      <c r="N67" s="198" t="s">
        <v>752</v>
      </c>
      <c r="O67" s="200"/>
      <c r="P67" s="200"/>
      <c r="Q67" s="130"/>
      <c r="R67" s="199"/>
      <c r="S67" s="200"/>
      <c r="T67" s="132"/>
      <c r="AB67" s="201" t="str">
        <f>IFERROR(__xludf.DUMMYFUNCTION("FILTER('설정시트'!$D$7:$K$20,'설정시트'!$C$7:$C$20=I67)"),"관리비")</f>
        <v>관리비</v>
      </c>
      <c r="AC67" s="201" t="str">
        <f>IFERROR(__xludf.DUMMYFUNCTION("""COMPUTED_VALUE"""),"대출이자")</f>
        <v>대출이자</v>
      </c>
      <c r="AD67" s="201" t="str">
        <f>IFERROR(__xludf.DUMMYFUNCTION("""COMPUTED_VALUE"""),"통신비")</f>
        <v>통신비</v>
      </c>
      <c r="AE67" s="201" t="str">
        <f>IFERROR(__xludf.DUMMYFUNCTION("""COMPUTED_VALUE"""),"보험료")</f>
        <v>보험료</v>
      </c>
      <c r="AF67" s="201" t="str">
        <f>IFERROR(__xludf.DUMMYFUNCTION("""COMPUTED_VALUE"""),"곗돈")</f>
        <v>곗돈</v>
      </c>
      <c r="AG67" s="201"/>
      <c r="AH67" s="201"/>
      <c r="AI67" s="201"/>
    </row>
    <row r="68">
      <c r="H68" s="195">
        <v>45567.0</v>
      </c>
      <c r="I68" s="196" t="s">
        <v>31</v>
      </c>
      <c r="J68" s="196" t="s">
        <v>30</v>
      </c>
      <c r="K68" s="197">
        <v>40000.0</v>
      </c>
      <c r="L68" s="198" t="s">
        <v>58</v>
      </c>
      <c r="M68" s="130"/>
      <c r="N68" s="198" t="s">
        <v>753</v>
      </c>
      <c r="O68" s="200"/>
      <c r="P68" s="200"/>
      <c r="Q68" s="130"/>
      <c r="R68" s="199"/>
      <c r="S68" s="200"/>
      <c r="T68" s="132"/>
      <c r="AB68" s="201" t="str">
        <f>IFERROR(__xludf.DUMMYFUNCTION("FILTER('설정시트'!$D$7:$K$20,'설정시트'!$C$7:$C$20=I68)"),"식재료비")</f>
        <v>식재료비</v>
      </c>
      <c r="AC68" s="201" t="str">
        <f>IFERROR(__xludf.DUMMYFUNCTION("""COMPUTED_VALUE"""),"회사점심")</f>
        <v>회사점심</v>
      </c>
      <c r="AD68" s="201" t="str">
        <f>IFERROR(__xludf.DUMMYFUNCTION("""COMPUTED_VALUE"""),"간식/카페")</f>
        <v>간식/카페</v>
      </c>
      <c r="AE68" s="201" t="str">
        <f>IFERROR(__xludf.DUMMYFUNCTION("""COMPUTED_VALUE"""),"외식/배달")</f>
        <v>외식/배달</v>
      </c>
      <c r="AF68" s="201" t="str">
        <f>IFERROR(__xludf.DUMMYFUNCTION("""COMPUTED_VALUE"""),"기타")</f>
        <v>기타</v>
      </c>
      <c r="AG68" s="201"/>
      <c r="AH68" s="201"/>
      <c r="AI68" s="201"/>
    </row>
    <row r="69">
      <c r="H69" s="195">
        <v>45567.0</v>
      </c>
      <c r="I69" s="196" t="s">
        <v>31</v>
      </c>
      <c r="J69" s="196" t="s">
        <v>27</v>
      </c>
      <c r="K69" s="197">
        <v>13000.0</v>
      </c>
      <c r="L69" s="198" t="s">
        <v>58</v>
      </c>
      <c r="M69" s="130"/>
      <c r="N69" s="198" t="s">
        <v>754</v>
      </c>
      <c r="O69" s="200"/>
      <c r="P69" s="200"/>
      <c r="Q69" s="130"/>
      <c r="R69" s="199"/>
      <c r="S69" s="200"/>
      <c r="T69" s="132"/>
      <c r="AB69" s="201" t="str">
        <f>IFERROR(__xludf.DUMMYFUNCTION("FILTER('설정시트'!$D$7:$K$20,'설정시트'!$C$7:$C$20=I69)"),"식재료비")</f>
        <v>식재료비</v>
      </c>
      <c r="AC69" s="201" t="str">
        <f>IFERROR(__xludf.DUMMYFUNCTION("""COMPUTED_VALUE"""),"회사점심")</f>
        <v>회사점심</v>
      </c>
      <c r="AD69" s="201" t="str">
        <f>IFERROR(__xludf.DUMMYFUNCTION("""COMPUTED_VALUE"""),"간식/카페")</f>
        <v>간식/카페</v>
      </c>
      <c r="AE69" s="201" t="str">
        <f>IFERROR(__xludf.DUMMYFUNCTION("""COMPUTED_VALUE"""),"외식/배달")</f>
        <v>외식/배달</v>
      </c>
      <c r="AF69" s="201" t="str">
        <f>IFERROR(__xludf.DUMMYFUNCTION("""COMPUTED_VALUE"""),"기타")</f>
        <v>기타</v>
      </c>
      <c r="AG69" s="201"/>
      <c r="AH69" s="201"/>
      <c r="AI69" s="201"/>
    </row>
    <row r="70">
      <c r="H70" s="195">
        <v>45567.0</v>
      </c>
      <c r="I70" s="196" t="s">
        <v>45</v>
      </c>
      <c r="J70" s="196" t="s">
        <v>44</v>
      </c>
      <c r="K70" s="197">
        <v>50000.0</v>
      </c>
      <c r="L70" s="198" t="s">
        <v>58</v>
      </c>
      <c r="M70" s="130"/>
      <c r="N70" s="199"/>
      <c r="O70" s="200"/>
      <c r="P70" s="200"/>
      <c r="Q70" s="130"/>
      <c r="R70" s="199"/>
      <c r="S70" s="200"/>
      <c r="T70" s="132"/>
      <c r="AB70" s="201" t="str">
        <f>IFERROR(__xludf.DUMMYFUNCTION("FILTER('설정시트'!$D$7:$K$20,'설정시트'!$C$7:$C$20=I70)"),"약국")</f>
        <v>약국</v>
      </c>
      <c r="AC70" s="201" t="str">
        <f>IFERROR(__xludf.DUMMYFUNCTION("""COMPUTED_VALUE"""),"병원비")</f>
        <v>병원비</v>
      </c>
      <c r="AD70" s="201" t="str">
        <f>IFERROR(__xludf.DUMMYFUNCTION("""COMPUTED_VALUE"""),"영양제")</f>
        <v>영양제</v>
      </c>
      <c r="AE70" s="201" t="str">
        <f>IFERROR(__xludf.DUMMYFUNCTION("""COMPUTED_VALUE"""),"교통비")</f>
        <v>교통비</v>
      </c>
      <c r="AF70" s="201" t="str">
        <f>IFERROR(__xludf.DUMMYFUNCTION("""COMPUTED_VALUE"""),"주유비")</f>
        <v>주유비</v>
      </c>
      <c r="AG70" s="201" t="str">
        <f>IFERROR(__xludf.DUMMYFUNCTION("""COMPUTED_VALUE"""),"기타")</f>
        <v>기타</v>
      </c>
      <c r="AH70" s="201"/>
      <c r="AI70" s="201"/>
    </row>
    <row r="71">
      <c r="H71" s="195">
        <v>45568.0</v>
      </c>
      <c r="I71" s="196" t="s">
        <v>26</v>
      </c>
      <c r="J71" s="196" t="s">
        <v>27</v>
      </c>
      <c r="K71" s="197">
        <v>46290.0</v>
      </c>
      <c r="L71" s="198" t="s">
        <v>55</v>
      </c>
      <c r="M71" s="130"/>
      <c r="N71" s="198" t="s">
        <v>755</v>
      </c>
      <c r="O71" s="200"/>
      <c r="P71" s="200"/>
      <c r="Q71" s="130"/>
      <c r="R71" s="199"/>
      <c r="S71" s="200"/>
      <c r="T71" s="132"/>
      <c r="AB71" s="201" t="str">
        <f>IFERROR(__xludf.DUMMYFUNCTION("FILTER('설정시트'!$D$7:$K$20,'설정시트'!$C$7:$C$20=I71)"),"식재료비")</f>
        <v>식재료비</v>
      </c>
      <c r="AC71" s="201" t="str">
        <f>IFERROR(__xludf.DUMMYFUNCTION("""COMPUTED_VALUE"""),"회사점심")</f>
        <v>회사점심</v>
      </c>
      <c r="AD71" s="201" t="str">
        <f>IFERROR(__xludf.DUMMYFUNCTION("""COMPUTED_VALUE"""),"간식/카페")</f>
        <v>간식/카페</v>
      </c>
      <c r="AE71" s="201" t="str">
        <f>IFERROR(__xludf.DUMMYFUNCTION("""COMPUTED_VALUE"""),"외식/배달")</f>
        <v>외식/배달</v>
      </c>
      <c r="AF71" s="201" t="str">
        <f>IFERROR(__xludf.DUMMYFUNCTION("""COMPUTED_VALUE"""),"기타")</f>
        <v>기타</v>
      </c>
      <c r="AG71" s="201"/>
      <c r="AH71" s="201"/>
      <c r="AI71" s="201"/>
    </row>
    <row r="72">
      <c r="H72" s="195">
        <v>45568.0</v>
      </c>
      <c r="I72" s="196" t="s">
        <v>32</v>
      </c>
      <c r="J72" s="196" t="s">
        <v>8</v>
      </c>
      <c r="K72" s="197">
        <f>13000+5900</f>
        <v>18900</v>
      </c>
      <c r="L72" s="198" t="s">
        <v>55</v>
      </c>
      <c r="M72" s="130"/>
      <c r="N72" s="198" t="s">
        <v>756</v>
      </c>
      <c r="O72" s="200"/>
      <c r="P72" s="200"/>
      <c r="Q72" s="130"/>
      <c r="R72" s="199"/>
      <c r="S72" s="200"/>
      <c r="T72" s="132"/>
      <c r="AB72" s="201" t="str">
        <f>IFERROR(__xludf.DUMMYFUNCTION("FILTER('설정시트'!$D$7:$K$20,'설정시트'!$C$7:$C$20=I72)"),"의류/잡화")</f>
        <v>의류/잡화</v>
      </c>
      <c r="AC72" s="201" t="str">
        <f>IFERROR(__xludf.DUMMYFUNCTION("""COMPUTED_VALUE"""),"OTT")</f>
        <v>OTT</v>
      </c>
      <c r="AD72" s="201" t="str">
        <f>IFERROR(__xludf.DUMMYFUNCTION("""COMPUTED_VALUE"""),"문화생활")</f>
        <v>문화생활</v>
      </c>
      <c r="AE72" s="201" t="str">
        <f>IFERROR(__xludf.DUMMYFUNCTION("""COMPUTED_VALUE"""),"자기계발")</f>
        <v>자기계발</v>
      </c>
      <c r="AF72" s="201" t="str">
        <f>IFERROR(__xludf.DUMMYFUNCTION("""COMPUTED_VALUE"""),"미용")</f>
        <v>미용</v>
      </c>
      <c r="AG72" s="201" t="str">
        <f>IFERROR(__xludf.DUMMYFUNCTION("""COMPUTED_VALUE"""),"기타")</f>
        <v>기타</v>
      </c>
      <c r="AH72" s="201"/>
      <c r="AI72" s="201"/>
    </row>
    <row r="73">
      <c r="H73" s="195">
        <v>45568.0</v>
      </c>
      <c r="I73" s="196" t="s">
        <v>26</v>
      </c>
      <c r="J73" s="196" t="s">
        <v>30</v>
      </c>
      <c r="K73" s="197">
        <v>47000.0</v>
      </c>
      <c r="L73" s="198" t="s">
        <v>54</v>
      </c>
      <c r="M73" s="130"/>
      <c r="N73" s="198" t="s">
        <v>757</v>
      </c>
      <c r="O73" s="200"/>
      <c r="P73" s="200"/>
      <c r="Q73" s="130"/>
      <c r="R73" s="199"/>
      <c r="S73" s="200"/>
      <c r="T73" s="132"/>
      <c r="AB73" s="201" t="str">
        <f>IFERROR(__xludf.DUMMYFUNCTION("FILTER('설정시트'!$D$7:$K$20,'설정시트'!$C$7:$C$20=I73)"),"식재료비")</f>
        <v>식재료비</v>
      </c>
      <c r="AC73" s="201" t="str">
        <f>IFERROR(__xludf.DUMMYFUNCTION("""COMPUTED_VALUE"""),"회사점심")</f>
        <v>회사점심</v>
      </c>
      <c r="AD73" s="201" t="str">
        <f>IFERROR(__xludf.DUMMYFUNCTION("""COMPUTED_VALUE"""),"간식/카페")</f>
        <v>간식/카페</v>
      </c>
      <c r="AE73" s="201" t="str">
        <f>IFERROR(__xludf.DUMMYFUNCTION("""COMPUTED_VALUE"""),"외식/배달")</f>
        <v>외식/배달</v>
      </c>
      <c r="AF73" s="201" t="str">
        <f>IFERROR(__xludf.DUMMYFUNCTION("""COMPUTED_VALUE"""),"기타")</f>
        <v>기타</v>
      </c>
      <c r="AG73" s="201"/>
      <c r="AH73" s="201"/>
      <c r="AI73" s="201"/>
    </row>
    <row r="74">
      <c r="H74" s="195">
        <v>45568.0</v>
      </c>
      <c r="I74" s="196" t="s">
        <v>26</v>
      </c>
      <c r="J74" s="196" t="s">
        <v>29</v>
      </c>
      <c r="K74" s="197">
        <v>11400.0</v>
      </c>
      <c r="L74" s="198" t="s">
        <v>56</v>
      </c>
      <c r="M74" s="130"/>
      <c r="N74" s="198" t="s">
        <v>758</v>
      </c>
      <c r="O74" s="200"/>
      <c r="P74" s="200"/>
      <c r="Q74" s="130"/>
      <c r="R74" s="199"/>
      <c r="S74" s="200"/>
      <c r="T74" s="132"/>
      <c r="AB74" s="201" t="str">
        <f>IFERROR(__xludf.DUMMYFUNCTION("FILTER('설정시트'!$D$7:$K$20,'설정시트'!$C$7:$C$20=I74)"),"식재료비")</f>
        <v>식재료비</v>
      </c>
      <c r="AC74" s="201" t="str">
        <f>IFERROR(__xludf.DUMMYFUNCTION("""COMPUTED_VALUE"""),"회사점심")</f>
        <v>회사점심</v>
      </c>
      <c r="AD74" s="201" t="str">
        <f>IFERROR(__xludf.DUMMYFUNCTION("""COMPUTED_VALUE"""),"간식/카페")</f>
        <v>간식/카페</v>
      </c>
      <c r="AE74" s="201" t="str">
        <f>IFERROR(__xludf.DUMMYFUNCTION("""COMPUTED_VALUE"""),"외식/배달")</f>
        <v>외식/배달</v>
      </c>
      <c r="AF74" s="201" t="str">
        <f>IFERROR(__xludf.DUMMYFUNCTION("""COMPUTED_VALUE"""),"기타")</f>
        <v>기타</v>
      </c>
      <c r="AG74" s="201"/>
      <c r="AH74" s="201"/>
      <c r="AI74" s="201"/>
    </row>
    <row r="75">
      <c r="H75" s="195">
        <v>45568.0</v>
      </c>
      <c r="I75" s="196" t="s">
        <v>51</v>
      </c>
      <c r="J75" s="196" t="s">
        <v>8</v>
      </c>
      <c r="K75" s="197">
        <v>14100.0</v>
      </c>
      <c r="L75" s="198" t="s">
        <v>58</v>
      </c>
      <c r="M75" s="130"/>
      <c r="N75" s="198" t="s">
        <v>759</v>
      </c>
      <c r="O75" s="200"/>
      <c r="P75" s="200"/>
      <c r="Q75" s="130"/>
      <c r="R75" s="199"/>
      <c r="S75" s="200"/>
      <c r="T75" s="132"/>
      <c r="AB75" s="201" t="str">
        <f>IFERROR(__xludf.DUMMYFUNCTION("FILTER('설정시트'!$D$7:$K$20,'설정시트'!$C$7:$C$20=I75)"),"축의/부의금")</f>
        <v>축의/부의금</v>
      </c>
      <c r="AC75" s="201" t="str">
        <f>IFERROR(__xludf.DUMMYFUNCTION("""COMPUTED_VALUE"""),"생신/생일선물")</f>
        <v>생신/생일선물</v>
      </c>
      <c r="AD75" s="201" t="str">
        <f>IFERROR(__xludf.DUMMYFUNCTION("""COMPUTED_VALUE"""),"명절/어버이날")</f>
        <v>명절/어버이날</v>
      </c>
      <c r="AE75" s="201" t="str">
        <f>IFERROR(__xludf.DUMMYFUNCTION("""COMPUTED_VALUE"""),"여행")</f>
        <v>여행</v>
      </c>
      <c r="AF75" s="201" t="str">
        <f>IFERROR(__xludf.DUMMYFUNCTION("""COMPUTED_VALUE"""),"기타")</f>
        <v>기타</v>
      </c>
      <c r="AG75" s="201"/>
      <c r="AH75" s="201"/>
      <c r="AI75" s="201"/>
    </row>
    <row r="76">
      <c r="H76" s="195">
        <v>45568.0</v>
      </c>
      <c r="I76" s="196" t="s">
        <v>51</v>
      </c>
      <c r="J76" s="196" t="s">
        <v>8</v>
      </c>
      <c r="K76" s="197">
        <v>28000.0</v>
      </c>
      <c r="L76" s="198" t="s">
        <v>58</v>
      </c>
      <c r="M76" s="130"/>
      <c r="N76" s="198" t="s">
        <v>760</v>
      </c>
      <c r="O76" s="200"/>
      <c r="P76" s="200"/>
      <c r="Q76" s="130"/>
      <c r="R76" s="199"/>
      <c r="S76" s="200"/>
      <c r="T76" s="132"/>
      <c r="AB76" s="201" t="str">
        <f>IFERROR(__xludf.DUMMYFUNCTION("FILTER('설정시트'!$D$7:$K$20,'설정시트'!$C$7:$C$20=I76)"),"축의/부의금")</f>
        <v>축의/부의금</v>
      </c>
      <c r="AC76" s="201" t="str">
        <f>IFERROR(__xludf.DUMMYFUNCTION("""COMPUTED_VALUE"""),"생신/생일선물")</f>
        <v>생신/생일선물</v>
      </c>
      <c r="AD76" s="201" t="str">
        <f>IFERROR(__xludf.DUMMYFUNCTION("""COMPUTED_VALUE"""),"명절/어버이날")</f>
        <v>명절/어버이날</v>
      </c>
      <c r="AE76" s="201" t="str">
        <f>IFERROR(__xludf.DUMMYFUNCTION("""COMPUTED_VALUE"""),"여행")</f>
        <v>여행</v>
      </c>
      <c r="AF76" s="201" t="str">
        <f>IFERROR(__xludf.DUMMYFUNCTION("""COMPUTED_VALUE"""),"기타")</f>
        <v>기타</v>
      </c>
      <c r="AG76" s="201"/>
      <c r="AH76" s="201"/>
      <c r="AI76" s="201"/>
    </row>
    <row r="77">
      <c r="H77" s="195">
        <v>45569.0</v>
      </c>
      <c r="I77" s="196" t="s">
        <v>32</v>
      </c>
      <c r="J77" s="196" t="s">
        <v>8</v>
      </c>
      <c r="K77" s="197">
        <v>15500.0</v>
      </c>
      <c r="L77" s="198" t="s">
        <v>56</v>
      </c>
      <c r="M77" s="130"/>
      <c r="N77" s="198" t="s">
        <v>761</v>
      </c>
      <c r="O77" s="200"/>
      <c r="P77" s="200"/>
      <c r="Q77" s="130"/>
      <c r="R77" s="199"/>
      <c r="S77" s="200"/>
      <c r="T77" s="132"/>
      <c r="AB77" s="201" t="str">
        <f>IFERROR(__xludf.DUMMYFUNCTION("FILTER('설정시트'!$D$7:$K$20,'설정시트'!$C$7:$C$20=I77)"),"의류/잡화")</f>
        <v>의류/잡화</v>
      </c>
      <c r="AC77" s="201" t="str">
        <f>IFERROR(__xludf.DUMMYFUNCTION("""COMPUTED_VALUE"""),"OTT")</f>
        <v>OTT</v>
      </c>
      <c r="AD77" s="201" t="str">
        <f>IFERROR(__xludf.DUMMYFUNCTION("""COMPUTED_VALUE"""),"문화생활")</f>
        <v>문화생활</v>
      </c>
      <c r="AE77" s="201" t="str">
        <f>IFERROR(__xludf.DUMMYFUNCTION("""COMPUTED_VALUE"""),"자기계발")</f>
        <v>자기계발</v>
      </c>
      <c r="AF77" s="201" t="str">
        <f>IFERROR(__xludf.DUMMYFUNCTION("""COMPUTED_VALUE"""),"미용")</f>
        <v>미용</v>
      </c>
      <c r="AG77" s="201" t="str">
        <f>IFERROR(__xludf.DUMMYFUNCTION("""COMPUTED_VALUE"""),"기타")</f>
        <v>기타</v>
      </c>
      <c r="AH77" s="201"/>
      <c r="AI77" s="201"/>
    </row>
    <row r="78">
      <c r="H78" s="195">
        <v>45569.0</v>
      </c>
      <c r="I78" s="196" t="s">
        <v>25</v>
      </c>
      <c r="J78" s="196" t="s">
        <v>24</v>
      </c>
      <c r="K78" s="197">
        <v>4200.0</v>
      </c>
      <c r="L78" s="198" t="s">
        <v>58</v>
      </c>
      <c r="M78" s="130"/>
      <c r="N78" s="198" t="s">
        <v>762</v>
      </c>
      <c r="O78" s="200"/>
      <c r="P78" s="200"/>
      <c r="Q78" s="130"/>
      <c r="R78" s="199"/>
      <c r="S78" s="200"/>
      <c r="T78" s="132"/>
      <c r="AB78" s="201" t="str">
        <f>IFERROR(__xludf.DUMMYFUNCTION("FILTER('설정시트'!$D$7:$K$20,'설정시트'!$C$7:$C$20=I78)"),"주방/욕실")</f>
        <v>주방/욕실</v>
      </c>
      <c r="AC78" s="201" t="str">
        <f>IFERROR(__xludf.DUMMYFUNCTION("""COMPUTED_VALUE"""),"소모품")</f>
        <v>소모품</v>
      </c>
      <c r="AD78" s="201" t="str">
        <f>IFERROR(__xludf.DUMMYFUNCTION("""COMPUTED_VALUE"""),"기타")</f>
        <v>기타</v>
      </c>
      <c r="AE78" s="201"/>
      <c r="AF78" s="201"/>
      <c r="AG78" s="201"/>
      <c r="AH78" s="201"/>
      <c r="AI78" s="201"/>
    </row>
    <row r="79">
      <c r="H79" s="195">
        <v>45570.0</v>
      </c>
      <c r="I79" s="196" t="s">
        <v>26</v>
      </c>
      <c r="J79" s="196" t="s">
        <v>27</v>
      </c>
      <c r="K79" s="197">
        <v>11520.0</v>
      </c>
      <c r="L79" s="198" t="s">
        <v>55</v>
      </c>
      <c r="M79" s="130"/>
      <c r="N79" s="198" t="s">
        <v>763</v>
      </c>
      <c r="O79" s="200"/>
      <c r="P79" s="200"/>
      <c r="Q79" s="130"/>
      <c r="R79" s="199"/>
      <c r="S79" s="200"/>
      <c r="T79" s="132"/>
      <c r="AB79" s="201" t="str">
        <f>IFERROR(__xludf.DUMMYFUNCTION("FILTER('설정시트'!$D$7:$K$20,'설정시트'!$C$7:$C$20=I79)"),"식재료비")</f>
        <v>식재료비</v>
      </c>
      <c r="AC79" s="201" t="str">
        <f>IFERROR(__xludf.DUMMYFUNCTION("""COMPUTED_VALUE"""),"회사점심")</f>
        <v>회사점심</v>
      </c>
      <c r="AD79" s="201" t="str">
        <f>IFERROR(__xludf.DUMMYFUNCTION("""COMPUTED_VALUE"""),"간식/카페")</f>
        <v>간식/카페</v>
      </c>
      <c r="AE79" s="201" t="str">
        <f>IFERROR(__xludf.DUMMYFUNCTION("""COMPUTED_VALUE"""),"외식/배달")</f>
        <v>외식/배달</v>
      </c>
      <c r="AF79" s="201" t="str">
        <f>IFERROR(__xludf.DUMMYFUNCTION("""COMPUTED_VALUE"""),"기타")</f>
        <v>기타</v>
      </c>
      <c r="AG79" s="201"/>
      <c r="AH79" s="201"/>
      <c r="AI79" s="201"/>
    </row>
    <row r="80">
      <c r="H80" s="195">
        <v>45570.0</v>
      </c>
      <c r="I80" s="196" t="s">
        <v>26</v>
      </c>
      <c r="J80" s="196" t="s">
        <v>27</v>
      </c>
      <c r="K80" s="197">
        <f>65200+9200</f>
        <v>74400</v>
      </c>
      <c r="L80" s="198" t="s">
        <v>55</v>
      </c>
      <c r="M80" s="130"/>
      <c r="N80" s="198" t="s">
        <v>764</v>
      </c>
      <c r="O80" s="200"/>
      <c r="P80" s="200"/>
      <c r="Q80" s="130"/>
      <c r="R80" s="199"/>
      <c r="S80" s="200"/>
      <c r="T80" s="132"/>
      <c r="AB80" s="201" t="str">
        <f>IFERROR(__xludf.DUMMYFUNCTION("FILTER('설정시트'!$D$7:$K$20,'설정시트'!$C$7:$C$20=I80)"),"식재료비")</f>
        <v>식재료비</v>
      </c>
      <c r="AC80" s="201" t="str">
        <f>IFERROR(__xludf.DUMMYFUNCTION("""COMPUTED_VALUE"""),"회사점심")</f>
        <v>회사점심</v>
      </c>
      <c r="AD80" s="201" t="str">
        <f>IFERROR(__xludf.DUMMYFUNCTION("""COMPUTED_VALUE"""),"간식/카페")</f>
        <v>간식/카페</v>
      </c>
      <c r="AE80" s="201" t="str">
        <f>IFERROR(__xludf.DUMMYFUNCTION("""COMPUTED_VALUE"""),"외식/배달")</f>
        <v>외식/배달</v>
      </c>
      <c r="AF80" s="201" t="str">
        <f>IFERROR(__xludf.DUMMYFUNCTION("""COMPUTED_VALUE"""),"기타")</f>
        <v>기타</v>
      </c>
      <c r="AG80" s="201"/>
      <c r="AH80" s="201"/>
      <c r="AI80" s="201"/>
    </row>
    <row r="81">
      <c r="H81" s="195">
        <v>45570.0</v>
      </c>
      <c r="I81" s="196" t="s">
        <v>22</v>
      </c>
      <c r="J81" s="196" t="s">
        <v>23</v>
      </c>
      <c r="K81" s="202">
        <v>9980.0</v>
      </c>
      <c r="L81" s="198" t="s">
        <v>56</v>
      </c>
      <c r="M81" s="130"/>
      <c r="N81" s="198" t="s">
        <v>765</v>
      </c>
      <c r="O81" s="200"/>
      <c r="P81" s="200"/>
      <c r="Q81" s="130"/>
      <c r="R81" s="199"/>
      <c r="S81" s="200"/>
      <c r="T81" s="132"/>
      <c r="AB81" s="201" t="str">
        <f>IFERROR(__xludf.DUMMYFUNCTION("FILTER('설정시트'!$D$7:$K$20,'설정시트'!$C$7:$C$20=I81)"),"주방/욕실")</f>
        <v>주방/욕실</v>
      </c>
      <c r="AC81" s="201" t="str">
        <f>IFERROR(__xludf.DUMMYFUNCTION("""COMPUTED_VALUE"""),"소모품")</f>
        <v>소모품</v>
      </c>
      <c r="AD81" s="201" t="str">
        <f>IFERROR(__xludf.DUMMYFUNCTION("""COMPUTED_VALUE"""),"기타")</f>
        <v>기타</v>
      </c>
      <c r="AE81" s="201"/>
      <c r="AF81" s="201"/>
      <c r="AG81" s="201"/>
      <c r="AH81" s="201"/>
      <c r="AI81" s="201"/>
    </row>
    <row r="82">
      <c r="H82" s="195">
        <v>45571.0</v>
      </c>
      <c r="I82" s="196" t="s">
        <v>31</v>
      </c>
      <c r="J82" s="196" t="s">
        <v>29</v>
      </c>
      <c r="K82" s="197">
        <v>2800.0</v>
      </c>
      <c r="L82" s="198" t="s">
        <v>58</v>
      </c>
      <c r="M82" s="130"/>
      <c r="N82" s="198" t="s">
        <v>766</v>
      </c>
      <c r="O82" s="200"/>
      <c r="P82" s="200"/>
      <c r="Q82" s="130"/>
      <c r="R82" s="199"/>
      <c r="S82" s="200"/>
      <c r="T82" s="132"/>
      <c r="AB82" s="201" t="str">
        <f>IFERROR(__xludf.DUMMYFUNCTION("FILTER('설정시트'!$D$7:$K$20,'설정시트'!$C$7:$C$20=I82)"),"식재료비")</f>
        <v>식재료비</v>
      </c>
      <c r="AC82" s="201" t="str">
        <f>IFERROR(__xludf.DUMMYFUNCTION("""COMPUTED_VALUE"""),"회사점심")</f>
        <v>회사점심</v>
      </c>
      <c r="AD82" s="201" t="str">
        <f>IFERROR(__xludf.DUMMYFUNCTION("""COMPUTED_VALUE"""),"간식/카페")</f>
        <v>간식/카페</v>
      </c>
      <c r="AE82" s="201" t="str">
        <f>IFERROR(__xludf.DUMMYFUNCTION("""COMPUTED_VALUE"""),"외식/배달")</f>
        <v>외식/배달</v>
      </c>
      <c r="AF82" s="201" t="str">
        <f>IFERROR(__xludf.DUMMYFUNCTION("""COMPUTED_VALUE"""),"기타")</f>
        <v>기타</v>
      </c>
      <c r="AG82" s="201"/>
      <c r="AH82" s="201"/>
      <c r="AI82" s="201"/>
    </row>
    <row r="83">
      <c r="H83" s="195">
        <v>45571.0</v>
      </c>
      <c r="I83" s="196" t="s">
        <v>39</v>
      </c>
      <c r="J83" s="196" t="s">
        <v>8</v>
      </c>
      <c r="K83" s="197">
        <v>10000.0</v>
      </c>
      <c r="L83" s="198" t="s">
        <v>55</v>
      </c>
      <c r="M83" s="130"/>
      <c r="N83" s="198" t="s">
        <v>767</v>
      </c>
      <c r="O83" s="200"/>
      <c r="P83" s="200"/>
      <c r="Q83" s="130"/>
      <c r="R83" s="199"/>
      <c r="S83" s="200"/>
      <c r="T83" s="132"/>
      <c r="AB83" s="201" t="str">
        <f>IFERROR(__xludf.DUMMYFUNCTION("FILTER('설정시트'!$D$7:$K$20,'설정시트'!$C$7:$C$20=I83)"),"약국")</f>
        <v>약국</v>
      </c>
      <c r="AC83" s="201" t="str">
        <f>IFERROR(__xludf.DUMMYFUNCTION("""COMPUTED_VALUE"""),"병원비")</f>
        <v>병원비</v>
      </c>
      <c r="AD83" s="201" t="str">
        <f>IFERROR(__xludf.DUMMYFUNCTION("""COMPUTED_VALUE"""),"영양제")</f>
        <v>영양제</v>
      </c>
      <c r="AE83" s="201" t="str">
        <f>IFERROR(__xludf.DUMMYFUNCTION("""COMPUTED_VALUE"""),"교통비")</f>
        <v>교통비</v>
      </c>
      <c r="AF83" s="201" t="str">
        <f>IFERROR(__xludf.DUMMYFUNCTION("""COMPUTED_VALUE"""),"주유비")</f>
        <v>주유비</v>
      </c>
      <c r="AG83" s="201" t="str">
        <f>IFERROR(__xludf.DUMMYFUNCTION("""COMPUTED_VALUE"""),"기타")</f>
        <v>기타</v>
      </c>
      <c r="AH83" s="201"/>
      <c r="AI83" s="201"/>
    </row>
    <row r="84">
      <c r="H84" s="195">
        <v>45572.0</v>
      </c>
      <c r="I84" s="196" t="s">
        <v>31</v>
      </c>
      <c r="J84" s="196" t="s">
        <v>28</v>
      </c>
      <c r="K84" s="197">
        <v>9000.0</v>
      </c>
      <c r="L84" s="198" t="s">
        <v>58</v>
      </c>
      <c r="M84" s="130"/>
      <c r="N84" s="198" t="s">
        <v>652</v>
      </c>
      <c r="O84" s="200"/>
      <c r="P84" s="200"/>
      <c r="Q84" s="130"/>
      <c r="R84" s="199"/>
      <c r="S84" s="200"/>
      <c r="T84" s="132"/>
      <c r="AB84" s="201" t="str">
        <f>IFERROR(__xludf.DUMMYFUNCTION("FILTER('설정시트'!$D$7:$K$20,'설정시트'!$C$7:$C$20=I84)"),"식재료비")</f>
        <v>식재료비</v>
      </c>
      <c r="AC84" s="201" t="str">
        <f>IFERROR(__xludf.DUMMYFUNCTION("""COMPUTED_VALUE"""),"회사점심")</f>
        <v>회사점심</v>
      </c>
      <c r="AD84" s="201" t="str">
        <f>IFERROR(__xludf.DUMMYFUNCTION("""COMPUTED_VALUE"""),"간식/카페")</f>
        <v>간식/카페</v>
      </c>
      <c r="AE84" s="201" t="str">
        <f>IFERROR(__xludf.DUMMYFUNCTION("""COMPUTED_VALUE"""),"외식/배달")</f>
        <v>외식/배달</v>
      </c>
      <c r="AF84" s="201" t="str">
        <f>IFERROR(__xludf.DUMMYFUNCTION("""COMPUTED_VALUE"""),"기타")</f>
        <v>기타</v>
      </c>
      <c r="AG84" s="201"/>
      <c r="AH84" s="201"/>
      <c r="AI84" s="201"/>
    </row>
    <row r="85">
      <c r="H85" s="195">
        <v>45572.0</v>
      </c>
      <c r="I85" s="196" t="s">
        <v>21</v>
      </c>
      <c r="J85" s="196" t="s">
        <v>18</v>
      </c>
      <c r="K85" s="197">
        <v>3300.0</v>
      </c>
      <c r="L85" s="198" t="s">
        <v>54</v>
      </c>
      <c r="M85" s="130"/>
      <c r="N85" s="198" t="s">
        <v>238</v>
      </c>
      <c r="O85" s="200"/>
      <c r="P85" s="200"/>
      <c r="Q85" s="130"/>
      <c r="R85" s="199"/>
      <c r="S85" s="200"/>
      <c r="T85" s="132"/>
      <c r="AB85" s="201" t="str">
        <f>IFERROR(__xludf.DUMMYFUNCTION("FILTER('설정시트'!$D$7:$K$20,'설정시트'!$C$7:$C$20=I85)"),"관리비")</f>
        <v>관리비</v>
      </c>
      <c r="AC85" s="201" t="str">
        <f>IFERROR(__xludf.DUMMYFUNCTION("""COMPUTED_VALUE"""),"대출이자")</f>
        <v>대출이자</v>
      </c>
      <c r="AD85" s="201" t="str">
        <f>IFERROR(__xludf.DUMMYFUNCTION("""COMPUTED_VALUE"""),"통신비")</f>
        <v>통신비</v>
      </c>
      <c r="AE85" s="201" t="str">
        <f>IFERROR(__xludf.DUMMYFUNCTION("""COMPUTED_VALUE"""),"보험료")</f>
        <v>보험료</v>
      </c>
      <c r="AF85" s="201" t="str">
        <f>IFERROR(__xludf.DUMMYFUNCTION("""COMPUTED_VALUE"""),"곗돈")</f>
        <v>곗돈</v>
      </c>
      <c r="AG85" s="201"/>
      <c r="AH85" s="201"/>
      <c r="AI85" s="201"/>
    </row>
    <row r="86">
      <c r="H86" s="195">
        <v>45572.0</v>
      </c>
      <c r="I86" s="196" t="s">
        <v>26</v>
      </c>
      <c r="J86" s="196" t="s">
        <v>29</v>
      </c>
      <c r="K86" s="197">
        <v>900.0</v>
      </c>
      <c r="L86" s="198" t="s">
        <v>55</v>
      </c>
      <c r="M86" s="130"/>
      <c r="N86" s="198" t="s">
        <v>134</v>
      </c>
      <c r="O86" s="200"/>
      <c r="P86" s="200"/>
      <c r="Q86" s="130"/>
      <c r="R86" s="199"/>
      <c r="S86" s="200"/>
      <c r="T86" s="132"/>
      <c r="AB86" s="201" t="str">
        <f>IFERROR(__xludf.DUMMYFUNCTION("FILTER('설정시트'!$D$7:$K$20,'설정시트'!$C$7:$C$20=I86)"),"식재료비")</f>
        <v>식재료비</v>
      </c>
      <c r="AC86" s="201" t="str">
        <f>IFERROR(__xludf.DUMMYFUNCTION("""COMPUTED_VALUE"""),"회사점심")</f>
        <v>회사점심</v>
      </c>
      <c r="AD86" s="201" t="str">
        <f>IFERROR(__xludf.DUMMYFUNCTION("""COMPUTED_VALUE"""),"간식/카페")</f>
        <v>간식/카페</v>
      </c>
      <c r="AE86" s="201" t="str">
        <f>IFERROR(__xludf.DUMMYFUNCTION("""COMPUTED_VALUE"""),"외식/배달")</f>
        <v>외식/배달</v>
      </c>
      <c r="AF86" s="201" t="str">
        <f>IFERROR(__xludf.DUMMYFUNCTION("""COMPUTED_VALUE"""),"기타")</f>
        <v>기타</v>
      </c>
      <c r="AG86" s="201"/>
      <c r="AH86" s="201"/>
      <c r="AI86" s="201"/>
    </row>
    <row r="87">
      <c r="H87" s="195">
        <v>45572.0</v>
      </c>
      <c r="I87" s="196" t="s">
        <v>32</v>
      </c>
      <c r="J87" s="196" t="s">
        <v>37</v>
      </c>
      <c r="K87" s="197">
        <f>31000-9000</f>
        <v>22000</v>
      </c>
      <c r="L87" s="198" t="s">
        <v>55</v>
      </c>
      <c r="M87" s="130"/>
      <c r="N87" s="198" t="s">
        <v>768</v>
      </c>
      <c r="O87" s="200"/>
      <c r="P87" s="200"/>
      <c r="Q87" s="130"/>
      <c r="R87" s="199"/>
      <c r="S87" s="200"/>
      <c r="T87" s="132"/>
      <c r="AB87" s="201" t="str">
        <f>IFERROR(__xludf.DUMMYFUNCTION("FILTER('설정시트'!$D$7:$K$20,'설정시트'!$C$7:$C$20=I87)"),"의류/잡화")</f>
        <v>의류/잡화</v>
      </c>
      <c r="AC87" s="201" t="str">
        <f>IFERROR(__xludf.DUMMYFUNCTION("""COMPUTED_VALUE"""),"OTT")</f>
        <v>OTT</v>
      </c>
      <c r="AD87" s="201" t="str">
        <f>IFERROR(__xludf.DUMMYFUNCTION("""COMPUTED_VALUE"""),"문화생활")</f>
        <v>문화생활</v>
      </c>
      <c r="AE87" s="201" t="str">
        <f>IFERROR(__xludf.DUMMYFUNCTION("""COMPUTED_VALUE"""),"자기계발")</f>
        <v>자기계발</v>
      </c>
      <c r="AF87" s="201" t="str">
        <f>IFERROR(__xludf.DUMMYFUNCTION("""COMPUTED_VALUE"""),"미용")</f>
        <v>미용</v>
      </c>
      <c r="AG87" s="201" t="str">
        <f>IFERROR(__xludf.DUMMYFUNCTION("""COMPUTED_VALUE"""),"기타")</f>
        <v>기타</v>
      </c>
      <c r="AH87" s="201"/>
      <c r="AI87" s="201"/>
    </row>
    <row r="88">
      <c r="H88" s="195">
        <v>45572.0</v>
      </c>
      <c r="I88" s="196" t="s">
        <v>26</v>
      </c>
      <c r="J88" s="196" t="s">
        <v>29</v>
      </c>
      <c r="K88" s="197">
        <v>7500.0</v>
      </c>
      <c r="L88" s="198" t="s">
        <v>55</v>
      </c>
      <c r="M88" s="130"/>
      <c r="N88" s="198" t="s">
        <v>769</v>
      </c>
      <c r="O88" s="200"/>
      <c r="P88" s="200"/>
      <c r="Q88" s="130"/>
      <c r="R88" s="199"/>
      <c r="S88" s="200"/>
      <c r="T88" s="132"/>
      <c r="AB88" s="201" t="str">
        <f>IFERROR(__xludf.DUMMYFUNCTION("FILTER('설정시트'!$D$7:$K$20,'설정시트'!$C$7:$C$20=I88)"),"식재료비")</f>
        <v>식재료비</v>
      </c>
      <c r="AC88" s="201" t="str">
        <f>IFERROR(__xludf.DUMMYFUNCTION("""COMPUTED_VALUE"""),"회사점심")</f>
        <v>회사점심</v>
      </c>
      <c r="AD88" s="201" t="str">
        <f>IFERROR(__xludf.DUMMYFUNCTION("""COMPUTED_VALUE"""),"간식/카페")</f>
        <v>간식/카페</v>
      </c>
      <c r="AE88" s="201" t="str">
        <f>IFERROR(__xludf.DUMMYFUNCTION("""COMPUTED_VALUE"""),"외식/배달")</f>
        <v>외식/배달</v>
      </c>
      <c r="AF88" s="201" t="str">
        <f>IFERROR(__xludf.DUMMYFUNCTION("""COMPUTED_VALUE"""),"기타")</f>
        <v>기타</v>
      </c>
      <c r="AG88" s="201"/>
      <c r="AH88" s="201"/>
      <c r="AI88" s="201"/>
    </row>
    <row r="89">
      <c r="H89" s="195">
        <v>45573.0</v>
      </c>
      <c r="I89" s="196" t="s">
        <v>38</v>
      </c>
      <c r="J89" s="196" t="s">
        <v>36</v>
      </c>
      <c r="K89" s="197">
        <v>15000.0</v>
      </c>
      <c r="L89" s="198" t="s">
        <v>58</v>
      </c>
      <c r="M89" s="130"/>
      <c r="N89" s="198" t="s">
        <v>770</v>
      </c>
      <c r="O89" s="200"/>
      <c r="P89" s="200"/>
      <c r="Q89" s="130"/>
      <c r="R89" s="199"/>
      <c r="S89" s="200"/>
      <c r="T89" s="132"/>
      <c r="AB89" s="201" t="str">
        <f>IFERROR(__xludf.DUMMYFUNCTION("FILTER('설정시트'!$D$7:$K$20,'설정시트'!$C$7:$C$20=I89)"),"의류/잡화")</f>
        <v>의류/잡화</v>
      </c>
      <c r="AC89" s="201" t="str">
        <f>IFERROR(__xludf.DUMMYFUNCTION("""COMPUTED_VALUE"""),"OTT")</f>
        <v>OTT</v>
      </c>
      <c r="AD89" s="201" t="str">
        <f>IFERROR(__xludf.DUMMYFUNCTION("""COMPUTED_VALUE"""),"문화생활")</f>
        <v>문화생활</v>
      </c>
      <c r="AE89" s="201" t="str">
        <f>IFERROR(__xludf.DUMMYFUNCTION("""COMPUTED_VALUE"""),"자기계발")</f>
        <v>자기계발</v>
      </c>
      <c r="AF89" s="201" t="str">
        <f>IFERROR(__xludf.DUMMYFUNCTION("""COMPUTED_VALUE"""),"미용")</f>
        <v>미용</v>
      </c>
      <c r="AG89" s="201" t="str">
        <f>IFERROR(__xludf.DUMMYFUNCTION("""COMPUTED_VALUE"""),"기타")</f>
        <v>기타</v>
      </c>
      <c r="AH89" s="201"/>
      <c r="AI89" s="201"/>
    </row>
    <row r="90">
      <c r="H90" s="195">
        <v>45574.0</v>
      </c>
      <c r="I90" s="196" t="s">
        <v>26</v>
      </c>
      <c r="J90" s="196" t="s">
        <v>29</v>
      </c>
      <c r="K90" s="197">
        <v>6600.0</v>
      </c>
      <c r="L90" s="198" t="s">
        <v>55</v>
      </c>
      <c r="M90" s="130"/>
      <c r="N90" s="198" t="s">
        <v>771</v>
      </c>
      <c r="O90" s="200"/>
      <c r="P90" s="200"/>
      <c r="Q90" s="130"/>
      <c r="R90" s="199"/>
      <c r="S90" s="200"/>
      <c r="T90" s="132"/>
      <c r="AB90" s="201" t="str">
        <f>IFERROR(__xludf.DUMMYFUNCTION("FILTER('설정시트'!$D$7:$K$20,'설정시트'!$C$7:$C$20=I90)"),"식재료비")</f>
        <v>식재료비</v>
      </c>
      <c r="AC90" s="201" t="str">
        <f>IFERROR(__xludf.DUMMYFUNCTION("""COMPUTED_VALUE"""),"회사점심")</f>
        <v>회사점심</v>
      </c>
      <c r="AD90" s="201" t="str">
        <f>IFERROR(__xludf.DUMMYFUNCTION("""COMPUTED_VALUE"""),"간식/카페")</f>
        <v>간식/카페</v>
      </c>
      <c r="AE90" s="201" t="str">
        <f>IFERROR(__xludf.DUMMYFUNCTION("""COMPUTED_VALUE"""),"외식/배달")</f>
        <v>외식/배달</v>
      </c>
      <c r="AF90" s="201" t="str">
        <f>IFERROR(__xludf.DUMMYFUNCTION("""COMPUTED_VALUE"""),"기타")</f>
        <v>기타</v>
      </c>
      <c r="AG90" s="201"/>
      <c r="AH90" s="201"/>
      <c r="AI90" s="201"/>
    </row>
    <row r="91">
      <c r="H91" s="195">
        <v>45574.0</v>
      </c>
      <c r="I91" s="196" t="s">
        <v>26</v>
      </c>
      <c r="J91" s="196" t="s">
        <v>30</v>
      </c>
      <c r="K91" s="218">
        <v>40000.0</v>
      </c>
      <c r="L91" s="198" t="s">
        <v>55</v>
      </c>
      <c r="M91" s="130"/>
      <c r="N91" s="198" t="s">
        <v>772</v>
      </c>
      <c r="O91" s="200"/>
      <c r="P91" s="200"/>
      <c r="Q91" s="130"/>
      <c r="R91" s="199"/>
      <c r="S91" s="200"/>
      <c r="T91" s="132"/>
      <c r="AB91" s="201" t="str">
        <f>IFERROR(__xludf.DUMMYFUNCTION("FILTER('설정시트'!$D$7:$K$20,'설정시트'!$C$7:$C$20=I91)"),"식재료비")</f>
        <v>식재료비</v>
      </c>
      <c r="AC91" s="201" t="str">
        <f>IFERROR(__xludf.DUMMYFUNCTION("""COMPUTED_VALUE"""),"회사점심")</f>
        <v>회사점심</v>
      </c>
      <c r="AD91" s="201" t="str">
        <f>IFERROR(__xludf.DUMMYFUNCTION("""COMPUTED_VALUE"""),"간식/카페")</f>
        <v>간식/카페</v>
      </c>
      <c r="AE91" s="201" t="str">
        <f>IFERROR(__xludf.DUMMYFUNCTION("""COMPUTED_VALUE"""),"외식/배달")</f>
        <v>외식/배달</v>
      </c>
      <c r="AF91" s="201" t="str">
        <f>IFERROR(__xludf.DUMMYFUNCTION("""COMPUTED_VALUE"""),"기타")</f>
        <v>기타</v>
      </c>
      <c r="AG91" s="201"/>
      <c r="AH91" s="201"/>
      <c r="AI91" s="201"/>
    </row>
    <row r="92">
      <c r="H92" s="195">
        <v>45575.0</v>
      </c>
      <c r="I92" s="196" t="s">
        <v>21</v>
      </c>
      <c r="J92" s="196" t="s">
        <v>20</v>
      </c>
      <c r="K92" s="197">
        <v>50000.0</v>
      </c>
      <c r="L92" s="198" t="s">
        <v>54</v>
      </c>
      <c r="M92" s="130"/>
      <c r="N92" s="198" t="s">
        <v>656</v>
      </c>
      <c r="O92" s="200"/>
      <c r="P92" s="200"/>
      <c r="Q92" s="130"/>
      <c r="R92" s="199"/>
      <c r="S92" s="200"/>
      <c r="T92" s="132"/>
      <c r="AB92" s="201" t="str">
        <f>IFERROR(__xludf.DUMMYFUNCTION("FILTER('설정시트'!$D$7:$K$20,'설정시트'!$C$7:$C$20=I92)"),"관리비")</f>
        <v>관리비</v>
      </c>
      <c r="AC92" s="201" t="str">
        <f>IFERROR(__xludf.DUMMYFUNCTION("""COMPUTED_VALUE"""),"대출이자")</f>
        <v>대출이자</v>
      </c>
      <c r="AD92" s="201" t="str">
        <f>IFERROR(__xludf.DUMMYFUNCTION("""COMPUTED_VALUE"""),"통신비")</f>
        <v>통신비</v>
      </c>
      <c r="AE92" s="201" t="str">
        <f>IFERROR(__xludf.DUMMYFUNCTION("""COMPUTED_VALUE"""),"보험료")</f>
        <v>보험료</v>
      </c>
      <c r="AF92" s="201" t="str">
        <f>IFERROR(__xludf.DUMMYFUNCTION("""COMPUTED_VALUE"""),"곗돈")</f>
        <v>곗돈</v>
      </c>
      <c r="AG92" s="201"/>
      <c r="AH92" s="201"/>
      <c r="AI92" s="201"/>
    </row>
    <row r="93">
      <c r="H93" s="195">
        <v>45575.0</v>
      </c>
      <c r="I93" s="196" t="s">
        <v>31</v>
      </c>
      <c r="J93" s="196" t="s">
        <v>27</v>
      </c>
      <c r="K93" s="197">
        <v>5000.0</v>
      </c>
      <c r="L93" s="198" t="s">
        <v>53</v>
      </c>
      <c r="M93" s="130"/>
      <c r="N93" s="198" t="s">
        <v>773</v>
      </c>
      <c r="O93" s="200"/>
      <c r="P93" s="200"/>
      <c r="Q93" s="130"/>
      <c r="R93" s="199"/>
      <c r="S93" s="200"/>
      <c r="T93" s="132"/>
      <c r="AB93" s="201" t="str">
        <f>IFERROR(__xludf.DUMMYFUNCTION("FILTER('설정시트'!$D$7:$K$20,'설정시트'!$C$7:$C$20=I93)"),"식재료비")</f>
        <v>식재료비</v>
      </c>
      <c r="AC93" s="201" t="str">
        <f>IFERROR(__xludf.DUMMYFUNCTION("""COMPUTED_VALUE"""),"회사점심")</f>
        <v>회사점심</v>
      </c>
      <c r="AD93" s="201" t="str">
        <f>IFERROR(__xludf.DUMMYFUNCTION("""COMPUTED_VALUE"""),"간식/카페")</f>
        <v>간식/카페</v>
      </c>
      <c r="AE93" s="201" t="str">
        <f>IFERROR(__xludf.DUMMYFUNCTION("""COMPUTED_VALUE"""),"외식/배달")</f>
        <v>외식/배달</v>
      </c>
      <c r="AF93" s="201" t="str">
        <f>IFERROR(__xludf.DUMMYFUNCTION("""COMPUTED_VALUE"""),"기타")</f>
        <v>기타</v>
      </c>
      <c r="AG93" s="201"/>
      <c r="AH93" s="201"/>
      <c r="AI93" s="201"/>
    </row>
    <row r="94">
      <c r="H94" s="195">
        <v>45575.0</v>
      </c>
      <c r="I94" s="196" t="s">
        <v>25</v>
      </c>
      <c r="J94" s="196" t="s">
        <v>8</v>
      </c>
      <c r="K94" s="197">
        <v>49900.0</v>
      </c>
      <c r="L94" s="198" t="s">
        <v>58</v>
      </c>
      <c r="M94" s="130"/>
      <c r="N94" s="198" t="s">
        <v>774</v>
      </c>
      <c r="O94" s="200"/>
      <c r="P94" s="200"/>
      <c r="Q94" s="130"/>
      <c r="R94" s="199"/>
      <c r="S94" s="200"/>
      <c r="T94" s="132"/>
      <c r="AB94" s="201" t="str">
        <f>IFERROR(__xludf.DUMMYFUNCTION("FILTER('설정시트'!$D$7:$K$20,'설정시트'!$C$7:$C$20=I94)"),"주방/욕실")</f>
        <v>주방/욕실</v>
      </c>
      <c r="AC94" s="201" t="str">
        <f>IFERROR(__xludf.DUMMYFUNCTION("""COMPUTED_VALUE"""),"소모품")</f>
        <v>소모품</v>
      </c>
      <c r="AD94" s="201" t="str">
        <f>IFERROR(__xludf.DUMMYFUNCTION("""COMPUTED_VALUE"""),"기타")</f>
        <v>기타</v>
      </c>
      <c r="AE94" s="201"/>
      <c r="AF94" s="201"/>
      <c r="AG94" s="201"/>
      <c r="AH94" s="201"/>
      <c r="AI94" s="201"/>
    </row>
    <row r="95">
      <c r="H95" s="195">
        <v>45575.0</v>
      </c>
      <c r="I95" s="196" t="s">
        <v>26</v>
      </c>
      <c r="J95" s="196" t="s">
        <v>30</v>
      </c>
      <c r="K95" s="197">
        <v>21000.0</v>
      </c>
      <c r="L95" s="198" t="s">
        <v>55</v>
      </c>
      <c r="M95" s="130"/>
      <c r="N95" s="198" t="s">
        <v>775</v>
      </c>
      <c r="O95" s="200"/>
      <c r="P95" s="200"/>
      <c r="Q95" s="130"/>
      <c r="R95" s="199"/>
      <c r="S95" s="200"/>
      <c r="T95" s="132"/>
      <c r="AB95" s="201" t="str">
        <f>IFERROR(__xludf.DUMMYFUNCTION("FILTER('설정시트'!$D$7:$K$20,'설정시트'!$C$7:$C$20=I95)"),"식재료비")</f>
        <v>식재료비</v>
      </c>
      <c r="AC95" s="201" t="str">
        <f>IFERROR(__xludf.DUMMYFUNCTION("""COMPUTED_VALUE"""),"회사점심")</f>
        <v>회사점심</v>
      </c>
      <c r="AD95" s="201" t="str">
        <f>IFERROR(__xludf.DUMMYFUNCTION("""COMPUTED_VALUE"""),"간식/카페")</f>
        <v>간식/카페</v>
      </c>
      <c r="AE95" s="201" t="str">
        <f>IFERROR(__xludf.DUMMYFUNCTION("""COMPUTED_VALUE"""),"외식/배달")</f>
        <v>외식/배달</v>
      </c>
      <c r="AF95" s="201" t="str">
        <f>IFERROR(__xludf.DUMMYFUNCTION("""COMPUTED_VALUE"""),"기타")</f>
        <v>기타</v>
      </c>
      <c r="AG95" s="201"/>
      <c r="AH95" s="201"/>
      <c r="AI95" s="201"/>
    </row>
    <row r="96">
      <c r="H96" s="195">
        <v>45575.0</v>
      </c>
      <c r="I96" s="196" t="s">
        <v>39</v>
      </c>
      <c r="J96" s="196" t="s">
        <v>41</v>
      </c>
      <c r="K96" s="202">
        <v>5200.0</v>
      </c>
      <c r="L96" s="198" t="s">
        <v>55</v>
      </c>
      <c r="M96" s="130"/>
      <c r="N96" s="198" t="s">
        <v>776</v>
      </c>
      <c r="O96" s="200"/>
      <c r="P96" s="200"/>
      <c r="Q96" s="130"/>
      <c r="R96" s="199"/>
      <c r="S96" s="200"/>
      <c r="T96" s="132"/>
      <c r="AB96" s="201" t="str">
        <f>IFERROR(__xludf.DUMMYFUNCTION("FILTER('설정시트'!$D$7:$K$20,'설정시트'!$C$7:$C$20=I96)"),"약국")</f>
        <v>약국</v>
      </c>
      <c r="AC96" s="201" t="str">
        <f>IFERROR(__xludf.DUMMYFUNCTION("""COMPUTED_VALUE"""),"병원비")</f>
        <v>병원비</v>
      </c>
      <c r="AD96" s="201" t="str">
        <f>IFERROR(__xludf.DUMMYFUNCTION("""COMPUTED_VALUE"""),"영양제")</f>
        <v>영양제</v>
      </c>
      <c r="AE96" s="201" t="str">
        <f>IFERROR(__xludf.DUMMYFUNCTION("""COMPUTED_VALUE"""),"교통비")</f>
        <v>교통비</v>
      </c>
      <c r="AF96" s="201" t="str">
        <f>IFERROR(__xludf.DUMMYFUNCTION("""COMPUTED_VALUE"""),"주유비")</f>
        <v>주유비</v>
      </c>
      <c r="AG96" s="201" t="str">
        <f>IFERROR(__xludf.DUMMYFUNCTION("""COMPUTED_VALUE"""),"기타")</f>
        <v>기타</v>
      </c>
      <c r="AH96" s="201"/>
      <c r="AI96" s="201"/>
    </row>
    <row r="97">
      <c r="H97" s="195">
        <v>45575.0</v>
      </c>
      <c r="I97" s="196" t="s">
        <v>39</v>
      </c>
      <c r="J97" s="196" t="s">
        <v>40</v>
      </c>
      <c r="K97" s="197">
        <v>2500.0</v>
      </c>
      <c r="L97" s="198" t="s">
        <v>55</v>
      </c>
      <c r="M97" s="130"/>
      <c r="N97" s="198" t="s">
        <v>777</v>
      </c>
      <c r="O97" s="200"/>
      <c r="P97" s="200"/>
      <c r="Q97" s="130"/>
      <c r="R97" s="199"/>
      <c r="S97" s="200"/>
      <c r="T97" s="132"/>
      <c r="AB97" s="201" t="str">
        <f>IFERROR(__xludf.DUMMYFUNCTION("FILTER('설정시트'!$D$7:$K$20,'설정시트'!$C$7:$C$20=I97)"),"약국")</f>
        <v>약국</v>
      </c>
      <c r="AC97" s="201" t="str">
        <f>IFERROR(__xludf.DUMMYFUNCTION("""COMPUTED_VALUE"""),"병원비")</f>
        <v>병원비</v>
      </c>
      <c r="AD97" s="201" t="str">
        <f>IFERROR(__xludf.DUMMYFUNCTION("""COMPUTED_VALUE"""),"영양제")</f>
        <v>영양제</v>
      </c>
      <c r="AE97" s="201" t="str">
        <f>IFERROR(__xludf.DUMMYFUNCTION("""COMPUTED_VALUE"""),"교통비")</f>
        <v>교통비</v>
      </c>
      <c r="AF97" s="201" t="str">
        <f>IFERROR(__xludf.DUMMYFUNCTION("""COMPUTED_VALUE"""),"주유비")</f>
        <v>주유비</v>
      </c>
      <c r="AG97" s="201" t="str">
        <f>IFERROR(__xludf.DUMMYFUNCTION("""COMPUTED_VALUE"""),"기타")</f>
        <v>기타</v>
      </c>
      <c r="AH97" s="201"/>
      <c r="AI97" s="201"/>
    </row>
    <row r="98">
      <c r="H98" s="195">
        <v>45575.0</v>
      </c>
      <c r="I98" s="196" t="s">
        <v>46</v>
      </c>
      <c r="J98" s="196" t="s">
        <v>8</v>
      </c>
      <c r="K98" s="197">
        <v>83340.0</v>
      </c>
      <c r="L98" s="198" t="s">
        <v>55</v>
      </c>
      <c r="M98" s="130"/>
      <c r="N98" s="198" t="s">
        <v>778</v>
      </c>
      <c r="O98" s="200"/>
      <c r="P98" s="200"/>
      <c r="Q98" s="130"/>
      <c r="R98" s="199"/>
      <c r="S98" s="200"/>
      <c r="T98" s="132"/>
      <c r="AB98" s="201" t="str">
        <f>IFERROR(__xludf.DUMMYFUNCTION("FILTER('설정시트'!$D$7:$K$20,'설정시트'!$C$7:$C$20=I98)"),"축의/부의금")</f>
        <v>축의/부의금</v>
      </c>
      <c r="AC98" s="201" t="str">
        <f>IFERROR(__xludf.DUMMYFUNCTION("""COMPUTED_VALUE"""),"생신/생일선물")</f>
        <v>생신/생일선물</v>
      </c>
      <c r="AD98" s="201" t="str">
        <f>IFERROR(__xludf.DUMMYFUNCTION("""COMPUTED_VALUE"""),"명절/어버이날")</f>
        <v>명절/어버이날</v>
      </c>
      <c r="AE98" s="201" t="str">
        <f>IFERROR(__xludf.DUMMYFUNCTION("""COMPUTED_VALUE"""),"여행")</f>
        <v>여행</v>
      </c>
      <c r="AF98" s="201" t="str">
        <f>IFERROR(__xludf.DUMMYFUNCTION("""COMPUTED_VALUE"""),"기타")</f>
        <v>기타</v>
      </c>
      <c r="AG98" s="201"/>
      <c r="AH98" s="201"/>
      <c r="AI98" s="201"/>
    </row>
    <row r="99">
      <c r="H99" s="195">
        <v>45575.0</v>
      </c>
      <c r="I99" s="196" t="s">
        <v>14</v>
      </c>
      <c r="J99" s="196" t="s">
        <v>18</v>
      </c>
      <c r="K99" s="197">
        <v>60060.0</v>
      </c>
      <c r="L99" s="198" t="s">
        <v>56</v>
      </c>
      <c r="M99" s="130"/>
      <c r="N99" s="198" t="s">
        <v>779</v>
      </c>
      <c r="O99" s="200"/>
      <c r="P99" s="200"/>
      <c r="Q99" s="130"/>
      <c r="R99" s="199"/>
      <c r="S99" s="200"/>
      <c r="T99" s="132"/>
      <c r="AB99" s="201" t="str">
        <f>IFERROR(__xludf.DUMMYFUNCTION("FILTER('설정시트'!$D$7:$K$20,'설정시트'!$C$7:$C$20=I99)"),"관리비")</f>
        <v>관리비</v>
      </c>
      <c r="AC99" s="201" t="str">
        <f>IFERROR(__xludf.DUMMYFUNCTION("""COMPUTED_VALUE"""),"월세")</f>
        <v>월세</v>
      </c>
      <c r="AD99" s="201" t="str">
        <f>IFERROR(__xludf.DUMMYFUNCTION("""COMPUTED_VALUE"""),"대출이자")</f>
        <v>대출이자</v>
      </c>
      <c r="AE99" s="201" t="str">
        <f>IFERROR(__xludf.DUMMYFUNCTION("""COMPUTED_VALUE"""),"통신비")</f>
        <v>통신비</v>
      </c>
      <c r="AF99" s="201" t="str">
        <f>IFERROR(__xludf.DUMMYFUNCTION("""COMPUTED_VALUE"""),"보험료")</f>
        <v>보험료</v>
      </c>
      <c r="AG99" s="201" t="str">
        <f>IFERROR(__xludf.DUMMYFUNCTION("""COMPUTED_VALUE"""),"곗돈")</f>
        <v>곗돈</v>
      </c>
      <c r="AH99" s="201"/>
      <c r="AI99" s="201"/>
    </row>
    <row r="100">
      <c r="H100" s="195">
        <v>45576.0</v>
      </c>
      <c r="I100" s="196" t="s">
        <v>38</v>
      </c>
      <c r="J100" s="196" t="s">
        <v>36</v>
      </c>
      <c r="K100" s="197">
        <v>165000.0</v>
      </c>
      <c r="L100" s="198" t="s">
        <v>58</v>
      </c>
      <c r="M100" s="130"/>
      <c r="N100" s="198" t="s">
        <v>780</v>
      </c>
      <c r="O100" s="200"/>
      <c r="P100" s="200"/>
      <c r="Q100" s="130"/>
      <c r="R100" s="199"/>
      <c r="S100" s="200"/>
      <c r="T100" s="132"/>
      <c r="AB100" s="201" t="str">
        <f>IFERROR(__xludf.DUMMYFUNCTION("FILTER('설정시트'!$D$7:$K$20,'설정시트'!$C$7:$C$20=I100)"),"의류/잡화")</f>
        <v>의류/잡화</v>
      </c>
      <c r="AC100" s="201" t="str">
        <f>IFERROR(__xludf.DUMMYFUNCTION("""COMPUTED_VALUE"""),"OTT")</f>
        <v>OTT</v>
      </c>
      <c r="AD100" s="201" t="str">
        <f>IFERROR(__xludf.DUMMYFUNCTION("""COMPUTED_VALUE"""),"문화생활")</f>
        <v>문화생활</v>
      </c>
      <c r="AE100" s="201" t="str">
        <f>IFERROR(__xludf.DUMMYFUNCTION("""COMPUTED_VALUE"""),"자기계발")</f>
        <v>자기계발</v>
      </c>
      <c r="AF100" s="201" t="str">
        <f>IFERROR(__xludf.DUMMYFUNCTION("""COMPUTED_VALUE"""),"미용")</f>
        <v>미용</v>
      </c>
      <c r="AG100" s="201" t="str">
        <f>IFERROR(__xludf.DUMMYFUNCTION("""COMPUTED_VALUE"""),"기타")</f>
        <v>기타</v>
      </c>
      <c r="AH100" s="201"/>
      <c r="AI100" s="201"/>
    </row>
    <row r="101">
      <c r="H101" s="195">
        <v>45576.0</v>
      </c>
      <c r="I101" s="196" t="s">
        <v>31</v>
      </c>
      <c r="J101" s="196" t="s">
        <v>28</v>
      </c>
      <c r="K101" s="197">
        <v>11000.0</v>
      </c>
      <c r="L101" s="198" t="s">
        <v>58</v>
      </c>
      <c r="M101" s="130"/>
      <c r="N101" s="198" t="s">
        <v>781</v>
      </c>
      <c r="O101" s="200"/>
      <c r="P101" s="200"/>
      <c r="Q101" s="130"/>
      <c r="R101" s="199"/>
      <c r="S101" s="200"/>
      <c r="T101" s="132"/>
      <c r="AB101" s="201" t="str">
        <f>IFERROR(__xludf.DUMMYFUNCTION("FILTER('설정시트'!$D$7:$K$20,'설정시트'!$C$7:$C$20=I101)"),"식재료비")</f>
        <v>식재료비</v>
      </c>
      <c r="AC101" s="201" t="str">
        <f>IFERROR(__xludf.DUMMYFUNCTION("""COMPUTED_VALUE"""),"회사점심")</f>
        <v>회사점심</v>
      </c>
      <c r="AD101" s="201" t="str">
        <f>IFERROR(__xludf.DUMMYFUNCTION("""COMPUTED_VALUE"""),"간식/카페")</f>
        <v>간식/카페</v>
      </c>
      <c r="AE101" s="201" t="str">
        <f>IFERROR(__xludf.DUMMYFUNCTION("""COMPUTED_VALUE"""),"외식/배달")</f>
        <v>외식/배달</v>
      </c>
      <c r="AF101" s="201" t="str">
        <f>IFERROR(__xludf.DUMMYFUNCTION("""COMPUTED_VALUE"""),"기타")</f>
        <v>기타</v>
      </c>
      <c r="AG101" s="201"/>
      <c r="AH101" s="201"/>
      <c r="AI101" s="201"/>
    </row>
    <row r="102">
      <c r="H102" s="195">
        <v>45576.0</v>
      </c>
      <c r="I102" s="196" t="s">
        <v>26</v>
      </c>
      <c r="J102" s="196" t="s">
        <v>28</v>
      </c>
      <c r="K102" s="197">
        <v>23800.0</v>
      </c>
      <c r="L102" s="198" t="s">
        <v>55</v>
      </c>
      <c r="M102" s="130"/>
      <c r="N102" s="198" t="s">
        <v>782</v>
      </c>
      <c r="O102" s="200"/>
      <c r="P102" s="200"/>
      <c r="Q102" s="130"/>
      <c r="R102" s="199"/>
      <c r="S102" s="200"/>
      <c r="T102" s="132"/>
      <c r="AB102" s="201" t="str">
        <f>IFERROR(__xludf.DUMMYFUNCTION("FILTER('설정시트'!$D$7:$K$20,'설정시트'!$C$7:$C$20=I102)"),"식재료비")</f>
        <v>식재료비</v>
      </c>
      <c r="AC102" s="201" t="str">
        <f>IFERROR(__xludf.DUMMYFUNCTION("""COMPUTED_VALUE"""),"회사점심")</f>
        <v>회사점심</v>
      </c>
      <c r="AD102" s="201" t="str">
        <f>IFERROR(__xludf.DUMMYFUNCTION("""COMPUTED_VALUE"""),"간식/카페")</f>
        <v>간식/카페</v>
      </c>
      <c r="AE102" s="201" t="str">
        <f>IFERROR(__xludf.DUMMYFUNCTION("""COMPUTED_VALUE"""),"외식/배달")</f>
        <v>외식/배달</v>
      </c>
      <c r="AF102" s="201" t="str">
        <f>IFERROR(__xludf.DUMMYFUNCTION("""COMPUTED_VALUE"""),"기타")</f>
        <v>기타</v>
      </c>
      <c r="AG102" s="201"/>
      <c r="AH102" s="201"/>
      <c r="AI102" s="201"/>
    </row>
    <row r="103">
      <c r="H103" s="195">
        <v>45576.0</v>
      </c>
      <c r="I103" s="196" t="s">
        <v>14</v>
      </c>
      <c r="J103" s="196" t="s">
        <v>18</v>
      </c>
      <c r="K103" s="197">
        <v>65000.0</v>
      </c>
      <c r="L103" s="198" t="s">
        <v>55</v>
      </c>
      <c r="M103" s="130"/>
      <c r="N103" s="198" t="s">
        <v>783</v>
      </c>
      <c r="O103" s="200"/>
      <c r="P103" s="200"/>
      <c r="Q103" s="130"/>
      <c r="R103" s="199"/>
      <c r="S103" s="200"/>
      <c r="T103" s="132"/>
      <c r="AB103" s="201" t="str">
        <f>IFERROR(__xludf.DUMMYFUNCTION("FILTER('설정시트'!$D$7:$K$20,'설정시트'!$C$7:$C$20=I103)"),"관리비")</f>
        <v>관리비</v>
      </c>
      <c r="AC103" s="201" t="str">
        <f>IFERROR(__xludf.DUMMYFUNCTION("""COMPUTED_VALUE"""),"월세")</f>
        <v>월세</v>
      </c>
      <c r="AD103" s="201" t="str">
        <f>IFERROR(__xludf.DUMMYFUNCTION("""COMPUTED_VALUE"""),"대출이자")</f>
        <v>대출이자</v>
      </c>
      <c r="AE103" s="201" t="str">
        <f>IFERROR(__xludf.DUMMYFUNCTION("""COMPUTED_VALUE"""),"통신비")</f>
        <v>통신비</v>
      </c>
      <c r="AF103" s="201" t="str">
        <f>IFERROR(__xludf.DUMMYFUNCTION("""COMPUTED_VALUE"""),"보험료")</f>
        <v>보험료</v>
      </c>
      <c r="AG103" s="201" t="str">
        <f>IFERROR(__xludf.DUMMYFUNCTION("""COMPUTED_VALUE"""),"곗돈")</f>
        <v>곗돈</v>
      </c>
      <c r="AH103" s="201"/>
      <c r="AI103" s="201"/>
    </row>
    <row r="104">
      <c r="H104" s="195">
        <v>45576.0</v>
      </c>
      <c r="I104" s="196" t="s">
        <v>39</v>
      </c>
      <c r="J104" s="196" t="s">
        <v>41</v>
      </c>
      <c r="K104" s="197">
        <v>33400.0</v>
      </c>
      <c r="L104" s="198" t="s">
        <v>58</v>
      </c>
      <c r="M104" s="130"/>
      <c r="N104" s="198" t="s">
        <v>784</v>
      </c>
      <c r="O104" s="200"/>
      <c r="P104" s="200"/>
      <c r="Q104" s="130"/>
      <c r="R104" s="199"/>
      <c r="S104" s="200"/>
      <c r="T104" s="132"/>
      <c r="AB104" s="201" t="str">
        <f>IFERROR(__xludf.DUMMYFUNCTION("FILTER('설정시트'!$D$7:$K$20,'설정시트'!$C$7:$C$20=I104)"),"약국")</f>
        <v>약국</v>
      </c>
      <c r="AC104" s="201" t="str">
        <f>IFERROR(__xludf.DUMMYFUNCTION("""COMPUTED_VALUE"""),"병원비")</f>
        <v>병원비</v>
      </c>
      <c r="AD104" s="201" t="str">
        <f>IFERROR(__xludf.DUMMYFUNCTION("""COMPUTED_VALUE"""),"영양제")</f>
        <v>영양제</v>
      </c>
      <c r="AE104" s="201" t="str">
        <f>IFERROR(__xludf.DUMMYFUNCTION("""COMPUTED_VALUE"""),"교통비")</f>
        <v>교통비</v>
      </c>
      <c r="AF104" s="201" t="str">
        <f>IFERROR(__xludf.DUMMYFUNCTION("""COMPUTED_VALUE"""),"주유비")</f>
        <v>주유비</v>
      </c>
      <c r="AG104" s="201" t="str">
        <f>IFERROR(__xludf.DUMMYFUNCTION("""COMPUTED_VALUE"""),"기타")</f>
        <v>기타</v>
      </c>
      <c r="AH104" s="201"/>
      <c r="AI104" s="201"/>
    </row>
    <row r="105">
      <c r="H105" s="195">
        <v>45576.0</v>
      </c>
      <c r="I105" s="196" t="s">
        <v>26</v>
      </c>
      <c r="J105" s="196" t="s">
        <v>27</v>
      </c>
      <c r="K105" s="197">
        <v>8340.0</v>
      </c>
      <c r="L105" s="198" t="s">
        <v>55</v>
      </c>
      <c r="M105" s="130"/>
      <c r="N105" s="198" t="s">
        <v>785</v>
      </c>
      <c r="O105" s="200"/>
      <c r="P105" s="200"/>
      <c r="Q105" s="130"/>
      <c r="R105" s="199"/>
      <c r="S105" s="200"/>
      <c r="T105" s="132"/>
      <c r="AB105" s="201" t="str">
        <f>IFERROR(__xludf.DUMMYFUNCTION("FILTER('설정시트'!$D$7:$K$20,'설정시트'!$C$7:$C$20=I105)"),"식재료비")</f>
        <v>식재료비</v>
      </c>
      <c r="AC105" s="201" t="str">
        <f>IFERROR(__xludf.DUMMYFUNCTION("""COMPUTED_VALUE"""),"회사점심")</f>
        <v>회사점심</v>
      </c>
      <c r="AD105" s="201" t="str">
        <f>IFERROR(__xludf.DUMMYFUNCTION("""COMPUTED_VALUE"""),"간식/카페")</f>
        <v>간식/카페</v>
      </c>
      <c r="AE105" s="201" t="str">
        <f>IFERROR(__xludf.DUMMYFUNCTION("""COMPUTED_VALUE"""),"외식/배달")</f>
        <v>외식/배달</v>
      </c>
      <c r="AF105" s="201" t="str">
        <f>IFERROR(__xludf.DUMMYFUNCTION("""COMPUTED_VALUE"""),"기타")</f>
        <v>기타</v>
      </c>
      <c r="AG105" s="201"/>
      <c r="AH105" s="201"/>
      <c r="AI105" s="201"/>
    </row>
    <row r="106">
      <c r="H106" s="195">
        <v>45577.0</v>
      </c>
      <c r="I106" s="196" t="s">
        <v>31</v>
      </c>
      <c r="J106" s="196" t="s">
        <v>29</v>
      </c>
      <c r="K106" s="202">
        <v>15000.0</v>
      </c>
      <c r="L106" s="198" t="s">
        <v>58</v>
      </c>
      <c r="M106" s="130"/>
      <c r="N106" s="198" t="s">
        <v>786</v>
      </c>
      <c r="O106" s="200"/>
      <c r="P106" s="200"/>
      <c r="Q106" s="130"/>
      <c r="R106" s="199"/>
      <c r="S106" s="200"/>
      <c r="T106" s="132"/>
      <c r="AB106" s="201" t="str">
        <f>IFERROR(__xludf.DUMMYFUNCTION("FILTER('설정시트'!$D$7:$K$20,'설정시트'!$C$7:$C$20=I106)"),"식재료비")</f>
        <v>식재료비</v>
      </c>
      <c r="AC106" s="201" t="str">
        <f>IFERROR(__xludf.DUMMYFUNCTION("""COMPUTED_VALUE"""),"회사점심")</f>
        <v>회사점심</v>
      </c>
      <c r="AD106" s="201" t="str">
        <f>IFERROR(__xludf.DUMMYFUNCTION("""COMPUTED_VALUE"""),"간식/카페")</f>
        <v>간식/카페</v>
      </c>
      <c r="AE106" s="201" t="str">
        <f>IFERROR(__xludf.DUMMYFUNCTION("""COMPUTED_VALUE"""),"외식/배달")</f>
        <v>외식/배달</v>
      </c>
      <c r="AF106" s="201" t="str">
        <f>IFERROR(__xludf.DUMMYFUNCTION("""COMPUTED_VALUE"""),"기타")</f>
        <v>기타</v>
      </c>
      <c r="AG106" s="201"/>
      <c r="AH106" s="201"/>
      <c r="AI106" s="201"/>
    </row>
    <row r="107">
      <c r="H107" s="195">
        <v>45577.0</v>
      </c>
      <c r="I107" s="196" t="s">
        <v>45</v>
      </c>
      <c r="J107" s="196" t="s">
        <v>44</v>
      </c>
      <c r="K107" s="202">
        <v>91642.0</v>
      </c>
      <c r="L107" s="198" t="s">
        <v>58</v>
      </c>
      <c r="M107" s="130"/>
      <c r="N107" s="199"/>
      <c r="O107" s="200"/>
      <c r="P107" s="200"/>
      <c r="Q107" s="130"/>
      <c r="R107" s="199"/>
      <c r="S107" s="200"/>
      <c r="T107" s="132"/>
      <c r="AB107" s="201" t="str">
        <f>IFERROR(__xludf.DUMMYFUNCTION("FILTER('설정시트'!$D$7:$K$20,'설정시트'!$C$7:$C$20=I107)"),"약국")</f>
        <v>약국</v>
      </c>
      <c r="AC107" s="201" t="str">
        <f>IFERROR(__xludf.DUMMYFUNCTION("""COMPUTED_VALUE"""),"병원비")</f>
        <v>병원비</v>
      </c>
      <c r="AD107" s="201" t="str">
        <f>IFERROR(__xludf.DUMMYFUNCTION("""COMPUTED_VALUE"""),"영양제")</f>
        <v>영양제</v>
      </c>
      <c r="AE107" s="201" t="str">
        <f>IFERROR(__xludf.DUMMYFUNCTION("""COMPUTED_VALUE"""),"교통비")</f>
        <v>교통비</v>
      </c>
      <c r="AF107" s="201" t="str">
        <f>IFERROR(__xludf.DUMMYFUNCTION("""COMPUTED_VALUE"""),"주유비")</f>
        <v>주유비</v>
      </c>
      <c r="AG107" s="201" t="str">
        <f>IFERROR(__xludf.DUMMYFUNCTION("""COMPUTED_VALUE"""),"기타")</f>
        <v>기타</v>
      </c>
      <c r="AH107" s="201"/>
      <c r="AI107" s="201"/>
    </row>
    <row r="108">
      <c r="H108" s="195">
        <v>45577.0</v>
      </c>
      <c r="I108" s="196" t="s">
        <v>46</v>
      </c>
      <c r="J108" s="196" t="s">
        <v>48</v>
      </c>
      <c r="K108" s="202">
        <v>54200.0</v>
      </c>
      <c r="L108" s="198" t="s">
        <v>56</v>
      </c>
      <c r="M108" s="130"/>
      <c r="N108" s="198" t="s">
        <v>787</v>
      </c>
      <c r="O108" s="200"/>
      <c r="P108" s="200"/>
      <c r="Q108" s="130"/>
      <c r="R108" s="198" t="s">
        <v>788</v>
      </c>
      <c r="S108" s="200"/>
      <c r="T108" s="132"/>
      <c r="AB108" s="201" t="str">
        <f>IFERROR(__xludf.DUMMYFUNCTION("FILTER('설정시트'!$D$7:$K$20,'설정시트'!$C$7:$C$20=I108)"),"축의/부의금")</f>
        <v>축의/부의금</v>
      </c>
      <c r="AC108" s="201" t="str">
        <f>IFERROR(__xludf.DUMMYFUNCTION("""COMPUTED_VALUE"""),"생신/생일선물")</f>
        <v>생신/생일선물</v>
      </c>
      <c r="AD108" s="201" t="str">
        <f>IFERROR(__xludf.DUMMYFUNCTION("""COMPUTED_VALUE"""),"명절/어버이날")</f>
        <v>명절/어버이날</v>
      </c>
      <c r="AE108" s="201" t="str">
        <f>IFERROR(__xludf.DUMMYFUNCTION("""COMPUTED_VALUE"""),"여행")</f>
        <v>여행</v>
      </c>
      <c r="AF108" s="201" t="str">
        <f>IFERROR(__xludf.DUMMYFUNCTION("""COMPUTED_VALUE"""),"기타")</f>
        <v>기타</v>
      </c>
      <c r="AG108" s="201"/>
      <c r="AH108" s="201"/>
      <c r="AI108" s="201"/>
    </row>
    <row r="109">
      <c r="H109" s="195">
        <v>45577.0</v>
      </c>
      <c r="I109" s="196" t="s">
        <v>26</v>
      </c>
      <c r="J109" s="196" t="s">
        <v>27</v>
      </c>
      <c r="K109" s="202">
        <v>25660.0</v>
      </c>
      <c r="L109" s="198" t="s">
        <v>56</v>
      </c>
      <c r="M109" s="130"/>
      <c r="N109" s="198" t="s">
        <v>789</v>
      </c>
      <c r="O109" s="200"/>
      <c r="P109" s="200"/>
      <c r="Q109" s="130"/>
      <c r="R109" s="199"/>
      <c r="S109" s="200"/>
      <c r="T109" s="132"/>
      <c r="AB109" s="201" t="str">
        <f>IFERROR(__xludf.DUMMYFUNCTION("FILTER('설정시트'!$D$7:$K$20,'설정시트'!$C$7:$C$20=I109)"),"식재료비")</f>
        <v>식재료비</v>
      </c>
      <c r="AC109" s="201" t="str">
        <f>IFERROR(__xludf.DUMMYFUNCTION("""COMPUTED_VALUE"""),"회사점심")</f>
        <v>회사점심</v>
      </c>
      <c r="AD109" s="201" t="str">
        <f>IFERROR(__xludf.DUMMYFUNCTION("""COMPUTED_VALUE"""),"간식/카페")</f>
        <v>간식/카페</v>
      </c>
      <c r="AE109" s="201" t="str">
        <f>IFERROR(__xludf.DUMMYFUNCTION("""COMPUTED_VALUE"""),"외식/배달")</f>
        <v>외식/배달</v>
      </c>
      <c r="AF109" s="201" t="str">
        <f>IFERROR(__xludf.DUMMYFUNCTION("""COMPUTED_VALUE"""),"기타")</f>
        <v>기타</v>
      </c>
      <c r="AG109" s="201"/>
      <c r="AH109" s="201"/>
      <c r="AI109" s="201"/>
    </row>
    <row r="110">
      <c r="H110" s="195">
        <v>45577.0</v>
      </c>
      <c r="I110" s="203" t="s">
        <v>51</v>
      </c>
      <c r="J110" s="203" t="s">
        <v>47</v>
      </c>
      <c r="K110" s="204">
        <v>100000.0</v>
      </c>
      <c r="L110" s="198" t="s">
        <v>54</v>
      </c>
      <c r="M110" s="130"/>
      <c r="N110" s="198" t="s">
        <v>790</v>
      </c>
      <c r="O110" s="200"/>
      <c r="P110" s="200"/>
      <c r="Q110" s="130"/>
      <c r="R110" s="199"/>
      <c r="S110" s="200"/>
      <c r="T110" s="132"/>
      <c r="AB110" s="201" t="str">
        <f>IFERROR(__xludf.DUMMYFUNCTION("FILTER('설정시트'!$D$7:$K$20,'설정시트'!$C$7:$C$20=I110)"),"축의/부의금")</f>
        <v>축의/부의금</v>
      </c>
      <c r="AC110" s="201" t="str">
        <f>IFERROR(__xludf.DUMMYFUNCTION("""COMPUTED_VALUE"""),"생신/생일선물")</f>
        <v>생신/생일선물</v>
      </c>
      <c r="AD110" s="201" t="str">
        <f>IFERROR(__xludf.DUMMYFUNCTION("""COMPUTED_VALUE"""),"명절/어버이날")</f>
        <v>명절/어버이날</v>
      </c>
      <c r="AE110" s="201" t="str">
        <f>IFERROR(__xludf.DUMMYFUNCTION("""COMPUTED_VALUE"""),"여행")</f>
        <v>여행</v>
      </c>
      <c r="AF110" s="201" t="str">
        <f>IFERROR(__xludf.DUMMYFUNCTION("""COMPUTED_VALUE"""),"기타")</f>
        <v>기타</v>
      </c>
      <c r="AG110" s="201"/>
      <c r="AH110" s="201"/>
      <c r="AI110" s="201"/>
    </row>
    <row r="111">
      <c r="H111" s="195">
        <v>45578.0</v>
      </c>
      <c r="I111" s="196" t="s">
        <v>25</v>
      </c>
      <c r="J111" s="196" t="s">
        <v>8</v>
      </c>
      <c r="K111" s="202">
        <v>11000.0</v>
      </c>
      <c r="L111" s="198" t="s">
        <v>58</v>
      </c>
      <c r="M111" s="130"/>
      <c r="N111" s="198" t="s">
        <v>791</v>
      </c>
      <c r="O111" s="200"/>
      <c r="P111" s="200"/>
      <c r="Q111" s="130"/>
      <c r="R111" s="199"/>
      <c r="S111" s="200"/>
      <c r="T111" s="132"/>
      <c r="AB111" s="201" t="str">
        <f>IFERROR(__xludf.DUMMYFUNCTION("FILTER('설정시트'!$D$7:$K$20,'설정시트'!$C$7:$C$20=I111)"),"주방/욕실")</f>
        <v>주방/욕실</v>
      </c>
      <c r="AC111" s="201" t="str">
        <f>IFERROR(__xludf.DUMMYFUNCTION("""COMPUTED_VALUE"""),"소모품")</f>
        <v>소모품</v>
      </c>
      <c r="AD111" s="201" t="str">
        <f>IFERROR(__xludf.DUMMYFUNCTION("""COMPUTED_VALUE"""),"기타")</f>
        <v>기타</v>
      </c>
      <c r="AE111" s="201"/>
      <c r="AF111" s="201"/>
      <c r="AG111" s="201"/>
      <c r="AH111" s="201"/>
      <c r="AI111" s="201"/>
    </row>
    <row r="112">
      <c r="H112" s="195">
        <v>45578.0</v>
      </c>
      <c r="I112" s="196" t="s">
        <v>22</v>
      </c>
      <c r="J112" s="196" t="s">
        <v>8</v>
      </c>
      <c r="K112" s="202">
        <f>5900+6430</f>
        <v>12330</v>
      </c>
      <c r="L112" s="198" t="s">
        <v>56</v>
      </c>
      <c r="M112" s="130"/>
      <c r="N112" s="198" t="s">
        <v>792</v>
      </c>
      <c r="O112" s="200"/>
      <c r="P112" s="200"/>
      <c r="Q112" s="130"/>
      <c r="R112" s="199"/>
      <c r="S112" s="200"/>
      <c r="T112" s="132"/>
      <c r="AB112" s="201" t="str">
        <f>IFERROR(__xludf.DUMMYFUNCTION("FILTER('설정시트'!$D$7:$K$20,'설정시트'!$C$7:$C$20=I112)"),"주방/욕실")</f>
        <v>주방/욕실</v>
      </c>
      <c r="AC112" s="201" t="str">
        <f>IFERROR(__xludf.DUMMYFUNCTION("""COMPUTED_VALUE"""),"소모품")</f>
        <v>소모품</v>
      </c>
      <c r="AD112" s="201" t="str">
        <f>IFERROR(__xludf.DUMMYFUNCTION("""COMPUTED_VALUE"""),"기타")</f>
        <v>기타</v>
      </c>
      <c r="AE112" s="201"/>
      <c r="AF112" s="201"/>
      <c r="AG112" s="201"/>
      <c r="AH112" s="201"/>
      <c r="AI112" s="201"/>
    </row>
    <row r="113">
      <c r="H113" s="195">
        <v>45579.0</v>
      </c>
      <c r="I113" s="196" t="s">
        <v>39</v>
      </c>
      <c r="J113" s="196" t="s">
        <v>41</v>
      </c>
      <c r="K113" s="204">
        <v>14890.0</v>
      </c>
      <c r="L113" s="198" t="s">
        <v>55</v>
      </c>
      <c r="M113" s="130"/>
      <c r="N113" s="198" t="s">
        <v>793</v>
      </c>
      <c r="O113" s="200"/>
      <c r="P113" s="200"/>
      <c r="Q113" s="130"/>
      <c r="R113" s="199"/>
      <c r="S113" s="200"/>
      <c r="T113" s="132"/>
      <c r="AB113" s="201" t="str">
        <f>IFERROR(__xludf.DUMMYFUNCTION("FILTER('설정시트'!$D$7:$K$20,'설정시트'!$C$7:$C$20=I113)"),"약국")</f>
        <v>약국</v>
      </c>
      <c r="AC113" s="201" t="str">
        <f>IFERROR(__xludf.DUMMYFUNCTION("""COMPUTED_VALUE"""),"병원비")</f>
        <v>병원비</v>
      </c>
      <c r="AD113" s="201" t="str">
        <f>IFERROR(__xludf.DUMMYFUNCTION("""COMPUTED_VALUE"""),"영양제")</f>
        <v>영양제</v>
      </c>
      <c r="AE113" s="201" t="str">
        <f>IFERROR(__xludf.DUMMYFUNCTION("""COMPUTED_VALUE"""),"교통비")</f>
        <v>교통비</v>
      </c>
      <c r="AF113" s="201" t="str">
        <f>IFERROR(__xludf.DUMMYFUNCTION("""COMPUTED_VALUE"""),"주유비")</f>
        <v>주유비</v>
      </c>
      <c r="AG113" s="201" t="str">
        <f>IFERROR(__xludf.DUMMYFUNCTION("""COMPUTED_VALUE"""),"기타")</f>
        <v>기타</v>
      </c>
      <c r="AH113" s="201"/>
      <c r="AI113" s="201"/>
    </row>
    <row r="114">
      <c r="H114" s="195">
        <v>45579.0</v>
      </c>
      <c r="I114" s="203" t="s">
        <v>26</v>
      </c>
      <c r="J114" s="203" t="s">
        <v>30</v>
      </c>
      <c r="K114" s="204">
        <v>7400.0</v>
      </c>
      <c r="L114" s="198" t="s">
        <v>55</v>
      </c>
      <c r="M114" s="130"/>
      <c r="N114" s="198" t="s">
        <v>794</v>
      </c>
      <c r="O114" s="200"/>
      <c r="P114" s="200"/>
      <c r="Q114" s="130"/>
      <c r="R114" s="199"/>
      <c r="S114" s="200"/>
      <c r="T114" s="132"/>
      <c r="AB114" s="201" t="str">
        <f>IFERROR(__xludf.DUMMYFUNCTION("FILTER('설정시트'!$D$7:$K$20,'설정시트'!$C$7:$C$20=I114)"),"식재료비")</f>
        <v>식재료비</v>
      </c>
      <c r="AC114" s="201" t="str">
        <f>IFERROR(__xludf.DUMMYFUNCTION("""COMPUTED_VALUE"""),"회사점심")</f>
        <v>회사점심</v>
      </c>
      <c r="AD114" s="201" t="str">
        <f>IFERROR(__xludf.DUMMYFUNCTION("""COMPUTED_VALUE"""),"간식/카페")</f>
        <v>간식/카페</v>
      </c>
      <c r="AE114" s="201" t="str">
        <f>IFERROR(__xludf.DUMMYFUNCTION("""COMPUTED_VALUE"""),"외식/배달")</f>
        <v>외식/배달</v>
      </c>
      <c r="AF114" s="201" t="str">
        <f>IFERROR(__xludf.DUMMYFUNCTION("""COMPUTED_VALUE"""),"기타")</f>
        <v>기타</v>
      </c>
      <c r="AG114" s="201"/>
      <c r="AH114" s="201"/>
      <c r="AI114" s="201"/>
    </row>
    <row r="115">
      <c r="H115" s="195">
        <v>45579.0</v>
      </c>
      <c r="I115" s="203" t="s">
        <v>14</v>
      </c>
      <c r="J115" s="203" t="s">
        <v>16</v>
      </c>
      <c r="K115" s="204">
        <v>100000.0</v>
      </c>
      <c r="L115" s="198" t="s">
        <v>54</v>
      </c>
      <c r="M115" s="130"/>
      <c r="N115" s="199"/>
      <c r="O115" s="200"/>
      <c r="P115" s="200"/>
      <c r="Q115" s="130"/>
      <c r="R115" s="199"/>
      <c r="S115" s="200"/>
      <c r="T115" s="132"/>
      <c r="AB115" s="201" t="str">
        <f>IFERROR(__xludf.DUMMYFUNCTION("FILTER('설정시트'!$D$7:$K$20,'설정시트'!$C$7:$C$20=I115)"),"관리비")</f>
        <v>관리비</v>
      </c>
      <c r="AC115" s="201" t="str">
        <f>IFERROR(__xludf.DUMMYFUNCTION("""COMPUTED_VALUE"""),"월세")</f>
        <v>월세</v>
      </c>
      <c r="AD115" s="201" t="str">
        <f>IFERROR(__xludf.DUMMYFUNCTION("""COMPUTED_VALUE"""),"대출이자")</f>
        <v>대출이자</v>
      </c>
      <c r="AE115" s="201" t="str">
        <f>IFERROR(__xludf.DUMMYFUNCTION("""COMPUTED_VALUE"""),"통신비")</f>
        <v>통신비</v>
      </c>
      <c r="AF115" s="201" t="str">
        <f>IFERROR(__xludf.DUMMYFUNCTION("""COMPUTED_VALUE"""),"보험료")</f>
        <v>보험료</v>
      </c>
      <c r="AG115" s="201" t="str">
        <f>IFERROR(__xludf.DUMMYFUNCTION("""COMPUTED_VALUE"""),"곗돈")</f>
        <v>곗돈</v>
      </c>
      <c r="AH115" s="201"/>
      <c r="AI115" s="201"/>
    </row>
    <row r="116">
      <c r="H116" s="195">
        <v>45580.0</v>
      </c>
      <c r="I116" s="196" t="s">
        <v>31</v>
      </c>
      <c r="J116" s="196" t="s">
        <v>28</v>
      </c>
      <c r="K116" s="202">
        <v>9000.0</v>
      </c>
      <c r="L116" s="198" t="s">
        <v>58</v>
      </c>
      <c r="M116" s="130"/>
      <c r="N116" s="198" t="s">
        <v>795</v>
      </c>
      <c r="O116" s="200"/>
      <c r="P116" s="200"/>
      <c r="Q116" s="130"/>
      <c r="R116" s="199"/>
      <c r="S116" s="200"/>
      <c r="T116" s="132"/>
      <c r="AB116" s="201" t="str">
        <f>IFERROR(__xludf.DUMMYFUNCTION("FILTER('설정시트'!$D$7:$K$20,'설정시트'!$C$7:$C$20=I116)"),"식재료비")</f>
        <v>식재료비</v>
      </c>
      <c r="AC116" s="201" t="str">
        <f>IFERROR(__xludf.DUMMYFUNCTION("""COMPUTED_VALUE"""),"회사점심")</f>
        <v>회사점심</v>
      </c>
      <c r="AD116" s="201" t="str">
        <f>IFERROR(__xludf.DUMMYFUNCTION("""COMPUTED_VALUE"""),"간식/카페")</f>
        <v>간식/카페</v>
      </c>
      <c r="AE116" s="201" t="str">
        <f>IFERROR(__xludf.DUMMYFUNCTION("""COMPUTED_VALUE"""),"외식/배달")</f>
        <v>외식/배달</v>
      </c>
      <c r="AF116" s="201" t="str">
        <f>IFERROR(__xludf.DUMMYFUNCTION("""COMPUTED_VALUE"""),"기타")</f>
        <v>기타</v>
      </c>
      <c r="AG116" s="201"/>
      <c r="AH116" s="201"/>
      <c r="AI116" s="201"/>
    </row>
    <row r="117">
      <c r="H117" s="195">
        <v>45580.0</v>
      </c>
      <c r="I117" s="203" t="s">
        <v>26</v>
      </c>
      <c r="J117" s="203" t="s">
        <v>29</v>
      </c>
      <c r="K117" s="204">
        <v>1900.0</v>
      </c>
      <c r="L117" s="198" t="s">
        <v>55</v>
      </c>
      <c r="M117" s="130"/>
      <c r="N117" s="198" t="s">
        <v>796</v>
      </c>
      <c r="O117" s="200"/>
      <c r="P117" s="200"/>
      <c r="Q117" s="130"/>
      <c r="R117" s="199"/>
      <c r="S117" s="200"/>
      <c r="T117" s="132"/>
      <c r="AB117" s="201" t="str">
        <f>IFERROR(__xludf.DUMMYFUNCTION("FILTER('설정시트'!$D$7:$K$20,'설정시트'!$C$7:$C$20=I117)"),"식재료비")</f>
        <v>식재료비</v>
      </c>
      <c r="AC117" s="201" t="str">
        <f>IFERROR(__xludf.DUMMYFUNCTION("""COMPUTED_VALUE"""),"회사점심")</f>
        <v>회사점심</v>
      </c>
      <c r="AD117" s="201" t="str">
        <f>IFERROR(__xludf.DUMMYFUNCTION("""COMPUTED_VALUE"""),"간식/카페")</f>
        <v>간식/카페</v>
      </c>
      <c r="AE117" s="201" t="str">
        <f>IFERROR(__xludf.DUMMYFUNCTION("""COMPUTED_VALUE"""),"외식/배달")</f>
        <v>외식/배달</v>
      </c>
      <c r="AF117" s="201" t="str">
        <f>IFERROR(__xludf.DUMMYFUNCTION("""COMPUTED_VALUE"""),"기타")</f>
        <v>기타</v>
      </c>
      <c r="AG117" s="201"/>
      <c r="AH117" s="201"/>
      <c r="AI117" s="201"/>
    </row>
    <row r="118">
      <c r="H118" s="195">
        <v>45580.0</v>
      </c>
      <c r="I118" s="203" t="s">
        <v>26</v>
      </c>
      <c r="J118" s="203" t="s">
        <v>30</v>
      </c>
      <c r="K118" s="204">
        <v>3900.0</v>
      </c>
      <c r="L118" s="198" t="s">
        <v>55</v>
      </c>
      <c r="M118" s="130"/>
      <c r="N118" s="198" t="s">
        <v>794</v>
      </c>
      <c r="O118" s="200"/>
      <c r="P118" s="200"/>
      <c r="Q118" s="130"/>
      <c r="R118" s="199"/>
      <c r="S118" s="200"/>
      <c r="T118" s="132"/>
      <c r="AB118" s="201" t="str">
        <f>IFERROR(__xludf.DUMMYFUNCTION("FILTER('설정시트'!$D$7:$K$20,'설정시트'!$C$7:$C$20=I118)"),"식재료비")</f>
        <v>식재료비</v>
      </c>
      <c r="AC118" s="201" t="str">
        <f>IFERROR(__xludf.DUMMYFUNCTION("""COMPUTED_VALUE"""),"회사점심")</f>
        <v>회사점심</v>
      </c>
      <c r="AD118" s="201" t="str">
        <f>IFERROR(__xludf.DUMMYFUNCTION("""COMPUTED_VALUE"""),"간식/카페")</f>
        <v>간식/카페</v>
      </c>
      <c r="AE118" s="201" t="str">
        <f>IFERROR(__xludf.DUMMYFUNCTION("""COMPUTED_VALUE"""),"외식/배달")</f>
        <v>외식/배달</v>
      </c>
      <c r="AF118" s="201" t="str">
        <f>IFERROR(__xludf.DUMMYFUNCTION("""COMPUTED_VALUE"""),"기타")</f>
        <v>기타</v>
      </c>
      <c r="AG118" s="201"/>
      <c r="AH118" s="201"/>
      <c r="AI118" s="201"/>
    </row>
    <row r="119">
      <c r="H119" s="195">
        <v>45581.0</v>
      </c>
      <c r="I119" s="196" t="s">
        <v>31</v>
      </c>
      <c r="J119" s="196" t="s">
        <v>28</v>
      </c>
      <c r="K119" s="202">
        <v>11000.0</v>
      </c>
      <c r="L119" s="198" t="s">
        <v>58</v>
      </c>
      <c r="M119" s="130"/>
      <c r="N119" s="198" t="s">
        <v>573</v>
      </c>
      <c r="O119" s="200"/>
      <c r="P119" s="200"/>
      <c r="Q119" s="130"/>
      <c r="R119" s="199"/>
      <c r="S119" s="200"/>
      <c r="T119" s="132"/>
      <c r="AB119" s="201" t="str">
        <f>IFERROR(__xludf.DUMMYFUNCTION("FILTER('설정시트'!$D$7:$K$20,'설정시트'!$C$7:$C$20=I119)"),"식재료비")</f>
        <v>식재료비</v>
      </c>
      <c r="AC119" s="201" t="str">
        <f>IFERROR(__xludf.DUMMYFUNCTION("""COMPUTED_VALUE"""),"회사점심")</f>
        <v>회사점심</v>
      </c>
      <c r="AD119" s="201" t="str">
        <f>IFERROR(__xludf.DUMMYFUNCTION("""COMPUTED_VALUE"""),"간식/카페")</f>
        <v>간식/카페</v>
      </c>
      <c r="AE119" s="201" t="str">
        <f>IFERROR(__xludf.DUMMYFUNCTION("""COMPUTED_VALUE"""),"외식/배달")</f>
        <v>외식/배달</v>
      </c>
      <c r="AF119" s="201" t="str">
        <f>IFERROR(__xludf.DUMMYFUNCTION("""COMPUTED_VALUE"""),"기타")</f>
        <v>기타</v>
      </c>
      <c r="AG119" s="201"/>
      <c r="AH119" s="201"/>
      <c r="AI119" s="201"/>
    </row>
    <row r="120">
      <c r="H120" s="195">
        <v>45581.0</v>
      </c>
      <c r="I120" s="196" t="s">
        <v>31</v>
      </c>
      <c r="J120" s="196" t="s">
        <v>27</v>
      </c>
      <c r="K120" s="202">
        <v>58294.0</v>
      </c>
      <c r="L120" s="198" t="s">
        <v>58</v>
      </c>
      <c r="M120" s="130"/>
      <c r="N120" s="198" t="s">
        <v>797</v>
      </c>
      <c r="O120" s="200"/>
      <c r="P120" s="200"/>
      <c r="Q120" s="130"/>
      <c r="R120" s="199"/>
      <c r="S120" s="200"/>
      <c r="T120" s="132"/>
      <c r="AB120" s="201" t="str">
        <f>IFERROR(__xludf.DUMMYFUNCTION("FILTER('설정시트'!$D$7:$K$20,'설정시트'!$C$7:$C$20=I120)"),"식재료비")</f>
        <v>식재료비</v>
      </c>
      <c r="AC120" s="201" t="str">
        <f>IFERROR(__xludf.DUMMYFUNCTION("""COMPUTED_VALUE"""),"회사점심")</f>
        <v>회사점심</v>
      </c>
      <c r="AD120" s="201" t="str">
        <f>IFERROR(__xludf.DUMMYFUNCTION("""COMPUTED_VALUE"""),"간식/카페")</f>
        <v>간식/카페</v>
      </c>
      <c r="AE120" s="201" t="str">
        <f>IFERROR(__xludf.DUMMYFUNCTION("""COMPUTED_VALUE"""),"외식/배달")</f>
        <v>외식/배달</v>
      </c>
      <c r="AF120" s="201" t="str">
        <f>IFERROR(__xludf.DUMMYFUNCTION("""COMPUTED_VALUE"""),"기타")</f>
        <v>기타</v>
      </c>
      <c r="AG120" s="201"/>
      <c r="AH120" s="201"/>
      <c r="AI120" s="201"/>
    </row>
    <row r="121">
      <c r="H121" s="195">
        <v>45581.0</v>
      </c>
      <c r="I121" s="196" t="s">
        <v>38</v>
      </c>
      <c r="J121" s="196" t="s">
        <v>37</v>
      </c>
      <c r="K121" s="202">
        <v>18800.0</v>
      </c>
      <c r="L121" s="198" t="s">
        <v>58</v>
      </c>
      <c r="M121" s="130"/>
      <c r="N121" s="198" t="s">
        <v>798</v>
      </c>
      <c r="O121" s="200"/>
      <c r="P121" s="200"/>
      <c r="Q121" s="130"/>
      <c r="R121" s="199"/>
      <c r="S121" s="200"/>
      <c r="T121" s="132"/>
      <c r="AB121" s="201" t="str">
        <f>IFERROR(__xludf.DUMMYFUNCTION("FILTER('설정시트'!$D$7:$K$20,'설정시트'!$C$7:$C$20=I121)"),"의류/잡화")</f>
        <v>의류/잡화</v>
      </c>
      <c r="AC121" s="201" t="str">
        <f>IFERROR(__xludf.DUMMYFUNCTION("""COMPUTED_VALUE"""),"OTT")</f>
        <v>OTT</v>
      </c>
      <c r="AD121" s="201" t="str">
        <f>IFERROR(__xludf.DUMMYFUNCTION("""COMPUTED_VALUE"""),"문화생활")</f>
        <v>문화생활</v>
      </c>
      <c r="AE121" s="201" t="str">
        <f>IFERROR(__xludf.DUMMYFUNCTION("""COMPUTED_VALUE"""),"자기계발")</f>
        <v>자기계발</v>
      </c>
      <c r="AF121" s="201" t="str">
        <f>IFERROR(__xludf.DUMMYFUNCTION("""COMPUTED_VALUE"""),"미용")</f>
        <v>미용</v>
      </c>
      <c r="AG121" s="201" t="str">
        <f>IFERROR(__xludf.DUMMYFUNCTION("""COMPUTED_VALUE"""),"기타")</f>
        <v>기타</v>
      </c>
      <c r="AH121" s="201"/>
      <c r="AI121" s="201"/>
    </row>
    <row r="122">
      <c r="H122" s="195">
        <v>45581.0</v>
      </c>
      <c r="I122" s="203" t="s">
        <v>26</v>
      </c>
      <c r="J122" s="203" t="s">
        <v>29</v>
      </c>
      <c r="K122" s="204">
        <v>1900.0</v>
      </c>
      <c r="L122" s="198" t="s">
        <v>55</v>
      </c>
      <c r="M122" s="130"/>
      <c r="N122" s="198" t="s">
        <v>796</v>
      </c>
      <c r="O122" s="200"/>
      <c r="P122" s="200"/>
      <c r="Q122" s="130"/>
      <c r="R122" s="199"/>
      <c r="S122" s="200"/>
      <c r="T122" s="132"/>
      <c r="AB122" s="201" t="str">
        <f>IFERROR(__xludf.DUMMYFUNCTION("FILTER('설정시트'!$D$7:$K$20,'설정시트'!$C$7:$C$20=I122)"),"식재료비")</f>
        <v>식재료비</v>
      </c>
      <c r="AC122" s="201" t="str">
        <f>IFERROR(__xludf.DUMMYFUNCTION("""COMPUTED_VALUE"""),"회사점심")</f>
        <v>회사점심</v>
      </c>
      <c r="AD122" s="201" t="str">
        <f>IFERROR(__xludf.DUMMYFUNCTION("""COMPUTED_VALUE"""),"간식/카페")</f>
        <v>간식/카페</v>
      </c>
      <c r="AE122" s="201" t="str">
        <f>IFERROR(__xludf.DUMMYFUNCTION("""COMPUTED_VALUE"""),"외식/배달")</f>
        <v>외식/배달</v>
      </c>
      <c r="AF122" s="201" t="str">
        <f>IFERROR(__xludf.DUMMYFUNCTION("""COMPUTED_VALUE"""),"기타")</f>
        <v>기타</v>
      </c>
      <c r="AG122" s="201"/>
      <c r="AH122" s="201"/>
      <c r="AI122" s="201"/>
    </row>
    <row r="123">
      <c r="H123" s="195">
        <v>45581.0</v>
      </c>
      <c r="I123" s="203" t="s">
        <v>22</v>
      </c>
      <c r="J123" s="203" t="s">
        <v>8</v>
      </c>
      <c r="K123" s="204">
        <v>13900.0</v>
      </c>
      <c r="L123" s="198" t="s">
        <v>56</v>
      </c>
      <c r="M123" s="130"/>
      <c r="N123" s="198" t="s">
        <v>799</v>
      </c>
      <c r="O123" s="200"/>
      <c r="P123" s="200"/>
      <c r="Q123" s="130"/>
      <c r="R123" s="199"/>
      <c r="S123" s="200"/>
      <c r="T123" s="132"/>
      <c r="AB123" s="201" t="str">
        <f>IFERROR(__xludf.DUMMYFUNCTION("FILTER('설정시트'!$D$7:$K$20,'설정시트'!$C$7:$C$20=I123)"),"주방/욕실")</f>
        <v>주방/욕실</v>
      </c>
      <c r="AC123" s="201" t="str">
        <f>IFERROR(__xludf.DUMMYFUNCTION("""COMPUTED_VALUE"""),"소모품")</f>
        <v>소모품</v>
      </c>
      <c r="AD123" s="201" t="str">
        <f>IFERROR(__xludf.DUMMYFUNCTION("""COMPUTED_VALUE"""),"기타")</f>
        <v>기타</v>
      </c>
      <c r="AE123" s="201"/>
      <c r="AF123" s="201"/>
      <c r="AG123" s="201"/>
      <c r="AH123" s="201"/>
      <c r="AI123" s="201"/>
    </row>
    <row r="124">
      <c r="H124" s="195">
        <v>45582.0</v>
      </c>
      <c r="I124" s="203" t="s">
        <v>26</v>
      </c>
      <c r="J124" s="203" t="s">
        <v>27</v>
      </c>
      <c r="K124" s="204">
        <f>12000+210890</f>
        <v>222890</v>
      </c>
      <c r="L124" s="198" t="s">
        <v>55</v>
      </c>
      <c r="M124" s="130"/>
      <c r="N124" s="198" t="s">
        <v>800</v>
      </c>
      <c r="O124" s="200"/>
      <c r="P124" s="200"/>
      <c r="Q124" s="130"/>
      <c r="R124" s="199"/>
      <c r="S124" s="200"/>
      <c r="T124" s="132"/>
      <c r="AB124" s="201" t="str">
        <f>IFERROR(__xludf.DUMMYFUNCTION("FILTER('설정시트'!$D$7:$K$20,'설정시트'!$C$7:$C$20=I124)"),"식재료비")</f>
        <v>식재료비</v>
      </c>
      <c r="AC124" s="201" t="str">
        <f>IFERROR(__xludf.DUMMYFUNCTION("""COMPUTED_VALUE"""),"회사점심")</f>
        <v>회사점심</v>
      </c>
      <c r="AD124" s="201" t="str">
        <f>IFERROR(__xludf.DUMMYFUNCTION("""COMPUTED_VALUE"""),"간식/카페")</f>
        <v>간식/카페</v>
      </c>
      <c r="AE124" s="201" t="str">
        <f>IFERROR(__xludf.DUMMYFUNCTION("""COMPUTED_VALUE"""),"외식/배달")</f>
        <v>외식/배달</v>
      </c>
      <c r="AF124" s="201" t="str">
        <f>IFERROR(__xludf.DUMMYFUNCTION("""COMPUTED_VALUE"""),"기타")</f>
        <v>기타</v>
      </c>
      <c r="AG124" s="201"/>
      <c r="AH124" s="201"/>
      <c r="AI124" s="201"/>
    </row>
    <row r="125">
      <c r="H125" s="195">
        <v>45583.0</v>
      </c>
      <c r="I125" s="203" t="s">
        <v>26</v>
      </c>
      <c r="J125" s="203" t="s">
        <v>29</v>
      </c>
      <c r="K125" s="204">
        <v>5000.0</v>
      </c>
      <c r="L125" s="198" t="s">
        <v>55</v>
      </c>
      <c r="M125" s="130"/>
      <c r="N125" s="198" t="s">
        <v>801</v>
      </c>
      <c r="O125" s="200"/>
      <c r="P125" s="200"/>
      <c r="Q125" s="130"/>
      <c r="R125" s="198"/>
      <c r="S125" s="200"/>
      <c r="T125" s="132"/>
      <c r="AB125" s="201" t="str">
        <f>IFERROR(__xludf.DUMMYFUNCTION("FILTER('설정시트'!$D$7:$K$20,'설정시트'!$C$7:$C$20=I125)"),"식재료비")</f>
        <v>식재료비</v>
      </c>
      <c r="AC125" s="201" t="str">
        <f>IFERROR(__xludf.DUMMYFUNCTION("""COMPUTED_VALUE"""),"회사점심")</f>
        <v>회사점심</v>
      </c>
      <c r="AD125" s="201" t="str">
        <f>IFERROR(__xludf.DUMMYFUNCTION("""COMPUTED_VALUE"""),"간식/카페")</f>
        <v>간식/카페</v>
      </c>
      <c r="AE125" s="201" t="str">
        <f>IFERROR(__xludf.DUMMYFUNCTION("""COMPUTED_VALUE"""),"외식/배달")</f>
        <v>외식/배달</v>
      </c>
      <c r="AF125" s="201" t="str">
        <f>IFERROR(__xludf.DUMMYFUNCTION("""COMPUTED_VALUE"""),"기타")</f>
        <v>기타</v>
      </c>
      <c r="AG125" s="201"/>
      <c r="AH125" s="201"/>
      <c r="AI125" s="201"/>
    </row>
    <row r="126">
      <c r="H126" s="195">
        <v>45584.0</v>
      </c>
      <c r="I126" s="203" t="s">
        <v>51</v>
      </c>
      <c r="J126" s="203" t="s">
        <v>47</v>
      </c>
      <c r="K126" s="204">
        <v>50000.0</v>
      </c>
      <c r="L126" s="198" t="s">
        <v>54</v>
      </c>
      <c r="M126" s="130"/>
      <c r="N126" s="198" t="s">
        <v>802</v>
      </c>
      <c r="O126" s="200"/>
      <c r="P126" s="200"/>
      <c r="Q126" s="130"/>
      <c r="R126" s="199"/>
      <c r="S126" s="200"/>
      <c r="T126" s="132"/>
      <c r="AB126" s="201" t="str">
        <f>IFERROR(__xludf.DUMMYFUNCTION("FILTER('설정시트'!$D$7:$K$20,'설정시트'!$C$7:$C$20=I126)"),"축의/부의금")</f>
        <v>축의/부의금</v>
      </c>
      <c r="AC126" s="201" t="str">
        <f>IFERROR(__xludf.DUMMYFUNCTION("""COMPUTED_VALUE"""),"생신/생일선물")</f>
        <v>생신/생일선물</v>
      </c>
      <c r="AD126" s="201" t="str">
        <f>IFERROR(__xludf.DUMMYFUNCTION("""COMPUTED_VALUE"""),"명절/어버이날")</f>
        <v>명절/어버이날</v>
      </c>
      <c r="AE126" s="201" t="str">
        <f>IFERROR(__xludf.DUMMYFUNCTION("""COMPUTED_VALUE"""),"여행")</f>
        <v>여행</v>
      </c>
      <c r="AF126" s="201" t="str">
        <f>IFERROR(__xludf.DUMMYFUNCTION("""COMPUTED_VALUE"""),"기타")</f>
        <v>기타</v>
      </c>
      <c r="AG126" s="201"/>
      <c r="AH126" s="201"/>
      <c r="AI126" s="201"/>
    </row>
    <row r="127">
      <c r="H127" s="195">
        <v>45584.0</v>
      </c>
      <c r="I127" s="203" t="s">
        <v>26</v>
      </c>
      <c r="J127" s="203" t="s">
        <v>29</v>
      </c>
      <c r="K127" s="204">
        <v>1800.0</v>
      </c>
      <c r="L127" s="198" t="s">
        <v>55</v>
      </c>
      <c r="M127" s="130"/>
      <c r="N127" s="198" t="s">
        <v>134</v>
      </c>
      <c r="O127" s="200"/>
      <c r="P127" s="200"/>
      <c r="Q127" s="130"/>
      <c r="R127" s="199"/>
      <c r="S127" s="200"/>
      <c r="T127" s="132"/>
      <c r="AB127" s="201" t="str">
        <f>IFERROR(__xludf.DUMMYFUNCTION("FILTER('설정시트'!$D$7:$K$20,'설정시트'!$C$7:$C$20=I127)"),"식재료비")</f>
        <v>식재료비</v>
      </c>
      <c r="AC127" s="201" t="str">
        <f>IFERROR(__xludf.DUMMYFUNCTION("""COMPUTED_VALUE"""),"회사점심")</f>
        <v>회사점심</v>
      </c>
      <c r="AD127" s="201" t="str">
        <f>IFERROR(__xludf.DUMMYFUNCTION("""COMPUTED_VALUE"""),"간식/카페")</f>
        <v>간식/카페</v>
      </c>
      <c r="AE127" s="201" t="str">
        <f>IFERROR(__xludf.DUMMYFUNCTION("""COMPUTED_VALUE"""),"외식/배달")</f>
        <v>외식/배달</v>
      </c>
      <c r="AF127" s="201" t="str">
        <f>IFERROR(__xludf.DUMMYFUNCTION("""COMPUTED_VALUE"""),"기타")</f>
        <v>기타</v>
      </c>
      <c r="AG127" s="201"/>
      <c r="AH127" s="201"/>
      <c r="AI127" s="201"/>
    </row>
    <row r="128">
      <c r="H128" s="195">
        <v>45584.0</v>
      </c>
      <c r="I128" s="203" t="s">
        <v>26</v>
      </c>
      <c r="J128" s="203" t="s">
        <v>30</v>
      </c>
      <c r="K128" s="204">
        <v>18900.0</v>
      </c>
      <c r="L128" s="198" t="s">
        <v>55</v>
      </c>
      <c r="M128" s="130"/>
      <c r="N128" s="198" t="s">
        <v>803</v>
      </c>
      <c r="O128" s="200"/>
      <c r="P128" s="200"/>
      <c r="Q128" s="130"/>
      <c r="R128" s="199"/>
      <c r="S128" s="200"/>
      <c r="T128" s="132"/>
      <c r="AB128" s="201" t="str">
        <f>IFERROR(__xludf.DUMMYFUNCTION("FILTER('설정시트'!$D$7:$K$20,'설정시트'!$C$7:$C$20=I128)"),"식재료비")</f>
        <v>식재료비</v>
      </c>
      <c r="AC128" s="201" t="str">
        <f>IFERROR(__xludf.DUMMYFUNCTION("""COMPUTED_VALUE"""),"회사점심")</f>
        <v>회사점심</v>
      </c>
      <c r="AD128" s="201" t="str">
        <f>IFERROR(__xludf.DUMMYFUNCTION("""COMPUTED_VALUE"""),"간식/카페")</f>
        <v>간식/카페</v>
      </c>
      <c r="AE128" s="201" t="str">
        <f>IFERROR(__xludf.DUMMYFUNCTION("""COMPUTED_VALUE"""),"외식/배달")</f>
        <v>외식/배달</v>
      </c>
      <c r="AF128" s="201" t="str">
        <f>IFERROR(__xludf.DUMMYFUNCTION("""COMPUTED_VALUE"""),"기타")</f>
        <v>기타</v>
      </c>
      <c r="AG128" s="201"/>
      <c r="AH128" s="201"/>
      <c r="AI128" s="201"/>
    </row>
    <row r="129">
      <c r="H129" s="195">
        <v>45584.0</v>
      </c>
      <c r="I129" s="203" t="s">
        <v>26</v>
      </c>
      <c r="J129" s="203" t="s">
        <v>29</v>
      </c>
      <c r="K129" s="204">
        <v>2200.0</v>
      </c>
      <c r="L129" s="198" t="s">
        <v>55</v>
      </c>
      <c r="M129" s="130"/>
      <c r="N129" s="198" t="s">
        <v>804</v>
      </c>
      <c r="O129" s="200"/>
      <c r="P129" s="200"/>
      <c r="Q129" s="130"/>
      <c r="R129" s="199"/>
      <c r="S129" s="200"/>
      <c r="T129" s="132"/>
      <c r="AB129" s="201" t="str">
        <f>IFERROR(__xludf.DUMMYFUNCTION("FILTER('설정시트'!$D$7:$K$20,'설정시트'!$C$7:$C$20=I129)"),"식재료비")</f>
        <v>식재료비</v>
      </c>
      <c r="AC129" s="201" t="str">
        <f>IFERROR(__xludf.DUMMYFUNCTION("""COMPUTED_VALUE"""),"회사점심")</f>
        <v>회사점심</v>
      </c>
      <c r="AD129" s="201" t="str">
        <f>IFERROR(__xludf.DUMMYFUNCTION("""COMPUTED_VALUE"""),"간식/카페")</f>
        <v>간식/카페</v>
      </c>
      <c r="AE129" s="201" t="str">
        <f>IFERROR(__xludf.DUMMYFUNCTION("""COMPUTED_VALUE"""),"외식/배달")</f>
        <v>외식/배달</v>
      </c>
      <c r="AF129" s="201" t="str">
        <f>IFERROR(__xludf.DUMMYFUNCTION("""COMPUTED_VALUE"""),"기타")</f>
        <v>기타</v>
      </c>
      <c r="AG129" s="201"/>
      <c r="AH129" s="201"/>
      <c r="AI129" s="201"/>
    </row>
    <row r="130">
      <c r="H130" s="195">
        <v>45584.0</v>
      </c>
      <c r="I130" s="203" t="s">
        <v>39</v>
      </c>
      <c r="J130" s="203" t="s">
        <v>42</v>
      </c>
      <c r="K130" s="204">
        <v>16290.0</v>
      </c>
      <c r="L130" s="198" t="s">
        <v>56</v>
      </c>
      <c r="M130" s="130"/>
      <c r="N130" s="198" t="s">
        <v>805</v>
      </c>
      <c r="O130" s="200"/>
      <c r="P130" s="200"/>
      <c r="Q130" s="130"/>
      <c r="R130" s="199"/>
      <c r="S130" s="200"/>
      <c r="T130" s="132"/>
      <c r="AB130" s="201" t="str">
        <f>IFERROR(__xludf.DUMMYFUNCTION("FILTER('설정시트'!$D$7:$K$20,'설정시트'!$C$7:$C$20=I130)"),"약국")</f>
        <v>약국</v>
      </c>
      <c r="AC130" s="201" t="str">
        <f>IFERROR(__xludf.DUMMYFUNCTION("""COMPUTED_VALUE"""),"병원비")</f>
        <v>병원비</v>
      </c>
      <c r="AD130" s="201" t="str">
        <f>IFERROR(__xludf.DUMMYFUNCTION("""COMPUTED_VALUE"""),"영양제")</f>
        <v>영양제</v>
      </c>
      <c r="AE130" s="201" t="str">
        <f>IFERROR(__xludf.DUMMYFUNCTION("""COMPUTED_VALUE"""),"교통비")</f>
        <v>교통비</v>
      </c>
      <c r="AF130" s="201" t="str">
        <f>IFERROR(__xludf.DUMMYFUNCTION("""COMPUTED_VALUE"""),"주유비")</f>
        <v>주유비</v>
      </c>
      <c r="AG130" s="201" t="str">
        <f>IFERROR(__xludf.DUMMYFUNCTION("""COMPUTED_VALUE"""),"기타")</f>
        <v>기타</v>
      </c>
      <c r="AH130" s="201"/>
      <c r="AI130" s="201"/>
    </row>
    <row r="131">
      <c r="H131" s="195">
        <v>45585.0</v>
      </c>
      <c r="I131" s="203" t="s">
        <v>26</v>
      </c>
      <c r="J131" s="203" t="s">
        <v>30</v>
      </c>
      <c r="K131" s="204">
        <v>18000.0</v>
      </c>
      <c r="L131" s="198" t="s">
        <v>55</v>
      </c>
      <c r="M131" s="130"/>
      <c r="N131" s="198" t="s">
        <v>806</v>
      </c>
      <c r="O131" s="200"/>
      <c r="P131" s="200"/>
      <c r="Q131" s="130"/>
      <c r="R131" s="198"/>
      <c r="S131" s="200"/>
      <c r="T131" s="132"/>
      <c r="AB131" s="201" t="str">
        <f>IFERROR(__xludf.DUMMYFUNCTION("FILTER('설정시트'!$D$7:$K$20,'설정시트'!$C$7:$C$20=I131)"),"식재료비")</f>
        <v>식재료비</v>
      </c>
      <c r="AC131" s="201" t="str">
        <f>IFERROR(__xludf.DUMMYFUNCTION("""COMPUTED_VALUE"""),"회사점심")</f>
        <v>회사점심</v>
      </c>
      <c r="AD131" s="201" t="str">
        <f>IFERROR(__xludf.DUMMYFUNCTION("""COMPUTED_VALUE"""),"간식/카페")</f>
        <v>간식/카페</v>
      </c>
      <c r="AE131" s="201" t="str">
        <f>IFERROR(__xludf.DUMMYFUNCTION("""COMPUTED_VALUE"""),"외식/배달")</f>
        <v>외식/배달</v>
      </c>
      <c r="AF131" s="201" t="str">
        <f>IFERROR(__xludf.DUMMYFUNCTION("""COMPUTED_VALUE"""),"기타")</f>
        <v>기타</v>
      </c>
      <c r="AG131" s="201"/>
      <c r="AH131" s="201"/>
      <c r="AI131" s="201"/>
    </row>
    <row r="132">
      <c r="H132" s="195">
        <v>45585.0</v>
      </c>
      <c r="I132" s="203" t="s">
        <v>26</v>
      </c>
      <c r="J132" s="203" t="s">
        <v>29</v>
      </c>
      <c r="K132" s="204">
        <v>2000.0</v>
      </c>
      <c r="L132" s="198" t="s">
        <v>55</v>
      </c>
      <c r="M132" s="130"/>
      <c r="N132" s="198" t="s">
        <v>807</v>
      </c>
      <c r="O132" s="200"/>
      <c r="P132" s="200"/>
      <c r="Q132" s="130"/>
      <c r="R132" s="199"/>
      <c r="S132" s="200"/>
      <c r="T132" s="132"/>
      <c r="AB132" s="201" t="str">
        <f>IFERROR(__xludf.DUMMYFUNCTION("FILTER('설정시트'!$D$7:$K$20,'설정시트'!$C$7:$C$20=I132)"),"식재료비")</f>
        <v>식재료비</v>
      </c>
      <c r="AC132" s="201" t="str">
        <f>IFERROR(__xludf.DUMMYFUNCTION("""COMPUTED_VALUE"""),"회사점심")</f>
        <v>회사점심</v>
      </c>
      <c r="AD132" s="201" t="str">
        <f>IFERROR(__xludf.DUMMYFUNCTION("""COMPUTED_VALUE"""),"간식/카페")</f>
        <v>간식/카페</v>
      </c>
      <c r="AE132" s="201" t="str">
        <f>IFERROR(__xludf.DUMMYFUNCTION("""COMPUTED_VALUE"""),"외식/배달")</f>
        <v>외식/배달</v>
      </c>
      <c r="AF132" s="201" t="str">
        <f>IFERROR(__xludf.DUMMYFUNCTION("""COMPUTED_VALUE"""),"기타")</f>
        <v>기타</v>
      </c>
      <c r="AG132" s="201"/>
      <c r="AH132" s="201"/>
      <c r="AI132" s="201"/>
    </row>
    <row r="133">
      <c r="H133" s="195">
        <v>45585.0</v>
      </c>
      <c r="I133" s="203" t="s">
        <v>26</v>
      </c>
      <c r="J133" s="203" t="s">
        <v>27</v>
      </c>
      <c r="K133" s="204">
        <v>5746.0</v>
      </c>
      <c r="L133" s="198" t="s">
        <v>55</v>
      </c>
      <c r="M133" s="130"/>
      <c r="N133" s="198" t="s">
        <v>808</v>
      </c>
      <c r="O133" s="200"/>
      <c r="P133" s="200"/>
      <c r="Q133" s="130"/>
      <c r="R133" s="199"/>
      <c r="S133" s="200"/>
      <c r="T133" s="132"/>
      <c r="AB133" s="201" t="str">
        <f>IFERROR(__xludf.DUMMYFUNCTION("FILTER('설정시트'!$D$7:$K$20,'설정시트'!$C$7:$C$20=I133)"),"식재료비")</f>
        <v>식재료비</v>
      </c>
      <c r="AC133" s="201" t="str">
        <f>IFERROR(__xludf.DUMMYFUNCTION("""COMPUTED_VALUE"""),"회사점심")</f>
        <v>회사점심</v>
      </c>
      <c r="AD133" s="201" t="str">
        <f>IFERROR(__xludf.DUMMYFUNCTION("""COMPUTED_VALUE"""),"간식/카페")</f>
        <v>간식/카페</v>
      </c>
      <c r="AE133" s="201" t="str">
        <f>IFERROR(__xludf.DUMMYFUNCTION("""COMPUTED_VALUE"""),"외식/배달")</f>
        <v>외식/배달</v>
      </c>
      <c r="AF133" s="201" t="str">
        <f>IFERROR(__xludf.DUMMYFUNCTION("""COMPUTED_VALUE"""),"기타")</f>
        <v>기타</v>
      </c>
      <c r="AG133" s="201"/>
      <c r="AH133" s="201"/>
      <c r="AI133" s="201"/>
    </row>
    <row r="134">
      <c r="H134" s="195">
        <v>45586.0</v>
      </c>
      <c r="I134" s="203" t="s">
        <v>31</v>
      </c>
      <c r="J134" s="203" t="s">
        <v>28</v>
      </c>
      <c r="K134" s="204">
        <v>7700.0</v>
      </c>
      <c r="L134" s="198" t="s">
        <v>58</v>
      </c>
      <c r="M134" s="130"/>
      <c r="N134" s="198" t="s">
        <v>260</v>
      </c>
      <c r="O134" s="200"/>
      <c r="P134" s="200"/>
      <c r="Q134" s="130"/>
      <c r="R134" s="199"/>
      <c r="S134" s="200"/>
      <c r="T134" s="132"/>
      <c r="AB134" s="201" t="str">
        <f>IFERROR(__xludf.DUMMYFUNCTION("FILTER('설정시트'!$D$7:$K$20,'설정시트'!$C$7:$C$20=I134)"),"식재료비")</f>
        <v>식재료비</v>
      </c>
      <c r="AC134" s="201" t="str">
        <f>IFERROR(__xludf.DUMMYFUNCTION("""COMPUTED_VALUE"""),"회사점심")</f>
        <v>회사점심</v>
      </c>
      <c r="AD134" s="201" t="str">
        <f>IFERROR(__xludf.DUMMYFUNCTION("""COMPUTED_VALUE"""),"간식/카페")</f>
        <v>간식/카페</v>
      </c>
      <c r="AE134" s="201" t="str">
        <f>IFERROR(__xludf.DUMMYFUNCTION("""COMPUTED_VALUE"""),"외식/배달")</f>
        <v>외식/배달</v>
      </c>
      <c r="AF134" s="201" t="str">
        <f>IFERROR(__xludf.DUMMYFUNCTION("""COMPUTED_VALUE"""),"기타")</f>
        <v>기타</v>
      </c>
      <c r="AG134" s="201"/>
      <c r="AH134" s="201"/>
      <c r="AI134" s="201"/>
    </row>
    <row r="135">
      <c r="H135" s="195">
        <v>45586.0</v>
      </c>
      <c r="I135" s="203" t="s">
        <v>3</v>
      </c>
      <c r="J135" s="203" t="s">
        <v>6</v>
      </c>
      <c r="K135" s="204">
        <v>5631530.0</v>
      </c>
      <c r="L135" s="198"/>
      <c r="M135" s="130"/>
      <c r="N135" s="198" t="s">
        <v>809</v>
      </c>
      <c r="O135" s="200"/>
      <c r="P135" s="200"/>
      <c r="Q135" s="130"/>
      <c r="R135" s="199"/>
      <c r="S135" s="200"/>
      <c r="T135" s="132"/>
      <c r="AB135" s="201" t="str">
        <f>IFERROR(__xludf.DUMMYFUNCTION("FILTER('설정시트'!$D$7:$K$20,'설정시트'!$C$7:$C$20=I135)"),"🍪 월급")</f>
        <v>🍪 월급</v>
      </c>
      <c r="AC135" s="201" t="str">
        <f>IFERROR(__xludf.DUMMYFUNCTION("""COMPUTED_VALUE"""),"🍪 부수입")</f>
        <v>🍪 부수입</v>
      </c>
      <c r="AD135" s="201" t="str">
        <f>IFERROR(__xludf.DUMMYFUNCTION("""COMPUTED_VALUE"""),"🐻 월급")</f>
        <v>🐻 월급</v>
      </c>
      <c r="AE135" s="201" t="str">
        <f>IFERROR(__xludf.DUMMYFUNCTION("""COMPUTED_VALUE"""),"🐻 부수입")</f>
        <v>🐻 부수입</v>
      </c>
      <c r="AF135" s="201" t="str">
        <f>IFERROR(__xludf.DUMMYFUNCTION("""COMPUTED_VALUE"""),"기타")</f>
        <v>기타</v>
      </c>
      <c r="AG135" s="201"/>
      <c r="AH135" s="201"/>
      <c r="AI135" s="201"/>
    </row>
    <row r="136">
      <c r="H136" s="195">
        <v>45586.0</v>
      </c>
      <c r="I136" s="203" t="s">
        <v>21</v>
      </c>
      <c r="J136" s="203" t="s">
        <v>15</v>
      </c>
      <c r="K136" s="204">
        <v>14930.0</v>
      </c>
      <c r="L136" s="198" t="s">
        <v>53</v>
      </c>
      <c r="M136" s="130"/>
      <c r="N136" s="198" t="s">
        <v>295</v>
      </c>
      <c r="O136" s="200"/>
      <c r="P136" s="200"/>
      <c r="Q136" s="130"/>
      <c r="R136" s="199"/>
      <c r="S136" s="200"/>
      <c r="T136" s="132"/>
      <c r="AB136" s="201" t="str">
        <f>IFERROR(__xludf.DUMMYFUNCTION("FILTER('설정시트'!$D$7:$K$20,'설정시트'!$C$7:$C$20=I136)"),"관리비")</f>
        <v>관리비</v>
      </c>
      <c r="AC136" s="201" t="str">
        <f>IFERROR(__xludf.DUMMYFUNCTION("""COMPUTED_VALUE"""),"대출이자")</f>
        <v>대출이자</v>
      </c>
      <c r="AD136" s="201" t="str">
        <f>IFERROR(__xludf.DUMMYFUNCTION("""COMPUTED_VALUE"""),"통신비")</f>
        <v>통신비</v>
      </c>
      <c r="AE136" s="201" t="str">
        <f>IFERROR(__xludf.DUMMYFUNCTION("""COMPUTED_VALUE"""),"보험료")</f>
        <v>보험료</v>
      </c>
      <c r="AF136" s="201" t="str">
        <f>IFERROR(__xludf.DUMMYFUNCTION("""COMPUTED_VALUE"""),"곗돈")</f>
        <v>곗돈</v>
      </c>
      <c r="AG136" s="201"/>
      <c r="AH136" s="201"/>
      <c r="AI136" s="201"/>
    </row>
    <row r="137">
      <c r="H137" s="195">
        <v>45586.0</v>
      </c>
      <c r="I137" s="203" t="s">
        <v>32</v>
      </c>
      <c r="J137" s="203" t="s">
        <v>35</v>
      </c>
      <c r="K137" s="204">
        <v>10000.0</v>
      </c>
      <c r="L137" s="198" t="s">
        <v>55</v>
      </c>
      <c r="M137" s="130"/>
      <c r="N137" s="198" t="s">
        <v>810</v>
      </c>
      <c r="O137" s="200"/>
      <c r="P137" s="200"/>
      <c r="Q137" s="130"/>
      <c r="R137" s="198" t="s">
        <v>811</v>
      </c>
      <c r="S137" s="200"/>
      <c r="T137" s="132"/>
      <c r="AB137" s="201" t="str">
        <f>IFERROR(__xludf.DUMMYFUNCTION("FILTER('설정시트'!$D$7:$K$20,'설정시트'!$C$7:$C$20=I137)"),"의류/잡화")</f>
        <v>의류/잡화</v>
      </c>
      <c r="AC137" s="201" t="str">
        <f>IFERROR(__xludf.DUMMYFUNCTION("""COMPUTED_VALUE"""),"OTT")</f>
        <v>OTT</v>
      </c>
      <c r="AD137" s="201" t="str">
        <f>IFERROR(__xludf.DUMMYFUNCTION("""COMPUTED_VALUE"""),"문화생활")</f>
        <v>문화생활</v>
      </c>
      <c r="AE137" s="201" t="str">
        <f>IFERROR(__xludf.DUMMYFUNCTION("""COMPUTED_VALUE"""),"자기계발")</f>
        <v>자기계발</v>
      </c>
      <c r="AF137" s="201" t="str">
        <f>IFERROR(__xludf.DUMMYFUNCTION("""COMPUTED_VALUE"""),"미용")</f>
        <v>미용</v>
      </c>
      <c r="AG137" s="201" t="str">
        <f>IFERROR(__xludf.DUMMYFUNCTION("""COMPUTED_VALUE"""),"기타")</f>
        <v>기타</v>
      </c>
      <c r="AH137" s="201"/>
      <c r="AI137" s="201"/>
    </row>
    <row r="138">
      <c r="H138" s="195">
        <v>45587.0</v>
      </c>
      <c r="I138" s="203" t="s">
        <v>45</v>
      </c>
      <c r="J138" s="203" t="s">
        <v>43</v>
      </c>
      <c r="K138" s="204">
        <v>9200.0</v>
      </c>
      <c r="L138" s="198" t="s">
        <v>53</v>
      </c>
      <c r="M138" s="130"/>
      <c r="N138" s="198" t="s">
        <v>812</v>
      </c>
      <c r="O138" s="200"/>
      <c r="P138" s="200"/>
      <c r="Q138" s="130"/>
      <c r="R138" s="199"/>
      <c r="S138" s="200"/>
      <c r="T138" s="132"/>
      <c r="AB138" s="201" t="str">
        <f>IFERROR(__xludf.DUMMYFUNCTION("FILTER('설정시트'!$D$7:$K$20,'설정시트'!$C$7:$C$20=I138)"),"약국")</f>
        <v>약국</v>
      </c>
      <c r="AC138" s="201" t="str">
        <f>IFERROR(__xludf.DUMMYFUNCTION("""COMPUTED_VALUE"""),"병원비")</f>
        <v>병원비</v>
      </c>
      <c r="AD138" s="201" t="str">
        <f>IFERROR(__xludf.DUMMYFUNCTION("""COMPUTED_VALUE"""),"영양제")</f>
        <v>영양제</v>
      </c>
      <c r="AE138" s="201" t="str">
        <f>IFERROR(__xludf.DUMMYFUNCTION("""COMPUTED_VALUE"""),"교통비")</f>
        <v>교통비</v>
      </c>
      <c r="AF138" s="201" t="str">
        <f>IFERROR(__xludf.DUMMYFUNCTION("""COMPUTED_VALUE"""),"주유비")</f>
        <v>주유비</v>
      </c>
      <c r="AG138" s="201" t="str">
        <f>IFERROR(__xludf.DUMMYFUNCTION("""COMPUTED_VALUE"""),"기타")</f>
        <v>기타</v>
      </c>
      <c r="AH138" s="201"/>
      <c r="AI138" s="201"/>
    </row>
    <row r="139">
      <c r="H139" s="195">
        <v>45587.0</v>
      </c>
      <c r="I139" s="203" t="s">
        <v>26</v>
      </c>
      <c r="J139" s="203" t="s">
        <v>29</v>
      </c>
      <c r="K139" s="204">
        <v>1000.0</v>
      </c>
      <c r="L139" s="198" t="s">
        <v>55</v>
      </c>
      <c r="M139" s="130"/>
      <c r="N139" s="198" t="s">
        <v>813</v>
      </c>
      <c r="O139" s="200"/>
      <c r="P139" s="200"/>
      <c r="Q139" s="130"/>
      <c r="R139" s="199"/>
      <c r="S139" s="200"/>
      <c r="T139" s="132"/>
      <c r="AB139" s="201" t="str">
        <f>IFERROR(__xludf.DUMMYFUNCTION("FILTER('설정시트'!$D$7:$K$20,'설정시트'!$C$7:$C$20=I139)"),"식재료비")</f>
        <v>식재료비</v>
      </c>
      <c r="AC139" s="201" t="str">
        <f>IFERROR(__xludf.DUMMYFUNCTION("""COMPUTED_VALUE"""),"회사점심")</f>
        <v>회사점심</v>
      </c>
      <c r="AD139" s="201" t="str">
        <f>IFERROR(__xludf.DUMMYFUNCTION("""COMPUTED_VALUE"""),"간식/카페")</f>
        <v>간식/카페</v>
      </c>
      <c r="AE139" s="201" t="str">
        <f>IFERROR(__xludf.DUMMYFUNCTION("""COMPUTED_VALUE"""),"외식/배달")</f>
        <v>외식/배달</v>
      </c>
      <c r="AF139" s="201" t="str">
        <f>IFERROR(__xludf.DUMMYFUNCTION("""COMPUTED_VALUE"""),"기타")</f>
        <v>기타</v>
      </c>
      <c r="AG139" s="201"/>
      <c r="AH139" s="201"/>
      <c r="AI139" s="201"/>
    </row>
    <row r="140">
      <c r="H140" s="195">
        <v>45587.0</v>
      </c>
      <c r="I140" s="203" t="s">
        <v>26</v>
      </c>
      <c r="J140" s="203" t="s">
        <v>28</v>
      </c>
      <c r="K140" s="204">
        <v>10300.0</v>
      </c>
      <c r="L140" s="198" t="s">
        <v>55</v>
      </c>
      <c r="M140" s="130"/>
      <c r="N140" s="198" t="s">
        <v>814</v>
      </c>
      <c r="O140" s="200"/>
      <c r="P140" s="200"/>
      <c r="Q140" s="130"/>
      <c r="R140" s="199"/>
      <c r="S140" s="200"/>
      <c r="T140" s="132"/>
      <c r="AB140" s="201" t="str">
        <f>IFERROR(__xludf.DUMMYFUNCTION("FILTER('설정시트'!$D$7:$K$20,'설정시트'!$C$7:$C$20=I140)"),"식재료비")</f>
        <v>식재료비</v>
      </c>
      <c r="AC140" s="201" t="str">
        <f>IFERROR(__xludf.DUMMYFUNCTION("""COMPUTED_VALUE"""),"회사점심")</f>
        <v>회사점심</v>
      </c>
      <c r="AD140" s="201" t="str">
        <f>IFERROR(__xludf.DUMMYFUNCTION("""COMPUTED_VALUE"""),"간식/카페")</f>
        <v>간식/카페</v>
      </c>
      <c r="AE140" s="201" t="str">
        <f>IFERROR(__xludf.DUMMYFUNCTION("""COMPUTED_VALUE"""),"외식/배달")</f>
        <v>외식/배달</v>
      </c>
      <c r="AF140" s="201" t="str">
        <f>IFERROR(__xludf.DUMMYFUNCTION("""COMPUTED_VALUE"""),"기타")</f>
        <v>기타</v>
      </c>
      <c r="AG140" s="201"/>
      <c r="AH140" s="201"/>
      <c r="AI140" s="201"/>
    </row>
    <row r="141">
      <c r="H141" s="195">
        <v>45587.0</v>
      </c>
      <c r="I141" s="203" t="s">
        <v>26</v>
      </c>
      <c r="J141" s="203" t="s">
        <v>29</v>
      </c>
      <c r="K141" s="204">
        <v>18700.0</v>
      </c>
      <c r="L141" s="198" t="s">
        <v>56</v>
      </c>
      <c r="M141" s="130"/>
      <c r="N141" s="198" t="s">
        <v>815</v>
      </c>
      <c r="O141" s="200"/>
      <c r="P141" s="200"/>
      <c r="Q141" s="130"/>
      <c r="R141" s="198"/>
      <c r="S141" s="200"/>
      <c r="T141" s="132"/>
      <c r="AB141" s="201" t="str">
        <f>IFERROR(__xludf.DUMMYFUNCTION("FILTER('설정시트'!$D$7:$K$20,'설정시트'!$C$7:$C$20=I141)"),"식재료비")</f>
        <v>식재료비</v>
      </c>
      <c r="AC141" s="201" t="str">
        <f>IFERROR(__xludf.DUMMYFUNCTION("""COMPUTED_VALUE"""),"회사점심")</f>
        <v>회사점심</v>
      </c>
      <c r="AD141" s="201" t="str">
        <f>IFERROR(__xludf.DUMMYFUNCTION("""COMPUTED_VALUE"""),"간식/카페")</f>
        <v>간식/카페</v>
      </c>
      <c r="AE141" s="201" t="str">
        <f>IFERROR(__xludf.DUMMYFUNCTION("""COMPUTED_VALUE"""),"외식/배달")</f>
        <v>외식/배달</v>
      </c>
      <c r="AF141" s="201" t="str">
        <f>IFERROR(__xludf.DUMMYFUNCTION("""COMPUTED_VALUE"""),"기타")</f>
        <v>기타</v>
      </c>
      <c r="AG141" s="201"/>
      <c r="AH141" s="201"/>
      <c r="AI141" s="201"/>
    </row>
    <row r="142">
      <c r="H142" s="195">
        <v>45587.0</v>
      </c>
      <c r="I142" s="203" t="s">
        <v>26</v>
      </c>
      <c r="J142" s="203" t="s">
        <v>29</v>
      </c>
      <c r="K142" s="204">
        <v>10900.0</v>
      </c>
      <c r="L142" s="198" t="s">
        <v>56</v>
      </c>
      <c r="M142" s="130"/>
      <c r="N142" s="198" t="s">
        <v>816</v>
      </c>
      <c r="O142" s="200"/>
      <c r="P142" s="200"/>
      <c r="Q142" s="130"/>
      <c r="R142" s="199"/>
      <c r="S142" s="200"/>
      <c r="T142" s="132"/>
      <c r="AB142" s="201" t="str">
        <f>IFERROR(__xludf.DUMMYFUNCTION("FILTER('설정시트'!$D$7:$K$20,'설정시트'!$C$7:$C$20=I142)"),"식재료비")</f>
        <v>식재료비</v>
      </c>
      <c r="AC142" s="201" t="str">
        <f>IFERROR(__xludf.DUMMYFUNCTION("""COMPUTED_VALUE"""),"회사점심")</f>
        <v>회사점심</v>
      </c>
      <c r="AD142" s="201" t="str">
        <f>IFERROR(__xludf.DUMMYFUNCTION("""COMPUTED_VALUE"""),"간식/카페")</f>
        <v>간식/카페</v>
      </c>
      <c r="AE142" s="201" t="str">
        <f>IFERROR(__xludf.DUMMYFUNCTION("""COMPUTED_VALUE"""),"외식/배달")</f>
        <v>외식/배달</v>
      </c>
      <c r="AF142" s="201" t="str">
        <f>IFERROR(__xludf.DUMMYFUNCTION("""COMPUTED_VALUE"""),"기타")</f>
        <v>기타</v>
      </c>
      <c r="AG142" s="201"/>
      <c r="AH142" s="201"/>
      <c r="AI142" s="201"/>
    </row>
    <row r="143">
      <c r="H143" s="195">
        <v>45588.0</v>
      </c>
      <c r="I143" s="203" t="s">
        <v>31</v>
      </c>
      <c r="J143" s="203" t="s">
        <v>28</v>
      </c>
      <c r="K143" s="204">
        <v>8000.0</v>
      </c>
      <c r="L143" s="198" t="s">
        <v>58</v>
      </c>
      <c r="M143" s="130"/>
      <c r="N143" s="198" t="s">
        <v>817</v>
      </c>
      <c r="O143" s="200"/>
      <c r="P143" s="200"/>
      <c r="Q143" s="130"/>
      <c r="R143" s="199"/>
      <c r="S143" s="200"/>
      <c r="T143" s="132"/>
      <c r="AB143" s="201" t="str">
        <f>IFERROR(__xludf.DUMMYFUNCTION("FILTER('설정시트'!$D$7:$K$20,'설정시트'!$C$7:$C$20=I143)"),"식재료비")</f>
        <v>식재료비</v>
      </c>
      <c r="AC143" s="201" t="str">
        <f>IFERROR(__xludf.DUMMYFUNCTION("""COMPUTED_VALUE"""),"회사점심")</f>
        <v>회사점심</v>
      </c>
      <c r="AD143" s="201" t="str">
        <f>IFERROR(__xludf.DUMMYFUNCTION("""COMPUTED_VALUE"""),"간식/카페")</f>
        <v>간식/카페</v>
      </c>
      <c r="AE143" s="201" t="str">
        <f>IFERROR(__xludf.DUMMYFUNCTION("""COMPUTED_VALUE"""),"외식/배달")</f>
        <v>외식/배달</v>
      </c>
      <c r="AF143" s="201" t="str">
        <f>IFERROR(__xludf.DUMMYFUNCTION("""COMPUTED_VALUE"""),"기타")</f>
        <v>기타</v>
      </c>
      <c r="AG143" s="201"/>
      <c r="AH143" s="201"/>
      <c r="AI143" s="201"/>
    </row>
    <row r="144">
      <c r="H144" s="195">
        <v>45588.0</v>
      </c>
      <c r="I144" s="203" t="s">
        <v>26</v>
      </c>
      <c r="J144" s="203" t="s">
        <v>28</v>
      </c>
      <c r="K144" s="204">
        <v>13200.0</v>
      </c>
      <c r="L144" s="198" t="s">
        <v>55</v>
      </c>
      <c r="M144" s="130"/>
      <c r="N144" s="198" t="s">
        <v>818</v>
      </c>
      <c r="O144" s="200"/>
      <c r="P144" s="200"/>
      <c r="Q144" s="130"/>
      <c r="R144" s="199"/>
      <c r="S144" s="200"/>
      <c r="T144" s="132"/>
      <c r="AB144" s="201" t="str">
        <f>IFERROR(__xludf.DUMMYFUNCTION("FILTER('설정시트'!$D$7:$K$20,'설정시트'!$C$7:$C$20=I144)"),"식재료비")</f>
        <v>식재료비</v>
      </c>
      <c r="AC144" s="201" t="str">
        <f>IFERROR(__xludf.DUMMYFUNCTION("""COMPUTED_VALUE"""),"회사점심")</f>
        <v>회사점심</v>
      </c>
      <c r="AD144" s="201" t="str">
        <f>IFERROR(__xludf.DUMMYFUNCTION("""COMPUTED_VALUE"""),"간식/카페")</f>
        <v>간식/카페</v>
      </c>
      <c r="AE144" s="201" t="str">
        <f>IFERROR(__xludf.DUMMYFUNCTION("""COMPUTED_VALUE"""),"외식/배달")</f>
        <v>외식/배달</v>
      </c>
      <c r="AF144" s="201" t="str">
        <f>IFERROR(__xludf.DUMMYFUNCTION("""COMPUTED_VALUE"""),"기타")</f>
        <v>기타</v>
      </c>
      <c r="AG144" s="201"/>
      <c r="AH144" s="201"/>
      <c r="AI144" s="201"/>
    </row>
    <row r="145">
      <c r="H145" s="195">
        <v>45588.0</v>
      </c>
      <c r="I145" s="203" t="s">
        <v>26</v>
      </c>
      <c r="J145" s="203" t="s">
        <v>29</v>
      </c>
      <c r="K145" s="204">
        <v>7500.0</v>
      </c>
      <c r="L145" s="198" t="s">
        <v>55</v>
      </c>
      <c r="M145" s="130"/>
      <c r="N145" s="198" t="s">
        <v>819</v>
      </c>
      <c r="O145" s="200"/>
      <c r="P145" s="200"/>
      <c r="Q145" s="130"/>
      <c r="R145" s="199"/>
      <c r="S145" s="200"/>
      <c r="T145" s="132"/>
      <c r="AB145" s="201" t="str">
        <f>IFERROR(__xludf.DUMMYFUNCTION("FILTER('설정시트'!$D$7:$K$20,'설정시트'!$C$7:$C$20=I145)"),"식재료비")</f>
        <v>식재료비</v>
      </c>
      <c r="AC145" s="201" t="str">
        <f>IFERROR(__xludf.DUMMYFUNCTION("""COMPUTED_VALUE"""),"회사점심")</f>
        <v>회사점심</v>
      </c>
      <c r="AD145" s="201" t="str">
        <f>IFERROR(__xludf.DUMMYFUNCTION("""COMPUTED_VALUE"""),"간식/카페")</f>
        <v>간식/카페</v>
      </c>
      <c r="AE145" s="201" t="str">
        <f>IFERROR(__xludf.DUMMYFUNCTION("""COMPUTED_VALUE"""),"외식/배달")</f>
        <v>외식/배달</v>
      </c>
      <c r="AF145" s="201" t="str">
        <f>IFERROR(__xludf.DUMMYFUNCTION("""COMPUTED_VALUE"""),"기타")</f>
        <v>기타</v>
      </c>
      <c r="AG145" s="201"/>
      <c r="AH145" s="201"/>
      <c r="AI145" s="201"/>
    </row>
    <row r="146">
      <c r="H146" s="195">
        <v>45588.0</v>
      </c>
      <c r="I146" s="203" t="s">
        <v>26</v>
      </c>
      <c r="J146" s="203" t="s">
        <v>27</v>
      </c>
      <c r="K146" s="204">
        <v>23800.0</v>
      </c>
      <c r="L146" s="198" t="s">
        <v>56</v>
      </c>
      <c r="M146" s="130"/>
      <c r="N146" s="198" t="s">
        <v>820</v>
      </c>
      <c r="O146" s="200"/>
      <c r="P146" s="200"/>
      <c r="Q146" s="130"/>
      <c r="R146" s="199"/>
      <c r="S146" s="200"/>
      <c r="T146" s="132"/>
      <c r="AB146" s="201" t="str">
        <f>IFERROR(__xludf.DUMMYFUNCTION("FILTER('설정시트'!$D$7:$K$20,'설정시트'!$C$7:$C$20=I146)"),"식재료비")</f>
        <v>식재료비</v>
      </c>
      <c r="AC146" s="201" t="str">
        <f>IFERROR(__xludf.DUMMYFUNCTION("""COMPUTED_VALUE"""),"회사점심")</f>
        <v>회사점심</v>
      </c>
      <c r="AD146" s="201" t="str">
        <f>IFERROR(__xludf.DUMMYFUNCTION("""COMPUTED_VALUE"""),"간식/카페")</f>
        <v>간식/카페</v>
      </c>
      <c r="AE146" s="201" t="str">
        <f>IFERROR(__xludf.DUMMYFUNCTION("""COMPUTED_VALUE"""),"외식/배달")</f>
        <v>외식/배달</v>
      </c>
      <c r="AF146" s="201" t="str">
        <f>IFERROR(__xludf.DUMMYFUNCTION("""COMPUTED_VALUE"""),"기타")</f>
        <v>기타</v>
      </c>
      <c r="AG146" s="201"/>
      <c r="AH146" s="201"/>
      <c r="AI146" s="201"/>
    </row>
    <row r="147">
      <c r="H147" s="195">
        <v>45588.0</v>
      </c>
      <c r="I147" s="203" t="s">
        <v>3</v>
      </c>
      <c r="J147" s="203" t="s">
        <v>4</v>
      </c>
      <c r="K147" s="204">
        <v>3270300.0</v>
      </c>
      <c r="L147" s="198"/>
      <c r="M147" s="130"/>
      <c r="N147" s="198" t="s">
        <v>821</v>
      </c>
      <c r="O147" s="200"/>
      <c r="P147" s="200"/>
      <c r="Q147" s="130"/>
      <c r="R147" s="199"/>
      <c r="S147" s="200"/>
      <c r="T147" s="132"/>
      <c r="AB147" s="201" t="str">
        <f>IFERROR(__xludf.DUMMYFUNCTION("FILTER('설정시트'!$D$7:$K$20,'설정시트'!$C$7:$C$20=I147)"),"🍪 월급")</f>
        <v>🍪 월급</v>
      </c>
      <c r="AC147" s="201" t="str">
        <f>IFERROR(__xludf.DUMMYFUNCTION("""COMPUTED_VALUE"""),"🍪 부수입")</f>
        <v>🍪 부수입</v>
      </c>
      <c r="AD147" s="201" t="str">
        <f>IFERROR(__xludf.DUMMYFUNCTION("""COMPUTED_VALUE"""),"🐻 월급")</f>
        <v>🐻 월급</v>
      </c>
      <c r="AE147" s="201" t="str">
        <f>IFERROR(__xludf.DUMMYFUNCTION("""COMPUTED_VALUE"""),"🐻 부수입")</f>
        <v>🐻 부수입</v>
      </c>
      <c r="AF147" s="201" t="str">
        <f>IFERROR(__xludf.DUMMYFUNCTION("""COMPUTED_VALUE"""),"기타")</f>
        <v>기타</v>
      </c>
      <c r="AG147" s="201"/>
      <c r="AH147" s="201"/>
      <c r="AI147" s="201"/>
    </row>
    <row r="148">
      <c r="H148" s="195">
        <v>45589.0</v>
      </c>
      <c r="I148" s="203" t="s">
        <v>31</v>
      </c>
      <c r="J148" s="203" t="s">
        <v>28</v>
      </c>
      <c r="K148" s="204">
        <v>9000.0</v>
      </c>
      <c r="L148" s="198" t="s">
        <v>58</v>
      </c>
      <c r="M148" s="130"/>
      <c r="N148" s="198" t="s">
        <v>822</v>
      </c>
      <c r="O148" s="200"/>
      <c r="P148" s="200"/>
      <c r="Q148" s="130"/>
      <c r="R148" s="199"/>
      <c r="S148" s="200"/>
      <c r="T148" s="132"/>
      <c r="AB148" s="201" t="str">
        <f>IFERROR(__xludf.DUMMYFUNCTION("FILTER('설정시트'!$D$7:$K$20,'설정시트'!$C$7:$C$20=I148)"),"식재료비")</f>
        <v>식재료비</v>
      </c>
      <c r="AC148" s="201" t="str">
        <f>IFERROR(__xludf.DUMMYFUNCTION("""COMPUTED_VALUE"""),"회사점심")</f>
        <v>회사점심</v>
      </c>
      <c r="AD148" s="201" t="str">
        <f>IFERROR(__xludf.DUMMYFUNCTION("""COMPUTED_VALUE"""),"간식/카페")</f>
        <v>간식/카페</v>
      </c>
      <c r="AE148" s="201" t="str">
        <f>IFERROR(__xludf.DUMMYFUNCTION("""COMPUTED_VALUE"""),"외식/배달")</f>
        <v>외식/배달</v>
      </c>
      <c r="AF148" s="201" t="str">
        <f>IFERROR(__xludf.DUMMYFUNCTION("""COMPUTED_VALUE"""),"기타")</f>
        <v>기타</v>
      </c>
      <c r="AG148" s="201"/>
      <c r="AH148" s="201"/>
      <c r="AI148" s="201"/>
    </row>
    <row r="149">
      <c r="H149" s="195">
        <v>45589.0</v>
      </c>
      <c r="I149" s="203" t="s">
        <v>26</v>
      </c>
      <c r="J149" s="203" t="s">
        <v>30</v>
      </c>
      <c r="K149" s="204">
        <v>51000.0</v>
      </c>
      <c r="L149" s="198" t="s">
        <v>55</v>
      </c>
      <c r="M149" s="130"/>
      <c r="N149" s="198" t="s">
        <v>823</v>
      </c>
      <c r="O149" s="200"/>
      <c r="P149" s="200"/>
      <c r="Q149" s="130"/>
      <c r="R149" s="199"/>
      <c r="S149" s="200"/>
      <c r="T149" s="132"/>
      <c r="AB149" s="201" t="str">
        <f>IFERROR(__xludf.DUMMYFUNCTION("FILTER('설정시트'!$D$7:$K$20,'설정시트'!$C$7:$C$20=I149)"),"식재료비")</f>
        <v>식재료비</v>
      </c>
      <c r="AC149" s="201" t="str">
        <f>IFERROR(__xludf.DUMMYFUNCTION("""COMPUTED_VALUE"""),"회사점심")</f>
        <v>회사점심</v>
      </c>
      <c r="AD149" s="201" t="str">
        <f>IFERROR(__xludf.DUMMYFUNCTION("""COMPUTED_VALUE"""),"간식/카페")</f>
        <v>간식/카페</v>
      </c>
      <c r="AE149" s="201" t="str">
        <f>IFERROR(__xludf.DUMMYFUNCTION("""COMPUTED_VALUE"""),"외식/배달")</f>
        <v>외식/배달</v>
      </c>
      <c r="AF149" s="201" t="str">
        <f>IFERROR(__xludf.DUMMYFUNCTION("""COMPUTED_VALUE"""),"기타")</f>
        <v>기타</v>
      </c>
      <c r="AG149" s="201"/>
      <c r="AH149" s="201"/>
      <c r="AI149" s="201"/>
    </row>
    <row r="150">
      <c r="H150" s="195">
        <v>45589.0</v>
      </c>
      <c r="I150" s="203" t="s">
        <v>14</v>
      </c>
      <c r="J150" s="203" t="s">
        <v>17</v>
      </c>
      <c r="K150" s="204">
        <v>175081.0</v>
      </c>
      <c r="L150" s="198" t="s">
        <v>54</v>
      </c>
      <c r="M150" s="130"/>
      <c r="N150" s="198" t="s">
        <v>824</v>
      </c>
      <c r="O150" s="200"/>
      <c r="P150" s="200"/>
      <c r="Q150" s="130"/>
      <c r="R150" s="199"/>
      <c r="S150" s="200"/>
      <c r="T150" s="132"/>
      <c r="AB150" s="201" t="str">
        <f>IFERROR(__xludf.DUMMYFUNCTION("FILTER('설정시트'!$D$7:$K$20,'설정시트'!$C$7:$C$20=I150)"),"관리비")</f>
        <v>관리비</v>
      </c>
      <c r="AC150" s="201" t="str">
        <f>IFERROR(__xludf.DUMMYFUNCTION("""COMPUTED_VALUE"""),"월세")</f>
        <v>월세</v>
      </c>
      <c r="AD150" s="201" t="str">
        <f>IFERROR(__xludf.DUMMYFUNCTION("""COMPUTED_VALUE"""),"대출이자")</f>
        <v>대출이자</v>
      </c>
      <c r="AE150" s="201" t="str">
        <f>IFERROR(__xludf.DUMMYFUNCTION("""COMPUTED_VALUE"""),"통신비")</f>
        <v>통신비</v>
      </c>
      <c r="AF150" s="201" t="str">
        <f>IFERROR(__xludf.DUMMYFUNCTION("""COMPUTED_VALUE"""),"보험료")</f>
        <v>보험료</v>
      </c>
      <c r="AG150" s="201" t="str">
        <f>IFERROR(__xludf.DUMMYFUNCTION("""COMPUTED_VALUE"""),"곗돈")</f>
        <v>곗돈</v>
      </c>
      <c r="AH150" s="201"/>
      <c r="AI150" s="201"/>
    </row>
    <row r="151">
      <c r="H151" s="195">
        <v>45589.0</v>
      </c>
      <c r="I151" s="203" t="s">
        <v>22</v>
      </c>
      <c r="J151" s="203" t="s">
        <v>8</v>
      </c>
      <c r="K151" s="204">
        <v>48000.0</v>
      </c>
      <c r="L151" s="198" t="s">
        <v>54</v>
      </c>
      <c r="M151" s="130"/>
      <c r="N151" s="198" t="s">
        <v>825</v>
      </c>
      <c r="O151" s="200"/>
      <c r="P151" s="200"/>
      <c r="Q151" s="130"/>
      <c r="R151" s="199"/>
      <c r="S151" s="200"/>
      <c r="T151" s="132"/>
      <c r="AB151" s="201" t="str">
        <f>IFERROR(__xludf.DUMMYFUNCTION("FILTER('설정시트'!$D$7:$K$20,'설정시트'!$C$7:$C$20=I151)"),"주방/욕실")</f>
        <v>주방/욕실</v>
      </c>
      <c r="AC151" s="201" t="str">
        <f>IFERROR(__xludf.DUMMYFUNCTION("""COMPUTED_VALUE"""),"소모품")</f>
        <v>소모품</v>
      </c>
      <c r="AD151" s="201" t="str">
        <f>IFERROR(__xludf.DUMMYFUNCTION("""COMPUTED_VALUE"""),"기타")</f>
        <v>기타</v>
      </c>
      <c r="AE151" s="201"/>
      <c r="AF151" s="201"/>
      <c r="AG151" s="201"/>
      <c r="AH151" s="201"/>
      <c r="AI151" s="201"/>
    </row>
    <row r="152">
      <c r="H152" s="195">
        <v>45589.0</v>
      </c>
      <c r="I152" s="203" t="s">
        <v>26</v>
      </c>
      <c r="J152" s="203" t="s">
        <v>30</v>
      </c>
      <c r="K152" s="204">
        <v>39000.0</v>
      </c>
      <c r="L152" s="198" t="s">
        <v>54</v>
      </c>
      <c r="M152" s="130"/>
      <c r="N152" s="198" t="s">
        <v>826</v>
      </c>
      <c r="O152" s="200"/>
      <c r="P152" s="200"/>
      <c r="Q152" s="130"/>
      <c r="R152" s="199"/>
      <c r="S152" s="200"/>
      <c r="T152" s="132"/>
      <c r="AB152" s="201" t="str">
        <f>IFERROR(__xludf.DUMMYFUNCTION("FILTER('설정시트'!$D$7:$K$20,'설정시트'!$C$7:$C$20=I152)"),"식재료비")</f>
        <v>식재료비</v>
      </c>
      <c r="AC152" s="201" t="str">
        <f>IFERROR(__xludf.DUMMYFUNCTION("""COMPUTED_VALUE"""),"회사점심")</f>
        <v>회사점심</v>
      </c>
      <c r="AD152" s="201" t="str">
        <f>IFERROR(__xludf.DUMMYFUNCTION("""COMPUTED_VALUE"""),"간식/카페")</f>
        <v>간식/카페</v>
      </c>
      <c r="AE152" s="201" t="str">
        <f>IFERROR(__xludf.DUMMYFUNCTION("""COMPUTED_VALUE"""),"외식/배달")</f>
        <v>외식/배달</v>
      </c>
      <c r="AF152" s="201" t="str">
        <f>IFERROR(__xludf.DUMMYFUNCTION("""COMPUTED_VALUE"""),"기타")</f>
        <v>기타</v>
      </c>
      <c r="AG152" s="201"/>
      <c r="AH152" s="201"/>
      <c r="AI152" s="201"/>
    </row>
    <row r="153">
      <c r="H153" s="195">
        <v>45590.0</v>
      </c>
      <c r="I153" s="203" t="s">
        <v>21</v>
      </c>
      <c r="J153" s="203" t="s">
        <v>20</v>
      </c>
      <c r="K153" s="204">
        <v>20000.0</v>
      </c>
      <c r="L153" s="198" t="s">
        <v>54</v>
      </c>
      <c r="M153" s="130"/>
      <c r="N153" s="198" t="s">
        <v>827</v>
      </c>
      <c r="O153" s="200"/>
      <c r="P153" s="200"/>
      <c r="Q153" s="130"/>
      <c r="R153" s="199"/>
      <c r="S153" s="200"/>
      <c r="T153" s="132"/>
      <c r="AB153" s="201" t="str">
        <f>IFERROR(__xludf.DUMMYFUNCTION("FILTER('설정시트'!$D$7:$K$20,'설정시트'!$C$7:$C$20=I153)"),"관리비")</f>
        <v>관리비</v>
      </c>
      <c r="AC153" s="201" t="str">
        <f>IFERROR(__xludf.DUMMYFUNCTION("""COMPUTED_VALUE"""),"대출이자")</f>
        <v>대출이자</v>
      </c>
      <c r="AD153" s="201" t="str">
        <f>IFERROR(__xludf.DUMMYFUNCTION("""COMPUTED_VALUE"""),"통신비")</f>
        <v>통신비</v>
      </c>
      <c r="AE153" s="201" t="str">
        <f>IFERROR(__xludf.DUMMYFUNCTION("""COMPUTED_VALUE"""),"보험료")</f>
        <v>보험료</v>
      </c>
      <c r="AF153" s="201" t="str">
        <f>IFERROR(__xludf.DUMMYFUNCTION("""COMPUTED_VALUE"""),"곗돈")</f>
        <v>곗돈</v>
      </c>
      <c r="AG153" s="201"/>
      <c r="AH153" s="201"/>
      <c r="AI153" s="201"/>
    </row>
    <row r="154">
      <c r="H154" s="195">
        <v>45590.0</v>
      </c>
      <c r="I154" s="203" t="s">
        <v>9</v>
      </c>
      <c r="J154" s="203" t="s">
        <v>13</v>
      </c>
      <c r="K154" s="204">
        <v>100000.0</v>
      </c>
      <c r="L154" s="198"/>
      <c r="M154" s="130"/>
      <c r="N154" s="199"/>
      <c r="O154" s="200"/>
      <c r="P154" s="200"/>
      <c r="Q154" s="130"/>
      <c r="R154" s="199"/>
      <c r="S154" s="200"/>
      <c r="T154" s="132"/>
      <c r="AB154" s="201" t="str">
        <f>IFERROR(__xludf.DUMMYFUNCTION("FILTER('설정시트'!$D$7:$K$20,'설정시트'!$C$7:$C$20=I154)"),"주택청약")</f>
        <v>주택청약</v>
      </c>
      <c r="AC154" s="201" t="str">
        <f>IFERROR(__xludf.DUMMYFUNCTION("""COMPUTED_VALUE"""),"우리은행")</f>
        <v>우리은행</v>
      </c>
      <c r="AD154" s="201" t="str">
        <f>IFERROR(__xludf.DUMMYFUNCTION("""COMPUTED_VALUE"""),"케이뱅크")</f>
        <v>케이뱅크</v>
      </c>
      <c r="AE154" s="201" t="str">
        <f>IFERROR(__xludf.DUMMYFUNCTION("""COMPUTED_VALUE"""),"연금저축")</f>
        <v>연금저축</v>
      </c>
      <c r="AF154" s="201"/>
      <c r="AG154" s="201"/>
      <c r="AH154" s="201"/>
      <c r="AI154" s="201"/>
    </row>
    <row r="155">
      <c r="H155" s="195">
        <v>45590.0</v>
      </c>
      <c r="I155" s="203" t="s">
        <v>26</v>
      </c>
      <c r="J155" s="203" t="s">
        <v>29</v>
      </c>
      <c r="K155" s="204">
        <v>7600.0</v>
      </c>
      <c r="L155" s="198" t="s">
        <v>55</v>
      </c>
      <c r="M155" s="130"/>
      <c r="N155" s="198" t="s">
        <v>828</v>
      </c>
      <c r="O155" s="200"/>
      <c r="P155" s="200"/>
      <c r="Q155" s="130"/>
      <c r="R155" s="199"/>
      <c r="S155" s="200"/>
      <c r="T155" s="132"/>
      <c r="AB155" s="201" t="str">
        <f>IFERROR(__xludf.DUMMYFUNCTION("FILTER('설정시트'!$D$7:$K$20,'설정시트'!$C$7:$C$20=I155)"),"식재료비")</f>
        <v>식재료비</v>
      </c>
      <c r="AC155" s="201" t="str">
        <f>IFERROR(__xludf.DUMMYFUNCTION("""COMPUTED_VALUE"""),"회사점심")</f>
        <v>회사점심</v>
      </c>
      <c r="AD155" s="201" t="str">
        <f>IFERROR(__xludf.DUMMYFUNCTION("""COMPUTED_VALUE"""),"간식/카페")</f>
        <v>간식/카페</v>
      </c>
      <c r="AE155" s="201" t="str">
        <f>IFERROR(__xludf.DUMMYFUNCTION("""COMPUTED_VALUE"""),"외식/배달")</f>
        <v>외식/배달</v>
      </c>
      <c r="AF155" s="201" t="str">
        <f>IFERROR(__xludf.DUMMYFUNCTION("""COMPUTED_VALUE"""),"기타")</f>
        <v>기타</v>
      </c>
      <c r="AG155" s="201"/>
      <c r="AH155" s="201"/>
      <c r="AI155" s="201"/>
    </row>
    <row r="156">
      <c r="H156" s="195">
        <v>45590.0</v>
      </c>
      <c r="I156" s="203" t="s">
        <v>14</v>
      </c>
      <c r="J156" s="203" t="s">
        <v>15</v>
      </c>
      <c r="K156" s="204">
        <v>280740.0</v>
      </c>
      <c r="L156" s="198" t="s">
        <v>56</v>
      </c>
      <c r="M156" s="130"/>
      <c r="N156" s="199"/>
      <c r="O156" s="200"/>
      <c r="P156" s="200"/>
      <c r="Q156" s="130"/>
      <c r="R156" s="199"/>
      <c r="S156" s="200"/>
      <c r="T156" s="132"/>
      <c r="AB156" s="201" t="str">
        <f>IFERROR(__xludf.DUMMYFUNCTION("FILTER('설정시트'!$D$7:$K$20,'설정시트'!$C$7:$C$20=I156)"),"관리비")</f>
        <v>관리비</v>
      </c>
      <c r="AC156" s="201" t="str">
        <f>IFERROR(__xludf.DUMMYFUNCTION("""COMPUTED_VALUE"""),"월세")</f>
        <v>월세</v>
      </c>
      <c r="AD156" s="201" t="str">
        <f>IFERROR(__xludf.DUMMYFUNCTION("""COMPUTED_VALUE"""),"대출이자")</f>
        <v>대출이자</v>
      </c>
      <c r="AE156" s="201" t="str">
        <f>IFERROR(__xludf.DUMMYFUNCTION("""COMPUTED_VALUE"""),"통신비")</f>
        <v>통신비</v>
      </c>
      <c r="AF156" s="201" t="str">
        <f>IFERROR(__xludf.DUMMYFUNCTION("""COMPUTED_VALUE"""),"보험료")</f>
        <v>보험료</v>
      </c>
      <c r="AG156" s="201" t="str">
        <f>IFERROR(__xludf.DUMMYFUNCTION("""COMPUTED_VALUE"""),"곗돈")</f>
        <v>곗돈</v>
      </c>
      <c r="AH156" s="201"/>
      <c r="AI156" s="201"/>
    </row>
    <row r="157">
      <c r="H157" s="195">
        <v>45590.0</v>
      </c>
      <c r="I157" s="203" t="s">
        <v>46</v>
      </c>
      <c r="J157" s="203" t="s">
        <v>48</v>
      </c>
      <c r="K157" s="204">
        <v>50000.0</v>
      </c>
      <c r="L157" s="198" t="s">
        <v>54</v>
      </c>
      <c r="M157" s="130"/>
      <c r="N157" s="198" t="s">
        <v>829</v>
      </c>
      <c r="O157" s="200"/>
      <c r="P157" s="200"/>
      <c r="Q157" s="130"/>
      <c r="R157" s="198"/>
      <c r="S157" s="200"/>
      <c r="T157" s="132"/>
      <c r="AB157" s="201" t="str">
        <f>IFERROR(__xludf.DUMMYFUNCTION("FILTER('설정시트'!$D$7:$K$20,'설정시트'!$C$7:$C$20=I157)"),"축의/부의금")</f>
        <v>축의/부의금</v>
      </c>
      <c r="AC157" s="201" t="str">
        <f>IFERROR(__xludf.DUMMYFUNCTION("""COMPUTED_VALUE"""),"생신/생일선물")</f>
        <v>생신/생일선물</v>
      </c>
      <c r="AD157" s="201" t="str">
        <f>IFERROR(__xludf.DUMMYFUNCTION("""COMPUTED_VALUE"""),"명절/어버이날")</f>
        <v>명절/어버이날</v>
      </c>
      <c r="AE157" s="201" t="str">
        <f>IFERROR(__xludf.DUMMYFUNCTION("""COMPUTED_VALUE"""),"여행")</f>
        <v>여행</v>
      </c>
      <c r="AF157" s="201" t="str">
        <f>IFERROR(__xludf.DUMMYFUNCTION("""COMPUTED_VALUE"""),"기타")</f>
        <v>기타</v>
      </c>
      <c r="AG157" s="201"/>
      <c r="AH157" s="201"/>
      <c r="AI157" s="201"/>
    </row>
    <row r="158">
      <c r="H158" s="195">
        <v>45590.0</v>
      </c>
      <c r="I158" s="203" t="s">
        <v>3</v>
      </c>
      <c r="J158" s="203" t="s">
        <v>8</v>
      </c>
      <c r="K158" s="204">
        <v>28290.0</v>
      </c>
      <c r="L158" s="198" t="s">
        <v>54</v>
      </c>
      <c r="M158" s="130"/>
      <c r="N158" s="198" t="s">
        <v>830</v>
      </c>
      <c r="O158" s="200"/>
      <c r="P158" s="200"/>
      <c r="Q158" s="130"/>
      <c r="R158" s="199"/>
      <c r="S158" s="200"/>
      <c r="T158" s="132"/>
      <c r="AB158" s="201" t="str">
        <f>IFERROR(__xludf.DUMMYFUNCTION("FILTER('설정시트'!$D$7:$K$20,'설정시트'!$C$7:$C$20=I158)"),"🍪 월급")</f>
        <v>🍪 월급</v>
      </c>
      <c r="AC158" s="201" t="str">
        <f>IFERROR(__xludf.DUMMYFUNCTION("""COMPUTED_VALUE"""),"🍪 부수입")</f>
        <v>🍪 부수입</v>
      </c>
      <c r="AD158" s="201" t="str">
        <f>IFERROR(__xludf.DUMMYFUNCTION("""COMPUTED_VALUE"""),"🐻 월급")</f>
        <v>🐻 월급</v>
      </c>
      <c r="AE158" s="201" t="str">
        <f>IFERROR(__xludf.DUMMYFUNCTION("""COMPUTED_VALUE"""),"🐻 부수입")</f>
        <v>🐻 부수입</v>
      </c>
      <c r="AF158" s="201" t="str">
        <f>IFERROR(__xludf.DUMMYFUNCTION("""COMPUTED_VALUE"""),"기타")</f>
        <v>기타</v>
      </c>
      <c r="AG158" s="201"/>
      <c r="AH158" s="201"/>
      <c r="AI158" s="201"/>
    </row>
    <row r="159">
      <c r="H159" s="195">
        <v>45590.0</v>
      </c>
      <c r="I159" s="203" t="s">
        <v>21</v>
      </c>
      <c r="J159" s="203" t="s">
        <v>19</v>
      </c>
      <c r="K159" s="204">
        <v>88010.0</v>
      </c>
      <c r="L159" s="198" t="s">
        <v>54</v>
      </c>
      <c r="M159" s="130"/>
      <c r="N159" s="198" t="s">
        <v>572</v>
      </c>
      <c r="O159" s="200"/>
      <c r="P159" s="200"/>
      <c r="Q159" s="130"/>
      <c r="R159" s="199"/>
      <c r="S159" s="200"/>
      <c r="T159" s="132"/>
      <c r="AB159" s="201" t="str">
        <f>IFERROR(__xludf.DUMMYFUNCTION("FILTER('설정시트'!$D$7:$K$20,'설정시트'!$C$7:$C$20=I159)"),"관리비")</f>
        <v>관리비</v>
      </c>
      <c r="AC159" s="201" t="str">
        <f>IFERROR(__xludf.DUMMYFUNCTION("""COMPUTED_VALUE"""),"대출이자")</f>
        <v>대출이자</v>
      </c>
      <c r="AD159" s="201" t="str">
        <f>IFERROR(__xludf.DUMMYFUNCTION("""COMPUTED_VALUE"""),"통신비")</f>
        <v>통신비</v>
      </c>
      <c r="AE159" s="201" t="str">
        <f>IFERROR(__xludf.DUMMYFUNCTION("""COMPUTED_VALUE"""),"보험료")</f>
        <v>보험료</v>
      </c>
      <c r="AF159" s="201" t="str">
        <f>IFERROR(__xludf.DUMMYFUNCTION("""COMPUTED_VALUE"""),"곗돈")</f>
        <v>곗돈</v>
      </c>
      <c r="AG159" s="201"/>
      <c r="AH159" s="201"/>
      <c r="AI159" s="201"/>
    </row>
    <row r="160">
      <c r="H160" s="195">
        <v>45591.0</v>
      </c>
      <c r="I160" s="203" t="s">
        <v>26</v>
      </c>
      <c r="J160" s="203" t="s">
        <v>30</v>
      </c>
      <c r="K160" s="204">
        <v>33700.0</v>
      </c>
      <c r="L160" s="198" t="s">
        <v>55</v>
      </c>
      <c r="M160" s="130"/>
      <c r="N160" s="198" t="s">
        <v>831</v>
      </c>
      <c r="O160" s="200"/>
      <c r="P160" s="200"/>
      <c r="Q160" s="130"/>
      <c r="R160" s="199"/>
      <c r="S160" s="200"/>
      <c r="T160" s="132"/>
      <c r="AB160" s="201" t="str">
        <f>IFERROR(__xludf.DUMMYFUNCTION("FILTER('설정시트'!$D$7:$K$20,'설정시트'!$C$7:$C$20=I160)"),"식재료비")</f>
        <v>식재료비</v>
      </c>
      <c r="AC160" s="201" t="str">
        <f>IFERROR(__xludf.DUMMYFUNCTION("""COMPUTED_VALUE"""),"회사점심")</f>
        <v>회사점심</v>
      </c>
      <c r="AD160" s="201" t="str">
        <f>IFERROR(__xludf.DUMMYFUNCTION("""COMPUTED_VALUE"""),"간식/카페")</f>
        <v>간식/카페</v>
      </c>
      <c r="AE160" s="201" t="str">
        <f>IFERROR(__xludf.DUMMYFUNCTION("""COMPUTED_VALUE"""),"외식/배달")</f>
        <v>외식/배달</v>
      </c>
      <c r="AF160" s="201" t="str">
        <f>IFERROR(__xludf.DUMMYFUNCTION("""COMPUTED_VALUE"""),"기타")</f>
        <v>기타</v>
      </c>
      <c r="AG160" s="201"/>
      <c r="AH160" s="201"/>
      <c r="AI160" s="201"/>
    </row>
    <row r="161">
      <c r="H161" s="195">
        <v>45591.0</v>
      </c>
      <c r="I161" s="203" t="s">
        <v>26</v>
      </c>
      <c r="J161" s="203" t="s">
        <v>30</v>
      </c>
      <c r="K161" s="204">
        <v>45170.0</v>
      </c>
      <c r="L161" s="198" t="s">
        <v>55</v>
      </c>
      <c r="M161" s="130"/>
      <c r="N161" s="198" t="s">
        <v>832</v>
      </c>
      <c r="O161" s="200"/>
      <c r="P161" s="200"/>
      <c r="Q161" s="130"/>
      <c r="R161" s="199"/>
      <c r="S161" s="200"/>
      <c r="T161" s="132"/>
      <c r="AB161" s="201" t="str">
        <f>IFERROR(__xludf.DUMMYFUNCTION("FILTER('설정시트'!$D$7:$K$20,'설정시트'!$C$7:$C$20=I161)"),"식재료비")</f>
        <v>식재료비</v>
      </c>
      <c r="AC161" s="201" t="str">
        <f>IFERROR(__xludf.DUMMYFUNCTION("""COMPUTED_VALUE"""),"회사점심")</f>
        <v>회사점심</v>
      </c>
      <c r="AD161" s="201" t="str">
        <f>IFERROR(__xludf.DUMMYFUNCTION("""COMPUTED_VALUE"""),"간식/카페")</f>
        <v>간식/카페</v>
      </c>
      <c r="AE161" s="201" t="str">
        <f>IFERROR(__xludf.DUMMYFUNCTION("""COMPUTED_VALUE"""),"외식/배달")</f>
        <v>외식/배달</v>
      </c>
      <c r="AF161" s="201" t="str">
        <f>IFERROR(__xludf.DUMMYFUNCTION("""COMPUTED_VALUE"""),"기타")</f>
        <v>기타</v>
      </c>
      <c r="AG161" s="201"/>
      <c r="AH161" s="201"/>
      <c r="AI161" s="201"/>
    </row>
    <row r="162">
      <c r="H162" s="195">
        <v>45591.0</v>
      </c>
      <c r="I162" s="203" t="s">
        <v>26</v>
      </c>
      <c r="J162" s="203" t="s">
        <v>29</v>
      </c>
      <c r="K162" s="204">
        <v>5000.0</v>
      </c>
      <c r="L162" s="198" t="s">
        <v>55</v>
      </c>
      <c r="M162" s="130"/>
      <c r="N162" s="198" t="s">
        <v>833</v>
      </c>
      <c r="O162" s="200"/>
      <c r="P162" s="200"/>
      <c r="Q162" s="130"/>
      <c r="R162" s="199"/>
      <c r="S162" s="200"/>
      <c r="T162" s="132"/>
      <c r="AB162" s="201" t="str">
        <f>IFERROR(__xludf.DUMMYFUNCTION("FILTER('설정시트'!$D$7:$K$20,'설정시트'!$C$7:$C$20=I162)"),"식재료비")</f>
        <v>식재료비</v>
      </c>
      <c r="AC162" s="201" t="str">
        <f>IFERROR(__xludf.DUMMYFUNCTION("""COMPUTED_VALUE"""),"회사점심")</f>
        <v>회사점심</v>
      </c>
      <c r="AD162" s="201" t="str">
        <f>IFERROR(__xludf.DUMMYFUNCTION("""COMPUTED_VALUE"""),"간식/카페")</f>
        <v>간식/카페</v>
      </c>
      <c r="AE162" s="201" t="str">
        <f>IFERROR(__xludf.DUMMYFUNCTION("""COMPUTED_VALUE"""),"외식/배달")</f>
        <v>외식/배달</v>
      </c>
      <c r="AF162" s="201" t="str">
        <f>IFERROR(__xludf.DUMMYFUNCTION("""COMPUTED_VALUE"""),"기타")</f>
        <v>기타</v>
      </c>
      <c r="AG162" s="201"/>
      <c r="AH162" s="201"/>
      <c r="AI162" s="201"/>
    </row>
    <row r="163">
      <c r="H163" s="195">
        <v>45591.0</v>
      </c>
      <c r="I163" s="203" t="s">
        <v>39</v>
      </c>
      <c r="J163" s="203" t="s">
        <v>8</v>
      </c>
      <c r="K163" s="204">
        <v>1700.0</v>
      </c>
      <c r="L163" s="198" t="s">
        <v>55</v>
      </c>
      <c r="M163" s="130"/>
      <c r="N163" s="198" t="s">
        <v>834</v>
      </c>
      <c r="O163" s="200"/>
      <c r="P163" s="200"/>
      <c r="Q163" s="130"/>
      <c r="R163" s="199"/>
      <c r="S163" s="200"/>
      <c r="T163" s="132"/>
      <c r="AB163" s="201" t="str">
        <f>IFERROR(__xludf.DUMMYFUNCTION("FILTER('설정시트'!$D$7:$K$20,'설정시트'!$C$7:$C$20=I163)"),"약국")</f>
        <v>약국</v>
      </c>
      <c r="AC163" s="201" t="str">
        <f>IFERROR(__xludf.DUMMYFUNCTION("""COMPUTED_VALUE"""),"병원비")</f>
        <v>병원비</v>
      </c>
      <c r="AD163" s="201" t="str">
        <f>IFERROR(__xludf.DUMMYFUNCTION("""COMPUTED_VALUE"""),"영양제")</f>
        <v>영양제</v>
      </c>
      <c r="AE163" s="201" t="str">
        <f>IFERROR(__xludf.DUMMYFUNCTION("""COMPUTED_VALUE"""),"교통비")</f>
        <v>교통비</v>
      </c>
      <c r="AF163" s="201" t="str">
        <f>IFERROR(__xludf.DUMMYFUNCTION("""COMPUTED_VALUE"""),"주유비")</f>
        <v>주유비</v>
      </c>
      <c r="AG163" s="201" t="str">
        <f>IFERROR(__xludf.DUMMYFUNCTION("""COMPUTED_VALUE"""),"기타")</f>
        <v>기타</v>
      </c>
      <c r="AH163" s="201"/>
      <c r="AI163" s="201"/>
    </row>
    <row r="164">
      <c r="H164" s="195">
        <v>45591.0</v>
      </c>
      <c r="I164" s="203" t="s">
        <v>38</v>
      </c>
      <c r="J164" s="203" t="s">
        <v>34</v>
      </c>
      <c r="K164" s="204">
        <v>22000.0</v>
      </c>
      <c r="L164" s="198" t="s">
        <v>58</v>
      </c>
      <c r="M164" s="130"/>
      <c r="N164" s="198" t="s">
        <v>320</v>
      </c>
      <c r="O164" s="200"/>
      <c r="P164" s="200"/>
      <c r="Q164" s="130"/>
      <c r="R164" s="199"/>
      <c r="S164" s="200"/>
      <c r="T164" s="132"/>
      <c r="AB164" s="201" t="str">
        <f>IFERROR(__xludf.DUMMYFUNCTION("FILTER('설정시트'!$D$7:$K$20,'설정시트'!$C$7:$C$20=I164)"),"의류/잡화")</f>
        <v>의류/잡화</v>
      </c>
      <c r="AC164" s="201" t="str">
        <f>IFERROR(__xludf.DUMMYFUNCTION("""COMPUTED_VALUE"""),"OTT")</f>
        <v>OTT</v>
      </c>
      <c r="AD164" s="201" t="str">
        <f>IFERROR(__xludf.DUMMYFUNCTION("""COMPUTED_VALUE"""),"문화생활")</f>
        <v>문화생활</v>
      </c>
      <c r="AE164" s="201" t="str">
        <f>IFERROR(__xludf.DUMMYFUNCTION("""COMPUTED_VALUE"""),"자기계발")</f>
        <v>자기계발</v>
      </c>
      <c r="AF164" s="201" t="str">
        <f>IFERROR(__xludf.DUMMYFUNCTION("""COMPUTED_VALUE"""),"미용")</f>
        <v>미용</v>
      </c>
      <c r="AG164" s="201" t="str">
        <f>IFERROR(__xludf.DUMMYFUNCTION("""COMPUTED_VALUE"""),"기타")</f>
        <v>기타</v>
      </c>
      <c r="AH164" s="201"/>
      <c r="AI164" s="201"/>
    </row>
    <row r="165">
      <c r="H165" s="195">
        <v>45591.0</v>
      </c>
      <c r="I165" s="203" t="s">
        <v>31</v>
      </c>
      <c r="J165" s="203" t="s">
        <v>29</v>
      </c>
      <c r="K165" s="204">
        <v>7600.0</v>
      </c>
      <c r="L165" s="198" t="s">
        <v>58</v>
      </c>
      <c r="M165" s="130"/>
      <c r="N165" s="198" t="s">
        <v>828</v>
      </c>
      <c r="O165" s="200"/>
      <c r="P165" s="200"/>
      <c r="Q165" s="130"/>
      <c r="R165" s="199"/>
      <c r="S165" s="200"/>
      <c r="T165" s="132"/>
      <c r="AB165" s="201" t="str">
        <f>IFERROR(__xludf.DUMMYFUNCTION("FILTER('설정시트'!$D$7:$K$20,'설정시트'!$C$7:$C$20=I165)"),"식재료비")</f>
        <v>식재료비</v>
      </c>
      <c r="AC165" s="201" t="str">
        <f>IFERROR(__xludf.DUMMYFUNCTION("""COMPUTED_VALUE"""),"회사점심")</f>
        <v>회사점심</v>
      </c>
      <c r="AD165" s="201" t="str">
        <f>IFERROR(__xludf.DUMMYFUNCTION("""COMPUTED_VALUE"""),"간식/카페")</f>
        <v>간식/카페</v>
      </c>
      <c r="AE165" s="201" t="str">
        <f>IFERROR(__xludf.DUMMYFUNCTION("""COMPUTED_VALUE"""),"외식/배달")</f>
        <v>외식/배달</v>
      </c>
      <c r="AF165" s="201" t="str">
        <f>IFERROR(__xludf.DUMMYFUNCTION("""COMPUTED_VALUE"""),"기타")</f>
        <v>기타</v>
      </c>
      <c r="AG165" s="201"/>
      <c r="AH165" s="201"/>
      <c r="AI165" s="201"/>
    </row>
    <row r="166">
      <c r="H166" s="195">
        <v>45592.0</v>
      </c>
      <c r="I166" s="203" t="s">
        <v>26</v>
      </c>
      <c r="J166" s="203" t="s">
        <v>30</v>
      </c>
      <c r="K166" s="204">
        <v>19900.0</v>
      </c>
      <c r="L166" s="198" t="s">
        <v>55</v>
      </c>
      <c r="M166" s="130"/>
      <c r="N166" s="198" t="s">
        <v>835</v>
      </c>
      <c r="O166" s="200"/>
      <c r="P166" s="200"/>
      <c r="Q166" s="130"/>
      <c r="R166" s="199"/>
      <c r="S166" s="200"/>
      <c r="T166" s="132"/>
      <c r="AB166" s="201" t="str">
        <f>IFERROR(__xludf.DUMMYFUNCTION("FILTER('설정시트'!$D$7:$K$20,'설정시트'!$C$7:$C$20=I166)"),"식재료비")</f>
        <v>식재료비</v>
      </c>
      <c r="AC166" s="201" t="str">
        <f>IFERROR(__xludf.DUMMYFUNCTION("""COMPUTED_VALUE"""),"회사점심")</f>
        <v>회사점심</v>
      </c>
      <c r="AD166" s="201" t="str">
        <f>IFERROR(__xludf.DUMMYFUNCTION("""COMPUTED_VALUE"""),"간식/카페")</f>
        <v>간식/카페</v>
      </c>
      <c r="AE166" s="201" t="str">
        <f>IFERROR(__xludf.DUMMYFUNCTION("""COMPUTED_VALUE"""),"외식/배달")</f>
        <v>외식/배달</v>
      </c>
      <c r="AF166" s="201" t="str">
        <f>IFERROR(__xludf.DUMMYFUNCTION("""COMPUTED_VALUE"""),"기타")</f>
        <v>기타</v>
      </c>
      <c r="AG166" s="201"/>
      <c r="AH166" s="201"/>
      <c r="AI166" s="201"/>
    </row>
    <row r="167">
      <c r="H167" s="195">
        <v>45592.0</v>
      </c>
      <c r="I167" s="203" t="s">
        <v>26</v>
      </c>
      <c r="J167" s="203" t="s">
        <v>27</v>
      </c>
      <c r="K167" s="204">
        <v>7200.0</v>
      </c>
      <c r="L167" s="198" t="s">
        <v>56</v>
      </c>
      <c r="M167" s="130"/>
      <c r="N167" s="198" t="s">
        <v>836</v>
      </c>
      <c r="O167" s="200"/>
      <c r="P167" s="200"/>
      <c r="Q167" s="130"/>
      <c r="R167" s="199"/>
      <c r="S167" s="200"/>
      <c r="T167" s="132"/>
      <c r="AB167" s="201" t="str">
        <f>IFERROR(__xludf.DUMMYFUNCTION("FILTER('설정시트'!$D$7:$K$20,'설정시트'!$C$7:$C$20=I167)"),"식재료비")</f>
        <v>식재료비</v>
      </c>
      <c r="AC167" s="201" t="str">
        <f>IFERROR(__xludf.DUMMYFUNCTION("""COMPUTED_VALUE"""),"회사점심")</f>
        <v>회사점심</v>
      </c>
      <c r="AD167" s="201" t="str">
        <f>IFERROR(__xludf.DUMMYFUNCTION("""COMPUTED_VALUE"""),"간식/카페")</f>
        <v>간식/카페</v>
      </c>
      <c r="AE167" s="201" t="str">
        <f>IFERROR(__xludf.DUMMYFUNCTION("""COMPUTED_VALUE"""),"외식/배달")</f>
        <v>외식/배달</v>
      </c>
      <c r="AF167" s="201" t="str">
        <f>IFERROR(__xludf.DUMMYFUNCTION("""COMPUTED_VALUE"""),"기타")</f>
        <v>기타</v>
      </c>
      <c r="AG167" s="201"/>
      <c r="AH167" s="201"/>
      <c r="AI167" s="201"/>
    </row>
    <row r="168">
      <c r="H168" s="195">
        <v>45592.0</v>
      </c>
      <c r="I168" s="203" t="s">
        <v>22</v>
      </c>
      <c r="J168" s="203" t="s">
        <v>8</v>
      </c>
      <c r="K168" s="204">
        <v>3560.0</v>
      </c>
      <c r="L168" s="198" t="s">
        <v>56</v>
      </c>
      <c r="M168" s="130"/>
      <c r="N168" s="198" t="s">
        <v>837</v>
      </c>
      <c r="O168" s="200"/>
      <c r="P168" s="200"/>
      <c r="Q168" s="130"/>
      <c r="R168" s="199"/>
      <c r="S168" s="200"/>
      <c r="T168" s="132"/>
      <c r="AB168" s="201" t="str">
        <f>IFERROR(__xludf.DUMMYFUNCTION("FILTER('설정시트'!$D$7:$K$20,'설정시트'!$C$7:$C$20=I168)"),"주방/욕실")</f>
        <v>주방/욕실</v>
      </c>
      <c r="AC168" s="201" t="str">
        <f>IFERROR(__xludf.DUMMYFUNCTION("""COMPUTED_VALUE"""),"소모품")</f>
        <v>소모품</v>
      </c>
      <c r="AD168" s="201" t="str">
        <f>IFERROR(__xludf.DUMMYFUNCTION("""COMPUTED_VALUE"""),"기타")</f>
        <v>기타</v>
      </c>
      <c r="AE168" s="201"/>
      <c r="AF168" s="201"/>
      <c r="AG168" s="201"/>
      <c r="AH168" s="201"/>
      <c r="AI168" s="201"/>
    </row>
    <row r="169">
      <c r="H169" s="195">
        <v>45592.0</v>
      </c>
      <c r="I169" s="203" t="s">
        <v>22</v>
      </c>
      <c r="J169" s="203" t="s">
        <v>23</v>
      </c>
      <c r="K169" s="204">
        <v>10670.0</v>
      </c>
      <c r="L169" s="198" t="s">
        <v>56</v>
      </c>
      <c r="M169" s="130"/>
      <c r="N169" s="198" t="s">
        <v>838</v>
      </c>
      <c r="O169" s="200"/>
      <c r="P169" s="200"/>
      <c r="Q169" s="130"/>
      <c r="R169" s="199"/>
      <c r="S169" s="200"/>
      <c r="T169" s="132"/>
      <c r="AB169" s="201" t="str">
        <f>IFERROR(__xludf.DUMMYFUNCTION("FILTER('설정시트'!$D$7:$K$20,'설정시트'!$C$7:$C$20=I169)"),"주방/욕실")</f>
        <v>주방/욕실</v>
      </c>
      <c r="AC169" s="201" t="str">
        <f>IFERROR(__xludf.DUMMYFUNCTION("""COMPUTED_VALUE"""),"소모품")</f>
        <v>소모품</v>
      </c>
      <c r="AD169" s="201" t="str">
        <f>IFERROR(__xludf.DUMMYFUNCTION("""COMPUTED_VALUE"""),"기타")</f>
        <v>기타</v>
      </c>
      <c r="AE169" s="201"/>
      <c r="AF169" s="201"/>
      <c r="AG169" s="201"/>
      <c r="AH169" s="201"/>
      <c r="AI169" s="201"/>
    </row>
    <row r="170">
      <c r="H170" s="195">
        <v>45592.0</v>
      </c>
      <c r="I170" s="203" t="s">
        <v>39</v>
      </c>
      <c r="J170" s="203" t="s">
        <v>8</v>
      </c>
      <c r="K170" s="204">
        <v>1700.0</v>
      </c>
      <c r="L170" s="198" t="s">
        <v>55</v>
      </c>
      <c r="M170" s="130"/>
      <c r="N170" s="198" t="s">
        <v>839</v>
      </c>
      <c r="O170" s="200"/>
      <c r="P170" s="200"/>
      <c r="Q170" s="130"/>
      <c r="R170" s="198"/>
      <c r="S170" s="200"/>
      <c r="T170" s="132"/>
      <c r="AB170" s="201" t="str">
        <f>IFERROR(__xludf.DUMMYFUNCTION("FILTER('설정시트'!$D$7:$K$20,'설정시트'!$C$7:$C$20=I170)"),"약국")</f>
        <v>약국</v>
      </c>
      <c r="AC170" s="201" t="str">
        <f>IFERROR(__xludf.DUMMYFUNCTION("""COMPUTED_VALUE"""),"병원비")</f>
        <v>병원비</v>
      </c>
      <c r="AD170" s="201" t="str">
        <f>IFERROR(__xludf.DUMMYFUNCTION("""COMPUTED_VALUE"""),"영양제")</f>
        <v>영양제</v>
      </c>
      <c r="AE170" s="201" t="str">
        <f>IFERROR(__xludf.DUMMYFUNCTION("""COMPUTED_VALUE"""),"교통비")</f>
        <v>교통비</v>
      </c>
      <c r="AF170" s="201" t="str">
        <f>IFERROR(__xludf.DUMMYFUNCTION("""COMPUTED_VALUE"""),"주유비")</f>
        <v>주유비</v>
      </c>
      <c r="AG170" s="201" t="str">
        <f>IFERROR(__xludf.DUMMYFUNCTION("""COMPUTED_VALUE"""),"기타")</f>
        <v>기타</v>
      </c>
      <c r="AH170" s="201"/>
      <c r="AI170" s="201"/>
    </row>
    <row r="171">
      <c r="H171" s="195">
        <v>45593.0</v>
      </c>
      <c r="I171" s="203" t="s">
        <v>26</v>
      </c>
      <c r="J171" s="203" t="s">
        <v>29</v>
      </c>
      <c r="K171" s="204">
        <v>3800.0</v>
      </c>
      <c r="L171" s="198" t="s">
        <v>55</v>
      </c>
      <c r="M171" s="130"/>
      <c r="N171" s="198" t="s">
        <v>661</v>
      </c>
      <c r="O171" s="200"/>
      <c r="P171" s="200"/>
      <c r="Q171" s="130"/>
      <c r="R171" s="199"/>
      <c r="S171" s="200"/>
      <c r="T171" s="132"/>
      <c r="AB171" s="201" t="str">
        <f>IFERROR(__xludf.DUMMYFUNCTION("FILTER('설정시트'!$D$7:$K$20,'설정시트'!$C$7:$C$20=I171)"),"식재료비")</f>
        <v>식재료비</v>
      </c>
      <c r="AC171" s="201" t="str">
        <f>IFERROR(__xludf.DUMMYFUNCTION("""COMPUTED_VALUE"""),"회사점심")</f>
        <v>회사점심</v>
      </c>
      <c r="AD171" s="201" t="str">
        <f>IFERROR(__xludf.DUMMYFUNCTION("""COMPUTED_VALUE"""),"간식/카페")</f>
        <v>간식/카페</v>
      </c>
      <c r="AE171" s="201" t="str">
        <f>IFERROR(__xludf.DUMMYFUNCTION("""COMPUTED_VALUE"""),"외식/배달")</f>
        <v>외식/배달</v>
      </c>
      <c r="AF171" s="201" t="str">
        <f>IFERROR(__xludf.DUMMYFUNCTION("""COMPUTED_VALUE"""),"기타")</f>
        <v>기타</v>
      </c>
      <c r="AG171" s="201"/>
      <c r="AH171" s="201"/>
      <c r="AI171" s="201"/>
    </row>
    <row r="172">
      <c r="H172" s="195">
        <v>45594.0</v>
      </c>
      <c r="I172" s="203" t="s">
        <v>25</v>
      </c>
      <c r="J172" s="203" t="s">
        <v>24</v>
      </c>
      <c r="K172" s="204">
        <v>40500.0</v>
      </c>
      <c r="L172" s="198" t="s">
        <v>58</v>
      </c>
      <c r="M172" s="130"/>
      <c r="N172" s="198" t="s">
        <v>840</v>
      </c>
      <c r="O172" s="200"/>
      <c r="P172" s="200"/>
      <c r="Q172" s="130"/>
      <c r="R172" s="199"/>
      <c r="S172" s="200"/>
      <c r="T172" s="132"/>
      <c r="AB172" s="201" t="str">
        <f>IFERROR(__xludf.DUMMYFUNCTION("FILTER('설정시트'!$D$7:$K$20,'설정시트'!$C$7:$C$20=I172)"),"주방/욕실")</f>
        <v>주방/욕실</v>
      </c>
      <c r="AC172" s="201" t="str">
        <f>IFERROR(__xludf.DUMMYFUNCTION("""COMPUTED_VALUE"""),"소모품")</f>
        <v>소모품</v>
      </c>
      <c r="AD172" s="201" t="str">
        <f>IFERROR(__xludf.DUMMYFUNCTION("""COMPUTED_VALUE"""),"기타")</f>
        <v>기타</v>
      </c>
      <c r="AE172" s="201"/>
      <c r="AF172" s="201"/>
      <c r="AG172" s="201"/>
      <c r="AH172" s="201"/>
      <c r="AI172" s="201"/>
    </row>
    <row r="173">
      <c r="H173" s="195">
        <v>45594.0</v>
      </c>
      <c r="I173" s="203" t="s">
        <v>31</v>
      </c>
      <c r="J173" s="203" t="s">
        <v>27</v>
      </c>
      <c r="K173" s="204">
        <v>19900.0</v>
      </c>
      <c r="L173" s="198" t="s">
        <v>58</v>
      </c>
      <c r="M173" s="130"/>
      <c r="N173" s="198" t="s">
        <v>841</v>
      </c>
      <c r="O173" s="200"/>
      <c r="P173" s="200"/>
      <c r="Q173" s="130"/>
      <c r="R173" s="199"/>
      <c r="S173" s="200"/>
      <c r="T173" s="132"/>
      <c r="AB173" s="201" t="str">
        <f>IFERROR(__xludf.DUMMYFUNCTION("FILTER('설정시트'!$D$7:$K$20,'설정시트'!$C$7:$C$20=I173)"),"식재료비")</f>
        <v>식재료비</v>
      </c>
      <c r="AC173" s="201" t="str">
        <f>IFERROR(__xludf.DUMMYFUNCTION("""COMPUTED_VALUE"""),"회사점심")</f>
        <v>회사점심</v>
      </c>
      <c r="AD173" s="201" t="str">
        <f>IFERROR(__xludf.DUMMYFUNCTION("""COMPUTED_VALUE"""),"간식/카페")</f>
        <v>간식/카페</v>
      </c>
      <c r="AE173" s="201" t="str">
        <f>IFERROR(__xludf.DUMMYFUNCTION("""COMPUTED_VALUE"""),"외식/배달")</f>
        <v>외식/배달</v>
      </c>
      <c r="AF173" s="201" t="str">
        <f>IFERROR(__xludf.DUMMYFUNCTION("""COMPUTED_VALUE"""),"기타")</f>
        <v>기타</v>
      </c>
      <c r="AG173" s="201"/>
      <c r="AH173" s="201"/>
      <c r="AI173" s="201"/>
    </row>
    <row r="174">
      <c r="H174" s="195">
        <v>45595.0</v>
      </c>
      <c r="I174" s="203" t="s">
        <v>31</v>
      </c>
      <c r="J174" s="203" t="s">
        <v>28</v>
      </c>
      <c r="K174" s="204">
        <v>11000.0</v>
      </c>
      <c r="L174" s="198" t="s">
        <v>58</v>
      </c>
      <c r="M174" s="130"/>
      <c r="N174" s="198" t="s">
        <v>842</v>
      </c>
      <c r="O174" s="200"/>
      <c r="P174" s="200"/>
      <c r="Q174" s="130"/>
      <c r="R174" s="199"/>
      <c r="S174" s="200"/>
      <c r="T174" s="132"/>
      <c r="AB174" s="201" t="str">
        <f>IFERROR(__xludf.DUMMYFUNCTION("FILTER('설정시트'!$D$7:$K$20,'설정시트'!$C$7:$C$20=I174)"),"식재료비")</f>
        <v>식재료비</v>
      </c>
      <c r="AC174" s="201" t="str">
        <f>IFERROR(__xludf.DUMMYFUNCTION("""COMPUTED_VALUE"""),"회사점심")</f>
        <v>회사점심</v>
      </c>
      <c r="AD174" s="201" t="str">
        <f>IFERROR(__xludf.DUMMYFUNCTION("""COMPUTED_VALUE"""),"간식/카페")</f>
        <v>간식/카페</v>
      </c>
      <c r="AE174" s="201" t="str">
        <f>IFERROR(__xludf.DUMMYFUNCTION("""COMPUTED_VALUE"""),"외식/배달")</f>
        <v>외식/배달</v>
      </c>
      <c r="AF174" s="201" t="str">
        <f>IFERROR(__xludf.DUMMYFUNCTION("""COMPUTED_VALUE"""),"기타")</f>
        <v>기타</v>
      </c>
      <c r="AG174" s="201"/>
      <c r="AH174" s="201"/>
      <c r="AI174" s="201"/>
    </row>
    <row r="175">
      <c r="H175" s="195">
        <v>45595.0</v>
      </c>
      <c r="I175" s="203" t="s">
        <v>26</v>
      </c>
      <c r="J175" s="203" t="s">
        <v>29</v>
      </c>
      <c r="K175" s="204">
        <v>8100.0</v>
      </c>
      <c r="L175" s="198" t="s">
        <v>55</v>
      </c>
      <c r="M175" s="130"/>
      <c r="N175" s="198" t="s">
        <v>843</v>
      </c>
      <c r="O175" s="200"/>
      <c r="P175" s="200"/>
      <c r="Q175" s="130"/>
      <c r="R175" s="199"/>
      <c r="S175" s="200"/>
      <c r="T175" s="132"/>
      <c r="AB175" s="201" t="str">
        <f>IFERROR(__xludf.DUMMYFUNCTION("FILTER('설정시트'!$D$7:$K$20,'설정시트'!$C$7:$C$20=I175)"),"식재료비")</f>
        <v>식재료비</v>
      </c>
      <c r="AC175" s="201" t="str">
        <f>IFERROR(__xludf.DUMMYFUNCTION("""COMPUTED_VALUE"""),"회사점심")</f>
        <v>회사점심</v>
      </c>
      <c r="AD175" s="201" t="str">
        <f>IFERROR(__xludf.DUMMYFUNCTION("""COMPUTED_VALUE"""),"간식/카페")</f>
        <v>간식/카페</v>
      </c>
      <c r="AE175" s="201" t="str">
        <f>IFERROR(__xludf.DUMMYFUNCTION("""COMPUTED_VALUE"""),"외식/배달")</f>
        <v>외식/배달</v>
      </c>
      <c r="AF175" s="201" t="str">
        <f>IFERROR(__xludf.DUMMYFUNCTION("""COMPUTED_VALUE"""),"기타")</f>
        <v>기타</v>
      </c>
      <c r="AG175" s="201"/>
      <c r="AH175" s="201"/>
      <c r="AI175" s="201"/>
    </row>
    <row r="176">
      <c r="H176" s="195">
        <v>45595.0</v>
      </c>
      <c r="I176" s="203" t="s">
        <v>39</v>
      </c>
      <c r="J176" s="203" t="s">
        <v>41</v>
      </c>
      <c r="K176" s="204">
        <v>38600.0</v>
      </c>
      <c r="L176" s="198" t="s">
        <v>55</v>
      </c>
      <c r="M176" s="130"/>
      <c r="N176" s="198" t="s">
        <v>844</v>
      </c>
      <c r="O176" s="200"/>
      <c r="P176" s="200"/>
      <c r="Q176" s="130"/>
      <c r="R176" s="199"/>
      <c r="S176" s="200"/>
      <c r="T176" s="132"/>
      <c r="AB176" s="201" t="str">
        <f>IFERROR(__xludf.DUMMYFUNCTION("FILTER('설정시트'!$D$7:$K$20,'설정시트'!$C$7:$C$20=I176)"),"약국")</f>
        <v>약국</v>
      </c>
      <c r="AC176" s="201" t="str">
        <f>IFERROR(__xludf.DUMMYFUNCTION("""COMPUTED_VALUE"""),"병원비")</f>
        <v>병원비</v>
      </c>
      <c r="AD176" s="201" t="str">
        <f>IFERROR(__xludf.DUMMYFUNCTION("""COMPUTED_VALUE"""),"영양제")</f>
        <v>영양제</v>
      </c>
      <c r="AE176" s="201" t="str">
        <f>IFERROR(__xludf.DUMMYFUNCTION("""COMPUTED_VALUE"""),"교통비")</f>
        <v>교통비</v>
      </c>
      <c r="AF176" s="201" t="str">
        <f>IFERROR(__xludf.DUMMYFUNCTION("""COMPUTED_VALUE"""),"주유비")</f>
        <v>주유비</v>
      </c>
      <c r="AG176" s="201" t="str">
        <f>IFERROR(__xludf.DUMMYFUNCTION("""COMPUTED_VALUE"""),"기타")</f>
        <v>기타</v>
      </c>
      <c r="AH176" s="201"/>
      <c r="AI176" s="201"/>
    </row>
    <row r="177">
      <c r="H177" s="195">
        <v>45595.0</v>
      </c>
      <c r="I177" s="203" t="s">
        <v>39</v>
      </c>
      <c r="J177" s="203" t="s">
        <v>40</v>
      </c>
      <c r="K177" s="204">
        <v>36600.0</v>
      </c>
      <c r="L177" s="198" t="s">
        <v>55</v>
      </c>
      <c r="M177" s="130"/>
      <c r="N177" s="198" t="s">
        <v>845</v>
      </c>
      <c r="O177" s="200"/>
      <c r="P177" s="200"/>
      <c r="Q177" s="130"/>
      <c r="R177" s="199"/>
      <c r="S177" s="200"/>
      <c r="T177" s="132"/>
      <c r="AB177" s="201" t="str">
        <f>IFERROR(__xludf.DUMMYFUNCTION("FILTER('설정시트'!$D$7:$K$20,'설정시트'!$C$7:$C$20=I177)"),"약국")</f>
        <v>약국</v>
      </c>
      <c r="AC177" s="201" t="str">
        <f>IFERROR(__xludf.DUMMYFUNCTION("""COMPUTED_VALUE"""),"병원비")</f>
        <v>병원비</v>
      </c>
      <c r="AD177" s="201" t="str">
        <f>IFERROR(__xludf.DUMMYFUNCTION("""COMPUTED_VALUE"""),"영양제")</f>
        <v>영양제</v>
      </c>
      <c r="AE177" s="201" t="str">
        <f>IFERROR(__xludf.DUMMYFUNCTION("""COMPUTED_VALUE"""),"교통비")</f>
        <v>교통비</v>
      </c>
      <c r="AF177" s="201" t="str">
        <f>IFERROR(__xludf.DUMMYFUNCTION("""COMPUTED_VALUE"""),"주유비")</f>
        <v>주유비</v>
      </c>
      <c r="AG177" s="201" t="str">
        <f>IFERROR(__xludf.DUMMYFUNCTION("""COMPUTED_VALUE"""),"기타")</f>
        <v>기타</v>
      </c>
      <c r="AH177" s="201"/>
      <c r="AI177" s="201"/>
    </row>
    <row r="178">
      <c r="H178" s="195">
        <v>45596.0</v>
      </c>
      <c r="I178" s="203" t="s">
        <v>31</v>
      </c>
      <c r="J178" s="203" t="s">
        <v>28</v>
      </c>
      <c r="K178" s="204">
        <v>20000.0</v>
      </c>
      <c r="L178" s="198" t="s">
        <v>58</v>
      </c>
      <c r="M178" s="130"/>
      <c r="N178" s="198" t="s">
        <v>846</v>
      </c>
      <c r="O178" s="200"/>
      <c r="P178" s="200"/>
      <c r="Q178" s="130"/>
      <c r="R178" s="199"/>
      <c r="S178" s="200"/>
      <c r="T178" s="132"/>
      <c r="AB178" s="201" t="str">
        <f>IFERROR(__xludf.DUMMYFUNCTION("FILTER('설정시트'!$D$7:$K$20,'설정시트'!$C$7:$C$20=I178)"),"식재료비")</f>
        <v>식재료비</v>
      </c>
      <c r="AC178" s="201" t="str">
        <f>IFERROR(__xludf.DUMMYFUNCTION("""COMPUTED_VALUE"""),"회사점심")</f>
        <v>회사점심</v>
      </c>
      <c r="AD178" s="201" t="str">
        <f>IFERROR(__xludf.DUMMYFUNCTION("""COMPUTED_VALUE"""),"간식/카페")</f>
        <v>간식/카페</v>
      </c>
      <c r="AE178" s="201" t="str">
        <f>IFERROR(__xludf.DUMMYFUNCTION("""COMPUTED_VALUE"""),"외식/배달")</f>
        <v>외식/배달</v>
      </c>
      <c r="AF178" s="201" t="str">
        <f>IFERROR(__xludf.DUMMYFUNCTION("""COMPUTED_VALUE"""),"기타")</f>
        <v>기타</v>
      </c>
      <c r="AG178" s="201"/>
      <c r="AH178" s="201"/>
      <c r="AI178" s="201"/>
    </row>
    <row r="179">
      <c r="H179" s="195">
        <v>45596.0</v>
      </c>
      <c r="I179" s="203" t="s">
        <v>31</v>
      </c>
      <c r="J179" s="203" t="s">
        <v>29</v>
      </c>
      <c r="K179" s="204">
        <v>6400.0</v>
      </c>
      <c r="L179" s="198" t="s">
        <v>58</v>
      </c>
      <c r="M179" s="130"/>
      <c r="N179" s="198" t="s">
        <v>260</v>
      </c>
      <c r="O179" s="200"/>
      <c r="P179" s="200"/>
      <c r="Q179" s="130"/>
      <c r="R179" s="199"/>
      <c r="S179" s="200"/>
      <c r="T179" s="132"/>
      <c r="AB179" s="201" t="str">
        <f>IFERROR(__xludf.DUMMYFUNCTION("FILTER('설정시트'!$D$7:$K$20,'설정시트'!$C$7:$C$20=I179)"),"식재료비")</f>
        <v>식재료비</v>
      </c>
      <c r="AC179" s="201" t="str">
        <f>IFERROR(__xludf.DUMMYFUNCTION("""COMPUTED_VALUE"""),"회사점심")</f>
        <v>회사점심</v>
      </c>
      <c r="AD179" s="201" t="str">
        <f>IFERROR(__xludf.DUMMYFUNCTION("""COMPUTED_VALUE"""),"간식/카페")</f>
        <v>간식/카페</v>
      </c>
      <c r="AE179" s="201" t="str">
        <f>IFERROR(__xludf.DUMMYFUNCTION("""COMPUTED_VALUE"""),"외식/배달")</f>
        <v>외식/배달</v>
      </c>
      <c r="AF179" s="201" t="str">
        <f>IFERROR(__xludf.DUMMYFUNCTION("""COMPUTED_VALUE"""),"기타")</f>
        <v>기타</v>
      </c>
      <c r="AG179" s="201"/>
      <c r="AH179" s="201"/>
      <c r="AI179" s="201"/>
    </row>
    <row r="180">
      <c r="H180" s="195">
        <v>45596.0</v>
      </c>
      <c r="I180" s="203" t="s">
        <v>9</v>
      </c>
      <c r="J180" s="203" t="s">
        <v>12</v>
      </c>
      <c r="K180" s="204">
        <v>4000000.0</v>
      </c>
      <c r="L180" s="199"/>
      <c r="M180" s="130"/>
      <c r="N180" s="199"/>
      <c r="O180" s="200"/>
      <c r="P180" s="200"/>
      <c r="Q180" s="130"/>
      <c r="R180" s="199"/>
      <c r="S180" s="200"/>
      <c r="T180" s="132"/>
      <c r="AB180" s="201" t="str">
        <f>IFERROR(__xludf.DUMMYFUNCTION("FILTER('설정시트'!$D$7:$K$20,'설정시트'!$C$7:$C$20=I180)"),"주택청약")</f>
        <v>주택청약</v>
      </c>
      <c r="AC180" s="201" t="str">
        <f>IFERROR(__xludf.DUMMYFUNCTION("""COMPUTED_VALUE"""),"우리은행")</f>
        <v>우리은행</v>
      </c>
      <c r="AD180" s="201" t="str">
        <f>IFERROR(__xludf.DUMMYFUNCTION("""COMPUTED_VALUE"""),"케이뱅크")</f>
        <v>케이뱅크</v>
      </c>
      <c r="AE180" s="201" t="str">
        <f>IFERROR(__xludf.DUMMYFUNCTION("""COMPUTED_VALUE"""),"연금저축")</f>
        <v>연금저축</v>
      </c>
      <c r="AF180" s="201"/>
      <c r="AG180" s="201"/>
      <c r="AH180" s="201"/>
      <c r="AI180" s="201"/>
    </row>
    <row r="181">
      <c r="H181" s="195">
        <v>45596.0</v>
      </c>
      <c r="I181" s="203" t="s">
        <v>26</v>
      </c>
      <c r="J181" s="203" t="s">
        <v>29</v>
      </c>
      <c r="K181" s="204">
        <v>3200.0</v>
      </c>
      <c r="L181" s="198" t="s">
        <v>55</v>
      </c>
      <c r="M181" s="130"/>
      <c r="N181" s="198" t="s">
        <v>134</v>
      </c>
      <c r="O181" s="200"/>
      <c r="P181" s="200"/>
      <c r="Q181" s="130"/>
      <c r="R181" s="199"/>
      <c r="S181" s="200"/>
      <c r="T181" s="132"/>
      <c r="AB181" s="201" t="str">
        <f>IFERROR(__xludf.DUMMYFUNCTION("FILTER('설정시트'!$D$7:$K$20,'설정시트'!$C$7:$C$20=I181)"),"식재료비")</f>
        <v>식재료비</v>
      </c>
      <c r="AC181" s="201" t="str">
        <f>IFERROR(__xludf.DUMMYFUNCTION("""COMPUTED_VALUE"""),"회사점심")</f>
        <v>회사점심</v>
      </c>
      <c r="AD181" s="201" t="str">
        <f>IFERROR(__xludf.DUMMYFUNCTION("""COMPUTED_VALUE"""),"간식/카페")</f>
        <v>간식/카페</v>
      </c>
      <c r="AE181" s="201" t="str">
        <f>IFERROR(__xludf.DUMMYFUNCTION("""COMPUTED_VALUE"""),"외식/배달")</f>
        <v>외식/배달</v>
      </c>
      <c r="AF181" s="201" t="str">
        <f>IFERROR(__xludf.DUMMYFUNCTION("""COMPUTED_VALUE"""),"기타")</f>
        <v>기타</v>
      </c>
      <c r="AG181" s="201"/>
      <c r="AH181" s="201"/>
      <c r="AI181" s="201"/>
    </row>
    <row r="182">
      <c r="H182" s="195">
        <v>45596.0</v>
      </c>
      <c r="I182" s="203" t="s">
        <v>39</v>
      </c>
      <c r="J182" s="203" t="s">
        <v>43</v>
      </c>
      <c r="K182" s="204">
        <f>8800+100</f>
        <v>8900</v>
      </c>
      <c r="L182" s="198" t="s">
        <v>56</v>
      </c>
      <c r="M182" s="130"/>
      <c r="N182" s="198" t="s">
        <v>43</v>
      </c>
      <c r="O182" s="200"/>
      <c r="P182" s="200"/>
      <c r="Q182" s="130"/>
      <c r="R182" s="199"/>
      <c r="S182" s="200"/>
      <c r="T182" s="132"/>
      <c r="AB182" s="201" t="str">
        <f>IFERROR(__xludf.DUMMYFUNCTION("FILTER('설정시트'!$D$7:$K$20,'설정시트'!$C$7:$C$20=I182)"),"약국")</f>
        <v>약국</v>
      </c>
      <c r="AC182" s="201" t="str">
        <f>IFERROR(__xludf.DUMMYFUNCTION("""COMPUTED_VALUE"""),"병원비")</f>
        <v>병원비</v>
      </c>
      <c r="AD182" s="201" t="str">
        <f>IFERROR(__xludf.DUMMYFUNCTION("""COMPUTED_VALUE"""),"영양제")</f>
        <v>영양제</v>
      </c>
      <c r="AE182" s="201" t="str">
        <f>IFERROR(__xludf.DUMMYFUNCTION("""COMPUTED_VALUE"""),"교통비")</f>
        <v>교통비</v>
      </c>
      <c r="AF182" s="201" t="str">
        <f>IFERROR(__xludf.DUMMYFUNCTION("""COMPUTED_VALUE"""),"주유비")</f>
        <v>주유비</v>
      </c>
      <c r="AG182" s="201" t="str">
        <f>IFERROR(__xludf.DUMMYFUNCTION("""COMPUTED_VALUE"""),"기타")</f>
        <v>기타</v>
      </c>
      <c r="AH182" s="201"/>
      <c r="AI182" s="201"/>
    </row>
    <row r="183">
      <c r="H183" s="195">
        <v>45596.0</v>
      </c>
      <c r="I183" s="203" t="s">
        <v>32</v>
      </c>
      <c r="J183" s="203" t="s">
        <v>34</v>
      </c>
      <c r="K183" s="204">
        <v>7890.0</v>
      </c>
      <c r="L183" s="198" t="s">
        <v>56</v>
      </c>
      <c r="M183" s="130"/>
      <c r="N183" s="198" t="s">
        <v>201</v>
      </c>
      <c r="O183" s="200"/>
      <c r="P183" s="200"/>
      <c r="Q183" s="130"/>
      <c r="R183" s="199"/>
      <c r="S183" s="200"/>
      <c r="T183" s="132"/>
      <c r="AB183" s="201" t="str">
        <f>IFERROR(__xludf.DUMMYFUNCTION("FILTER('설정시트'!$D$7:$K$20,'설정시트'!$C$7:$C$20=I183)"),"의류/잡화")</f>
        <v>의류/잡화</v>
      </c>
      <c r="AC183" s="201" t="str">
        <f>IFERROR(__xludf.DUMMYFUNCTION("""COMPUTED_VALUE"""),"OTT")</f>
        <v>OTT</v>
      </c>
      <c r="AD183" s="201" t="str">
        <f>IFERROR(__xludf.DUMMYFUNCTION("""COMPUTED_VALUE"""),"문화생활")</f>
        <v>문화생활</v>
      </c>
      <c r="AE183" s="201" t="str">
        <f>IFERROR(__xludf.DUMMYFUNCTION("""COMPUTED_VALUE"""),"자기계발")</f>
        <v>자기계발</v>
      </c>
      <c r="AF183" s="201" t="str">
        <f>IFERROR(__xludf.DUMMYFUNCTION("""COMPUTED_VALUE"""),"미용")</f>
        <v>미용</v>
      </c>
      <c r="AG183" s="201" t="str">
        <f>IFERROR(__xludf.DUMMYFUNCTION("""COMPUTED_VALUE"""),"기타")</f>
        <v>기타</v>
      </c>
      <c r="AH183" s="201"/>
      <c r="AI183" s="201"/>
    </row>
    <row r="184">
      <c r="H184" s="195">
        <v>45596.0</v>
      </c>
      <c r="I184" s="203" t="s">
        <v>26</v>
      </c>
      <c r="J184" s="203" t="s">
        <v>28</v>
      </c>
      <c r="K184" s="204">
        <v>13200.0</v>
      </c>
      <c r="L184" s="198" t="s">
        <v>56</v>
      </c>
      <c r="M184" s="130"/>
      <c r="N184" s="198" t="s">
        <v>847</v>
      </c>
      <c r="O184" s="200"/>
      <c r="P184" s="200"/>
      <c r="Q184" s="130"/>
      <c r="R184" s="199"/>
      <c r="S184" s="200"/>
      <c r="T184" s="132"/>
      <c r="AB184" s="201" t="str">
        <f>IFERROR(__xludf.DUMMYFUNCTION("FILTER('설정시트'!$D$7:$K$20,'설정시트'!$C$7:$C$20=I184)"),"식재료비")</f>
        <v>식재료비</v>
      </c>
      <c r="AC184" s="201" t="str">
        <f>IFERROR(__xludf.DUMMYFUNCTION("""COMPUTED_VALUE"""),"회사점심")</f>
        <v>회사점심</v>
      </c>
      <c r="AD184" s="201" t="str">
        <f>IFERROR(__xludf.DUMMYFUNCTION("""COMPUTED_VALUE"""),"간식/카페")</f>
        <v>간식/카페</v>
      </c>
      <c r="AE184" s="201" t="str">
        <f>IFERROR(__xludf.DUMMYFUNCTION("""COMPUTED_VALUE"""),"외식/배달")</f>
        <v>외식/배달</v>
      </c>
      <c r="AF184" s="201" t="str">
        <f>IFERROR(__xludf.DUMMYFUNCTION("""COMPUTED_VALUE"""),"기타")</f>
        <v>기타</v>
      </c>
      <c r="AG184" s="201"/>
      <c r="AH184" s="201"/>
      <c r="AI184" s="201"/>
    </row>
    <row r="185">
      <c r="H185" s="195"/>
      <c r="I185" s="203"/>
      <c r="J185" s="203"/>
      <c r="K185" s="204"/>
      <c r="L185" s="198"/>
      <c r="M185" s="130"/>
      <c r="N185" s="198"/>
      <c r="O185" s="200"/>
      <c r="P185" s="200"/>
      <c r="Q185" s="130"/>
      <c r="R185" s="199"/>
      <c r="S185" s="200"/>
      <c r="T185" s="132"/>
      <c r="AB185" s="201" t="str">
        <f>IFERROR(__xludf.DUMMYFUNCTION("FILTER('설정시트'!$D$7:$K$20,'설정시트'!$C$7:$C$20=I185)"),"#N/A")</f>
        <v>#N/A</v>
      </c>
      <c r="AC185" s="201"/>
      <c r="AD185" s="201"/>
      <c r="AE185" s="201"/>
      <c r="AF185" s="201"/>
      <c r="AG185" s="201"/>
      <c r="AH185" s="201"/>
      <c r="AI185" s="201"/>
    </row>
    <row r="186">
      <c r="H186" s="205"/>
      <c r="I186" s="206"/>
      <c r="J186" s="203"/>
      <c r="K186" s="207"/>
      <c r="L186" s="199"/>
      <c r="M186" s="130"/>
      <c r="N186" s="199"/>
      <c r="O186" s="200"/>
      <c r="P186" s="200"/>
      <c r="Q186" s="130"/>
      <c r="R186" s="199"/>
      <c r="S186" s="200"/>
      <c r="T186" s="132"/>
      <c r="AB186" s="201" t="str">
        <f>IFERROR(__xludf.DUMMYFUNCTION("FILTER('설정시트'!$D$7:$K$20,'설정시트'!$C$7:$C$20=I186)"),"#N/A")</f>
        <v>#N/A</v>
      </c>
      <c r="AC186" s="201"/>
      <c r="AD186" s="201"/>
      <c r="AE186" s="201"/>
      <c r="AF186" s="201"/>
      <c r="AG186" s="201"/>
      <c r="AH186" s="201"/>
      <c r="AI186" s="201"/>
    </row>
    <row r="187">
      <c r="H187" s="205"/>
      <c r="I187" s="206"/>
      <c r="J187" s="203"/>
      <c r="K187" s="207"/>
      <c r="L187" s="199"/>
      <c r="M187" s="130"/>
      <c r="N187" s="199"/>
      <c r="O187" s="200"/>
      <c r="P187" s="200"/>
      <c r="Q187" s="130"/>
      <c r="R187" s="199"/>
      <c r="S187" s="200"/>
      <c r="T187" s="132"/>
      <c r="AB187" s="201" t="str">
        <f>IFERROR(__xludf.DUMMYFUNCTION("FILTER('설정시트'!$D$7:$K$20,'설정시트'!$C$7:$C$20=I187)"),"#N/A")</f>
        <v>#N/A</v>
      </c>
      <c r="AC187" s="201"/>
      <c r="AD187" s="201"/>
      <c r="AE187" s="201"/>
      <c r="AF187" s="201"/>
      <c r="AG187" s="201"/>
      <c r="AH187" s="201"/>
      <c r="AI187" s="201"/>
    </row>
    <row r="188">
      <c r="H188" s="205"/>
      <c r="I188" s="206"/>
      <c r="J188" s="203"/>
      <c r="K188" s="207"/>
      <c r="L188" s="199"/>
      <c r="M188" s="130"/>
      <c r="N188" s="199"/>
      <c r="O188" s="200"/>
      <c r="P188" s="200"/>
      <c r="Q188" s="130"/>
      <c r="R188" s="199"/>
      <c r="S188" s="200"/>
      <c r="T188" s="132"/>
      <c r="AB188" s="201" t="str">
        <f>IFERROR(__xludf.DUMMYFUNCTION("FILTER('설정시트'!$D$7:$K$20,'설정시트'!$C$7:$C$20=I188)"),"#N/A")</f>
        <v>#N/A</v>
      </c>
      <c r="AC188" s="201"/>
      <c r="AD188" s="201"/>
      <c r="AE188" s="201"/>
      <c r="AF188" s="201"/>
      <c r="AG188" s="201"/>
      <c r="AH188" s="201"/>
      <c r="AI188" s="201"/>
    </row>
    <row r="189">
      <c r="H189" s="205"/>
      <c r="I189" s="206"/>
      <c r="J189" s="203"/>
      <c r="K189" s="207"/>
      <c r="L189" s="199"/>
      <c r="M189" s="130"/>
      <c r="N189" s="199"/>
      <c r="O189" s="200"/>
      <c r="P189" s="200"/>
      <c r="Q189" s="130"/>
      <c r="R189" s="199"/>
      <c r="S189" s="200"/>
      <c r="T189" s="132"/>
      <c r="AB189" s="201" t="str">
        <f>IFERROR(__xludf.DUMMYFUNCTION("FILTER('설정시트'!$D$7:$K$20,'설정시트'!$C$7:$C$20=I189)"),"#N/A")</f>
        <v>#N/A</v>
      </c>
      <c r="AC189" s="201"/>
      <c r="AD189" s="201"/>
      <c r="AE189" s="201"/>
      <c r="AF189" s="201"/>
      <c r="AG189" s="201"/>
      <c r="AH189" s="201"/>
      <c r="AI189" s="201"/>
    </row>
    <row r="190">
      <c r="H190" s="205"/>
      <c r="I190" s="206"/>
      <c r="J190" s="203"/>
      <c r="K190" s="207"/>
      <c r="L190" s="199"/>
      <c r="M190" s="130"/>
      <c r="N190" s="199"/>
      <c r="O190" s="200"/>
      <c r="P190" s="200"/>
      <c r="Q190" s="130"/>
      <c r="R190" s="199"/>
      <c r="S190" s="200"/>
      <c r="T190" s="132"/>
      <c r="AB190" s="201" t="str">
        <f>IFERROR(__xludf.DUMMYFUNCTION("FILTER('설정시트'!$D$7:$K$20,'설정시트'!$C$7:$C$20=I190)"),"#N/A")</f>
        <v>#N/A</v>
      </c>
      <c r="AC190" s="201"/>
      <c r="AD190" s="201"/>
      <c r="AE190" s="201"/>
      <c r="AF190" s="201"/>
      <c r="AG190" s="201"/>
      <c r="AH190" s="201"/>
      <c r="AI190" s="201"/>
    </row>
    <row r="191">
      <c r="H191" s="205"/>
      <c r="I191" s="206"/>
      <c r="J191" s="203"/>
      <c r="K191" s="207"/>
      <c r="L191" s="199"/>
      <c r="M191" s="130"/>
      <c r="N191" s="199"/>
      <c r="O191" s="200"/>
      <c r="P191" s="200"/>
      <c r="Q191" s="130"/>
      <c r="R191" s="199"/>
      <c r="S191" s="200"/>
      <c r="T191" s="132"/>
      <c r="AB191" s="201" t="str">
        <f>IFERROR(__xludf.DUMMYFUNCTION("FILTER('설정시트'!$D$7:$K$20,'설정시트'!$C$7:$C$20=I191)"),"#N/A")</f>
        <v>#N/A</v>
      </c>
      <c r="AC191" s="201"/>
      <c r="AD191" s="201"/>
      <c r="AE191" s="201"/>
      <c r="AF191" s="201"/>
      <c r="AG191" s="201"/>
      <c r="AH191" s="201"/>
      <c r="AI191" s="201"/>
    </row>
    <row r="192">
      <c r="H192" s="205"/>
      <c r="I192" s="206"/>
      <c r="J192" s="203"/>
      <c r="K192" s="207"/>
      <c r="L192" s="199"/>
      <c r="M192" s="130"/>
      <c r="N192" s="199"/>
      <c r="O192" s="200"/>
      <c r="P192" s="200"/>
      <c r="Q192" s="130"/>
      <c r="R192" s="199"/>
      <c r="S192" s="200"/>
      <c r="T192" s="132"/>
      <c r="AB192" s="201" t="str">
        <f>IFERROR(__xludf.DUMMYFUNCTION("FILTER('설정시트'!$D$7:$K$20,'설정시트'!$C$7:$C$20=I192)"),"#N/A")</f>
        <v>#N/A</v>
      </c>
      <c r="AC192" s="201"/>
      <c r="AD192" s="201"/>
      <c r="AE192" s="201"/>
      <c r="AF192" s="201"/>
      <c r="AG192" s="201"/>
      <c r="AH192" s="201"/>
      <c r="AI192" s="201"/>
    </row>
    <row r="193">
      <c r="H193" s="205"/>
      <c r="I193" s="206"/>
      <c r="J193" s="203"/>
      <c r="K193" s="207"/>
      <c r="L193" s="199"/>
      <c r="M193" s="130"/>
      <c r="N193" s="199"/>
      <c r="O193" s="200"/>
      <c r="P193" s="200"/>
      <c r="Q193" s="130"/>
      <c r="R193" s="199"/>
      <c r="S193" s="200"/>
      <c r="T193" s="132"/>
      <c r="AB193" s="201" t="str">
        <f>IFERROR(__xludf.DUMMYFUNCTION("FILTER('설정시트'!$D$7:$K$20,'설정시트'!$C$7:$C$20=I193)"),"#N/A")</f>
        <v>#N/A</v>
      </c>
      <c r="AC193" s="201"/>
      <c r="AD193" s="201"/>
      <c r="AE193" s="201"/>
      <c r="AF193" s="201"/>
      <c r="AG193" s="201"/>
      <c r="AH193" s="201"/>
      <c r="AI193" s="201"/>
    </row>
    <row r="194">
      <c r="H194" s="205"/>
      <c r="I194" s="206"/>
      <c r="J194" s="203"/>
      <c r="K194" s="207"/>
      <c r="L194" s="199"/>
      <c r="M194" s="130"/>
      <c r="N194" s="199"/>
      <c r="O194" s="200"/>
      <c r="P194" s="200"/>
      <c r="Q194" s="130"/>
      <c r="R194" s="199"/>
      <c r="S194" s="200"/>
      <c r="T194" s="132"/>
      <c r="AB194" s="201" t="str">
        <f>IFERROR(__xludf.DUMMYFUNCTION("FILTER('설정시트'!$D$7:$K$20,'설정시트'!$C$7:$C$20=I194)"),"#N/A")</f>
        <v>#N/A</v>
      </c>
      <c r="AC194" s="201"/>
      <c r="AD194" s="201"/>
      <c r="AE194" s="201"/>
      <c r="AF194" s="201"/>
      <c r="AG194" s="201"/>
      <c r="AH194" s="201"/>
      <c r="AI194" s="201"/>
    </row>
    <row r="195">
      <c r="H195" s="205"/>
      <c r="I195" s="206"/>
      <c r="J195" s="203"/>
      <c r="K195" s="207"/>
      <c r="L195" s="199"/>
      <c r="M195" s="130"/>
      <c r="N195" s="199"/>
      <c r="O195" s="200"/>
      <c r="P195" s="200"/>
      <c r="Q195" s="130"/>
      <c r="R195" s="199"/>
      <c r="S195" s="200"/>
      <c r="T195" s="132"/>
      <c r="AB195" s="201" t="str">
        <f>IFERROR(__xludf.DUMMYFUNCTION("FILTER('설정시트'!$D$7:$K$20,'설정시트'!$C$7:$C$20=I195)"),"#N/A")</f>
        <v>#N/A</v>
      </c>
      <c r="AC195" s="201"/>
      <c r="AD195" s="201"/>
      <c r="AE195" s="201"/>
      <c r="AF195" s="201"/>
      <c r="AG195" s="201"/>
      <c r="AH195" s="201"/>
      <c r="AI195" s="201"/>
    </row>
    <row r="196">
      <c r="H196" s="205"/>
      <c r="I196" s="206"/>
      <c r="J196" s="203"/>
      <c r="K196" s="207"/>
      <c r="L196" s="199"/>
      <c r="M196" s="130"/>
      <c r="N196" s="199"/>
      <c r="O196" s="200"/>
      <c r="P196" s="200"/>
      <c r="Q196" s="130"/>
      <c r="R196" s="199"/>
      <c r="S196" s="200"/>
      <c r="T196" s="132"/>
      <c r="AB196" s="201" t="str">
        <f>IFERROR(__xludf.DUMMYFUNCTION("FILTER('설정시트'!$D$7:$K$20,'설정시트'!$C$7:$C$20=I196)"),"#N/A")</f>
        <v>#N/A</v>
      </c>
      <c r="AC196" s="201"/>
      <c r="AD196" s="201"/>
      <c r="AE196" s="201"/>
      <c r="AF196" s="201"/>
      <c r="AG196" s="201"/>
      <c r="AH196" s="201"/>
      <c r="AI196" s="201"/>
    </row>
    <row r="197">
      <c r="H197" s="205"/>
      <c r="I197" s="206"/>
      <c r="J197" s="203"/>
      <c r="K197" s="207"/>
      <c r="L197" s="199"/>
      <c r="M197" s="130"/>
      <c r="N197" s="199"/>
      <c r="O197" s="200"/>
      <c r="P197" s="200"/>
      <c r="Q197" s="130"/>
      <c r="R197" s="199"/>
      <c r="S197" s="200"/>
      <c r="T197" s="132"/>
      <c r="AB197" s="201" t="str">
        <f>IFERROR(__xludf.DUMMYFUNCTION("FILTER('설정시트'!$D$7:$K$20,'설정시트'!$C$7:$C$20=I197)"),"#N/A")</f>
        <v>#N/A</v>
      </c>
      <c r="AC197" s="201"/>
      <c r="AD197" s="201"/>
      <c r="AE197" s="201"/>
      <c r="AF197" s="201"/>
      <c r="AG197" s="201"/>
      <c r="AH197" s="201"/>
      <c r="AI197" s="201"/>
    </row>
    <row r="198">
      <c r="H198" s="205"/>
      <c r="I198" s="206"/>
      <c r="J198" s="203"/>
      <c r="K198" s="207"/>
      <c r="L198" s="199"/>
      <c r="M198" s="130"/>
      <c r="N198" s="199"/>
      <c r="O198" s="200"/>
      <c r="P198" s="200"/>
      <c r="Q198" s="130"/>
      <c r="R198" s="199"/>
      <c r="S198" s="200"/>
      <c r="T198" s="132"/>
      <c r="AB198" s="201" t="str">
        <f>IFERROR(__xludf.DUMMYFUNCTION("FILTER('설정시트'!$D$7:$K$20,'설정시트'!$C$7:$C$20=I198)"),"#N/A")</f>
        <v>#N/A</v>
      </c>
      <c r="AC198" s="201"/>
      <c r="AD198" s="201"/>
      <c r="AE198" s="201"/>
      <c r="AF198" s="201"/>
      <c r="AG198" s="201"/>
      <c r="AH198" s="201"/>
      <c r="AI198" s="201"/>
    </row>
    <row r="199">
      <c r="H199" s="205"/>
      <c r="I199" s="206"/>
      <c r="J199" s="203"/>
      <c r="K199" s="207"/>
      <c r="L199" s="199"/>
      <c r="M199" s="130"/>
      <c r="N199" s="199"/>
      <c r="O199" s="200"/>
      <c r="P199" s="200"/>
      <c r="Q199" s="130"/>
      <c r="R199" s="199"/>
      <c r="S199" s="200"/>
      <c r="T199" s="132"/>
      <c r="AB199" s="201" t="str">
        <f>IFERROR(__xludf.DUMMYFUNCTION("FILTER('설정시트'!$D$7:$K$20,'설정시트'!$C$7:$C$20=I199)"),"#N/A")</f>
        <v>#N/A</v>
      </c>
      <c r="AC199" s="201"/>
      <c r="AD199" s="201"/>
      <c r="AE199" s="201"/>
      <c r="AF199" s="201"/>
      <c r="AG199" s="201"/>
      <c r="AH199" s="201"/>
      <c r="AI199" s="201"/>
    </row>
    <row r="200">
      <c r="H200" s="205"/>
      <c r="I200" s="206"/>
      <c r="J200" s="203"/>
      <c r="K200" s="207"/>
      <c r="L200" s="199"/>
      <c r="M200" s="130"/>
      <c r="N200" s="199"/>
      <c r="O200" s="200"/>
      <c r="P200" s="200"/>
      <c r="Q200" s="130"/>
      <c r="R200" s="199"/>
      <c r="S200" s="200"/>
      <c r="T200" s="132"/>
      <c r="AB200" s="201" t="str">
        <f>IFERROR(__xludf.DUMMYFUNCTION("FILTER('설정시트'!$D$7:$K$20,'설정시트'!$C$7:$C$20=I200)"),"#N/A")</f>
        <v>#N/A</v>
      </c>
      <c r="AC200" s="201"/>
      <c r="AD200" s="201"/>
      <c r="AE200" s="201"/>
      <c r="AF200" s="201"/>
      <c r="AG200" s="201"/>
      <c r="AH200" s="201"/>
      <c r="AI200" s="201"/>
    </row>
    <row r="201">
      <c r="H201" s="205"/>
      <c r="I201" s="206"/>
      <c r="J201" s="203"/>
      <c r="K201" s="207"/>
      <c r="L201" s="199"/>
      <c r="M201" s="130"/>
      <c r="N201" s="199"/>
      <c r="O201" s="200"/>
      <c r="P201" s="200"/>
      <c r="Q201" s="130"/>
      <c r="R201" s="199"/>
      <c r="S201" s="200"/>
      <c r="T201" s="132"/>
      <c r="AB201" s="201" t="str">
        <f>IFERROR(__xludf.DUMMYFUNCTION("FILTER('설정시트'!$D$7:$K$20,'설정시트'!$C$7:$C$20=I201)"),"#N/A")</f>
        <v>#N/A</v>
      </c>
      <c r="AC201" s="201"/>
      <c r="AD201" s="201"/>
      <c r="AE201" s="201"/>
      <c r="AF201" s="201"/>
      <c r="AG201" s="201"/>
      <c r="AH201" s="201"/>
      <c r="AI201" s="201"/>
    </row>
    <row r="202">
      <c r="H202" s="205"/>
      <c r="I202" s="206"/>
      <c r="J202" s="203"/>
      <c r="K202" s="207"/>
      <c r="L202" s="199"/>
      <c r="M202" s="130"/>
      <c r="N202" s="199"/>
      <c r="O202" s="200"/>
      <c r="P202" s="200"/>
      <c r="Q202" s="130"/>
      <c r="R202" s="199"/>
      <c r="S202" s="200"/>
      <c r="T202" s="132"/>
      <c r="AB202" s="201" t="str">
        <f>IFERROR(__xludf.DUMMYFUNCTION("FILTER('설정시트'!$D$7:$K$20,'설정시트'!$C$7:$C$20=I202)"),"#N/A")</f>
        <v>#N/A</v>
      </c>
      <c r="AC202" s="201"/>
      <c r="AD202" s="201"/>
      <c r="AE202" s="201"/>
      <c r="AF202" s="201"/>
      <c r="AG202" s="201"/>
      <c r="AH202" s="201"/>
      <c r="AI202" s="201"/>
    </row>
    <row r="203">
      <c r="H203" s="205"/>
      <c r="I203" s="206"/>
      <c r="J203" s="203"/>
      <c r="K203" s="207"/>
      <c r="L203" s="199"/>
      <c r="M203" s="130"/>
      <c r="N203" s="199"/>
      <c r="O203" s="200"/>
      <c r="P203" s="200"/>
      <c r="Q203" s="130"/>
      <c r="R203" s="199"/>
      <c r="S203" s="200"/>
      <c r="T203" s="132"/>
      <c r="AB203" s="201" t="str">
        <f>IFERROR(__xludf.DUMMYFUNCTION("FILTER('설정시트'!$D$7:$K$20,'설정시트'!$C$7:$C$20=I203)"),"#N/A")</f>
        <v>#N/A</v>
      </c>
      <c r="AC203" s="201"/>
      <c r="AD203" s="201"/>
      <c r="AE203" s="201"/>
      <c r="AF203" s="201"/>
      <c r="AG203" s="201"/>
      <c r="AH203" s="201"/>
      <c r="AI203" s="201"/>
    </row>
    <row r="204">
      <c r="H204" s="205"/>
      <c r="I204" s="206"/>
      <c r="J204" s="203"/>
      <c r="K204" s="207"/>
      <c r="L204" s="199"/>
      <c r="M204" s="130"/>
      <c r="N204" s="199"/>
      <c r="O204" s="200"/>
      <c r="P204" s="200"/>
      <c r="Q204" s="130"/>
      <c r="R204" s="199"/>
      <c r="S204" s="200"/>
      <c r="T204" s="132"/>
      <c r="AB204" s="201" t="str">
        <f>IFERROR(__xludf.DUMMYFUNCTION("FILTER('설정시트'!$D$7:$K$20,'설정시트'!$C$7:$C$20=I204)"),"#N/A")</f>
        <v>#N/A</v>
      </c>
      <c r="AC204" s="201"/>
      <c r="AD204" s="201"/>
      <c r="AE204" s="201"/>
      <c r="AF204" s="201"/>
      <c r="AG204" s="201"/>
      <c r="AH204" s="201"/>
      <c r="AI204" s="201"/>
    </row>
    <row r="205">
      <c r="H205" s="205"/>
      <c r="I205" s="206"/>
      <c r="J205" s="203"/>
      <c r="K205" s="207"/>
      <c r="L205" s="199"/>
      <c r="M205" s="130"/>
      <c r="N205" s="199"/>
      <c r="O205" s="200"/>
      <c r="P205" s="200"/>
      <c r="Q205" s="130"/>
      <c r="R205" s="199"/>
      <c r="S205" s="200"/>
      <c r="T205" s="132"/>
      <c r="AB205" s="201" t="str">
        <f>IFERROR(__xludf.DUMMYFUNCTION("FILTER('설정시트'!$D$7:$K$20,'설정시트'!$C$7:$C$20=I205)"),"#N/A")</f>
        <v>#N/A</v>
      </c>
      <c r="AC205" s="201"/>
      <c r="AD205" s="201"/>
      <c r="AE205" s="201"/>
      <c r="AF205" s="201"/>
      <c r="AG205" s="201"/>
      <c r="AH205" s="201"/>
      <c r="AI205" s="201"/>
    </row>
    <row r="206">
      <c r="H206" s="205"/>
      <c r="I206" s="206"/>
      <c r="J206" s="203"/>
      <c r="K206" s="207"/>
      <c r="L206" s="199"/>
      <c r="M206" s="130"/>
      <c r="N206" s="199"/>
      <c r="O206" s="200"/>
      <c r="P206" s="200"/>
      <c r="Q206" s="130"/>
      <c r="R206" s="199"/>
      <c r="S206" s="200"/>
      <c r="T206" s="132"/>
      <c r="AB206" s="201" t="str">
        <f>IFERROR(__xludf.DUMMYFUNCTION("FILTER('설정시트'!$D$7:$K$20,'설정시트'!$C$7:$C$20=I206)"),"#N/A")</f>
        <v>#N/A</v>
      </c>
      <c r="AC206" s="201"/>
      <c r="AD206" s="201"/>
      <c r="AE206" s="201"/>
      <c r="AF206" s="201"/>
      <c r="AG206" s="201"/>
      <c r="AH206" s="201"/>
      <c r="AI206" s="201"/>
    </row>
    <row r="207">
      <c r="H207" s="205"/>
      <c r="I207" s="206"/>
      <c r="J207" s="203"/>
      <c r="K207" s="207"/>
      <c r="L207" s="199"/>
      <c r="M207" s="130"/>
      <c r="N207" s="199"/>
      <c r="O207" s="200"/>
      <c r="P207" s="200"/>
      <c r="Q207" s="130"/>
      <c r="R207" s="199"/>
      <c r="S207" s="200"/>
      <c r="T207" s="132"/>
      <c r="AB207" s="201" t="str">
        <f>IFERROR(__xludf.DUMMYFUNCTION("FILTER('설정시트'!$D$7:$K$20,'설정시트'!$C$7:$C$20=I207)"),"#N/A")</f>
        <v>#N/A</v>
      </c>
      <c r="AC207" s="201"/>
      <c r="AD207" s="201"/>
      <c r="AE207" s="201"/>
      <c r="AF207" s="201"/>
      <c r="AG207" s="201"/>
      <c r="AH207" s="201"/>
      <c r="AI207" s="201"/>
    </row>
    <row r="208">
      <c r="H208" s="205"/>
      <c r="I208" s="206"/>
      <c r="J208" s="203"/>
      <c r="K208" s="207"/>
      <c r="L208" s="199"/>
      <c r="M208" s="130"/>
      <c r="N208" s="199"/>
      <c r="O208" s="200"/>
      <c r="P208" s="200"/>
      <c r="Q208" s="130"/>
      <c r="R208" s="199"/>
      <c r="S208" s="200"/>
      <c r="T208" s="132"/>
      <c r="AB208" s="201" t="str">
        <f>IFERROR(__xludf.DUMMYFUNCTION("FILTER('설정시트'!$D$7:$K$20,'설정시트'!$C$7:$C$20=I208)"),"#N/A")</f>
        <v>#N/A</v>
      </c>
      <c r="AC208" s="201"/>
      <c r="AD208" s="201"/>
      <c r="AE208" s="201"/>
      <c r="AF208" s="201"/>
      <c r="AG208" s="201"/>
      <c r="AH208" s="201"/>
      <c r="AI208" s="201"/>
    </row>
    <row r="209">
      <c r="H209" s="205"/>
      <c r="I209" s="206"/>
      <c r="J209" s="203"/>
      <c r="K209" s="207"/>
      <c r="L209" s="199"/>
      <c r="M209" s="130"/>
      <c r="N209" s="199"/>
      <c r="O209" s="200"/>
      <c r="P209" s="200"/>
      <c r="Q209" s="130"/>
      <c r="R209" s="199"/>
      <c r="S209" s="200"/>
      <c r="T209" s="132"/>
      <c r="AB209" s="201" t="str">
        <f>IFERROR(__xludf.DUMMYFUNCTION("FILTER('설정시트'!$D$7:$K$20,'설정시트'!$C$7:$C$20=I209)"),"#N/A")</f>
        <v>#N/A</v>
      </c>
      <c r="AC209" s="201"/>
      <c r="AD209" s="201"/>
      <c r="AE209" s="201"/>
      <c r="AF209" s="201"/>
      <c r="AG209" s="201"/>
      <c r="AH209" s="201"/>
      <c r="AI209" s="201"/>
    </row>
    <row r="210">
      <c r="H210" s="205"/>
      <c r="I210" s="206"/>
      <c r="J210" s="203"/>
      <c r="K210" s="207"/>
      <c r="L210" s="199"/>
      <c r="M210" s="130"/>
      <c r="N210" s="199"/>
      <c r="O210" s="200"/>
      <c r="P210" s="200"/>
      <c r="Q210" s="130"/>
      <c r="R210" s="199"/>
      <c r="S210" s="200"/>
      <c r="T210" s="132"/>
      <c r="AB210" s="201" t="str">
        <f>IFERROR(__xludf.DUMMYFUNCTION("FILTER('설정시트'!$D$7:$K$20,'설정시트'!$C$7:$C$20=I210)"),"#N/A")</f>
        <v>#N/A</v>
      </c>
      <c r="AC210" s="201"/>
      <c r="AD210" s="201"/>
      <c r="AE210" s="201"/>
      <c r="AF210" s="201"/>
      <c r="AG210" s="201"/>
      <c r="AH210" s="201"/>
      <c r="AI210" s="201"/>
    </row>
    <row r="211">
      <c r="H211" s="205"/>
      <c r="I211" s="206"/>
      <c r="J211" s="203"/>
      <c r="K211" s="207"/>
      <c r="L211" s="199"/>
      <c r="M211" s="130"/>
      <c r="N211" s="199"/>
      <c r="O211" s="200"/>
      <c r="P211" s="200"/>
      <c r="Q211" s="130"/>
      <c r="R211" s="199"/>
      <c r="S211" s="200"/>
      <c r="T211" s="132"/>
      <c r="AB211" s="201" t="str">
        <f>IFERROR(__xludf.DUMMYFUNCTION("FILTER('설정시트'!$D$7:$K$20,'설정시트'!$C$7:$C$20=I211)"),"#N/A")</f>
        <v>#N/A</v>
      </c>
      <c r="AC211" s="201"/>
      <c r="AD211" s="201"/>
      <c r="AE211" s="201"/>
      <c r="AF211" s="201"/>
      <c r="AG211" s="201"/>
      <c r="AH211" s="201"/>
      <c r="AI211" s="201"/>
    </row>
    <row r="212">
      <c r="H212" s="205"/>
      <c r="I212" s="206"/>
      <c r="J212" s="203"/>
      <c r="K212" s="207"/>
      <c r="L212" s="199"/>
      <c r="M212" s="130"/>
      <c r="N212" s="199"/>
      <c r="O212" s="200"/>
      <c r="P212" s="200"/>
      <c r="Q212" s="130"/>
      <c r="R212" s="199"/>
      <c r="S212" s="200"/>
      <c r="T212" s="132"/>
      <c r="AB212" s="201" t="str">
        <f>IFERROR(__xludf.DUMMYFUNCTION("FILTER('설정시트'!$D$7:$K$20,'설정시트'!$C$7:$C$20=I212)"),"#N/A")</f>
        <v>#N/A</v>
      </c>
      <c r="AC212" s="201"/>
      <c r="AD212" s="201"/>
      <c r="AE212" s="201"/>
      <c r="AF212" s="201"/>
      <c r="AG212" s="201"/>
      <c r="AH212" s="201"/>
      <c r="AI212" s="201"/>
    </row>
    <row r="213">
      <c r="H213" s="205"/>
      <c r="I213" s="206"/>
      <c r="J213" s="203"/>
      <c r="K213" s="207"/>
      <c r="L213" s="199"/>
      <c r="M213" s="130"/>
      <c r="N213" s="199"/>
      <c r="O213" s="200"/>
      <c r="P213" s="200"/>
      <c r="Q213" s="130"/>
      <c r="R213" s="199"/>
      <c r="S213" s="200"/>
      <c r="T213" s="132"/>
      <c r="AB213" s="201" t="str">
        <f>IFERROR(__xludf.DUMMYFUNCTION("FILTER('설정시트'!$D$7:$K$20,'설정시트'!$C$7:$C$20=I213)"),"#N/A")</f>
        <v>#N/A</v>
      </c>
      <c r="AC213" s="201"/>
      <c r="AD213" s="201"/>
      <c r="AE213" s="201"/>
      <c r="AF213" s="201"/>
      <c r="AG213" s="201"/>
      <c r="AH213" s="201"/>
      <c r="AI213" s="201"/>
    </row>
    <row r="214">
      <c r="H214" s="205"/>
      <c r="I214" s="206"/>
      <c r="J214" s="203"/>
      <c r="K214" s="207"/>
      <c r="L214" s="199"/>
      <c r="M214" s="130"/>
      <c r="N214" s="199"/>
      <c r="O214" s="200"/>
      <c r="P214" s="200"/>
      <c r="Q214" s="130"/>
      <c r="R214" s="199"/>
      <c r="S214" s="200"/>
      <c r="T214" s="132"/>
      <c r="AB214" s="201" t="str">
        <f>IFERROR(__xludf.DUMMYFUNCTION("FILTER('설정시트'!$D$7:$K$20,'설정시트'!$C$7:$C$20=I214)"),"#N/A")</f>
        <v>#N/A</v>
      </c>
      <c r="AC214" s="201"/>
      <c r="AD214" s="201"/>
      <c r="AE214" s="201"/>
      <c r="AF214" s="201"/>
      <c r="AG214" s="201"/>
      <c r="AH214" s="201"/>
      <c r="AI214" s="201"/>
    </row>
    <row r="215">
      <c r="H215" s="205"/>
      <c r="I215" s="206"/>
      <c r="J215" s="203"/>
      <c r="K215" s="207"/>
      <c r="L215" s="199"/>
      <c r="M215" s="130"/>
      <c r="N215" s="199"/>
      <c r="O215" s="200"/>
      <c r="P215" s="200"/>
      <c r="Q215" s="130"/>
      <c r="R215" s="199"/>
      <c r="S215" s="200"/>
      <c r="T215" s="132"/>
      <c r="AB215" s="201" t="str">
        <f>IFERROR(__xludf.DUMMYFUNCTION("FILTER('설정시트'!$D$7:$K$20,'설정시트'!$C$7:$C$20=I215)"),"#N/A")</f>
        <v>#N/A</v>
      </c>
      <c r="AC215" s="201"/>
      <c r="AD215" s="201"/>
      <c r="AE215" s="201"/>
      <c r="AF215" s="201"/>
      <c r="AG215" s="201"/>
      <c r="AH215" s="201"/>
      <c r="AI215" s="201"/>
    </row>
    <row r="216">
      <c r="H216" s="205"/>
      <c r="I216" s="206"/>
      <c r="J216" s="203"/>
      <c r="K216" s="207"/>
      <c r="L216" s="199"/>
      <c r="M216" s="130"/>
      <c r="N216" s="199"/>
      <c r="O216" s="200"/>
      <c r="P216" s="200"/>
      <c r="Q216" s="130"/>
      <c r="R216" s="199"/>
      <c r="S216" s="200"/>
      <c r="T216" s="132"/>
      <c r="AB216" s="201" t="str">
        <f>IFERROR(__xludf.DUMMYFUNCTION("FILTER('설정시트'!$D$7:$K$20,'설정시트'!$C$7:$C$20=I216)"),"#N/A")</f>
        <v>#N/A</v>
      </c>
      <c r="AC216" s="201"/>
      <c r="AD216" s="201"/>
      <c r="AE216" s="201"/>
      <c r="AF216" s="201"/>
      <c r="AG216" s="201"/>
      <c r="AH216" s="201"/>
      <c r="AI216" s="201"/>
    </row>
    <row r="217">
      <c r="H217" s="205"/>
      <c r="I217" s="206"/>
      <c r="J217" s="203"/>
      <c r="K217" s="207"/>
      <c r="L217" s="199"/>
      <c r="M217" s="130"/>
      <c r="N217" s="199"/>
      <c r="O217" s="200"/>
      <c r="P217" s="200"/>
      <c r="Q217" s="130"/>
      <c r="R217" s="199"/>
      <c r="S217" s="200"/>
      <c r="T217" s="132"/>
      <c r="AB217" s="201" t="str">
        <f>IFERROR(__xludf.DUMMYFUNCTION("FILTER('설정시트'!$D$7:$K$20,'설정시트'!$C$7:$C$20=I217)"),"#N/A")</f>
        <v>#N/A</v>
      </c>
      <c r="AC217" s="201"/>
      <c r="AD217" s="201"/>
      <c r="AE217" s="201"/>
      <c r="AF217" s="201"/>
      <c r="AG217" s="201"/>
      <c r="AH217" s="201"/>
      <c r="AI217" s="201"/>
    </row>
    <row r="218">
      <c r="H218" s="205"/>
      <c r="I218" s="206"/>
      <c r="J218" s="203"/>
      <c r="K218" s="207"/>
      <c r="L218" s="199"/>
      <c r="M218" s="130"/>
      <c r="N218" s="199"/>
      <c r="O218" s="200"/>
      <c r="P218" s="200"/>
      <c r="Q218" s="130"/>
      <c r="R218" s="199"/>
      <c r="S218" s="200"/>
      <c r="T218" s="132"/>
      <c r="AB218" s="201" t="str">
        <f>IFERROR(__xludf.DUMMYFUNCTION("FILTER('설정시트'!$D$7:$K$20,'설정시트'!$C$7:$C$20=I218)"),"#N/A")</f>
        <v>#N/A</v>
      </c>
      <c r="AC218" s="201"/>
      <c r="AD218" s="201"/>
      <c r="AE218" s="201"/>
      <c r="AF218" s="201"/>
      <c r="AG218" s="201"/>
      <c r="AH218" s="201"/>
      <c r="AI218" s="201"/>
    </row>
    <row r="219">
      <c r="H219" s="205"/>
      <c r="I219" s="206"/>
      <c r="J219" s="203"/>
      <c r="K219" s="207"/>
      <c r="L219" s="199"/>
      <c r="M219" s="130"/>
      <c r="N219" s="199"/>
      <c r="O219" s="200"/>
      <c r="P219" s="200"/>
      <c r="Q219" s="130"/>
      <c r="R219" s="199"/>
      <c r="S219" s="200"/>
      <c r="T219" s="132"/>
      <c r="AB219" s="201" t="str">
        <f>IFERROR(__xludf.DUMMYFUNCTION("FILTER('설정시트'!$D$7:$K$20,'설정시트'!$C$7:$C$20=I219)"),"#N/A")</f>
        <v>#N/A</v>
      </c>
      <c r="AC219" s="201"/>
      <c r="AD219" s="201"/>
      <c r="AE219" s="201"/>
      <c r="AF219" s="201"/>
      <c r="AG219" s="201"/>
      <c r="AH219" s="201"/>
      <c r="AI219" s="201"/>
    </row>
    <row r="220">
      <c r="H220" s="205"/>
      <c r="I220" s="206"/>
      <c r="J220" s="203"/>
      <c r="K220" s="207"/>
      <c r="L220" s="199"/>
      <c r="M220" s="130"/>
      <c r="N220" s="199"/>
      <c r="O220" s="200"/>
      <c r="P220" s="200"/>
      <c r="Q220" s="130"/>
      <c r="R220" s="199"/>
      <c r="S220" s="200"/>
      <c r="T220" s="132"/>
      <c r="AB220" s="201" t="str">
        <f>IFERROR(__xludf.DUMMYFUNCTION("FILTER('설정시트'!$D$7:$K$20,'설정시트'!$C$7:$C$20=I220)"),"#N/A")</f>
        <v>#N/A</v>
      </c>
      <c r="AC220" s="201"/>
      <c r="AD220" s="201"/>
      <c r="AE220" s="201"/>
      <c r="AF220" s="201"/>
      <c r="AG220" s="201"/>
      <c r="AH220" s="201"/>
      <c r="AI220" s="201"/>
    </row>
    <row r="221">
      <c r="H221" s="205"/>
      <c r="I221" s="206"/>
      <c r="J221" s="203"/>
      <c r="K221" s="207"/>
      <c r="L221" s="199"/>
      <c r="M221" s="130"/>
      <c r="N221" s="199"/>
      <c r="O221" s="200"/>
      <c r="P221" s="200"/>
      <c r="Q221" s="130"/>
      <c r="R221" s="199"/>
      <c r="S221" s="200"/>
      <c r="T221" s="132"/>
      <c r="AB221" s="201" t="str">
        <f>IFERROR(__xludf.DUMMYFUNCTION("FILTER('설정시트'!$D$7:$K$20,'설정시트'!$C$7:$C$20=I221)"),"#N/A")</f>
        <v>#N/A</v>
      </c>
      <c r="AC221" s="201"/>
      <c r="AD221" s="201"/>
      <c r="AE221" s="201"/>
      <c r="AF221" s="201"/>
      <c r="AG221" s="201"/>
      <c r="AH221" s="201"/>
      <c r="AI221" s="201"/>
    </row>
    <row r="222">
      <c r="H222" s="205"/>
      <c r="I222" s="206"/>
      <c r="J222" s="203"/>
      <c r="K222" s="207"/>
      <c r="L222" s="199"/>
      <c r="M222" s="130"/>
      <c r="N222" s="199"/>
      <c r="O222" s="200"/>
      <c r="P222" s="200"/>
      <c r="Q222" s="130"/>
      <c r="R222" s="199"/>
      <c r="S222" s="200"/>
      <c r="T222" s="132"/>
      <c r="AB222" s="201" t="str">
        <f>IFERROR(__xludf.DUMMYFUNCTION("FILTER('설정시트'!$D$7:$K$20,'설정시트'!$C$7:$C$20=I222)"),"#N/A")</f>
        <v>#N/A</v>
      </c>
      <c r="AC222" s="201"/>
      <c r="AD222" s="201"/>
      <c r="AE222" s="201"/>
      <c r="AF222" s="201"/>
      <c r="AG222" s="201"/>
      <c r="AH222" s="201"/>
      <c r="AI222" s="201"/>
    </row>
    <row r="223">
      <c r="H223" s="205"/>
      <c r="I223" s="206"/>
      <c r="J223" s="203"/>
      <c r="K223" s="207"/>
      <c r="L223" s="199"/>
      <c r="M223" s="130"/>
      <c r="N223" s="199"/>
      <c r="O223" s="200"/>
      <c r="P223" s="200"/>
      <c r="Q223" s="130"/>
      <c r="R223" s="199"/>
      <c r="S223" s="200"/>
      <c r="T223" s="132"/>
      <c r="AB223" s="201" t="str">
        <f>IFERROR(__xludf.DUMMYFUNCTION("FILTER('설정시트'!$D$7:$K$20,'설정시트'!$C$7:$C$20=I223)"),"#N/A")</f>
        <v>#N/A</v>
      </c>
      <c r="AC223" s="201"/>
      <c r="AD223" s="201"/>
      <c r="AE223" s="201"/>
      <c r="AF223" s="201"/>
      <c r="AG223" s="201"/>
      <c r="AH223" s="201"/>
      <c r="AI223" s="201"/>
    </row>
    <row r="224">
      <c r="H224" s="205"/>
      <c r="I224" s="206"/>
      <c r="J224" s="203"/>
      <c r="K224" s="207"/>
      <c r="L224" s="199"/>
      <c r="M224" s="130"/>
      <c r="N224" s="199"/>
      <c r="O224" s="200"/>
      <c r="P224" s="200"/>
      <c r="Q224" s="130"/>
      <c r="R224" s="199"/>
      <c r="S224" s="200"/>
      <c r="T224" s="132"/>
      <c r="AB224" s="201" t="str">
        <f>IFERROR(__xludf.DUMMYFUNCTION("FILTER('설정시트'!$D$7:$K$20,'설정시트'!$C$7:$C$20=I224)"),"#N/A")</f>
        <v>#N/A</v>
      </c>
      <c r="AC224" s="201"/>
      <c r="AD224" s="201"/>
      <c r="AE224" s="201"/>
      <c r="AF224" s="201"/>
      <c r="AG224" s="201"/>
      <c r="AH224" s="201"/>
      <c r="AI224" s="201"/>
    </row>
    <row r="225">
      <c r="H225" s="205"/>
      <c r="I225" s="206"/>
      <c r="J225" s="203"/>
      <c r="K225" s="207"/>
      <c r="L225" s="199"/>
      <c r="M225" s="130"/>
      <c r="N225" s="199"/>
      <c r="O225" s="200"/>
      <c r="P225" s="200"/>
      <c r="Q225" s="130"/>
      <c r="R225" s="199"/>
      <c r="S225" s="200"/>
      <c r="T225" s="132"/>
      <c r="AB225" s="201" t="str">
        <f>IFERROR(__xludf.DUMMYFUNCTION("FILTER('설정시트'!$D$7:$K$20,'설정시트'!$C$7:$C$20=I225)"),"#N/A")</f>
        <v>#N/A</v>
      </c>
      <c r="AC225" s="201"/>
      <c r="AD225" s="201"/>
      <c r="AE225" s="201"/>
      <c r="AF225" s="201"/>
      <c r="AG225" s="201"/>
      <c r="AH225" s="201"/>
      <c r="AI225" s="201"/>
    </row>
    <row r="226">
      <c r="H226" s="205"/>
      <c r="I226" s="206"/>
      <c r="J226" s="203"/>
      <c r="K226" s="207"/>
      <c r="L226" s="199"/>
      <c r="M226" s="130"/>
      <c r="N226" s="199"/>
      <c r="O226" s="200"/>
      <c r="P226" s="200"/>
      <c r="Q226" s="130"/>
      <c r="R226" s="199"/>
      <c r="S226" s="200"/>
      <c r="T226" s="132"/>
      <c r="AB226" s="201" t="str">
        <f>IFERROR(__xludf.DUMMYFUNCTION("FILTER('설정시트'!$D$7:$K$20,'설정시트'!$C$7:$C$20=I226)"),"#N/A")</f>
        <v>#N/A</v>
      </c>
      <c r="AC226" s="201"/>
      <c r="AD226" s="201"/>
      <c r="AE226" s="201"/>
      <c r="AF226" s="201"/>
      <c r="AG226" s="201"/>
      <c r="AH226" s="201"/>
      <c r="AI226" s="201"/>
    </row>
    <row r="227">
      <c r="H227" s="205"/>
      <c r="I227" s="206"/>
      <c r="J227" s="203"/>
      <c r="K227" s="207"/>
      <c r="L227" s="199"/>
      <c r="M227" s="130"/>
      <c r="N227" s="199"/>
      <c r="O227" s="200"/>
      <c r="P227" s="200"/>
      <c r="Q227" s="130"/>
      <c r="R227" s="199"/>
      <c r="S227" s="200"/>
      <c r="T227" s="132"/>
      <c r="AB227" s="201" t="str">
        <f>IFERROR(__xludf.DUMMYFUNCTION("FILTER('설정시트'!$D$7:$K$20,'설정시트'!$C$7:$C$20=I227)"),"#N/A")</f>
        <v>#N/A</v>
      </c>
      <c r="AC227" s="201"/>
      <c r="AD227" s="201"/>
      <c r="AE227" s="201"/>
      <c r="AF227" s="201"/>
      <c r="AG227" s="201"/>
      <c r="AH227" s="201"/>
      <c r="AI227" s="201"/>
    </row>
    <row r="228">
      <c r="H228" s="205"/>
      <c r="I228" s="206"/>
      <c r="J228" s="203"/>
      <c r="K228" s="207"/>
      <c r="L228" s="199"/>
      <c r="M228" s="130"/>
      <c r="N228" s="199"/>
      <c r="O228" s="200"/>
      <c r="P228" s="200"/>
      <c r="Q228" s="130"/>
      <c r="R228" s="199"/>
      <c r="S228" s="200"/>
      <c r="T228" s="132"/>
      <c r="AB228" s="201" t="str">
        <f>IFERROR(__xludf.DUMMYFUNCTION("FILTER('설정시트'!$D$7:$K$20,'설정시트'!$C$7:$C$20=I228)"),"#N/A")</f>
        <v>#N/A</v>
      </c>
      <c r="AC228" s="201"/>
      <c r="AD228" s="201"/>
      <c r="AE228" s="201"/>
      <c r="AF228" s="201"/>
      <c r="AG228" s="201"/>
      <c r="AH228" s="201"/>
      <c r="AI228" s="201"/>
    </row>
    <row r="229">
      <c r="H229" s="205"/>
      <c r="I229" s="206"/>
      <c r="J229" s="203"/>
      <c r="K229" s="207"/>
      <c r="L229" s="199"/>
      <c r="M229" s="130"/>
      <c r="N229" s="199"/>
      <c r="O229" s="200"/>
      <c r="P229" s="200"/>
      <c r="Q229" s="130"/>
      <c r="R229" s="199"/>
      <c r="S229" s="200"/>
      <c r="T229" s="132"/>
      <c r="AB229" s="201" t="str">
        <f>IFERROR(__xludf.DUMMYFUNCTION("FILTER('설정시트'!$D$7:$K$20,'설정시트'!$C$7:$C$20=I229)"),"#N/A")</f>
        <v>#N/A</v>
      </c>
      <c r="AC229" s="201"/>
      <c r="AD229" s="201"/>
      <c r="AE229" s="201"/>
      <c r="AF229" s="201"/>
      <c r="AG229" s="201"/>
      <c r="AH229" s="201"/>
      <c r="AI229" s="201"/>
    </row>
    <row r="230">
      <c r="H230" s="205"/>
      <c r="I230" s="206"/>
      <c r="J230" s="203"/>
      <c r="K230" s="207"/>
      <c r="L230" s="199"/>
      <c r="M230" s="130"/>
      <c r="N230" s="199"/>
      <c r="O230" s="200"/>
      <c r="P230" s="200"/>
      <c r="Q230" s="130"/>
      <c r="R230" s="199"/>
      <c r="S230" s="200"/>
      <c r="T230" s="132"/>
      <c r="AB230" s="201" t="str">
        <f>IFERROR(__xludf.DUMMYFUNCTION("FILTER('설정시트'!$D$7:$K$20,'설정시트'!$C$7:$C$20=I230)"),"#N/A")</f>
        <v>#N/A</v>
      </c>
      <c r="AC230" s="201"/>
      <c r="AD230" s="201"/>
      <c r="AE230" s="201"/>
      <c r="AF230" s="201"/>
      <c r="AG230" s="201"/>
      <c r="AH230" s="201"/>
      <c r="AI230" s="201"/>
    </row>
    <row r="231">
      <c r="H231" s="205"/>
      <c r="I231" s="206"/>
      <c r="J231" s="203"/>
      <c r="K231" s="207"/>
      <c r="L231" s="199"/>
      <c r="M231" s="130"/>
      <c r="N231" s="199"/>
      <c r="O231" s="200"/>
      <c r="P231" s="200"/>
      <c r="Q231" s="130"/>
      <c r="R231" s="199"/>
      <c r="S231" s="200"/>
      <c r="T231" s="132"/>
      <c r="AB231" s="201" t="str">
        <f>IFERROR(__xludf.DUMMYFUNCTION("FILTER('설정시트'!$D$7:$K$20,'설정시트'!$C$7:$C$20=I231)"),"#N/A")</f>
        <v>#N/A</v>
      </c>
      <c r="AC231" s="201"/>
      <c r="AD231" s="201"/>
      <c r="AE231" s="201"/>
      <c r="AF231" s="201"/>
      <c r="AG231" s="201"/>
      <c r="AH231" s="201"/>
      <c r="AI231" s="201"/>
    </row>
    <row r="232">
      <c r="H232" s="205"/>
      <c r="I232" s="206"/>
      <c r="J232" s="203"/>
      <c r="K232" s="207"/>
      <c r="L232" s="199"/>
      <c r="M232" s="130"/>
      <c r="N232" s="199"/>
      <c r="O232" s="200"/>
      <c r="P232" s="200"/>
      <c r="Q232" s="130"/>
      <c r="R232" s="199"/>
      <c r="S232" s="200"/>
      <c r="T232" s="132"/>
      <c r="AB232" s="201" t="str">
        <f>IFERROR(__xludf.DUMMYFUNCTION("FILTER('설정시트'!$D$7:$K$20,'설정시트'!$C$7:$C$20=I232)"),"#N/A")</f>
        <v>#N/A</v>
      </c>
      <c r="AC232" s="201"/>
      <c r="AD232" s="201"/>
      <c r="AE232" s="201"/>
      <c r="AF232" s="201"/>
      <c r="AG232" s="201"/>
      <c r="AH232" s="201"/>
      <c r="AI232" s="201"/>
    </row>
    <row r="233">
      <c r="H233" s="205"/>
      <c r="I233" s="206"/>
      <c r="J233" s="203"/>
      <c r="K233" s="207"/>
      <c r="L233" s="199"/>
      <c r="M233" s="130"/>
      <c r="N233" s="199"/>
      <c r="O233" s="200"/>
      <c r="P233" s="200"/>
      <c r="Q233" s="130"/>
      <c r="R233" s="199"/>
      <c r="S233" s="200"/>
      <c r="T233" s="132"/>
      <c r="AB233" s="201" t="str">
        <f>IFERROR(__xludf.DUMMYFUNCTION("FILTER('설정시트'!$D$7:$K$20,'설정시트'!$C$7:$C$20=I233)"),"#N/A")</f>
        <v>#N/A</v>
      </c>
      <c r="AC233" s="201"/>
      <c r="AD233" s="201"/>
      <c r="AE233" s="201"/>
      <c r="AF233" s="201"/>
      <c r="AG233" s="201"/>
      <c r="AH233" s="201"/>
      <c r="AI233" s="201"/>
    </row>
    <row r="234">
      <c r="H234" s="205"/>
      <c r="I234" s="206"/>
      <c r="J234" s="203"/>
      <c r="K234" s="207"/>
      <c r="L234" s="199"/>
      <c r="M234" s="130"/>
      <c r="N234" s="199"/>
      <c r="O234" s="200"/>
      <c r="P234" s="200"/>
      <c r="Q234" s="130"/>
      <c r="R234" s="199"/>
      <c r="S234" s="200"/>
      <c r="T234" s="132"/>
      <c r="AB234" s="201" t="str">
        <f>IFERROR(__xludf.DUMMYFUNCTION("FILTER('설정시트'!$D$7:$K$20,'설정시트'!$C$7:$C$20=I234)"),"#N/A")</f>
        <v>#N/A</v>
      </c>
      <c r="AC234" s="201"/>
      <c r="AD234" s="201"/>
      <c r="AE234" s="201"/>
      <c r="AF234" s="201"/>
      <c r="AG234" s="201"/>
      <c r="AH234" s="201"/>
      <c r="AI234" s="201"/>
    </row>
    <row r="235">
      <c r="H235" s="205"/>
      <c r="I235" s="206"/>
      <c r="J235" s="203"/>
      <c r="K235" s="207"/>
      <c r="L235" s="199"/>
      <c r="M235" s="130"/>
      <c r="N235" s="199"/>
      <c r="O235" s="200"/>
      <c r="P235" s="200"/>
      <c r="Q235" s="130"/>
      <c r="R235" s="199"/>
      <c r="S235" s="200"/>
      <c r="T235" s="132"/>
      <c r="AB235" s="201" t="str">
        <f>IFERROR(__xludf.DUMMYFUNCTION("FILTER('설정시트'!$D$7:$K$20,'설정시트'!$C$7:$C$20=I235)"),"#N/A")</f>
        <v>#N/A</v>
      </c>
      <c r="AC235" s="201"/>
      <c r="AD235" s="201"/>
      <c r="AE235" s="201"/>
      <c r="AF235" s="201"/>
      <c r="AG235" s="201"/>
      <c r="AH235" s="201"/>
      <c r="AI235" s="201"/>
    </row>
    <row r="236">
      <c r="H236" s="205"/>
      <c r="I236" s="206"/>
      <c r="J236" s="203"/>
      <c r="K236" s="207"/>
      <c r="L236" s="199"/>
      <c r="M236" s="130"/>
      <c r="N236" s="199"/>
      <c r="O236" s="200"/>
      <c r="P236" s="200"/>
      <c r="Q236" s="130"/>
      <c r="R236" s="199"/>
      <c r="S236" s="200"/>
      <c r="T236" s="132"/>
      <c r="AB236" s="201" t="str">
        <f>IFERROR(__xludf.DUMMYFUNCTION("FILTER('설정시트'!$D$7:$K$20,'설정시트'!$C$7:$C$20=I236)"),"#N/A")</f>
        <v>#N/A</v>
      </c>
      <c r="AC236" s="201"/>
      <c r="AD236" s="201"/>
      <c r="AE236" s="201"/>
      <c r="AF236" s="201"/>
      <c r="AG236" s="201"/>
      <c r="AH236" s="201"/>
      <c r="AI236" s="201"/>
    </row>
    <row r="237">
      <c r="H237" s="205"/>
      <c r="I237" s="206"/>
      <c r="J237" s="203"/>
      <c r="K237" s="207"/>
      <c r="L237" s="199"/>
      <c r="M237" s="130"/>
      <c r="N237" s="199"/>
      <c r="O237" s="200"/>
      <c r="P237" s="200"/>
      <c r="Q237" s="130"/>
      <c r="R237" s="199"/>
      <c r="S237" s="200"/>
      <c r="T237" s="132"/>
      <c r="AB237" s="201" t="str">
        <f>IFERROR(__xludf.DUMMYFUNCTION("FILTER('설정시트'!$D$7:$K$20,'설정시트'!$C$7:$C$20=I237)"),"#N/A")</f>
        <v>#N/A</v>
      </c>
      <c r="AC237" s="201"/>
      <c r="AD237" s="201"/>
      <c r="AE237" s="201"/>
      <c r="AF237" s="201"/>
      <c r="AG237" s="201"/>
      <c r="AH237" s="201"/>
      <c r="AI237" s="201"/>
    </row>
    <row r="238">
      <c r="H238" s="205"/>
      <c r="I238" s="206"/>
      <c r="J238" s="203"/>
      <c r="K238" s="207"/>
      <c r="L238" s="199"/>
      <c r="M238" s="130"/>
      <c r="N238" s="199"/>
      <c r="O238" s="200"/>
      <c r="P238" s="200"/>
      <c r="Q238" s="130"/>
      <c r="R238" s="199"/>
      <c r="S238" s="200"/>
      <c r="T238" s="132"/>
      <c r="AB238" s="201" t="str">
        <f>IFERROR(__xludf.DUMMYFUNCTION("FILTER('설정시트'!$D$7:$K$20,'설정시트'!$C$7:$C$20=I238)"),"#N/A")</f>
        <v>#N/A</v>
      </c>
      <c r="AC238" s="201"/>
      <c r="AD238" s="201"/>
      <c r="AE238" s="201"/>
      <c r="AF238" s="201"/>
      <c r="AG238" s="201"/>
      <c r="AH238" s="201"/>
      <c r="AI238" s="201"/>
    </row>
    <row r="239">
      <c r="H239" s="205"/>
      <c r="I239" s="206"/>
      <c r="J239" s="203"/>
      <c r="K239" s="207"/>
      <c r="L239" s="199"/>
      <c r="M239" s="130"/>
      <c r="N239" s="199"/>
      <c r="O239" s="200"/>
      <c r="P239" s="200"/>
      <c r="Q239" s="130"/>
      <c r="R239" s="199"/>
      <c r="S239" s="200"/>
      <c r="T239" s="132"/>
      <c r="AB239" s="201" t="str">
        <f>IFERROR(__xludf.DUMMYFUNCTION("FILTER('설정시트'!$D$7:$K$20,'설정시트'!$C$7:$C$20=I239)"),"#N/A")</f>
        <v>#N/A</v>
      </c>
      <c r="AC239" s="201"/>
      <c r="AD239" s="201"/>
      <c r="AE239" s="201"/>
      <c r="AF239" s="201"/>
      <c r="AG239" s="201"/>
      <c r="AH239" s="201"/>
      <c r="AI239" s="201"/>
    </row>
    <row r="240">
      <c r="H240" s="205"/>
      <c r="I240" s="206"/>
      <c r="J240" s="203"/>
      <c r="K240" s="207"/>
      <c r="L240" s="199"/>
      <c r="M240" s="130"/>
      <c r="N240" s="199"/>
      <c r="O240" s="200"/>
      <c r="P240" s="200"/>
      <c r="Q240" s="130"/>
      <c r="R240" s="199"/>
      <c r="S240" s="200"/>
      <c r="T240" s="132"/>
      <c r="AB240" s="201" t="str">
        <f>IFERROR(__xludf.DUMMYFUNCTION("FILTER('설정시트'!$D$7:$K$20,'설정시트'!$C$7:$C$20=I240)"),"#N/A")</f>
        <v>#N/A</v>
      </c>
      <c r="AC240" s="201"/>
      <c r="AD240" s="201"/>
      <c r="AE240" s="201"/>
      <c r="AF240" s="201"/>
      <c r="AG240" s="201"/>
      <c r="AH240" s="201"/>
      <c r="AI240" s="201"/>
    </row>
    <row r="241">
      <c r="H241" s="205"/>
      <c r="I241" s="206"/>
      <c r="J241" s="203"/>
      <c r="K241" s="207"/>
      <c r="L241" s="199"/>
      <c r="M241" s="130"/>
      <c r="N241" s="199"/>
      <c r="O241" s="200"/>
      <c r="P241" s="200"/>
      <c r="Q241" s="130"/>
      <c r="R241" s="199"/>
      <c r="S241" s="200"/>
      <c r="T241" s="132"/>
      <c r="AB241" s="201" t="str">
        <f>IFERROR(__xludf.DUMMYFUNCTION("FILTER('설정시트'!$D$7:$K$20,'설정시트'!$C$7:$C$20=I241)"),"#N/A")</f>
        <v>#N/A</v>
      </c>
      <c r="AC241" s="201"/>
      <c r="AD241" s="201"/>
      <c r="AE241" s="201"/>
      <c r="AF241" s="201"/>
      <c r="AG241" s="201"/>
      <c r="AH241" s="201"/>
      <c r="AI241" s="201"/>
    </row>
    <row r="242">
      <c r="H242" s="205"/>
      <c r="I242" s="206"/>
      <c r="J242" s="203"/>
      <c r="K242" s="207"/>
      <c r="L242" s="199"/>
      <c r="M242" s="130"/>
      <c r="N242" s="199"/>
      <c r="O242" s="200"/>
      <c r="P242" s="200"/>
      <c r="Q242" s="130"/>
      <c r="R242" s="199"/>
      <c r="S242" s="200"/>
      <c r="T242" s="132"/>
      <c r="AB242" s="201" t="str">
        <f>IFERROR(__xludf.DUMMYFUNCTION("FILTER('설정시트'!$D$7:$K$20,'설정시트'!$C$7:$C$20=I242)"),"#N/A")</f>
        <v>#N/A</v>
      </c>
      <c r="AC242" s="201"/>
      <c r="AD242" s="201"/>
      <c r="AE242" s="201"/>
      <c r="AF242" s="201"/>
      <c r="AG242" s="201"/>
      <c r="AH242" s="201"/>
      <c r="AI242" s="201"/>
    </row>
    <row r="243">
      <c r="H243" s="205"/>
      <c r="I243" s="206"/>
      <c r="J243" s="203"/>
      <c r="K243" s="207"/>
      <c r="L243" s="199"/>
      <c r="M243" s="130"/>
      <c r="N243" s="199"/>
      <c r="O243" s="200"/>
      <c r="P243" s="200"/>
      <c r="Q243" s="130"/>
      <c r="R243" s="199"/>
      <c r="S243" s="200"/>
      <c r="T243" s="132"/>
      <c r="AB243" s="201" t="str">
        <f>IFERROR(__xludf.DUMMYFUNCTION("FILTER('설정시트'!$D$7:$K$20,'설정시트'!$C$7:$C$20=I243)"),"#N/A")</f>
        <v>#N/A</v>
      </c>
      <c r="AC243" s="201"/>
      <c r="AD243" s="201"/>
      <c r="AE243" s="201"/>
      <c r="AF243" s="201"/>
      <c r="AG243" s="201"/>
      <c r="AH243" s="201"/>
      <c r="AI243" s="201"/>
    </row>
    <row r="244">
      <c r="H244" s="205"/>
      <c r="I244" s="206"/>
      <c r="J244" s="203"/>
      <c r="K244" s="207"/>
      <c r="L244" s="199"/>
      <c r="M244" s="130"/>
      <c r="N244" s="199"/>
      <c r="O244" s="200"/>
      <c r="P244" s="200"/>
      <c r="Q244" s="130"/>
      <c r="R244" s="199"/>
      <c r="S244" s="200"/>
      <c r="T244" s="132"/>
      <c r="AB244" s="201" t="str">
        <f>IFERROR(__xludf.DUMMYFUNCTION("FILTER('설정시트'!$D$7:$K$20,'설정시트'!$C$7:$C$20=I244)"),"#N/A")</f>
        <v>#N/A</v>
      </c>
      <c r="AC244" s="201"/>
      <c r="AD244" s="201"/>
      <c r="AE244" s="201"/>
      <c r="AF244" s="201"/>
      <c r="AG244" s="201"/>
      <c r="AH244" s="201"/>
      <c r="AI244" s="201"/>
    </row>
    <row r="245">
      <c r="H245" s="205"/>
      <c r="I245" s="206"/>
      <c r="J245" s="203"/>
      <c r="K245" s="207"/>
      <c r="L245" s="199"/>
      <c r="M245" s="130"/>
      <c r="N245" s="199"/>
      <c r="O245" s="200"/>
      <c r="P245" s="200"/>
      <c r="Q245" s="130"/>
      <c r="R245" s="199"/>
      <c r="S245" s="200"/>
      <c r="T245" s="132"/>
      <c r="AB245" s="201" t="str">
        <f>IFERROR(__xludf.DUMMYFUNCTION("FILTER('설정시트'!$D$7:$K$20,'설정시트'!$C$7:$C$20=I245)"),"#N/A")</f>
        <v>#N/A</v>
      </c>
      <c r="AC245" s="201"/>
      <c r="AD245" s="201"/>
      <c r="AE245" s="201"/>
      <c r="AF245" s="201"/>
      <c r="AG245" s="201"/>
      <c r="AH245" s="201"/>
      <c r="AI245" s="201"/>
    </row>
    <row r="246">
      <c r="H246" s="205"/>
      <c r="I246" s="206"/>
      <c r="J246" s="203"/>
      <c r="K246" s="207"/>
      <c r="L246" s="199"/>
      <c r="M246" s="130"/>
      <c r="N246" s="199"/>
      <c r="O246" s="200"/>
      <c r="P246" s="200"/>
      <c r="Q246" s="130"/>
      <c r="R246" s="199"/>
      <c r="S246" s="200"/>
      <c r="T246" s="132"/>
      <c r="AB246" s="201" t="str">
        <f>IFERROR(__xludf.DUMMYFUNCTION("FILTER('설정시트'!$D$7:$K$20,'설정시트'!$C$7:$C$20=I246)"),"#N/A")</f>
        <v>#N/A</v>
      </c>
      <c r="AC246" s="201"/>
      <c r="AD246" s="201"/>
      <c r="AE246" s="201"/>
      <c r="AF246" s="201"/>
      <c r="AG246" s="201"/>
      <c r="AH246" s="201"/>
      <c r="AI246" s="201"/>
    </row>
    <row r="247">
      <c r="H247" s="205"/>
      <c r="I247" s="206"/>
      <c r="J247" s="203"/>
      <c r="K247" s="207"/>
      <c r="L247" s="199"/>
      <c r="M247" s="130"/>
      <c r="N247" s="199"/>
      <c r="O247" s="200"/>
      <c r="P247" s="200"/>
      <c r="Q247" s="130"/>
      <c r="R247" s="199"/>
      <c r="S247" s="200"/>
      <c r="T247" s="132"/>
      <c r="AB247" s="201" t="str">
        <f>IFERROR(__xludf.DUMMYFUNCTION("FILTER('설정시트'!$D$7:$K$20,'설정시트'!$C$7:$C$20=I247)"),"#N/A")</f>
        <v>#N/A</v>
      </c>
      <c r="AC247" s="201"/>
      <c r="AD247" s="201"/>
      <c r="AE247" s="201"/>
      <c r="AF247" s="201"/>
      <c r="AG247" s="201"/>
      <c r="AH247" s="201"/>
      <c r="AI247" s="201"/>
    </row>
    <row r="248">
      <c r="H248" s="205"/>
      <c r="I248" s="206"/>
      <c r="J248" s="203"/>
      <c r="K248" s="207"/>
      <c r="L248" s="199"/>
      <c r="M248" s="130"/>
      <c r="N248" s="199"/>
      <c r="O248" s="200"/>
      <c r="P248" s="200"/>
      <c r="Q248" s="130"/>
      <c r="R248" s="199"/>
      <c r="S248" s="200"/>
      <c r="T248" s="132"/>
      <c r="AB248" s="201" t="str">
        <f>IFERROR(__xludf.DUMMYFUNCTION("FILTER('설정시트'!$D$7:$K$20,'설정시트'!$C$7:$C$20=I248)"),"#N/A")</f>
        <v>#N/A</v>
      </c>
      <c r="AC248" s="201"/>
      <c r="AD248" s="201"/>
      <c r="AE248" s="201"/>
      <c r="AF248" s="201"/>
      <c r="AG248" s="201"/>
      <c r="AH248" s="201"/>
      <c r="AI248" s="201"/>
    </row>
    <row r="249">
      <c r="H249" s="205"/>
      <c r="I249" s="206"/>
      <c r="J249" s="203"/>
      <c r="K249" s="207"/>
      <c r="L249" s="199"/>
      <c r="M249" s="130"/>
      <c r="N249" s="199"/>
      <c r="O249" s="200"/>
      <c r="P249" s="200"/>
      <c r="Q249" s="130"/>
      <c r="R249" s="199"/>
      <c r="S249" s="200"/>
      <c r="T249" s="132"/>
      <c r="AB249" s="201" t="str">
        <f>IFERROR(__xludf.DUMMYFUNCTION("FILTER('설정시트'!$D$7:$K$20,'설정시트'!$C$7:$C$20=I249)"),"#N/A")</f>
        <v>#N/A</v>
      </c>
      <c r="AC249" s="201"/>
      <c r="AD249" s="201"/>
      <c r="AE249" s="201"/>
      <c r="AF249" s="201"/>
      <c r="AG249" s="201"/>
      <c r="AH249" s="201"/>
      <c r="AI249" s="201"/>
    </row>
    <row r="250">
      <c r="H250" s="205"/>
      <c r="I250" s="206"/>
      <c r="J250" s="203"/>
      <c r="K250" s="207"/>
      <c r="L250" s="199"/>
      <c r="M250" s="130"/>
      <c r="N250" s="199"/>
      <c r="O250" s="200"/>
      <c r="P250" s="200"/>
      <c r="Q250" s="130"/>
      <c r="R250" s="199"/>
      <c r="S250" s="200"/>
      <c r="T250" s="132"/>
      <c r="AB250" s="201" t="str">
        <f>IFERROR(__xludf.DUMMYFUNCTION("FILTER('설정시트'!$D$7:$K$20,'설정시트'!$C$7:$C$20=I250)"),"#N/A")</f>
        <v>#N/A</v>
      </c>
      <c r="AC250" s="201"/>
      <c r="AD250" s="201"/>
      <c r="AE250" s="201"/>
      <c r="AF250" s="201"/>
      <c r="AG250" s="201"/>
      <c r="AH250" s="201"/>
      <c r="AI250" s="201"/>
    </row>
    <row r="251">
      <c r="H251" s="205"/>
      <c r="I251" s="206"/>
      <c r="J251" s="203"/>
      <c r="K251" s="207"/>
      <c r="L251" s="199"/>
      <c r="M251" s="130"/>
      <c r="N251" s="199"/>
      <c r="O251" s="200"/>
      <c r="P251" s="200"/>
      <c r="Q251" s="130"/>
      <c r="R251" s="199"/>
      <c r="S251" s="200"/>
      <c r="T251" s="132"/>
      <c r="AB251" s="201" t="str">
        <f>IFERROR(__xludf.DUMMYFUNCTION("FILTER('설정시트'!$D$7:$K$20,'설정시트'!$C$7:$C$20=I251)"),"#N/A")</f>
        <v>#N/A</v>
      </c>
      <c r="AC251" s="201"/>
      <c r="AD251" s="201"/>
      <c r="AE251" s="201"/>
      <c r="AF251" s="201"/>
      <c r="AG251" s="201"/>
      <c r="AH251" s="201"/>
      <c r="AI251" s="201"/>
    </row>
    <row r="252">
      <c r="H252" s="205"/>
      <c r="I252" s="206"/>
      <c r="J252" s="203"/>
      <c r="K252" s="207"/>
      <c r="L252" s="199"/>
      <c r="M252" s="130"/>
      <c r="N252" s="199"/>
      <c r="O252" s="200"/>
      <c r="P252" s="200"/>
      <c r="Q252" s="130"/>
      <c r="R252" s="199"/>
      <c r="S252" s="200"/>
      <c r="T252" s="132"/>
      <c r="AB252" s="201" t="str">
        <f>IFERROR(__xludf.DUMMYFUNCTION("FILTER('설정시트'!$D$7:$K$20,'설정시트'!$C$7:$C$20=I252)"),"#N/A")</f>
        <v>#N/A</v>
      </c>
      <c r="AC252" s="201"/>
      <c r="AD252" s="201"/>
      <c r="AE252" s="201"/>
      <c r="AF252" s="201"/>
      <c r="AG252" s="201"/>
      <c r="AH252" s="201"/>
      <c r="AI252" s="201"/>
    </row>
    <row r="253">
      <c r="H253" s="205"/>
      <c r="I253" s="206"/>
      <c r="J253" s="203"/>
      <c r="K253" s="207"/>
      <c r="L253" s="199"/>
      <c r="M253" s="130"/>
      <c r="N253" s="199"/>
      <c r="O253" s="200"/>
      <c r="P253" s="200"/>
      <c r="Q253" s="130"/>
      <c r="R253" s="199"/>
      <c r="S253" s="200"/>
      <c r="T253" s="132"/>
      <c r="AB253" s="201" t="str">
        <f>IFERROR(__xludf.DUMMYFUNCTION("FILTER('설정시트'!$D$7:$K$20,'설정시트'!$C$7:$C$20=I253)"),"#N/A")</f>
        <v>#N/A</v>
      </c>
      <c r="AC253" s="201"/>
      <c r="AD253" s="201"/>
      <c r="AE253" s="201"/>
      <c r="AF253" s="201"/>
      <c r="AG253" s="201"/>
      <c r="AH253" s="201"/>
      <c r="AI253" s="201"/>
    </row>
    <row r="254">
      <c r="H254" s="205"/>
      <c r="I254" s="206"/>
      <c r="J254" s="203"/>
      <c r="K254" s="207"/>
      <c r="L254" s="199"/>
      <c r="M254" s="130"/>
      <c r="N254" s="199"/>
      <c r="O254" s="200"/>
      <c r="P254" s="200"/>
      <c r="Q254" s="130"/>
      <c r="R254" s="199"/>
      <c r="S254" s="200"/>
      <c r="T254" s="132"/>
      <c r="AB254" s="201" t="str">
        <f>IFERROR(__xludf.DUMMYFUNCTION("FILTER('설정시트'!$D$7:$K$20,'설정시트'!$C$7:$C$20=I254)"),"#N/A")</f>
        <v>#N/A</v>
      </c>
      <c r="AC254" s="201"/>
      <c r="AD254" s="201"/>
      <c r="AE254" s="201"/>
      <c r="AF254" s="201"/>
      <c r="AG254" s="201"/>
      <c r="AH254" s="201"/>
      <c r="AI254" s="201"/>
    </row>
    <row r="255">
      <c r="H255" s="205"/>
      <c r="I255" s="206"/>
      <c r="J255" s="203"/>
      <c r="K255" s="207"/>
      <c r="L255" s="199"/>
      <c r="M255" s="130"/>
      <c r="N255" s="199"/>
      <c r="O255" s="200"/>
      <c r="P255" s="200"/>
      <c r="Q255" s="130"/>
      <c r="R255" s="199"/>
      <c r="S255" s="200"/>
      <c r="T255" s="132"/>
      <c r="AB255" s="201" t="str">
        <f>IFERROR(__xludf.DUMMYFUNCTION("FILTER('설정시트'!$D$7:$K$20,'설정시트'!$C$7:$C$20=I255)"),"#N/A")</f>
        <v>#N/A</v>
      </c>
      <c r="AC255" s="201"/>
      <c r="AD255" s="201"/>
      <c r="AE255" s="201"/>
      <c r="AF255" s="201"/>
      <c r="AG255" s="201"/>
      <c r="AH255" s="201"/>
      <c r="AI255" s="201"/>
    </row>
    <row r="256">
      <c r="H256" s="205"/>
      <c r="I256" s="206"/>
      <c r="J256" s="203"/>
      <c r="K256" s="207"/>
      <c r="L256" s="199"/>
      <c r="M256" s="130"/>
      <c r="N256" s="199"/>
      <c r="O256" s="200"/>
      <c r="P256" s="200"/>
      <c r="Q256" s="130"/>
      <c r="R256" s="199"/>
      <c r="S256" s="200"/>
      <c r="T256" s="132"/>
      <c r="AB256" s="201" t="str">
        <f>IFERROR(__xludf.DUMMYFUNCTION("FILTER('설정시트'!$D$7:$K$20,'설정시트'!$C$7:$C$20=I256)"),"#N/A")</f>
        <v>#N/A</v>
      </c>
      <c r="AC256" s="201"/>
      <c r="AD256" s="201"/>
      <c r="AE256" s="201"/>
      <c r="AF256" s="201"/>
      <c r="AG256" s="201"/>
      <c r="AH256" s="201"/>
      <c r="AI256" s="201"/>
    </row>
    <row r="257">
      <c r="H257" s="205"/>
      <c r="I257" s="206"/>
      <c r="J257" s="203"/>
      <c r="K257" s="207"/>
      <c r="L257" s="199"/>
      <c r="M257" s="130"/>
      <c r="N257" s="199"/>
      <c r="O257" s="200"/>
      <c r="P257" s="200"/>
      <c r="Q257" s="130"/>
      <c r="R257" s="199"/>
      <c r="S257" s="200"/>
      <c r="T257" s="132"/>
      <c r="AB257" s="201" t="str">
        <f>IFERROR(__xludf.DUMMYFUNCTION("FILTER('설정시트'!$D$7:$K$20,'설정시트'!$C$7:$C$20=I257)"),"#N/A")</f>
        <v>#N/A</v>
      </c>
      <c r="AC257" s="201"/>
      <c r="AD257" s="201"/>
      <c r="AE257" s="201"/>
      <c r="AF257" s="201"/>
      <c r="AG257" s="201"/>
      <c r="AH257" s="201"/>
      <c r="AI257" s="201"/>
    </row>
    <row r="258">
      <c r="H258" s="205"/>
      <c r="I258" s="206"/>
      <c r="J258" s="203"/>
      <c r="K258" s="207"/>
      <c r="L258" s="199"/>
      <c r="M258" s="130"/>
      <c r="N258" s="199"/>
      <c r="O258" s="200"/>
      <c r="P258" s="200"/>
      <c r="Q258" s="130"/>
      <c r="R258" s="199"/>
      <c r="S258" s="200"/>
      <c r="T258" s="132"/>
      <c r="AB258" s="201" t="str">
        <f>IFERROR(__xludf.DUMMYFUNCTION("FILTER('설정시트'!$D$7:$K$20,'설정시트'!$C$7:$C$20=I258)"),"#N/A")</f>
        <v>#N/A</v>
      </c>
      <c r="AC258" s="201"/>
      <c r="AD258" s="201"/>
      <c r="AE258" s="201"/>
      <c r="AF258" s="201"/>
      <c r="AG258" s="201"/>
      <c r="AH258" s="201"/>
      <c r="AI258" s="201"/>
    </row>
    <row r="259">
      <c r="H259" s="205"/>
      <c r="I259" s="206"/>
      <c r="J259" s="203"/>
      <c r="K259" s="207"/>
      <c r="L259" s="199"/>
      <c r="M259" s="130"/>
      <c r="N259" s="199"/>
      <c r="O259" s="200"/>
      <c r="P259" s="200"/>
      <c r="Q259" s="130"/>
      <c r="R259" s="199"/>
      <c r="S259" s="200"/>
      <c r="T259" s="132"/>
      <c r="AB259" s="201" t="str">
        <f>IFERROR(__xludf.DUMMYFUNCTION("FILTER('설정시트'!$D$7:$K$20,'설정시트'!$C$7:$C$20=I259)"),"#N/A")</f>
        <v>#N/A</v>
      </c>
      <c r="AC259" s="201"/>
      <c r="AD259" s="201"/>
      <c r="AE259" s="201"/>
      <c r="AF259" s="201"/>
      <c r="AG259" s="201"/>
      <c r="AH259" s="201"/>
      <c r="AI259" s="201"/>
    </row>
    <row r="260">
      <c r="H260" s="205"/>
      <c r="I260" s="206"/>
      <c r="J260" s="203"/>
      <c r="K260" s="207"/>
      <c r="L260" s="199"/>
      <c r="M260" s="130"/>
      <c r="N260" s="199"/>
      <c r="O260" s="200"/>
      <c r="P260" s="200"/>
      <c r="Q260" s="130"/>
      <c r="R260" s="199"/>
      <c r="S260" s="200"/>
      <c r="T260" s="132"/>
      <c r="AB260" s="201" t="str">
        <f>IFERROR(__xludf.DUMMYFUNCTION("FILTER('설정시트'!$D$7:$K$20,'설정시트'!$C$7:$C$20=I260)"),"#N/A")</f>
        <v>#N/A</v>
      </c>
      <c r="AC260" s="201"/>
      <c r="AD260" s="201"/>
      <c r="AE260" s="201"/>
      <c r="AF260" s="201"/>
      <c r="AG260" s="201"/>
      <c r="AH260" s="201"/>
      <c r="AI260" s="201"/>
    </row>
    <row r="261">
      <c r="H261" s="205"/>
      <c r="I261" s="206"/>
      <c r="J261" s="203"/>
      <c r="K261" s="207"/>
      <c r="L261" s="199"/>
      <c r="M261" s="130"/>
      <c r="N261" s="199"/>
      <c r="O261" s="200"/>
      <c r="P261" s="200"/>
      <c r="Q261" s="130"/>
      <c r="R261" s="199"/>
      <c r="S261" s="200"/>
      <c r="T261" s="132"/>
      <c r="AB261" s="201" t="str">
        <f>IFERROR(__xludf.DUMMYFUNCTION("FILTER('설정시트'!$D$7:$K$20,'설정시트'!$C$7:$C$20=I261)"),"#N/A")</f>
        <v>#N/A</v>
      </c>
      <c r="AC261" s="201"/>
      <c r="AD261" s="201"/>
      <c r="AE261" s="201"/>
      <c r="AF261" s="201"/>
      <c r="AG261" s="201"/>
      <c r="AH261" s="201"/>
      <c r="AI261" s="201"/>
    </row>
    <row r="262">
      <c r="H262" s="205"/>
      <c r="I262" s="206"/>
      <c r="J262" s="203"/>
      <c r="K262" s="207"/>
      <c r="L262" s="199"/>
      <c r="M262" s="130"/>
      <c r="N262" s="199"/>
      <c r="O262" s="200"/>
      <c r="P262" s="200"/>
      <c r="Q262" s="130"/>
      <c r="R262" s="199"/>
      <c r="S262" s="200"/>
      <c r="T262" s="132"/>
      <c r="AB262" s="201" t="str">
        <f>IFERROR(__xludf.DUMMYFUNCTION("FILTER('설정시트'!$D$7:$K$20,'설정시트'!$C$7:$C$20=I262)"),"#N/A")</f>
        <v>#N/A</v>
      </c>
      <c r="AC262" s="201"/>
      <c r="AD262" s="201"/>
      <c r="AE262" s="201"/>
      <c r="AF262" s="201"/>
      <c r="AG262" s="201"/>
      <c r="AH262" s="201"/>
      <c r="AI262" s="201"/>
    </row>
    <row r="263">
      <c r="H263" s="205"/>
      <c r="I263" s="206"/>
      <c r="J263" s="203"/>
      <c r="K263" s="207"/>
      <c r="L263" s="199"/>
      <c r="M263" s="130"/>
      <c r="N263" s="199"/>
      <c r="O263" s="200"/>
      <c r="P263" s="200"/>
      <c r="Q263" s="130"/>
      <c r="R263" s="199"/>
      <c r="S263" s="200"/>
      <c r="T263" s="132"/>
      <c r="AB263" s="201" t="str">
        <f>IFERROR(__xludf.DUMMYFUNCTION("FILTER('설정시트'!$D$7:$K$20,'설정시트'!$C$7:$C$20=I263)"),"#N/A")</f>
        <v>#N/A</v>
      </c>
      <c r="AC263" s="201"/>
      <c r="AD263" s="201"/>
      <c r="AE263" s="201"/>
      <c r="AF263" s="201"/>
      <c r="AG263" s="201"/>
      <c r="AH263" s="201"/>
      <c r="AI263" s="201"/>
    </row>
    <row r="264">
      <c r="H264" s="205"/>
      <c r="I264" s="206"/>
      <c r="J264" s="203"/>
      <c r="K264" s="207"/>
      <c r="L264" s="199"/>
      <c r="M264" s="130"/>
      <c r="N264" s="199"/>
      <c r="O264" s="200"/>
      <c r="P264" s="200"/>
      <c r="Q264" s="130"/>
      <c r="R264" s="199"/>
      <c r="S264" s="200"/>
      <c r="T264" s="132"/>
      <c r="AB264" s="201" t="str">
        <f>IFERROR(__xludf.DUMMYFUNCTION("FILTER('설정시트'!$D$7:$K$20,'설정시트'!$C$7:$C$20=I264)"),"#N/A")</f>
        <v>#N/A</v>
      </c>
      <c r="AC264" s="201"/>
      <c r="AD264" s="201"/>
      <c r="AE264" s="201"/>
      <c r="AF264" s="201"/>
      <c r="AG264" s="201"/>
      <c r="AH264" s="201"/>
      <c r="AI264" s="201"/>
    </row>
    <row r="265">
      <c r="H265" s="205"/>
      <c r="I265" s="206"/>
      <c r="J265" s="203"/>
      <c r="K265" s="207"/>
      <c r="L265" s="199"/>
      <c r="M265" s="130"/>
      <c r="N265" s="199"/>
      <c r="O265" s="200"/>
      <c r="P265" s="200"/>
      <c r="Q265" s="130"/>
      <c r="R265" s="199"/>
      <c r="S265" s="200"/>
      <c r="T265" s="132"/>
      <c r="AB265" s="201" t="str">
        <f>IFERROR(__xludf.DUMMYFUNCTION("FILTER('설정시트'!$D$7:$K$20,'설정시트'!$C$7:$C$20=I265)"),"#N/A")</f>
        <v>#N/A</v>
      </c>
      <c r="AC265" s="201"/>
      <c r="AD265" s="201"/>
      <c r="AE265" s="201"/>
      <c r="AF265" s="201"/>
      <c r="AG265" s="201"/>
      <c r="AH265" s="201"/>
      <c r="AI265" s="201"/>
    </row>
    <row r="266">
      <c r="H266" s="205"/>
      <c r="I266" s="206"/>
      <c r="J266" s="203"/>
      <c r="K266" s="207"/>
      <c r="L266" s="199"/>
      <c r="M266" s="130"/>
      <c r="N266" s="199"/>
      <c r="O266" s="200"/>
      <c r="P266" s="200"/>
      <c r="Q266" s="130"/>
      <c r="R266" s="199"/>
      <c r="S266" s="200"/>
      <c r="T266" s="132"/>
      <c r="AB266" s="201" t="str">
        <f>IFERROR(__xludf.DUMMYFUNCTION("FILTER('설정시트'!$D$7:$K$20,'설정시트'!$C$7:$C$20=I266)"),"#N/A")</f>
        <v>#N/A</v>
      </c>
      <c r="AC266" s="201"/>
      <c r="AD266" s="201"/>
      <c r="AE266" s="201"/>
      <c r="AF266" s="201"/>
      <c r="AG266" s="201"/>
      <c r="AH266" s="201"/>
      <c r="AI266" s="201"/>
    </row>
    <row r="267">
      <c r="H267" s="205"/>
      <c r="I267" s="206"/>
      <c r="J267" s="203"/>
      <c r="K267" s="207"/>
      <c r="L267" s="199"/>
      <c r="M267" s="130"/>
      <c r="N267" s="199"/>
      <c r="O267" s="200"/>
      <c r="P267" s="200"/>
      <c r="Q267" s="130"/>
      <c r="R267" s="199"/>
      <c r="S267" s="200"/>
      <c r="T267" s="132"/>
      <c r="AB267" s="201" t="str">
        <f>IFERROR(__xludf.DUMMYFUNCTION("FILTER('설정시트'!$D$7:$K$20,'설정시트'!$C$7:$C$20=I267)"),"#N/A")</f>
        <v>#N/A</v>
      </c>
      <c r="AC267" s="201"/>
      <c r="AD267" s="201"/>
      <c r="AE267" s="201"/>
      <c r="AF267" s="201"/>
      <c r="AG267" s="201"/>
      <c r="AH267" s="201"/>
      <c r="AI267" s="201"/>
    </row>
    <row r="268">
      <c r="H268" s="205"/>
      <c r="I268" s="206"/>
      <c r="J268" s="203"/>
      <c r="K268" s="207"/>
      <c r="L268" s="199"/>
      <c r="M268" s="130"/>
      <c r="N268" s="199"/>
      <c r="O268" s="200"/>
      <c r="P268" s="200"/>
      <c r="Q268" s="130"/>
      <c r="R268" s="199"/>
      <c r="S268" s="200"/>
      <c r="T268" s="132"/>
      <c r="AB268" s="201" t="str">
        <f>IFERROR(__xludf.DUMMYFUNCTION("FILTER('설정시트'!$D$7:$K$20,'설정시트'!$C$7:$C$20=I268)"),"#N/A")</f>
        <v>#N/A</v>
      </c>
      <c r="AC268" s="201"/>
      <c r="AD268" s="201"/>
      <c r="AE268" s="201"/>
      <c r="AF268" s="201"/>
      <c r="AG268" s="201"/>
      <c r="AH268" s="201"/>
      <c r="AI268" s="201"/>
    </row>
    <row r="269">
      <c r="H269" s="205"/>
      <c r="I269" s="206"/>
      <c r="J269" s="203"/>
      <c r="K269" s="207"/>
      <c r="L269" s="199"/>
      <c r="M269" s="130"/>
      <c r="N269" s="199"/>
      <c r="O269" s="200"/>
      <c r="P269" s="200"/>
      <c r="Q269" s="130"/>
      <c r="R269" s="199"/>
      <c r="S269" s="200"/>
      <c r="T269" s="132"/>
      <c r="AB269" s="201" t="str">
        <f>IFERROR(__xludf.DUMMYFUNCTION("FILTER('설정시트'!$D$7:$K$20,'설정시트'!$C$7:$C$20=I269)"),"#N/A")</f>
        <v>#N/A</v>
      </c>
      <c r="AC269" s="201"/>
      <c r="AD269" s="201"/>
      <c r="AE269" s="201"/>
      <c r="AF269" s="201"/>
      <c r="AG269" s="201"/>
      <c r="AH269" s="201"/>
      <c r="AI269" s="201"/>
    </row>
    <row r="270">
      <c r="H270" s="205"/>
      <c r="I270" s="206"/>
      <c r="J270" s="203"/>
      <c r="K270" s="207"/>
      <c r="L270" s="199"/>
      <c r="M270" s="130"/>
      <c r="N270" s="199"/>
      <c r="O270" s="200"/>
      <c r="P270" s="200"/>
      <c r="Q270" s="130"/>
      <c r="R270" s="199"/>
      <c r="S270" s="200"/>
      <c r="T270" s="132"/>
      <c r="AB270" s="201" t="str">
        <f>IFERROR(__xludf.DUMMYFUNCTION("FILTER('설정시트'!$D$7:$K$20,'설정시트'!$C$7:$C$20=I270)"),"#N/A")</f>
        <v>#N/A</v>
      </c>
      <c r="AC270" s="201"/>
      <c r="AD270" s="201"/>
      <c r="AE270" s="201"/>
      <c r="AF270" s="201"/>
      <c r="AG270" s="201"/>
      <c r="AH270" s="201"/>
      <c r="AI270" s="201"/>
    </row>
    <row r="271">
      <c r="H271" s="205"/>
      <c r="I271" s="206"/>
      <c r="J271" s="203"/>
      <c r="K271" s="207"/>
      <c r="L271" s="199"/>
      <c r="M271" s="130"/>
      <c r="N271" s="199"/>
      <c r="O271" s="200"/>
      <c r="P271" s="200"/>
      <c r="Q271" s="130"/>
      <c r="R271" s="199"/>
      <c r="S271" s="200"/>
      <c r="T271" s="132"/>
      <c r="AB271" s="201" t="str">
        <f>IFERROR(__xludf.DUMMYFUNCTION("FILTER('설정시트'!$D$7:$K$20,'설정시트'!$C$7:$C$20=I271)"),"#N/A")</f>
        <v>#N/A</v>
      </c>
      <c r="AC271" s="201"/>
      <c r="AD271" s="201"/>
      <c r="AE271" s="201"/>
      <c r="AF271" s="201"/>
      <c r="AG271" s="201"/>
      <c r="AH271" s="201"/>
      <c r="AI271" s="201"/>
    </row>
    <row r="272">
      <c r="H272" s="205"/>
      <c r="I272" s="206"/>
      <c r="J272" s="203"/>
      <c r="K272" s="207"/>
      <c r="L272" s="199"/>
      <c r="M272" s="130"/>
      <c r="N272" s="199"/>
      <c r="O272" s="200"/>
      <c r="P272" s="200"/>
      <c r="Q272" s="130"/>
      <c r="R272" s="199"/>
      <c r="S272" s="200"/>
      <c r="T272" s="132"/>
      <c r="AB272" s="201" t="str">
        <f>IFERROR(__xludf.DUMMYFUNCTION("FILTER('설정시트'!$D$7:$K$20,'설정시트'!$C$7:$C$20=I272)"),"#N/A")</f>
        <v>#N/A</v>
      </c>
      <c r="AC272" s="201"/>
      <c r="AD272" s="201"/>
      <c r="AE272" s="201"/>
      <c r="AF272" s="201"/>
      <c r="AG272" s="201"/>
      <c r="AH272" s="201"/>
      <c r="AI272" s="201"/>
    </row>
    <row r="273">
      <c r="H273" s="205"/>
      <c r="I273" s="206"/>
      <c r="J273" s="203"/>
      <c r="K273" s="207"/>
      <c r="L273" s="199"/>
      <c r="M273" s="130"/>
      <c r="N273" s="199"/>
      <c r="O273" s="200"/>
      <c r="P273" s="200"/>
      <c r="Q273" s="130"/>
      <c r="R273" s="199"/>
      <c r="S273" s="200"/>
      <c r="T273" s="132"/>
      <c r="AB273" s="201" t="str">
        <f>IFERROR(__xludf.DUMMYFUNCTION("FILTER('설정시트'!$D$7:$K$20,'설정시트'!$C$7:$C$20=I273)"),"#N/A")</f>
        <v>#N/A</v>
      </c>
      <c r="AC273" s="201"/>
      <c r="AD273" s="201"/>
      <c r="AE273" s="201"/>
      <c r="AF273" s="201"/>
      <c r="AG273" s="201"/>
      <c r="AH273" s="201"/>
      <c r="AI273" s="201"/>
    </row>
    <row r="274">
      <c r="H274" s="205"/>
      <c r="I274" s="206"/>
      <c r="J274" s="203"/>
      <c r="K274" s="207"/>
      <c r="L274" s="199"/>
      <c r="M274" s="130"/>
      <c r="N274" s="199"/>
      <c r="O274" s="200"/>
      <c r="P274" s="200"/>
      <c r="Q274" s="130"/>
      <c r="R274" s="199"/>
      <c r="S274" s="200"/>
      <c r="T274" s="132"/>
      <c r="AB274" s="201" t="str">
        <f>IFERROR(__xludf.DUMMYFUNCTION("FILTER('설정시트'!$D$7:$K$20,'설정시트'!$C$7:$C$20=I274)"),"#N/A")</f>
        <v>#N/A</v>
      </c>
      <c r="AC274" s="201"/>
      <c r="AD274" s="201"/>
      <c r="AE274" s="201"/>
      <c r="AF274" s="201"/>
      <c r="AG274" s="201"/>
      <c r="AH274" s="201"/>
      <c r="AI274" s="201"/>
    </row>
    <row r="275">
      <c r="H275" s="205"/>
      <c r="I275" s="206"/>
      <c r="J275" s="203"/>
      <c r="K275" s="207"/>
      <c r="L275" s="199"/>
      <c r="M275" s="130"/>
      <c r="N275" s="199"/>
      <c r="O275" s="200"/>
      <c r="P275" s="200"/>
      <c r="Q275" s="130"/>
      <c r="R275" s="199"/>
      <c r="S275" s="200"/>
      <c r="T275" s="132"/>
      <c r="AB275" s="201" t="str">
        <f>IFERROR(__xludf.DUMMYFUNCTION("FILTER('설정시트'!$D$7:$K$20,'설정시트'!$C$7:$C$20=I275)"),"#N/A")</f>
        <v>#N/A</v>
      </c>
      <c r="AC275" s="201"/>
      <c r="AD275" s="201"/>
      <c r="AE275" s="201"/>
      <c r="AF275" s="201"/>
      <c r="AG275" s="201"/>
      <c r="AH275" s="201"/>
      <c r="AI275" s="201"/>
    </row>
    <row r="276">
      <c r="H276" s="205"/>
      <c r="I276" s="206"/>
      <c r="J276" s="203"/>
      <c r="K276" s="207"/>
      <c r="L276" s="199"/>
      <c r="M276" s="130"/>
      <c r="N276" s="199"/>
      <c r="O276" s="200"/>
      <c r="P276" s="200"/>
      <c r="Q276" s="130"/>
      <c r="R276" s="199"/>
      <c r="S276" s="200"/>
      <c r="T276" s="132"/>
      <c r="AB276" s="201" t="str">
        <f>IFERROR(__xludf.DUMMYFUNCTION("FILTER('설정시트'!$D$7:$K$20,'설정시트'!$C$7:$C$20=I276)"),"#N/A")</f>
        <v>#N/A</v>
      </c>
      <c r="AC276" s="201"/>
      <c r="AD276" s="201"/>
      <c r="AE276" s="201"/>
      <c r="AF276" s="201"/>
      <c r="AG276" s="201"/>
      <c r="AH276" s="201"/>
      <c r="AI276" s="201"/>
    </row>
    <row r="277">
      <c r="H277" s="205"/>
      <c r="I277" s="206"/>
      <c r="J277" s="203"/>
      <c r="K277" s="207"/>
      <c r="L277" s="199"/>
      <c r="M277" s="130"/>
      <c r="N277" s="199"/>
      <c r="O277" s="200"/>
      <c r="P277" s="200"/>
      <c r="Q277" s="130"/>
      <c r="R277" s="199"/>
      <c r="S277" s="200"/>
      <c r="T277" s="132"/>
      <c r="AB277" s="201" t="str">
        <f>IFERROR(__xludf.DUMMYFUNCTION("FILTER('설정시트'!$D$7:$K$20,'설정시트'!$C$7:$C$20=I277)"),"#N/A")</f>
        <v>#N/A</v>
      </c>
      <c r="AC277" s="201"/>
      <c r="AD277" s="201"/>
      <c r="AE277" s="201"/>
      <c r="AF277" s="201"/>
      <c r="AG277" s="201"/>
      <c r="AH277" s="201"/>
      <c r="AI277" s="201"/>
    </row>
    <row r="278">
      <c r="H278" s="205"/>
      <c r="I278" s="206"/>
      <c r="J278" s="203"/>
      <c r="K278" s="207"/>
      <c r="L278" s="199"/>
      <c r="M278" s="130"/>
      <c r="N278" s="199"/>
      <c r="O278" s="200"/>
      <c r="P278" s="200"/>
      <c r="Q278" s="130"/>
      <c r="R278" s="199"/>
      <c r="S278" s="200"/>
      <c r="T278" s="132"/>
      <c r="AB278" s="201" t="str">
        <f>IFERROR(__xludf.DUMMYFUNCTION("FILTER('설정시트'!$D$7:$K$20,'설정시트'!$C$7:$C$20=I278)"),"#N/A")</f>
        <v>#N/A</v>
      </c>
      <c r="AC278" s="201"/>
      <c r="AD278" s="201"/>
      <c r="AE278" s="201"/>
      <c r="AF278" s="201"/>
      <c r="AG278" s="201"/>
      <c r="AH278" s="201"/>
      <c r="AI278" s="201"/>
    </row>
    <row r="279">
      <c r="H279" s="205"/>
      <c r="I279" s="206"/>
      <c r="J279" s="203"/>
      <c r="K279" s="207"/>
      <c r="L279" s="199"/>
      <c r="M279" s="130"/>
      <c r="N279" s="199"/>
      <c r="O279" s="200"/>
      <c r="P279" s="200"/>
      <c r="Q279" s="130"/>
      <c r="R279" s="199"/>
      <c r="S279" s="200"/>
      <c r="T279" s="132"/>
      <c r="AB279" s="201" t="str">
        <f>IFERROR(__xludf.DUMMYFUNCTION("FILTER('설정시트'!$D$7:$K$20,'설정시트'!$C$7:$C$20=I279)"),"#N/A")</f>
        <v>#N/A</v>
      </c>
      <c r="AC279" s="201"/>
      <c r="AD279" s="201"/>
      <c r="AE279" s="201"/>
      <c r="AF279" s="201"/>
      <c r="AG279" s="201"/>
      <c r="AH279" s="201"/>
      <c r="AI279" s="201"/>
    </row>
    <row r="280">
      <c r="H280" s="205"/>
      <c r="I280" s="206"/>
      <c r="J280" s="203"/>
      <c r="K280" s="207"/>
      <c r="L280" s="199"/>
      <c r="M280" s="130"/>
      <c r="N280" s="199"/>
      <c r="O280" s="200"/>
      <c r="P280" s="200"/>
      <c r="Q280" s="130"/>
      <c r="R280" s="199"/>
      <c r="S280" s="200"/>
      <c r="T280" s="132"/>
      <c r="AB280" s="201" t="str">
        <f>IFERROR(__xludf.DUMMYFUNCTION("FILTER('설정시트'!$D$7:$K$20,'설정시트'!$C$7:$C$20=I280)"),"#N/A")</f>
        <v>#N/A</v>
      </c>
      <c r="AC280" s="201"/>
      <c r="AD280" s="201"/>
      <c r="AE280" s="201"/>
      <c r="AF280" s="201"/>
      <c r="AG280" s="201"/>
      <c r="AH280" s="201"/>
      <c r="AI280" s="201"/>
    </row>
    <row r="281">
      <c r="H281" s="205"/>
      <c r="I281" s="206"/>
      <c r="J281" s="203"/>
      <c r="K281" s="207"/>
      <c r="L281" s="199"/>
      <c r="M281" s="130"/>
      <c r="N281" s="199"/>
      <c r="O281" s="200"/>
      <c r="P281" s="200"/>
      <c r="Q281" s="130"/>
      <c r="R281" s="199"/>
      <c r="S281" s="200"/>
      <c r="T281" s="132"/>
      <c r="AB281" s="201" t="str">
        <f>IFERROR(__xludf.DUMMYFUNCTION("FILTER('설정시트'!$D$7:$K$20,'설정시트'!$C$7:$C$20=I281)"),"#N/A")</f>
        <v>#N/A</v>
      </c>
      <c r="AC281" s="201"/>
      <c r="AD281" s="201"/>
      <c r="AE281" s="201"/>
      <c r="AF281" s="201"/>
      <c r="AG281" s="201"/>
      <c r="AH281" s="201"/>
      <c r="AI281" s="201"/>
    </row>
    <row r="282">
      <c r="H282" s="205"/>
      <c r="I282" s="206"/>
      <c r="J282" s="203"/>
      <c r="K282" s="207"/>
      <c r="L282" s="199"/>
      <c r="M282" s="130"/>
      <c r="N282" s="199"/>
      <c r="O282" s="200"/>
      <c r="P282" s="200"/>
      <c r="Q282" s="130"/>
      <c r="R282" s="199"/>
      <c r="S282" s="200"/>
      <c r="T282" s="132"/>
      <c r="AB282" s="201" t="str">
        <f>IFERROR(__xludf.DUMMYFUNCTION("FILTER('설정시트'!$D$7:$K$20,'설정시트'!$C$7:$C$20=I282)"),"#N/A")</f>
        <v>#N/A</v>
      </c>
      <c r="AC282" s="201"/>
      <c r="AD282" s="201"/>
      <c r="AE282" s="201"/>
      <c r="AF282" s="201"/>
      <c r="AG282" s="201"/>
      <c r="AH282" s="201"/>
      <c r="AI282" s="201"/>
    </row>
    <row r="283">
      <c r="H283" s="205"/>
      <c r="I283" s="206"/>
      <c r="J283" s="203"/>
      <c r="K283" s="207"/>
      <c r="L283" s="199"/>
      <c r="M283" s="130"/>
      <c r="N283" s="199"/>
      <c r="O283" s="200"/>
      <c r="P283" s="200"/>
      <c r="Q283" s="130"/>
      <c r="R283" s="199"/>
      <c r="S283" s="200"/>
      <c r="T283" s="132"/>
      <c r="AB283" s="201" t="str">
        <f>IFERROR(__xludf.DUMMYFUNCTION("FILTER('설정시트'!$D$7:$K$20,'설정시트'!$C$7:$C$20=I283)"),"#N/A")</f>
        <v>#N/A</v>
      </c>
      <c r="AC283" s="201"/>
      <c r="AD283" s="201"/>
      <c r="AE283" s="201"/>
      <c r="AF283" s="201"/>
      <c r="AG283" s="201"/>
      <c r="AH283" s="201"/>
      <c r="AI283" s="201"/>
    </row>
    <row r="284">
      <c r="H284" s="205"/>
      <c r="I284" s="206"/>
      <c r="J284" s="203"/>
      <c r="K284" s="207"/>
      <c r="L284" s="199"/>
      <c r="M284" s="130"/>
      <c r="N284" s="199"/>
      <c r="O284" s="200"/>
      <c r="P284" s="200"/>
      <c r="Q284" s="130"/>
      <c r="R284" s="199"/>
      <c r="S284" s="200"/>
      <c r="T284" s="132"/>
      <c r="AB284" s="201" t="str">
        <f>IFERROR(__xludf.DUMMYFUNCTION("FILTER('설정시트'!$D$7:$K$20,'설정시트'!$C$7:$C$20=I284)"),"#N/A")</f>
        <v>#N/A</v>
      </c>
      <c r="AC284" s="201"/>
      <c r="AD284" s="201"/>
      <c r="AE284" s="201"/>
      <c r="AF284" s="201"/>
      <c r="AG284" s="201"/>
      <c r="AH284" s="201"/>
      <c r="AI284" s="201"/>
    </row>
    <row r="285">
      <c r="H285" s="205"/>
      <c r="I285" s="206"/>
      <c r="J285" s="203"/>
      <c r="K285" s="207"/>
      <c r="L285" s="199"/>
      <c r="M285" s="130"/>
      <c r="N285" s="199"/>
      <c r="O285" s="200"/>
      <c r="P285" s="200"/>
      <c r="Q285" s="130"/>
      <c r="R285" s="199"/>
      <c r="S285" s="200"/>
      <c r="T285" s="132"/>
      <c r="AB285" s="201" t="str">
        <f>IFERROR(__xludf.DUMMYFUNCTION("FILTER('설정시트'!$D$7:$K$20,'설정시트'!$C$7:$C$20=I285)"),"#N/A")</f>
        <v>#N/A</v>
      </c>
      <c r="AC285" s="201"/>
      <c r="AD285" s="201"/>
      <c r="AE285" s="201"/>
      <c r="AF285" s="201"/>
      <c r="AG285" s="201"/>
      <c r="AH285" s="201"/>
      <c r="AI285" s="201"/>
    </row>
    <row r="286">
      <c r="H286" s="205"/>
      <c r="I286" s="206"/>
      <c r="J286" s="203"/>
      <c r="K286" s="207"/>
      <c r="L286" s="199"/>
      <c r="M286" s="130"/>
      <c r="N286" s="199"/>
      <c r="O286" s="200"/>
      <c r="P286" s="200"/>
      <c r="Q286" s="130"/>
      <c r="R286" s="199"/>
      <c r="S286" s="200"/>
      <c r="T286" s="132"/>
      <c r="AB286" s="201" t="str">
        <f>IFERROR(__xludf.DUMMYFUNCTION("FILTER('설정시트'!$D$7:$K$20,'설정시트'!$C$7:$C$20=I286)"),"#N/A")</f>
        <v>#N/A</v>
      </c>
      <c r="AC286" s="201"/>
      <c r="AD286" s="201"/>
      <c r="AE286" s="201"/>
      <c r="AF286" s="201"/>
      <c r="AG286" s="201"/>
      <c r="AH286" s="201"/>
      <c r="AI286" s="201"/>
    </row>
    <row r="287">
      <c r="H287" s="205"/>
      <c r="I287" s="206"/>
      <c r="J287" s="203"/>
      <c r="K287" s="207"/>
      <c r="L287" s="199"/>
      <c r="M287" s="130"/>
      <c r="N287" s="199"/>
      <c r="O287" s="200"/>
      <c r="P287" s="200"/>
      <c r="Q287" s="130"/>
      <c r="R287" s="199"/>
      <c r="S287" s="200"/>
      <c r="T287" s="132"/>
      <c r="AB287" s="201" t="str">
        <f>IFERROR(__xludf.DUMMYFUNCTION("FILTER('설정시트'!$D$7:$K$20,'설정시트'!$C$7:$C$20=I287)"),"#N/A")</f>
        <v>#N/A</v>
      </c>
      <c r="AC287" s="201"/>
      <c r="AD287" s="201"/>
      <c r="AE287" s="201"/>
      <c r="AF287" s="201"/>
      <c r="AG287" s="201"/>
      <c r="AH287" s="201"/>
      <c r="AI287" s="201"/>
    </row>
    <row r="288">
      <c r="H288" s="205"/>
      <c r="I288" s="206"/>
      <c r="J288" s="203"/>
      <c r="K288" s="207"/>
      <c r="L288" s="199"/>
      <c r="M288" s="130"/>
      <c r="N288" s="199"/>
      <c r="O288" s="200"/>
      <c r="P288" s="200"/>
      <c r="Q288" s="130"/>
      <c r="R288" s="199"/>
      <c r="S288" s="200"/>
      <c r="T288" s="132"/>
      <c r="AB288" s="201" t="str">
        <f>IFERROR(__xludf.DUMMYFUNCTION("FILTER('설정시트'!$D$7:$K$20,'설정시트'!$C$7:$C$20=I288)"),"#N/A")</f>
        <v>#N/A</v>
      </c>
      <c r="AC288" s="201"/>
      <c r="AD288" s="201"/>
      <c r="AE288" s="201"/>
      <c r="AF288" s="201"/>
      <c r="AG288" s="201"/>
      <c r="AH288" s="201"/>
      <c r="AI288" s="201"/>
    </row>
    <row r="289">
      <c r="H289" s="205"/>
      <c r="I289" s="206"/>
      <c r="J289" s="203"/>
      <c r="K289" s="207"/>
      <c r="L289" s="199"/>
      <c r="M289" s="130"/>
      <c r="N289" s="199"/>
      <c r="O289" s="200"/>
      <c r="P289" s="200"/>
      <c r="Q289" s="130"/>
      <c r="R289" s="199"/>
      <c r="S289" s="200"/>
      <c r="T289" s="132"/>
      <c r="AB289" s="201" t="str">
        <f>IFERROR(__xludf.DUMMYFUNCTION("FILTER('설정시트'!$D$7:$K$20,'설정시트'!$C$7:$C$20=I289)"),"#N/A")</f>
        <v>#N/A</v>
      </c>
      <c r="AC289" s="201"/>
      <c r="AD289" s="201"/>
      <c r="AE289" s="201"/>
      <c r="AF289" s="201"/>
      <c r="AG289" s="201"/>
      <c r="AH289" s="201"/>
      <c r="AI289" s="201"/>
    </row>
    <row r="290">
      <c r="H290" s="205"/>
      <c r="I290" s="206"/>
      <c r="J290" s="203"/>
      <c r="K290" s="207"/>
      <c r="L290" s="199"/>
      <c r="M290" s="130"/>
      <c r="N290" s="199"/>
      <c r="O290" s="200"/>
      <c r="P290" s="200"/>
      <c r="Q290" s="130"/>
      <c r="R290" s="199"/>
      <c r="S290" s="200"/>
      <c r="T290" s="132"/>
      <c r="AB290" s="201" t="str">
        <f>IFERROR(__xludf.DUMMYFUNCTION("FILTER('설정시트'!$D$7:$K$20,'설정시트'!$C$7:$C$20=I290)"),"#N/A")</f>
        <v>#N/A</v>
      </c>
      <c r="AC290" s="201"/>
      <c r="AD290" s="201"/>
      <c r="AE290" s="201"/>
      <c r="AF290" s="201"/>
      <c r="AG290" s="201"/>
      <c r="AH290" s="201"/>
      <c r="AI290" s="201"/>
    </row>
    <row r="291">
      <c r="H291" s="205"/>
      <c r="I291" s="206"/>
      <c r="J291" s="203"/>
      <c r="K291" s="207"/>
      <c r="L291" s="199"/>
      <c r="M291" s="130"/>
      <c r="N291" s="199"/>
      <c r="O291" s="200"/>
      <c r="P291" s="200"/>
      <c r="Q291" s="130"/>
      <c r="R291" s="199"/>
      <c r="S291" s="200"/>
      <c r="T291" s="132"/>
      <c r="AB291" s="201" t="str">
        <f>IFERROR(__xludf.DUMMYFUNCTION("FILTER('설정시트'!$D$7:$K$20,'설정시트'!$C$7:$C$20=I291)"),"#N/A")</f>
        <v>#N/A</v>
      </c>
      <c r="AC291" s="201"/>
      <c r="AD291" s="201"/>
      <c r="AE291" s="201"/>
      <c r="AF291" s="201"/>
      <c r="AG291" s="201"/>
      <c r="AH291" s="201"/>
      <c r="AI291" s="201"/>
    </row>
    <row r="292">
      <c r="H292" s="205"/>
      <c r="I292" s="206"/>
      <c r="J292" s="203"/>
      <c r="K292" s="207"/>
      <c r="L292" s="199"/>
      <c r="M292" s="130"/>
      <c r="N292" s="199"/>
      <c r="O292" s="200"/>
      <c r="P292" s="200"/>
      <c r="Q292" s="130"/>
      <c r="R292" s="199"/>
      <c r="S292" s="200"/>
      <c r="T292" s="132"/>
      <c r="AB292" s="201" t="str">
        <f>IFERROR(__xludf.DUMMYFUNCTION("FILTER('설정시트'!$D$7:$K$20,'설정시트'!$C$7:$C$20=I292)"),"#N/A")</f>
        <v>#N/A</v>
      </c>
      <c r="AC292" s="201"/>
      <c r="AD292" s="201"/>
      <c r="AE292" s="201"/>
      <c r="AF292" s="201"/>
      <c r="AG292" s="201"/>
      <c r="AH292" s="201"/>
      <c r="AI292" s="201"/>
    </row>
    <row r="293">
      <c r="H293" s="205"/>
      <c r="I293" s="206"/>
      <c r="J293" s="203"/>
      <c r="K293" s="207"/>
      <c r="L293" s="199"/>
      <c r="M293" s="130"/>
      <c r="N293" s="199"/>
      <c r="O293" s="200"/>
      <c r="P293" s="200"/>
      <c r="Q293" s="130"/>
      <c r="R293" s="199"/>
      <c r="S293" s="200"/>
      <c r="T293" s="132"/>
      <c r="AB293" s="201" t="str">
        <f>IFERROR(__xludf.DUMMYFUNCTION("FILTER('설정시트'!$D$7:$K$20,'설정시트'!$C$7:$C$20=I293)"),"#N/A")</f>
        <v>#N/A</v>
      </c>
      <c r="AC293" s="201"/>
      <c r="AD293" s="201"/>
      <c r="AE293" s="201"/>
      <c r="AF293" s="201"/>
      <c r="AG293" s="201"/>
      <c r="AH293" s="201"/>
      <c r="AI293" s="201"/>
    </row>
    <row r="294">
      <c r="H294" s="205"/>
      <c r="I294" s="206"/>
      <c r="J294" s="203"/>
      <c r="K294" s="207"/>
      <c r="L294" s="199"/>
      <c r="M294" s="130"/>
      <c r="N294" s="199"/>
      <c r="O294" s="200"/>
      <c r="P294" s="200"/>
      <c r="Q294" s="130"/>
      <c r="R294" s="199"/>
      <c r="S294" s="200"/>
      <c r="T294" s="132"/>
      <c r="AB294" s="201" t="str">
        <f>IFERROR(__xludf.DUMMYFUNCTION("FILTER('설정시트'!$D$7:$K$20,'설정시트'!$C$7:$C$20=I294)"),"#N/A")</f>
        <v>#N/A</v>
      </c>
      <c r="AC294" s="201"/>
      <c r="AD294" s="201"/>
      <c r="AE294" s="201"/>
      <c r="AF294" s="201"/>
      <c r="AG294" s="201"/>
      <c r="AH294" s="201"/>
      <c r="AI294" s="201"/>
    </row>
    <row r="295">
      <c r="H295" s="205"/>
      <c r="I295" s="206"/>
      <c r="J295" s="203"/>
      <c r="K295" s="207"/>
      <c r="L295" s="199"/>
      <c r="M295" s="130"/>
      <c r="N295" s="199"/>
      <c r="O295" s="200"/>
      <c r="P295" s="200"/>
      <c r="Q295" s="130"/>
      <c r="R295" s="199"/>
      <c r="S295" s="200"/>
      <c r="T295" s="132"/>
      <c r="AB295" s="201" t="str">
        <f>IFERROR(__xludf.DUMMYFUNCTION("FILTER('설정시트'!$D$7:$K$20,'설정시트'!$C$7:$C$20=I295)"),"#N/A")</f>
        <v>#N/A</v>
      </c>
      <c r="AC295" s="201"/>
      <c r="AD295" s="201"/>
      <c r="AE295" s="201"/>
      <c r="AF295" s="201"/>
      <c r="AG295" s="201"/>
      <c r="AH295" s="201"/>
      <c r="AI295" s="201"/>
    </row>
    <row r="296">
      <c r="H296" s="205"/>
      <c r="I296" s="206"/>
      <c r="J296" s="203"/>
      <c r="K296" s="207"/>
      <c r="L296" s="199"/>
      <c r="M296" s="130"/>
      <c r="N296" s="199"/>
      <c r="O296" s="200"/>
      <c r="P296" s="200"/>
      <c r="Q296" s="130"/>
      <c r="R296" s="199"/>
      <c r="S296" s="200"/>
      <c r="T296" s="132"/>
      <c r="AB296" s="201" t="str">
        <f>IFERROR(__xludf.DUMMYFUNCTION("FILTER('설정시트'!$D$7:$K$20,'설정시트'!$C$7:$C$20=I296)"),"#N/A")</f>
        <v>#N/A</v>
      </c>
      <c r="AC296" s="201"/>
      <c r="AD296" s="201"/>
      <c r="AE296" s="201"/>
      <c r="AF296" s="201"/>
      <c r="AG296" s="201"/>
      <c r="AH296" s="201"/>
      <c r="AI296" s="201"/>
    </row>
    <row r="297">
      <c r="H297" s="205"/>
      <c r="I297" s="206"/>
      <c r="J297" s="203"/>
      <c r="K297" s="207"/>
      <c r="L297" s="199"/>
      <c r="M297" s="130"/>
      <c r="N297" s="199"/>
      <c r="O297" s="200"/>
      <c r="P297" s="200"/>
      <c r="Q297" s="130"/>
      <c r="R297" s="199"/>
      <c r="S297" s="200"/>
      <c r="T297" s="132"/>
      <c r="AB297" s="201" t="str">
        <f>IFERROR(__xludf.DUMMYFUNCTION("FILTER('설정시트'!$D$7:$K$20,'설정시트'!$C$7:$C$20=I297)"),"#N/A")</f>
        <v>#N/A</v>
      </c>
      <c r="AC297" s="201"/>
      <c r="AD297" s="201"/>
      <c r="AE297" s="201"/>
      <c r="AF297" s="201"/>
      <c r="AG297" s="201"/>
      <c r="AH297" s="201"/>
      <c r="AI297" s="201"/>
    </row>
    <row r="298">
      <c r="H298" s="205"/>
      <c r="I298" s="206"/>
      <c r="J298" s="203"/>
      <c r="K298" s="207"/>
      <c r="L298" s="199"/>
      <c r="M298" s="130"/>
      <c r="N298" s="199"/>
      <c r="O298" s="200"/>
      <c r="P298" s="200"/>
      <c r="Q298" s="130"/>
      <c r="R298" s="199"/>
      <c r="S298" s="200"/>
      <c r="T298" s="132"/>
      <c r="AB298" s="201" t="str">
        <f>IFERROR(__xludf.DUMMYFUNCTION("FILTER('설정시트'!$D$7:$K$20,'설정시트'!$C$7:$C$20=I298)"),"#N/A")</f>
        <v>#N/A</v>
      </c>
      <c r="AC298" s="201"/>
      <c r="AD298" s="201"/>
      <c r="AE298" s="201"/>
      <c r="AF298" s="201"/>
      <c r="AG298" s="201"/>
      <c r="AH298" s="201"/>
      <c r="AI298" s="201"/>
    </row>
    <row r="299">
      <c r="H299" s="205"/>
      <c r="I299" s="206"/>
      <c r="J299" s="203"/>
      <c r="K299" s="207"/>
      <c r="L299" s="199"/>
      <c r="M299" s="130"/>
      <c r="N299" s="199"/>
      <c r="O299" s="200"/>
      <c r="P299" s="200"/>
      <c r="Q299" s="130"/>
      <c r="R299" s="199"/>
      <c r="S299" s="200"/>
      <c r="T299" s="132"/>
      <c r="AB299" s="201" t="str">
        <f>IFERROR(__xludf.DUMMYFUNCTION("FILTER('설정시트'!$D$7:$K$20,'설정시트'!$C$7:$C$20=I299)"),"#N/A")</f>
        <v>#N/A</v>
      </c>
      <c r="AC299" s="201"/>
      <c r="AD299" s="201"/>
      <c r="AE299" s="201"/>
      <c r="AF299" s="201"/>
      <c r="AG299" s="201"/>
      <c r="AH299" s="201"/>
      <c r="AI299" s="201"/>
    </row>
    <row r="300">
      <c r="H300" s="205"/>
      <c r="I300" s="206"/>
      <c r="J300" s="203"/>
      <c r="K300" s="207"/>
      <c r="L300" s="199"/>
      <c r="M300" s="130"/>
      <c r="N300" s="199"/>
      <c r="O300" s="200"/>
      <c r="P300" s="200"/>
      <c r="Q300" s="130"/>
      <c r="R300" s="199"/>
      <c r="S300" s="200"/>
      <c r="T300" s="132"/>
      <c r="AB300" s="201" t="str">
        <f>IFERROR(__xludf.DUMMYFUNCTION("FILTER('설정시트'!$D$7:$K$20,'설정시트'!$C$7:$C$20=I300)"),"#N/A")</f>
        <v>#N/A</v>
      </c>
      <c r="AC300" s="201"/>
      <c r="AD300" s="201"/>
      <c r="AE300" s="201"/>
      <c r="AF300" s="201"/>
      <c r="AG300" s="201"/>
      <c r="AH300" s="201"/>
      <c r="AI300" s="201"/>
    </row>
    <row r="301">
      <c r="H301" s="205"/>
      <c r="I301" s="206"/>
      <c r="J301" s="203"/>
      <c r="K301" s="207"/>
      <c r="L301" s="199"/>
      <c r="M301" s="130"/>
      <c r="N301" s="199"/>
      <c r="O301" s="200"/>
      <c r="P301" s="200"/>
      <c r="Q301" s="130"/>
      <c r="R301" s="199"/>
      <c r="S301" s="200"/>
      <c r="T301" s="132"/>
      <c r="AB301" s="201" t="str">
        <f>IFERROR(__xludf.DUMMYFUNCTION("FILTER('설정시트'!$D$7:$K$20,'설정시트'!$C$7:$C$20=I301)"),"#N/A")</f>
        <v>#N/A</v>
      </c>
      <c r="AC301" s="201"/>
      <c r="AD301" s="201"/>
      <c r="AE301" s="201"/>
      <c r="AF301" s="201"/>
      <c r="AG301" s="201"/>
      <c r="AH301" s="201"/>
      <c r="AI301" s="201"/>
    </row>
    <row r="302">
      <c r="H302" s="205"/>
      <c r="I302" s="206"/>
      <c r="J302" s="203"/>
      <c r="K302" s="207"/>
      <c r="L302" s="199"/>
      <c r="M302" s="130"/>
      <c r="N302" s="199"/>
      <c r="O302" s="200"/>
      <c r="P302" s="200"/>
      <c r="Q302" s="130"/>
      <c r="R302" s="199"/>
      <c r="S302" s="200"/>
      <c r="T302" s="132"/>
      <c r="AB302" s="201" t="str">
        <f>IFERROR(__xludf.DUMMYFUNCTION("FILTER('설정시트'!$D$7:$K$20,'설정시트'!$C$7:$C$20=I302)"),"#N/A")</f>
        <v>#N/A</v>
      </c>
      <c r="AC302" s="201"/>
      <c r="AD302" s="201"/>
      <c r="AE302" s="201"/>
      <c r="AF302" s="201"/>
      <c r="AG302" s="201"/>
      <c r="AH302" s="201"/>
      <c r="AI302" s="201"/>
    </row>
    <row r="303">
      <c r="H303" s="205"/>
      <c r="I303" s="206"/>
      <c r="J303" s="203"/>
      <c r="K303" s="207"/>
      <c r="L303" s="199"/>
      <c r="M303" s="130"/>
      <c r="N303" s="199"/>
      <c r="O303" s="200"/>
      <c r="P303" s="200"/>
      <c r="Q303" s="130"/>
      <c r="R303" s="199"/>
      <c r="S303" s="200"/>
      <c r="T303" s="132"/>
      <c r="AB303" s="201" t="str">
        <f>IFERROR(__xludf.DUMMYFUNCTION("FILTER('설정시트'!$D$7:$K$20,'설정시트'!$C$7:$C$20=I303)"),"#N/A")</f>
        <v>#N/A</v>
      </c>
      <c r="AC303" s="201"/>
      <c r="AD303" s="201"/>
      <c r="AE303" s="201"/>
      <c r="AF303" s="201"/>
      <c r="AG303" s="201"/>
      <c r="AH303" s="201"/>
      <c r="AI303" s="201"/>
    </row>
    <row r="304">
      <c r="H304" s="205"/>
      <c r="I304" s="206"/>
      <c r="J304" s="203"/>
      <c r="K304" s="207"/>
      <c r="L304" s="199"/>
      <c r="M304" s="130"/>
      <c r="N304" s="199"/>
      <c r="O304" s="200"/>
      <c r="P304" s="200"/>
      <c r="Q304" s="130"/>
      <c r="R304" s="199"/>
      <c r="S304" s="200"/>
      <c r="T304" s="132"/>
      <c r="AB304" s="201" t="str">
        <f>IFERROR(__xludf.DUMMYFUNCTION("FILTER('설정시트'!$D$7:$K$20,'설정시트'!$C$7:$C$20=I304)"),"#N/A")</f>
        <v>#N/A</v>
      </c>
      <c r="AC304" s="201"/>
      <c r="AD304" s="201"/>
      <c r="AE304" s="201"/>
      <c r="AF304" s="201"/>
      <c r="AG304" s="201"/>
      <c r="AH304" s="201"/>
      <c r="AI304" s="201"/>
    </row>
    <row r="305">
      <c r="H305" s="205"/>
      <c r="I305" s="206"/>
      <c r="J305" s="203"/>
      <c r="K305" s="207"/>
      <c r="L305" s="199"/>
      <c r="M305" s="130"/>
      <c r="N305" s="199"/>
      <c r="O305" s="200"/>
      <c r="P305" s="200"/>
      <c r="Q305" s="130"/>
      <c r="R305" s="199"/>
      <c r="S305" s="200"/>
      <c r="T305" s="132"/>
      <c r="AB305" s="201" t="str">
        <f>IFERROR(__xludf.DUMMYFUNCTION("FILTER('설정시트'!$D$7:$K$20,'설정시트'!$C$7:$C$20=I305)"),"#N/A")</f>
        <v>#N/A</v>
      </c>
      <c r="AC305" s="201"/>
      <c r="AD305" s="201"/>
      <c r="AE305" s="201"/>
      <c r="AF305" s="201"/>
      <c r="AG305" s="201"/>
      <c r="AH305" s="201"/>
      <c r="AI305" s="201"/>
    </row>
    <row r="306">
      <c r="H306" s="205"/>
      <c r="I306" s="206"/>
      <c r="J306" s="203"/>
      <c r="K306" s="207"/>
      <c r="L306" s="199"/>
      <c r="M306" s="130"/>
      <c r="N306" s="199"/>
      <c r="O306" s="200"/>
      <c r="P306" s="200"/>
      <c r="Q306" s="130"/>
      <c r="R306" s="199"/>
      <c r="S306" s="200"/>
      <c r="T306" s="132"/>
      <c r="AB306" s="201" t="str">
        <f>IFERROR(__xludf.DUMMYFUNCTION("FILTER('설정시트'!$D$7:$K$20,'설정시트'!$C$7:$C$20=I306)"),"#N/A")</f>
        <v>#N/A</v>
      </c>
      <c r="AC306" s="201"/>
      <c r="AD306" s="201"/>
      <c r="AE306" s="201"/>
      <c r="AF306" s="201"/>
      <c r="AG306" s="201"/>
      <c r="AH306" s="201"/>
      <c r="AI306" s="201"/>
    </row>
    <row r="307">
      <c r="H307" s="205"/>
      <c r="I307" s="206"/>
      <c r="J307" s="203"/>
      <c r="K307" s="207"/>
      <c r="L307" s="199"/>
      <c r="M307" s="130"/>
      <c r="N307" s="199"/>
      <c r="O307" s="200"/>
      <c r="P307" s="200"/>
      <c r="Q307" s="130"/>
      <c r="R307" s="199"/>
      <c r="S307" s="200"/>
      <c r="T307" s="132"/>
      <c r="AB307" s="201" t="str">
        <f>IFERROR(__xludf.DUMMYFUNCTION("FILTER('설정시트'!$D$7:$K$20,'설정시트'!$C$7:$C$20=I307)"),"#N/A")</f>
        <v>#N/A</v>
      </c>
      <c r="AC307" s="201"/>
      <c r="AD307" s="201"/>
      <c r="AE307" s="201"/>
      <c r="AF307" s="201"/>
      <c r="AG307" s="201"/>
      <c r="AH307" s="201"/>
      <c r="AI307" s="201"/>
    </row>
    <row r="308">
      <c r="H308" s="205"/>
      <c r="I308" s="206"/>
      <c r="J308" s="203"/>
      <c r="K308" s="207"/>
      <c r="L308" s="199"/>
      <c r="M308" s="130"/>
      <c r="N308" s="199"/>
      <c r="O308" s="200"/>
      <c r="P308" s="200"/>
      <c r="Q308" s="130"/>
      <c r="R308" s="199"/>
      <c r="S308" s="200"/>
      <c r="T308" s="132"/>
      <c r="AB308" s="201" t="str">
        <f>IFERROR(__xludf.DUMMYFUNCTION("FILTER('설정시트'!$D$7:$K$20,'설정시트'!$C$7:$C$20=I308)"),"#N/A")</f>
        <v>#N/A</v>
      </c>
      <c r="AC308" s="201"/>
      <c r="AD308" s="201"/>
      <c r="AE308" s="201"/>
      <c r="AF308" s="201"/>
      <c r="AG308" s="201"/>
      <c r="AH308" s="201"/>
      <c r="AI308" s="201"/>
    </row>
    <row r="309">
      <c r="H309" s="205"/>
      <c r="I309" s="206"/>
      <c r="J309" s="203"/>
      <c r="K309" s="207"/>
      <c r="L309" s="199"/>
      <c r="M309" s="130"/>
      <c r="N309" s="199"/>
      <c r="O309" s="200"/>
      <c r="P309" s="200"/>
      <c r="Q309" s="130"/>
      <c r="R309" s="199"/>
      <c r="S309" s="200"/>
      <c r="T309" s="132"/>
      <c r="AB309" s="201" t="str">
        <f>IFERROR(__xludf.DUMMYFUNCTION("FILTER('설정시트'!$D$7:$K$20,'설정시트'!$C$7:$C$20=I309)"),"#N/A")</f>
        <v>#N/A</v>
      </c>
      <c r="AC309" s="201"/>
      <c r="AD309" s="201"/>
      <c r="AE309" s="201"/>
      <c r="AF309" s="201"/>
      <c r="AG309" s="201"/>
      <c r="AH309" s="201"/>
      <c r="AI309" s="201"/>
    </row>
    <row r="310">
      <c r="H310" s="205"/>
      <c r="I310" s="206"/>
      <c r="J310" s="203"/>
      <c r="K310" s="207"/>
      <c r="L310" s="199"/>
      <c r="M310" s="130"/>
      <c r="N310" s="199"/>
      <c r="O310" s="200"/>
      <c r="P310" s="200"/>
      <c r="Q310" s="130"/>
      <c r="R310" s="199"/>
      <c r="S310" s="200"/>
      <c r="T310" s="132"/>
      <c r="AB310" s="201" t="str">
        <f>IFERROR(__xludf.DUMMYFUNCTION("FILTER('설정시트'!$D$7:$K$20,'설정시트'!$C$7:$C$20=I310)"),"#N/A")</f>
        <v>#N/A</v>
      </c>
      <c r="AC310" s="201"/>
      <c r="AD310" s="201"/>
      <c r="AE310" s="201"/>
      <c r="AF310" s="201"/>
      <c r="AG310" s="201"/>
      <c r="AH310" s="201"/>
      <c r="AI310" s="201"/>
    </row>
    <row r="311">
      <c r="H311" s="205"/>
      <c r="I311" s="206"/>
      <c r="J311" s="203"/>
      <c r="K311" s="207"/>
      <c r="L311" s="199"/>
      <c r="M311" s="130"/>
      <c r="N311" s="199"/>
      <c r="O311" s="200"/>
      <c r="P311" s="200"/>
      <c r="Q311" s="130"/>
      <c r="R311" s="199"/>
      <c r="S311" s="200"/>
      <c r="T311" s="132"/>
      <c r="AB311" s="201" t="str">
        <f>IFERROR(__xludf.DUMMYFUNCTION("FILTER('설정시트'!$D$7:$K$20,'설정시트'!$C$7:$C$20=I311)"),"#N/A")</f>
        <v>#N/A</v>
      </c>
      <c r="AC311" s="201"/>
      <c r="AD311" s="201"/>
      <c r="AE311" s="201"/>
      <c r="AF311" s="201"/>
      <c r="AG311" s="201"/>
      <c r="AH311" s="201"/>
      <c r="AI311" s="201"/>
    </row>
    <row r="312">
      <c r="H312" s="205"/>
      <c r="I312" s="206"/>
      <c r="J312" s="203"/>
      <c r="K312" s="207"/>
      <c r="L312" s="199"/>
      <c r="M312" s="130"/>
      <c r="N312" s="199"/>
      <c r="O312" s="200"/>
      <c r="P312" s="200"/>
      <c r="Q312" s="130"/>
      <c r="R312" s="199"/>
      <c r="S312" s="200"/>
      <c r="T312" s="132"/>
      <c r="AB312" s="201" t="str">
        <f>IFERROR(__xludf.DUMMYFUNCTION("FILTER('설정시트'!$D$7:$K$20,'설정시트'!$C$7:$C$20=I312)"),"#N/A")</f>
        <v>#N/A</v>
      </c>
      <c r="AC312" s="201"/>
      <c r="AD312" s="201"/>
      <c r="AE312" s="201"/>
      <c r="AF312" s="201"/>
      <c r="AG312" s="201"/>
      <c r="AH312" s="201"/>
      <c r="AI312" s="201"/>
    </row>
    <row r="313">
      <c r="H313" s="205"/>
      <c r="I313" s="206"/>
      <c r="J313" s="203"/>
      <c r="K313" s="207"/>
      <c r="L313" s="199"/>
      <c r="M313" s="130"/>
      <c r="N313" s="199"/>
      <c r="O313" s="200"/>
      <c r="P313" s="200"/>
      <c r="Q313" s="130"/>
      <c r="R313" s="199"/>
      <c r="S313" s="200"/>
      <c r="T313" s="132"/>
      <c r="AB313" s="201" t="str">
        <f>IFERROR(__xludf.DUMMYFUNCTION("FILTER('설정시트'!$D$7:$K$20,'설정시트'!$C$7:$C$20=I313)"),"#N/A")</f>
        <v>#N/A</v>
      </c>
      <c r="AC313" s="201"/>
      <c r="AD313" s="201"/>
      <c r="AE313" s="201"/>
      <c r="AF313" s="201"/>
      <c r="AG313" s="201"/>
      <c r="AH313" s="201"/>
      <c r="AI313" s="201"/>
    </row>
    <row r="314">
      <c r="H314" s="205"/>
      <c r="I314" s="206"/>
      <c r="J314" s="203"/>
      <c r="K314" s="207"/>
      <c r="L314" s="199"/>
      <c r="M314" s="130"/>
      <c r="N314" s="199"/>
      <c r="O314" s="200"/>
      <c r="P314" s="200"/>
      <c r="Q314" s="130"/>
      <c r="R314" s="199"/>
      <c r="S314" s="200"/>
      <c r="T314" s="132"/>
      <c r="AB314" s="201" t="str">
        <f>IFERROR(__xludf.DUMMYFUNCTION("FILTER('설정시트'!$D$7:$K$20,'설정시트'!$C$7:$C$20=I314)"),"#N/A")</f>
        <v>#N/A</v>
      </c>
      <c r="AC314" s="201"/>
      <c r="AD314" s="201"/>
      <c r="AE314" s="201"/>
      <c r="AF314" s="201"/>
      <c r="AG314" s="201"/>
      <c r="AH314" s="201"/>
      <c r="AI314" s="201"/>
    </row>
    <row r="315">
      <c r="H315" s="205"/>
      <c r="I315" s="206"/>
      <c r="J315" s="203"/>
      <c r="K315" s="207"/>
      <c r="L315" s="199"/>
      <c r="M315" s="130"/>
      <c r="N315" s="199"/>
      <c r="O315" s="200"/>
      <c r="P315" s="200"/>
      <c r="Q315" s="130"/>
      <c r="R315" s="199"/>
      <c r="S315" s="200"/>
      <c r="T315" s="132"/>
      <c r="AB315" s="201" t="str">
        <f>IFERROR(__xludf.DUMMYFUNCTION("FILTER('설정시트'!$D$7:$K$20,'설정시트'!$C$7:$C$20=I315)"),"#N/A")</f>
        <v>#N/A</v>
      </c>
      <c r="AC315" s="201"/>
      <c r="AD315" s="201"/>
      <c r="AE315" s="201"/>
      <c r="AF315" s="201"/>
      <c r="AG315" s="201"/>
      <c r="AH315" s="201"/>
      <c r="AI315" s="201"/>
    </row>
    <row r="316">
      <c r="H316" s="205"/>
      <c r="I316" s="206"/>
      <c r="J316" s="203"/>
      <c r="K316" s="207"/>
      <c r="L316" s="199"/>
      <c r="M316" s="130"/>
      <c r="N316" s="199"/>
      <c r="O316" s="200"/>
      <c r="P316" s="200"/>
      <c r="Q316" s="130"/>
      <c r="R316" s="199"/>
      <c r="S316" s="200"/>
      <c r="T316" s="132"/>
      <c r="AB316" s="201" t="str">
        <f>IFERROR(__xludf.DUMMYFUNCTION("FILTER('설정시트'!$D$7:$K$20,'설정시트'!$C$7:$C$20=I316)"),"#N/A")</f>
        <v>#N/A</v>
      </c>
      <c r="AC316" s="201"/>
      <c r="AD316" s="201"/>
      <c r="AE316" s="201"/>
      <c r="AF316" s="201"/>
      <c r="AG316" s="201"/>
      <c r="AH316" s="201"/>
      <c r="AI316" s="201"/>
    </row>
    <row r="317">
      <c r="H317" s="205"/>
      <c r="I317" s="206"/>
      <c r="J317" s="203"/>
      <c r="K317" s="207"/>
      <c r="L317" s="199"/>
      <c r="M317" s="130"/>
      <c r="N317" s="199"/>
      <c r="O317" s="200"/>
      <c r="P317" s="200"/>
      <c r="Q317" s="130"/>
      <c r="R317" s="199"/>
      <c r="S317" s="200"/>
      <c r="T317" s="132"/>
      <c r="AB317" s="201" t="str">
        <f>IFERROR(__xludf.DUMMYFUNCTION("FILTER('설정시트'!$D$7:$K$20,'설정시트'!$C$7:$C$20=I317)"),"#N/A")</f>
        <v>#N/A</v>
      </c>
      <c r="AC317" s="201"/>
      <c r="AD317" s="201"/>
      <c r="AE317" s="201"/>
      <c r="AF317" s="201"/>
      <c r="AG317" s="201"/>
      <c r="AH317" s="201"/>
      <c r="AI317" s="201"/>
    </row>
    <row r="318">
      <c r="H318" s="205"/>
      <c r="I318" s="206"/>
      <c r="J318" s="203"/>
      <c r="K318" s="207"/>
      <c r="L318" s="199"/>
      <c r="M318" s="130"/>
      <c r="N318" s="199"/>
      <c r="O318" s="200"/>
      <c r="P318" s="200"/>
      <c r="Q318" s="130"/>
      <c r="R318" s="199"/>
      <c r="S318" s="200"/>
      <c r="T318" s="132"/>
      <c r="AB318" s="201" t="str">
        <f>IFERROR(__xludf.DUMMYFUNCTION("FILTER('설정시트'!$D$7:$K$20,'설정시트'!$C$7:$C$20=I318)"),"#N/A")</f>
        <v>#N/A</v>
      </c>
      <c r="AC318" s="201"/>
      <c r="AD318" s="201"/>
      <c r="AE318" s="201"/>
      <c r="AF318" s="201"/>
      <c r="AG318" s="201"/>
      <c r="AH318" s="201"/>
      <c r="AI318" s="201"/>
    </row>
    <row r="319">
      <c r="H319" s="205"/>
      <c r="I319" s="206"/>
      <c r="J319" s="203"/>
      <c r="K319" s="207"/>
      <c r="L319" s="199"/>
      <c r="M319" s="130"/>
      <c r="N319" s="199"/>
      <c r="O319" s="200"/>
      <c r="P319" s="200"/>
      <c r="Q319" s="130"/>
      <c r="R319" s="199"/>
      <c r="S319" s="200"/>
      <c r="T319" s="132"/>
      <c r="AB319" s="201" t="str">
        <f>IFERROR(__xludf.DUMMYFUNCTION("FILTER('설정시트'!$D$7:$K$20,'설정시트'!$C$7:$C$20=I319)"),"#N/A")</f>
        <v>#N/A</v>
      </c>
      <c r="AC319" s="201"/>
      <c r="AD319" s="201"/>
      <c r="AE319" s="201"/>
      <c r="AF319" s="201"/>
      <c r="AG319" s="201"/>
      <c r="AH319" s="201"/>
      <c r="AI319" s="201"/>
    </row>
    <row r="320">
      <c r="H320" s="205"/>
      <c r="I320" s="206"/>
      <c r="J320" s="203"/>
      <c r="K320" s="207"/>
      <c r="L320" s="199"/>
      <c r="M320" s="130"/>
      <c r="N320" s="199"/>
      <c r="O320" s="200"/>
      <c r="P320" s="200"/>
      <c r="Q320" s="130"/>
      <c r="R320" s="199"/>
      <c r="S320" s="200"/>
      <c r="T320" s="132"/>
      <c r="AB320" s="201" t="str">
        <f>IFERROR(__xludf.DUMMYFUNCTION("FILTER('설정시트'!$D$7:$K$20,'설정시트'!$C$7:$C$20=I320)"),"#N/A")</f>
        <v>#N/A</v>
      </c>
      <c r="AC320" s="201"/>
      <c r="AD320" s="201"/>
      <c r="AE320" s="201"/>
      <c r="AF320" s="201"/>
      <c r="AG320" s="201"/>
      <c r="AH320" s="201"/>
      <c r="AI320" s="201"/>
    </row>
    <row r="321">
      <c r="H321" s="205"/>
      <c r="I321" s="206"/>
      <c r="J321" s="203"/>
      <c r="K321" s="207"/>
      <c r="L321" s="199"/>
      <c r="M321" s="130"/>
      <c r="N321" s="199"/>
      <c r="O321" s="200"/>
      <c r="P321" s="200"/>
      <c r="Q321" s="130"/>
      <c r="R321" s="199"/>
      <c r="S321" s="200"/>
      <c r="T321" s="132"/>
      <c r="AB321" s="201" t="str">
        <f>IFERROR(__xludf.DUMMYFUNCTION("FILTER('설정시트'!$D$7:$K$20,'설정시트'!$C$7:$C$20=I321)"),"#N/A")</f>
        <v>#N/A</v>
      </c>
      <c r="AC321" s="201"/>
      <c r="AD321" s="201"/>
      <c r="AE321" s="201"/>
      <c r="AF321" s="201"/>
      <c r="AG321" s="201"/>
      <c r="AH321" s="201"/>
      <c r="AI321" s="201"/>
    </row>
    <row r="322">
      <c r="H322" s="205"/>
      <c r="I322" s="206"/>
      <c r="J322" s="203"/>
      <c r="K322" s="207"/>
      <c r="L322" s="199"/>
      <c r="M322" s="130"/>
      <c r="N322" s="199"/>
      <c r="O322" s="200"/>
      <c r="P322" s="200"/>
      <c r="Q322" s="130"/>
      <c r="R322" s="199"/>
      <c r="S322" s="200"/>
      <c r="T322" s="132"/>
      <c r="AB322" s="201" t="str">
        <f>IFERROR(__xludf.DUMMYFUNCTION("FILTER('설정시트'!$D$7:$K$20,'설정시트'!$C$7:$C$20=I322)"),"#N/A")</f>
        <v>#N/A</v>
      </c>
      <c r="AC322" s="201"/>
      <c r="AD322" s="201"/>
      <c r="AE322" s="201"/>
      <c r="AF322" s="201"/>
      <c r="AG322" s="201"/>
      <c r="AH322" s="201"/>
      <c r="AI322" s="201"/>
    </row>
    <row r="323">
      <c r="H323" s="205"/>
      <c r="I323" s="206"/>
      <c r="J323" s="203"/>
      <c r="K323" s="207"/>
      <c r="L323" s="199"/>
      <c r="M323" s="130"/>
      <c r="N323" s="199"/>
      <c r="O323" s="200"/>
      <c r="P323" s="200"/>
      <c r="Q323" s="130"/>
      <c r="R323" s="199"/>
      <c r="S323" s="200"/>
      <c r="T323" s="132"/>
      <c r="AB323" s="201" t="str">
        <f>IFERROR(__xludf.DUMMYFUNCTION("FILTER('설정시트'!$D$7:$K$20,'설정시트'!$C$7:$C$20=I323)"),"#N/A")</f>
        <v>#N/A</v>
      </c>
      <c r="AC323" s="201"/>
      <c r="AD323" s="201"/>
      <c r="AE323" s="201"/>
      <c r="AF323" s="201"/>
      <c r="AG323" s="201"/>
      <c r="AH323" s="201"/>
      <c r="AI323" s="201"/>
    </row>
    <row r="324">
      <c r="H324" s="205"/>
      <c r="I324" s="206"/>
      <c r="J324" s="203"/>
      <c r="K324" s="207"/>
      <c r="L324" s="199"/>
      <c r="M324" s="130"/>
      <c r="N324" s="199"/>
      <c r="O324" s="200"/>
      <c r="P324" s="200"/>
      <c r="Q324" s="130"/>
      <c r="R324" s="199"/>
      <c r="S324" s="200"/>
      <c r="T324" s="132"/>
      <c r="AB324" s="201" t="str">
        <f>IFERROR(__xludf.DUMMYFUNCTION("FILTER('설정시트'!$D$7:$K$20,'설정시트'!$C$7:$C$20=I324)"),"#N/A")</f>
        <v>#N/A</v>
      </c>
      <c r="AC324" s="201"/>
      <c r="AD324" s="201"/>
      <c r="AE324" s="201"/>
      <c r="AF324" s="201"/>
      <c r="AG324" s="201"/>
      <c r="AH324" s="201"/>
      <c r="AI324" s="201"/>
    </row>
    <row r="325">
      <c r="H325" s="205"/>
      <c r="I325" s="206"/>
      <c r="J325" s="203"/>
      <c r="K325" s="207"/>
      <c r="L325" s="199"/>
      <c r="M325" s="130"/>
      <c r="N325" s="199"/>
      <c r="O325" s="200"/>
      <c r="P325" s="200"/>
      <c r="Q325" s="130"/>
      <c r="R325" s="199"/>
      <c r="S325" s="200"/>
      <c r="T325" s="132"/>
      <c r="AB325" s="201" t="str">
        <f>IFERROR(__xludf.DUMMYFUNCTION("FILTER('설정시트'!$D$7:$K$20,'설정시트'!$C$7:$C$20=I325)"),"#N/A")</f>
        <v>#N/A</v>
      </c>
      <c r="AC325" s="201"/>
      <c r="AD325" s="201"/>
      <c r="AE325" s="201"/>
      <c r="AF325" s="201"/>
      <c r="AG325" s="201"/>
      <c r="AH325" s="201"/>
      <c r="AI325" s="201"/>
    </row>
    <row r="326">
      <c r="H326" s="205"/>
      <c r="I326" s="206"/>
      <c r="J326" s="203"/>
      <c r="K326" s="207"/>
      <c r="L326" s="199"/>
      <c r="M326" s="130"/>
      <c r="N326" s="199"/>
      <c r="O326" s="200"/>
      <c r="P326" s="200"/>
      <c r="Q326" s="130"/>
      <c r="R326" s="199"/>
      <c r="S326" s="200"/>
      <c r="T326" s="132"/>
      <c r="AB326" s="201" t="str">
        <f>IFERROR(__xludf.DUMMYFUNCTION("FILTER('설정시트'!$D$7:$K$20,'설정시트'!$C$7:$C$20=I326)"),"#N/A")</f>
        <v>#N/A</v>
      </c>
      <c r="AC326" s="201"/>
      <c r="AD326" s="201"/>
      <c r="AE326" s="201"/>
      <c r="AF326" s="201"/>
      <c r="AG326" s="201"/>
      <c r="AH326" s="201"/>
      <c r="AI326" s="201"/>
    </row>
    <row r="327">
      <c r="H327" s="205"/>
      <c r="I327" s="206"/>
      <c r="J327" s="203"/>
      <c r="K327" s="207"/>
      <c r="L327" s="199"/>
      <c r="M327" s="130"/>
      <c r="N327" s="199"/>
      <c r="O327" s="200"/>
      <c r="P327" s="200"/>
      <c r="Q327" s="130"/>
      <c r="R327" s="199"/>
      <c r="S327" s="200"/>
      <c r="T327" s="132"/>
      <c r="AB327" s="201" t="str">
        <f>IFERROR(__xludf.DUMMYFUNCTION("FILTER('설정시트'!$D$7:$K$20,'설정시트'!$C$7:$C$20=I327)"),"#N/A")</f>
        <v>#N/A</v>
      </c>
      <c r="AC327" s="201"/>
      <c r="AD327" s="201"/>
      <c r="AE327" s="201"/>
      <c r="AF327" s="201"/>
      <c r="AG327" s="201"/>
      <c r="AH327" s="201"/>
      <c r="AI327" s="201"/>
    </row>
    <row r="328">
      <c r="H328" s="205"/>
      <c r="I328" s="206"/>
      <c r="J328" s="203"/>
      <c r="K328" s="207"/>
      <c r="L328" s="199"/>
      <c r="M328" s="130"/>
      <c r="N328" s="199"/>
      <c r="O328" s="200"/>
      <c r="P328" s="200"/>
      <c r="Q328" s="130"/>
      <c r="R328" s="199"/>
      <c r="S328" s="200"/>
      <c r="T328" s="132"/>
      <c r="AB328" s="201" t="str">
        <f>IFERROR(__xludf.DUMMYFUNCTION("FILTER('설정시트'!$D$7:$K$20,'설정시트'!$C$7:$C$20=I328)"),"#N/A")</f>
        <v>#N/A</v>
      </c>
      <c r="AC328" s="201"/>
      <c r="AD328" s="201"/>
      <c r="AE328" s="201"/>
      <c r="AF328" s="201"/>
      <c r="AG328" s="201"/>
      <c r="AH328" s="201"/>
      <c r="AI328" s="201"/>
    </row>
    <row r="329">
      <c r="H329" s="205"/>
      <c r="I329" s="206"/>
      <c r="J329" s="203"/>
      <c r="K329" s="207"/>
      <c r="L329" s="199"/>
      <c r="M329" s="130"/>
      <c r="N329" s="199"/>
      <c r="O329" s="200"/>
      <c r="P329" s="200"/>
      <c r="Q329" s="130"/>
      <c r="R329" s="199"/>
      <c r="S329" s="200"/>
      <c r="T329" s="132"/>
      <c r="AB329" s="201" t="str">
        <f>IFERROR(__xludf.DUMMYFUNCTION("FILTER('설정시트'!$D$7:$K$20,'설정시트'!$C$7:$C$20=I329)"),"#N/A")</f>
        <v>#N/A</v>
      </c>
      <c r="AC329" s="201"/>
      <c r="AD329" s="201"/>
      <c r="AE329" s="201"/>
      <c r="AF329" s="201"/>
      <c r="AG329" s="201"/>
      <c r="AH329" s="201"/>
      <c r="AI329" s="201"/>
    </row>
    <row r="330">
      <c r="H330" s="205"/>
      <c r="I330" s="206"/>
      <c r="J330" s="203"/>
      <c r="K330" s="207"/>
      <c r="L330" s="199"/>
      <c r="M330" s="130"/>
      <c r="N330" s="199"/>
      <c r="O330" s="200"/>
      <c r="P330" s="200"/>
      <c r="Q330" s="130"/>
      <c r="R330" s="199"/>
      <c r="S330" s="200"/>
      <c r="T330" s="132"/>
      <c r="AB330" s="201" t="str">
        <f>IFERROR(__xludf.DUMMYFUNCTION("FILTER('설정시트'!$D$7:$K$20,'설정시트'!$C$7:$C$20=I330)"),"#N/A")</f>
        <v>#N/A</v>
      </c>
      <c r="AC330" s="201"/>
      <c r="AD330" s="201"/>
      <c r="AE330" s="201"/>
      <c r="AF330" s="201"/>
      <c r="AG330" s="201"/>
      <c r="AH330" s="201"/>
      <c r="AI330" s="201"/>
    </row>
    <row r="331">
      <c r="H331" s="205"/>
      <c r="I331" s="206"/>
      <c r="J331" s="203"/>
      <c r="K331" s="207"/>
      <c r="L331" s="199"/>
      <c r="M331" s="130"/>
      <c r="N331" s="199"/>
      <c r="O331" s="200"/>
      <c r="P331" s="200"/>
      <c r="Q331" s="130"/>
      <c r="R331" s="199"/>
      <c r="S331" s="200"/>
      <c r="T331" s="132"/>
      <c r="AB331" s="201" t="str">
        <f>IFERROR(__xludf.DUMMYFUNCTION("FILTER('설정시트'!$D$7:$K$20,'설정시트'!$C$7:$C$20=I331)"),"#N/A")</f>
        <v>#N/A</v>
      </c>
      <c r="AC331" s="201"/>
      <c r="AD331" s="201"/>
      <c r="AE331" s="201"/>
      <c r="AF331" s="201"/>
      <c r="AG331" s="201"/>
      <c r="AH331" s="201"/>
      <c r="AI331" s="201"/>
    </row>
    <row r="332">
      <c r="H332" s="205"/>
      <c r="I332" s="206"/>
      <c r="J332" s="203"/>
      <c r="K332" s="207"/>
      <c r="L332" s="199"/>
      <c r="M332" s="130"/>
      <c r="N332" s="199"/>
      <c r="O332" s="200"/>
      <c r="P332" s="200"/>
      <c r="Q332" s="130"/>
      <c r="R332" s="199"/>
      <c r="S332" s="200"/>
      <c r="T332" s="132"/>
      <c r="AB332" s="201" t="str">
        <f>IFERROR(__xludf.DUMMYFUNCTION("FILTER('설정시트'!$D$7:$K$20,'설정시트'!$C$7:$C$20=I332)"),"#N/A")</f>
        <v>#N/A</v>
      </c>
      <c r="AC332" s="201"/>
      <c r="AD332" s="201"/>
      <c r="AE332" s="201"/>
      <c r="AF332" s="201"/>
      <c r="AG332" s="201"/>
      <c r="AH332" s="201"/>
      <c r="AI332" s="201"/>
    </row>
    <row r="333">
      <c r="H333" s="205"/>
      <c r="I333" s="206"/>
      <c r="J333" s="203"/>
      <c r="K333" s="207"/>
      <c r="L333" s="199"/>
      <c r="M333" s="130"/>
      <c r="N333" s="199"/>
      <c r="O333" s="200"/>
      <c r="P333" s="200"/>
      <c r="Q333" s="130"/>
      <c r="R333" s="199"/>
      <c r="S333" s="200"/>
      <c r="T333" s="132"/>
      <c r="AB333" s="201" t="str">
        <f>IFERROR(__xludf.DUMMYFUNCTION("FILTER('설정시트'!$D$7:$K$20,'설정시트'!$C$7:$C$20=I333)"),"#N/A")</f>
        <v>#N/A</v>
      </c>
      <c r="AC333" s="201"/>
      <c r="AD333" s="201"/>
      <c r="AE333" s="201"/>
      <c r="AF333" s="201"/>
      <c r="AG333" s="201"/>
      <c r="AH333" s="201"/>
      <c r="AI333" s="201"/>
    </row>
    <row r="334">
      <c r="H334" s="205"/>
      <c r="I334" s="206"/>
      <c r="J334" s="203"/>
      <c r="K334" s="207"/>
      <c r="L334" s="199"/>
      <c r="M334" s="130"/>
      <c r="N334" s="199"/>
      <c r="O334" s="200"/>
      <c r="P334" s="200"/>
      <c r="Q334" s="130"/>
      <c r="R334" s="199"/>
      <c r="S334" s="200"/>
      <c r="T334" s="132"/>
      <c r="AB334" s="201" t="str">
        <f>IFERROR(__xludf.DUMMYFUNCTION("FILTER('설정시트'!$D$7:$K$20,'설정시트'!$C$7:$C$20=I334)"),"#N/A")</f>
        <v>#N/A</v>
      </c>
      <c r="AC334" s="201"/>
      <c r="AD334" s="201"/>
      <c r="AE334" s="201"/>
      <c r="AF334" s="201"/>
      <c r="AG334" s="201"/>
      <c r="AH334" s="201"/>
      <c r="AI334" s="201"/>
    </row>
    <row r="335">
      <c r="H335" s="205"/>
      <c r="I335" s="206"/>
      <c r="J335" s="203"/>
      <c r="K335" s="207"/>
      <c r="L335" s="199"/>
      <c r="M335" s="130"/>
      <c r="N335" s="199"/>
      <c r="O335" s="200"/>
      <c r="P335" s="200"/>
      <c r="Q335" s="130"/>
      <c r="R335" s="199"/>
      <c r="S335" s="200"/>
      <c r="T335" s="132"/>
      <c r="AB335" s="201" t="str">
        <f>IFERROR(__xludf.DUMMYFUNCTION("FILTER('설정시트'!$D$7:$K$20,'설정시트'!$C$7:$C$20=I335)"),"#N/A")</f>
        <v>#N/A</v>
      </c>
      <c r="AC335" s="201"/>
      <c r="AD335" s="201"/>
      <c r="AE335" s="201"/>
      <c r="AF335" s="201"/>
      <c r="AG335" s="201"/>
      <c r="AH335" s="201"/>
      <c r="AI335" s="201"/>
    </row>
    <row r="336">
      <c r="H336" s="205"/>
      <c r="I336" s="206"/>
      <c r="J336" s="203"/>
      <c r="K336" s="207"/>
      <c r="L336" s="199"/>
      <c r="M336" s="130"/>
      <c r="N336" s="199"/>
      <c r="O336" s="200"/>
      <c r="P336" s="200"/>
      <c r="Q336" s="130"/>
      <c r="R336" s="199"/>
      <c r="S336" s="200"/>
      <c r="T336" s="132"/>
      <c r="AB336" s="201" t="str">
        <f>IFERROR(__xludf.DUMMYFUNCTION("FILTER('설정시트'!$D$7:$K$20,'설정시트'!$C$7:$C$20=I336)"),"#N/A")</f>
        <v>#N/A</v>
      </c>
      <c r="AC336" s="201"/>
      <c r="AD336" s="201"/>
      <c r="AE336" s="201"/>
      <c r="AF336" s="201"/>
      <c r="AG336" s="201"/>
      <c r="AH336" s="201"/>
      <c r="AI336" s="201"/>
    </row>
    <row r="337">
      <c r="H337" s="205"/>
      <c r="I337" s="206"/>
      <c r="J337" s="203"/>
      <c r="K337" s="207"/>
      <c r="L337" s="199"/>
      <c r="M337" s="130"/>
      <c r="N337" s="199"/>
      <c r="O337" s="200"/>
      <c r="P337" s="200"/>
      <c r="Q337" s="130"/>
      <c r="R337" s="199"/>
      <c r="S337" s="200"/>
      <c r="T337" s="132"/>
      <c r="AB337" s="201" t="str">
        <f>IFERROR(__xludf.DUMMYFUNCTION("FILTER('설정시트'!$D$7:$K$20,'설정시트'!$C$7:$C$20=I337)"),"#N/A")</f>
        <v>#N/A</v>
      </c>
      <c r="AC337" s="201"/>
      <c r="AD337" s="201"/>
      <c r="AE337" s="201"/>
      <c r="AF337" s="201"/>
      <c r="AG337" s="201"/>
      <c r="AH337" s="201"/>
      <c r="AI337" s="201"/>
    </row>
    <row r="338">
      <c r="H338" s="205"/>
      <c r="I338" s="206"/>
      <c r="J338" s="203"/>
      <c r="K338" s="207"/>
      <c r="L338" s="199"/>
      <c r="M338" s="130"/>
      <c r="N338" s="199"/>
      <c r="O338" s="200"/>
      <c r="P338" s="200"/>
      <c r="Q338" s="130"/>
      <c r="R338" s="199"/>
      <c r="S338" s="200"/>
      <c r="T338" s="132"/>
      <c r="AB338" s="201" t="str">
        <f>IFERROR(__xludf.DUMMYFUNCTION("FILTER('설정시트'!$D$7:$K$20,'설정시트'!$C$7:$C$20=I338)"),"#N/A")</f>
        <v>#N/A</v>
      </c>
      <c r="AC338" s="201"/>
      <c r="AD338" s="201"/>
      <c r="AE338" s="201"/>
      <c r="AF338" s="201"/>
      <c r="AG338" s="201"/>
      <c r="AH338" s="201"/>
      <c r="AI338" s="201"/>
    </row>
    <row r="339">
      <c r="H339" s="205"/>
      <c r="I339" s="206"/>
      <c r="J339" s="203"/>
      <c r="K339" s="207"/>
      <c r="L339" s="199"/>
      <c r="M339" s="130"/>
      <c r="N339" s="199"/>
      <c r="O339" s="200"/>
      <c r="P339" s="200"/>
      <c r="Q339" s="130"/>
      <c r="R339" s="199"/>
      <c r="S339" s="200"/>
      <c r="T339" s="132"/>
      <c r="AB339" s="201" t="str">
        <f>IFERROR(__xludf.DUMMYFUNCTION("FILTER('설정시트'!$D$7:$K$20,'설정시트'!$C$7:$C$20=I339)"),"#N/A")</f>
        <v>#N/A</v>
      </c>
      <c r="AC339" s="201"/>
      <c r="AD339" s="201"/>
      <c r="AE339" s="201"/>
      <c r="AF339" s="201"/>
      <c r="AG339" s="201"/>
      <c r="AH339" s="201"/>
      <c r="AI339" s="201"/>
    </row>
    <row r="340">
      <c r="H340" s="205"/>
      <c r="I340" s="206"/>
      <c r="J340" s="203"/>
      <c r="K340" s="207"/>
      <c r="L340" s="199"/>
      <c r="M340" s="130"/>
      <c r="N340" s="199"/>
      <c r="O340" s="200"/>
      <c r="P340" s="200"/>
      <c r="Q340" s="130"/>
      <c r="R340" s="199"/>
      <c r="S340" s="200"/>
      <c r="T340" s="132"/>
      <c r="AB340" s="201" t="str">
        <f>IFERROR(__xludf.DUMMYFUNCTION("FILTER('설정시트'!$D$7:$K$20,'설정시트'!$C$7:$C$20=I340)"),"#N/A")</f>
        <v>#N/A</v>
      </c>
      <c r="AC340" s="201"/>
      <c r="AD340" s="201"/>
      <c r="AE340" s="201"/>
      <c r="AF340" s="201"/>
      <c r="AG340" s="201"/>
      <c r="AH340" s="201"/>
      <c r="AI340" s="201"/>
    </row>
    <row r="341">
      <c r="H341" s="205"/>
      <c r="I341" s="206"/>
      <c r="J341" s="203"/>
      <c r="K341" s="207"/>
      <c r="L341" s="199"/>
      <c r="M341" s="130"/>
      <c r="N341" s="199"/>
      <c r="O341" s="200"/>
      <c r="P341" s="200"/>
      <c r="Q341" s="130"/>
      <c r="R341" s="199"/>
      <c r="S341" s="200"/>
      <c r="T341" s="132"/>
      <c r="AB341" s="201" t="str">
        <f>IFERROR(__xludf.DUMMYFUNCTION("FILTER('설정시트'!$D$7:$K$20,'설정시트'!$C$7:$C$20=I341)"),"#N/A")</f>
        <v>#N/A</v>
      </c>
      <c r="AC341" s="201"/>
      <c r="AD341" s="201"/>
      <c r="AE341" s="201"/>
      <c r="AF341" s="201"/>
      <c r="AG341" s="201"/>
      <c r="AH341" s="201"/>
      <c r="AI341" s="201"/>
    </row>
    <row r="342">
      <c r="H342" s="205"/>
      <c r="I342" s="206"/>
      <c r="J342" s="203"/>
      <c r="K342" s="207"/>
      <c r="L342" s="199"/>
      <c r="M342" s="130"/>
      <c r="N342" s="199"/>
      <c r="O342" s="200"/>
      <c r="P342" s="200"/>
      <c r="Q342" s="130"/>
      <c r="R342" s="199"/>
      <c r="S342" s="200"/>
      <c r="T342" s="132"/>
      <c r="AB342" s="201" t="str">
        <f>IFERROR(__xludf.DUMMYFUNCTION("FILTER('설정시트'!$D$7:$K$20,'설정시트'!$C$7:$C$20=I342)"),"#N/A")</f>
        <v>#N/A</v>
      </c>
      <c r="AC342" s="201"/>
      <c r="AD342" s="201"/>
      <c r="AE342" s="201"/>
      <c r="AF342" s="201"/>
      <c r="AG342" s="201"/>
      <c r="AH342" s="201"/>
      <c r="AI342" s="201"/>
    </row>
    <row r="343">
      <c r="H343" s="205"/>
      <c r="I343" s="206"/>
      <c r="J343" s="203"/>
      <c r="K343" s="207"/>
      <c r="L343" s="199"/>
      <c r="M343" s="130"/>
      <c r="N343" s="199"/>
      <c r="O343" s="200"/>
      <c r="P343" s="200"/>
      <c r="Q343" s="130"/>
      <c r="R343" s="199"/>
      <c r="S343" s="200"/>
      <c r="T343" s="132"/>
      <c r="AB343" s="201" t="str">
        <f>IFERROR(__xludf.DUMMYFUNCTION("FILTER('설정시트'!$D$7:$K$20,'설정시트'!$C$7:$C$20=I343)"),"#N/A")</f>
        <v>#N/A</v>
      </c>
      <c r="AC343" s="201"/>
      <c r="AD343" s="201"/>
      <c r="AE343" s="201"/>
      <c r="AF343" s="201"/>
      <c r="AG343" s="201"/>
      <c r="AH343" s="201"/>
      <c r="AI343" s="201"/>
    </row>
    <row r="344">
      <c r="H344" s="205"/>
      <c r="I344" s="206"/>
      <c r="J344" s="203"/>
      <c r="K344" s="207"/>
      <c r="L344" s="199"/>
      <c r="M344" s="130"/>
      <c r="N344" s="199"/>
      <c r="O344" s="200"/>
      <c r="P344" s="200"/>
      <c r="Q344" s="130"/>
      <c r="R344" s="199"/>
      <c r="S344" s="200"/>
      <c r="T344" s="132"/>
      <c r="AB344" s="201" t="str">
        <f>IFERROR(__xludf.DUMMYFUNCTION("FILTER('설정시트'!$D$7:$K$20,'설정시트'!$C$7:$C$20=I344)"),"#N/A")</f>
        <v>#N/A</v>
      </c>
      <c r="AC344" s="201"/>
      <c r="AD344" s="201"/>
      <c r="AE344" s="201"/>
      <c r="AF344" s="201"/>
      <c r="AG344" s="201"/>
      <c r="AH344" s="201"/>
      <c r="AI344" s="201"/>
    </row>
    <row r="345">
      <c r="H345" s="205"/>
      <c r="I345" s="206"/>
      <c r="J345" s="203"/>
      <c r="K345" s="207"/>
      <c r="L345" s="199"/>
      <c r="M345" s="130"/>
      <c r="N345" s="199"/>
      <c r="O345" s="200"/>
      <c r="P345" s="200"/>
      <c r="Q345" s="130"/>
      <c r="R345" s="199"/>
      <c r="S345" s="200"/>
      <c r="T345" s="132"/>
      <c r="AB345" s="201" t="str">
        <f>IFERROR(__xludf.DUMMYFUNCTION("FILTER('설정시트'!$D$7:$K$20,'설정시트'!$C$7:$C$20=I345)"),"#N/A")</f>
        <v>#N/A</v>
      </c>
      <c r="AC345" s="201"/>
      <c r="AD345" s="201"/>
      <c r="AE345" s="201"/>
      <c r="AF345" s="201"/>
      <c r="AG345" s="201"/>
      <c r="AH345" s="201"/>
      <c r="AI345" s="201"/>
    </row>
    <row r="346">
      <c r="H346" s="205"/>
      <c r="I346" s="206"/>
      <c r="J346" s="203"/>
      <c r="K346" s="207"/>
      <c r="L346" s="199"/>
      <c r="M346" s="130"/>
      <c r="N346" s="199"/>
      <c r="O346" s="200"/>
      <c r="P346" s="200"/>
      <c r="Q346" s="130"/>
      <c r="R346" s="199"/>
      <c r="S346" s="200"/>
      <c r="T346" s="132"/>
      <c r="AB346" s="201" t="str">
        <f>IFERROR(__xludf.DUMMYFUNCTION("FILTER('설정시트'!$D$7:$K$20,'설정시트'!$C$7:$C$20=I346)"),"#N/A")</f>
        <v>#N/A</v>
      </c>
      <c r="AC346" s="201"/>
      <c r="AD346" s="201"/>
      <c r="AE346" s="201"/>
      <c r="AF346" s="201"/>
      <c r="AG346" s="201"/>
      <c r="AH346" s="201"/>
      <c r="AI346" s="201"/>
    </row>
    <row r="347">
      <c r="H347" s="205"/>
      <c r="I347" s="206"/>
      <c r="J347" s="203"/>
      <c r="K347" s="207"/>
      <c r="L347" s="199"/>
      <c r="M347" s="130"/>
      <c r="N347" s="199"/>
      <c r="O347" s="200"/>
      <c r="P347" s="200"/>
      <c r="Q347" s="130"/>
      <c r="R347" s="199"/>
      <c r="S347" s="200"/>
      <c r="T347" s="132"/>
      <c r="AB347" s="201" t="str">
        <f>IFERROR(__xludf.DUMMYFUNCTION("FILTER('설정시트'!$D$7:$K$20,'설정시트'!$C$7:$C$20=I347)"),"#N/A")</f>
        <v>#N/A</v>
      </c>
      <c r="AC347" s="201"/>
      <c r="AD347" s="201"/>
      <c r="AE347" s="201"/>
      <c r="AF347" s="201"/>
      <c r="AG347" s="201"/>
      <c r="AH347" s="201"/>
      <c r="AI347" s="201"/>
    </row>
    <row r="348">
      <c r="H348" s="205"/>
      <c r="I348" s="206"/>
      <c r="J348" s="203"/>
      <c r="K348" s="207"/>
      <c r="L348" s="199"/>
      <c r="M348" s="130"/>
      <c r="N348" s="199"/>
      <c r="O348" s="200"/>
      <c r="P348" s="200"/>
      <c r="Q348" s="130"/>
      <c r="R348" s="199"/>
      <c r="S348" s="200"/>
      <c r="T348" s="132"/>
      <c r="AB348" s="201" t="str">
        <f>IFERROR(__xludf.DUMMYFUNCTION("FILTER('설정시트'!$D$7:$K$20,'설정시트'!$C$7:$C$20=I348)"),"#N/A")</f>
        <v>#N/A</v>
      </c>
      <c r="AC348" s="201"/>
      <c r="AD348" s="201"/>
      <c r="AE348" s="201"/>
      <c r="AF348" s="201"/>
      <c r="AG348" s="201"/>
      <c r="AH348" s="201"/>
      <c r="AI348" s="201"/>
    </row>
    <row r="349">
      <c r="H349" s="205"/>
      <c r="I349" s="206"/>
      <c r="J349" s="203"/>
      <c r="K349" s="207"/>
      <c r="L349" s="199"/>
      <c r="M349" s="130"/>
      <c r="N349" s="199"/>
      <c r="O349" s="200"/>
      <c r="P349" s="200"/>
      <c r="Q349" s="130"/>
      <c r="R349" s="199"/>
      <c r="S349" s="200"/>
      <c r="T349" s="132"/>
      <c r="AB349" s="201" t="str">
        <f>IFERROR(__xludf.DUMMYFUNCTION("FILTER('설정시트'!$D$7:$K$20,'설정시트'!$C$7:$C$20=I349)"),"#N/A")</f>
        <v>#N/A</v>
      </c>
      <c r="AC349" s="201"/>
      <c r="AD349" s="201"/>
      <c r="AE349" s="201"/>
      <c r="AF349" s="201"/>
      <c r="AG349" s="201"/>
      <c r="AH349" s="201"/>
      <c r="AI349" s="201"/>
    </row>
    <row r="350">
      <c r="H350" s="205"/>
      <c r="I350" s="206"/>
      <c r="J350" s="203"/>
      <c r="K350" s="207"/>
      <c r="L350" s="199"/>
      <c r="M350" s="130"/>
      <c r="N350" s="199"/>
      <c r="O350" s="200"/>
      <c r="P350" s="200"/>
      <c r="Q350" s="130"/>
      <c r="R350" s="199"/>
      <c r="S350" s="200"/>
      <c r="T350" s="132"/>
      <c r="AB350" s="201" t="str">
        <f>IFERROR(__xludf.DUMMYFUNCTION("FILTER('설정시트'!$D$7:$K$20,'설정시트'!$C$7:$C$20=I350)"),"#N/A")</f>
        <v>#N/A</v>
      </c>
      <c r="AC350" s="201"/>
      <c r="AD350" s="201"/>
      <c r="AE350" s="201"/>
      <c r="AF350" s="201"/>
      <c r="AG350" s="201"/>
      <c r="AH350" s="201"/>
      <c r="AI350" s="201"/>
    </row>
    <row r="351">
      <c r="H351" s="205"/>
      <c r="I351" s="206"/>
      <c r="J351" s="203"/>
      <c r="K351" s="207"/>
      <c r="L351" s="199"/>
      <c r="M351" s="130"/>
      <c r="N351" s="199"/>
      <c r="O351" s="200"/>
      <c r="P351" s="200"/>
      <c r="Q351" s="130"/>
      <c r="R351" s="199"/>
      <c r="S351" s="200"/>
      <c r="T351" s="132"/>
      <c r="AB351" s="201" t="str">
        <f>IFERROR(__xludf.DUMMYFUNCTION("FILTER('설정시트'!$D$7:$K$20,'설정시트'!$C$7:$C$20=I351)"),"#N/A")</f>
        <v>#N/A</v>
      </c>
      <c r="AC351" s="201"/>
      <c r="AD351" s="201"/>
      <c r="AE351" s="201"/>
      <c r="AF351" s="201"/>
      <c r="AG351" s="201"/>
      <c r="AH351" s="201"/>
      <c r="AI351" s="201"/>
    </row>
    <row r="352">
      <c r="H352" s="205"/>
      <c r="I352" s="206"/>
      <c r="J352" s="203"/>
      <c r="K352" s="207"/>
      <c r="L352" s="199"/>
      <c r="M352" s="130"/>
      <c r="N352" s="199"/>
      <c r="O352" s="200"/>
      <c r="P352" s="200"/>
      <c r="Q352" s="130"/>
      <c r="R352" s="199"/>
      <c r="S352" s="200"/>
      <c r="T352" s="132"/>
      <c r="AB352" s="201" t="str">
        <f>IFERROR(__xludf.DUMMYFUNCTION("FILTER('설정시트'!$D$7:$K$20,'설정시트'!$C$7:$C$20=I352)"),"#N/A")</f>
        <v>#N/A</v>
      </c>
      <c r="AC352" s="201"/>
      <c r="AD352" s="201"/>
      <c r="AE352" s="201"/>
      <c r="AF352" s="201"/>
      <c r="AG352" s="201"/>
      <c r="AH352" s="201"/>
      <c r="AI352" s="201"/>
    </row>
    <row r="353">
      <c r="H353" s="205"/>
      <c r="I353" s="206"/>
      <c r="J353" s="203"/>
      <c r="K353" s="207"/>
      <c r="L353" s="199"/>
      <c r="M353" s="130"/>
      <c r="N353" s="199"/>
      <c r="O353" s="200"/>
      <c r="P353" s="200"/>
      <c r="Q353" s="130"/>
      <c r="R353" s="199"/>
      <c r="S353" s="200"/>
      <c r="T353" s="132"/>
      <c r="AB353" s="201" t="str">
        <f>IFERROR(__xludf.DUMMYFUNCTION("FILTER('설정시트'!$D$7:$K$20,'설정시트'!$C$7:$C$20=I353)"),"#N/A")</f>
        <v>#N/A</v>
      </c>
      <c r="AC353" s="201"/>
      <c r="AD353" s="201"/>
      <c r="AE353" s="201"/>
      <c r="AF353" s="201"/>
      <c r="AG353" s="201"/>
      <c r="AH353" s="201"/>
      <c r="AI353" s="201"/>
    </row>
    <row r="354">
      <c r="H354" s="205"/>
      <c r="I354" s="206"/>
      <c r="J354" s="203"/>
      <c r="K354" s="207"/>
      <c r="L354" s="199"/>
      <c r="M354" s="130"/>
      <c r="N354" s="199"/>
      <c r="O354" s="200"/>
      <c r="P354" s="200"/>
      <c r="Q354" s="130"/>
      <c r="R354" s="199"/>
      <c r="S354" s="200"/>
      <c r="T354" s="132"/>
      <c r="AB354" s="201" t="str">
        <f>IFERROR(__xludf.DUMMYFUNCTION("FILTER('설정시트'!$D$7:$K$20,'설정시트'!$C$7:$C$20=I354)"),"#N/A")</f>
        <v>#N/A</v>
      </c>
      <c r="AC354" s="201"/>
      <c r="AD354" s="201"/>
      <c r="AE354" s="201"/>
      <c r="AF354" s="201"/>
      <c r="AG354" s="201"/>
      <c r="AH354" s="201"/>
      <c r="AI354" s="201"/>
    </row>
    <row r="355">
      <c r="H355" s="205"/>
      <c r="I355" s="206"/>
      <c r="J355" s="203"/>
      <c r="K355" s="207"/>
      <c r="L355" s="199"/>
      <c r="M355" s="130"/>
      <c r="N355" s="199"/>
      <c r="O355" s="200"/>
      <c r="P355" s="200"/>
      <c r="Q355" s="130"/>
      <c r="R355" s="199"/>
      <c r="S355" s="200"/>
      <c r="T355" s="132"/>
      <c r="AB355" s="201" t="str">
        <f>IFERROR(__xludf.DUMMYFUNCTION("FILTER('설정시트'!$D$7:$K$20,'설정시트'!$C$7:$C$20=I355)"),"#N/A")</f>
        <v>#N/A</v>
      </c>
      <c r="AC355" s="201"/>
      <c r="AD355" s="201"/>
      <c r="AE355" s="201"/>
      <c r="AF355" s="201"/>
      <c r="AG355" s="201"/>
      <c r="AH355" s="201"/>
      <c r="AI355" s="201"/>
    </row>
    <row r="356">
      <c r="H356" s="205"/>
      <c r="I356" s="206"/>
      <c r="J356" s="203"/>
      <c r="K356" s="207"/>
      <c r="L356" s="199"/>
      <c r="M356" s="130"/>
      <c r="N356" s="199"/>
      <c r="O356" s="200"/>
      <c r="P356" s="200"/>
      <c r="Q356" s="130"/>
      <c r="R356" s="199"/>
      <c r="S356" s="200"/>
      <c r="T356" s="132"/>
      <c r="AB356" s="201" t="str">
        <f>IFERROR(__xludf.DUMMYFUNCTION("FILTER('설정시트'!$D$7:$K$20,'설정시트'!$C$7:$C$20=I356)"),"#N/A")</f>
        <v>#N/A</v>
      </c>
      <c r="AC356" s="201"/>
      <c r="AD356" s="201"/>
      <c r="AE356" s="201"/>
      <c r="AF356" s="201"/>
      <c r="AG356" s="201"/>
      <c r="AH356" s="201"/>
      <c r="AI356" s="201"/>
    </row>
    <row r="357">
      <c r="H357" s="205"/>
      <c r="I357" s="206"/>
      <c r="J357" s="203"/>
      <c r="K357" s="207"/>
      <c r="L357" s="199"/>
      <c r="M357" s="130"/>
      <c r="N357" s="199"/>
      <c r="O357" s="200"/>
      <c r="P357" s="200"/>
      <c r="Q357" s="130"/>
      <c r="R357" s="199"/>
      <c r="S357" s="200"/>
      <c r="T357" s="132"/>
      <c r="AB357" s="201" t="str">
        <f>IFERROR(__xludf.DUMMYFUNCTION("FILTER('설정시트'!$D$7:$K$20,'설정시트'!$C$7:$C$20=I357)"),"#N/A")</f>
        <v>#N/A</v>
      </c>
      <c r="AC357" s="201"/>
      <c r="AD357" s="201"/>
      <c r="AE357" s="201"/>
      <c r="AF357" s="201"/>
      <c r="AG357" s="201"/>
      <c r="AH357" s="201"/>
      <c r="AI357" s="201"/>
    </row>
    <row r="358">
      <c r="H358" s="205"/>
      <c r="I358" s="206"/>
      <c r="J358" s="203"/>
      <c r="K358" s="207"/>
      <c r="L358" s="199"/>
      <c r="M358" s="130"/>
      <c r="N358" s="199"/>
      <c r="O358" s="200"/>
      <c r="P358" s="200"/>
      <c r="Q358" s="130"/>
      <c r="R358" s="199"/>
      <c r="S358" s="200"/>
      <c r="T358" s="132"/>
      <c r="AB358" s="201" t="str">
        <f>IFERROR(__xludf.DUMMYFUNCTION("FILTER('설정시트'!$D$7:$K$20,'설정시트'!$C$7:$C$20=I358)"),"#N/A")</f>
        <v>#N/A</v>
      </c>
      <c r="AC358" s="201"/>
      <c r="AD358" s="201"/>
      <c r="AE358" s="201"/>
      <c r="AF358" s="201"/>
      <c r="AG358" s="201"/>
      <c r="AH358" s="201"/>
      <c r="AI358" s="201"/>
    </row>
    <row r="359">
      <c r="H359" s="205"/>
      <c r="I359" s="206"/>
      <c r="J359" s="203"/>
      <c r="K359" s="207"/>
      <c r="L359" s="199"/>
      <c r="M359" s="130"/>
      <c r="N359" s="199"/>
      <c r="O359" s="200"/>
      <c r="P359" s="200"/>
      <c r="Q359" s="130"/>
      <c r="R359" s="199"/>
      <c r="S359" s="200"/>
      <c r="T359" s="132"/>
      <c r="AB359" s="201" t="str">
        <f>IFERROR(__xludf.DUMMYFUNCTION("FILTER('설정시트'!$D$7:$K$20,'설정시트'!$C$7:$C$20=I359)"),"#N/A")</f>
        <v>#N/A</v>
      </c>
      <c r="AC359" s="201"/>
      <c r="AD359" s="201"/>
      <c r="AE359" s="201"/>
      <c r="AF359" s="201"/>
      <c r="AG359" s="201"/>
      <c r="AH359" s="201"/>
      <c r="AI359" s="201"/>
    </row>
    <row r="360">
      <c r="H360" s="205"/>
      <c r="I360" s="206"/>
      <c r="J360" s="203"/>
      <c r="K360" s="207"/>
      <c r="L360" s="199"/>
      <c r="M360" s="130"/>
      <c r="N360" s="199"/>
      <c r="O360" s="200"/>
      <c r="P360" s="200"/>
      <c r="Q360" s="130"/>
      <c r="R360" s="199"/>
      <c r="S360" s="200"/>
      <c r="T360" s="132"/>
      <c r="AB360" s="201" t="str">
        <f>IFERROR(__xludf.DUMMYFUNCTION("FILTER('설정시트'!$D$7:$K$20,'설정시트'!$C$7:$C$20=I360)"),"#N/A")</f>
        <v>#N/A</v>
      </c>
      <c r="AC360" s="201"/>
      <c r="AD360" s="201"/>
      <c r="AE360" s="201"/>
      <c r="AF360" s="201"/>
      <c r="AG360" s="201"/>
      <c r="AH360" s="201"/>
      <c r="AI360" s="201"/>
    </row>
    <row r="361">
      <c r="H361" s="205"/>
      <c r="I361" s="206"/>
      <c r="J361" s="203"/>
      <c r="K361" s="207"/>
      <c r="L361" s="199"/>
      <c r="M361" s="130"/>
      <c r="N361" s="199"/>
      <c r="O361" s="200"/>
      <c r="P361" s="200"/>
      <c r="Q361" s="130"/>
      <c r="R361" s="199"/>
      <c r="S361" s="200"/>
      <c r="T361" s="132"/>
      <c r="AB361" s="201" t="str">
        <f>IFERROR(__xludf.DUMMYFUNCTION("FILTER('설정시트'!$D$7:$K$20,'설정시트'!$C$7:$C$20=I361)"),"#N/A")</f>
        <v>#N/A</v>
      </c>
      <c r="AC361" s="201"/>
      <c r="AD361" s="201"/>
      <c r="AE361" s="201"/>
      <c r="AF361" s="201"/>
      <c r="AG361" s="201"/>
      <c r="AH361" s="201"/>
      <c r="AI361" s="201"/>
    </row>
    <row r="362">
      <c r="H362" s="205"/>
      <c r="I362" s="206"/>
      <c r="J362" s="203"/>
      <c r="K362" s="207"/>
      <c r="L362" s="199"/>
      <c r="M362" s="130"/>
      <c r="N362" s="199"/>
      <c r="O362" s="200"/>
      <c r="P362" s="200"/>
      <c r="Q362" s="130"/>
      <c r="R362" s="199"/>
      <c r="S362" s="200"/>
      <c r="T362" s="132"/>
      <c r="AB362" s="201" t="str">
        <f>IFERROR(__xludf.DUMMYFUNCTION("FILTER('설정시트'!$D$7:$K$20,'설정시트'!$C$7:$C$20=I362)"),"#N/A")</f>
        <v>#N/A</v>
      </c>
      <c r="AC362" s="201"/>
      <c r="AD362" s="201"/>
      <c r="AE362" s="201"/>
      <c r="AF362" s="201"/>
      <c r="AG362" s="201"/>
      <c r="AH362" s="201"/>
      <c r="AI362" s="201"/>
    </row>
    <row r="363">
      <c r="H363" s="205"/>
      <c r="I363" s="206"/>
      <c r="J363" s="203"/>
      <c r="K363" s="207"/>
      <c r="L363" s="199"/>
      <c r="M363" s="130"/>
      <c r="N363" s="199"/>
      <c r="O363" s="200"/>
      <c r="P363" s="200"/>
      <c r="Q363" s="130"/>
      <c r="R363" s="199"/>
      <c r="S363" s="200"/>
      <c r="T363" s="132"/>
      <c r="AB363" s="201" t="str">
        <f>IFERROR(__xludf.DUMMYFUNCTION("FILTER('설정시트'!$D$7:$K$20,'설정시트'!$C$7:$C$20=I363)"),"#N/A")</f>
        <v>#N/A</v>
      </c>
      <c r="AC363" s="201"/>
      <c r="AD363" s="201"/>
      <c r="AE363" s="201"/>
      <c r="AF363" s="201"/>
      <c r="AG363" s="201"/>
      <c r="AH363" s="201"/>
      <c r="AI363" s="201"/>
    </row>
    <row r="364">
      <c r="H364" s="205"/>
      <c r="I364" s="206"/>
      <c r="J364" s="203"/>
      <c r="K364" s="207"/>
      <c r="L364" s="199"/>
      <c r="M364" s="130"/>
      <c r="N364" s="199"/>
      <c r="O364" s="200"/>
      <c r="P364" s="200"/>
      <c r="Q364" s="130"/>
      <c r="R364" s="199"/>
      <c r="S364" s="200"/>
      <c r="T364" s="132"/>
      <c r="AB364" s="201" t="str">
        <f>IFERROR(__xludf.DUMMYFUNCTION("FILTER('설정시트'!$D$7:$K$20,'설정시트'!$C$7:$C$20=I364)"),"#N/A")</f>
        <v>#N/A</v>
      </c>
      <c r="AC364" s="201"/>
      <c r="AD364" s="201"/>
      <c r="AE364" s="201"/>
      <c r="AF364" s="201"/>
      <c r="AG364" s="201"/>
      <c r="AH364" s="201"/>
      <c r="AI364" s="201"/>
    </row>
    <row r="365">
      <c r="H365" s="205"/>
      <c r="I365" s="206"/>
      <c r="J365" s="203"/>
      <c r="K365" s="207"/>
      <c r="L365" s="199"/>
      <c r="M365" s="130"/>
      <c r="N365" s="199"/>
      <c r="O365" s="200"/>
      <c r="P365" s="200"/>
      <c r="Q365" s="130"/>
      <c r="R365" s="199"/>
      <c r="S365" s="200"/>
      <c r="T365" s="132"/>
      <c r="AB365" s="201" t="str">
        <f>IFERROR(__xludf.DUMMYFUNCTION("FILTER('설정시트'!$D$7:$K$20,'설정시트'!$C$7:$C$20=I365)"),"#N/A")</f>
        <v>#N/A</v>
      </c>
      <c r="AC365" s="201"/>
      <c r="AD365" s="201"/>
      <c r="AE365" s="201"/>
      <c r="AF365" s="201"/>
      <c r="AG365" s="201"/>
      <c r="AH365" s="201"/>
      <c r="AI365" s="201"/>
    </row>
    <row r="366">
      <c r="H366" s="205"/>
      <c r="I366" s="206"/>
      <c r="J366" s="203"/>
      <c r="K366" s="207"/>
      <c r="L366" s="199"/>
      <c r="M366" s="130"/>
      <c r="N366" s="199"/>
      <c r="O366" s="200"/>
      <c r="P366" s="200"/>
      <c r="Q366" s="130"/>
      <c r="R366" s="199"/>
      <c r="S366" s="200"/>
      <c r="T366" s="132"/>
      <c r="AB366" s="201" t="str">
        <f>IFERROR(__xludf.DUMMYFUNCTION("FILTER('설정시트'!$D$7:$K$20,'설정시트'!$C$7:$C$20=I366)"),"#N/A")</f>
        <v>#N/A</v>
      </c>
      <c r="AC366" s="201"/>
      <c r="AD366" s="201"/>
      <c r="AE366" s="201"/>
      <c r="AF366" s="201"/>
      <c r="AG366" s="201"/>
      <c r="AH366" s="201"/>
      <c r="AI366" s="201"/>
    </row>
    <row r="367">
      <c r="H367" s="205"/>
      <c r="I367" s="206"/>
      <c r="J367" s="203"/>
      <c r="K367" s="207"/>
      <c r="L367" s="199"/>
      <c r="M367" s="130"/>
      <c r="N367" s="199"/>
      <c r="O367" s="200"/>
      <c r="P367" s="200"/>
      <c r="Q367" s="130"/>
      <c r="R367" s="199"/>
      <c r="S367" s="200"/>
      <c r="T367" s="132"/>
      <c r="AB367" s="201" t="str">
        <f>IFERROR(__xludf.DUMMYFUNCTION("FILTER('설정시트'!$D$7:$K$20,'설정시트'!$C$7:$C$20=I367)"),"#N/A")</f>
        <v>#N/A</v>
      </c>
      <c r="AC367" s="201"/>
      <c r="AD367" s="201"/>
      <c r="AE367" s="201"/>
      <c r="AF367" s="201"/>
      <c r="AG367" s="201"/>
      <c r="AH367" s="201"/>
      <c r="AI367" s="201"/>
    </row>
    <row r="368">
      <c r="H368" s="205"/>
      <c r="I368" s="206"/>
      <c r="J368" s="203"/>
      <c r="K368" s="207"/>
      <c r="L368" s="199"/>
      <c r="M368" s="130"/>
      <c r="N368" s="199"/>
      <c r="O368" s="200"/>
      <c r="P368" s="200"/>
      <c r="Q368" s="130"/>
      <c r="R368" s="199"/>
      <c r="S368" s="200"/>
      <c r="T368" s="132"/>
      <c r="AB368" s="201" t="str">
        <f>IFERROR(__xludf.DUMMYFUNCTION("FILTER('설정시트'!$D$7:$K$20,'설정시트'!$C$7:$C$20=I368)"),"#N/A")</f>
        <v>#N/A</v>
      </c>
      <c r="AC368" s="201"/>
      <c r="AD368" s="201"/>
      <c r="AE368" s="201"/>
      <c r="AF368" s="201"/>
      <c r="AG368" s="201"/>
      <c r="AH368" s="201"/>
      <c r="AI368" s="201"/>
    </row>
    <row r="369">
      <c r="H369" s="205"/>
      <c r="I369" s="206"/>
      <c r="J369" s="203"/>
      <c r="K369" s="207"/>
      <c r="L369" s="199"/>
      <c r="M369" s="130"/>
      <c r="N369" s="199"/>
      <c r="O369" s="200"/>
      <c r="P369" s="200"/>
      <c r="Q369" s="130"/>
      <c r="R369" s="199"/>
      <c r="S369" s="200"/>
      <c r="T369" s="132"/>
      <c r="AB369" s="201" t="str">
        <f>IFERROR(__xludf.DUMMYFUNCTION("FILTER('설정시트'!$D$7:$K$20,'설정시트'!$C$7:$C$20=I369)"),"#N/A")</f>
        <v>#N/A</v>
      </c>
      <c r="AC369" s="201"/>
      <c r="AD369" s="201"/>
      <c r="AE369" s="201"/>
      <c r="AF369" s="201"/>
      <c r="AG369" s="201"/>
      <c r="AH369" s="201"/>
      <c r="AI369" s="201"/>
    </row>
    <row r="370">
      <c r="H370" s="205"/>
      <c r="I370" s="206"/>
      <c r="J370" s="203"/>
      <c r="K370" s="207"/>
      <c r="L370" s="199"/>
      <c r="M370" s="130"/>
      <c r="N370" s="199"/>
      <c r="O370" s="200"/>
      <c r="P370" s="200"/>
      <c r="Q370" s="130"/>
      <c r="R370" s="199"/>
      <c r="S370" s="200"/>
      <c r="T370" s="132"/>
      <c r="AB370" s="201" t="str">
        <f>IFERROR(__xludf.DUMMYFUNCTION("FILTER('설정시트'!$D$7:$K$20,'설정시트'!$C$7:$C$20=I370)"),"#N/A")</f>
        <v>#N/A</v>
      </c>
      <c r="AC370" s="201"/>
      <c r="AD370" s="201"/>
      <c r="AE370" s="201"/>
      <c r="AF370" s="201"/>
      <c r="AG370" s="201"/>
      <c r="AH370" s="201"/>
      <c r="AI370" s="201"/>
    </row>
    <row r="371">
      <c r="H371" s="205"/>
      <c r="I371" s="206"/>
      <c r="J371" s="203"/>
      <c r="K371" s="207"/>
      <c r="L371" s="199"/>
      <c r="M371" s="130"/>
      <c r="N371" s="199"/>
      <c r="O371" s="200"/>
      <c r="P371" s="200"/>
      <c r="Q371" s="130"/>
      <c r="R371" s="199"/>
      <c r="S371" s="200"/>
      <c r="T371" s="132"/>
      <c r="AB371" s="201" t="str">
        <f>IFERROR(__xludf.DUMMYFUNCTION("FILTER('설정시트'!$D$7:$K$20,'설정시트'!$C$7:$C$20=I371)"),"#N/A")</f>
        <v>#N/A</v>
      </c>
      <c r="AC371" s="201"/>
      <c r="AD371" s="201"/>
      <c r="AE371" s="201"/>
      <c r="AF371" s="201"/>
      <c r="AG371" s="201"/>
      <c r="AH371" s="201"/>
      <c r="AI371" s="201"/>
    </row>
    <row r="372">
      <c r="H372" s="205"/>
      <c r="I372" s="206"/>
      <c r="J372" s="203"/>
      <c r="K372" s="207"/>
      <c r="L372" s="199"/>
      <c r="M372" s="130"/>
      <c r="N372" s="199"/>
      <c r="O372" s="200"/>
      <c r="P372" s="200"/>
      <c r="Q372" s="130"/>
      <c r="R372" s="199"/>
      <c r="S372" s="200"/>
      <c r="T372" s="132"/>
      <c r="AB372" s="201" t="str">
        <f>IFERROR(__xludf.DUMMYFUNCTION("FILTER('설정시트'!$D$7:$K$20,'설정시트'!$C$7:$C$20=I372)"),"#N/A")</f>
        <v>#N/A</v>
      </c>
      <c r="AC372" s="201"/>
      <c r="AD372" s="201"/>
      <c r="AE372" s="201"/>
      <c r="AF372" s="201"/>
      <c r="AG372" s="201"/>
      <c r="AH372" s="201"/>
      <c r="AI372" s="201"/>
    </row>
    <row r="373">
      <c r="H373" s="205"/>
      <c r="I373" s="206"/>
      <c r="J373" s="203"/>
      <c r="K373" s="207"/>
      <c r="L373" s="199"/>
      <c r="M373" s="130"/>
      <c r="N373" s="199"/>
      <c r="O373" s="200"/>
      <c r="P373" s="200"/>
      <c r="Q373" s="130"/>
      <c r="R373" s="199"/>
      <c r="S373" s="200"/>
      <c r="T373" s="132"/>
      <c r="AB373" s="201" t="str">
        <f>IFERROR(__xludf.DUMMYFUNCTION("FILTER('설정시트'!$D$7:$K$20,'설정시트'!$C$7:$C$20=I373)"),"#N/A")</f>
        <v>#N/A</v>
      </c>
      <c r="AC373" s="201"/>
      <c r="AD373" s="201"/>
      <c r="AE373" s="201"/>
      <c r="AF373" s="201"/>
      <c r="AG373" s="201"/>
      <c r="AH373" s="201"/>
      <c r="AI373" s="201"/>
    </row>
    <row r="374">
      <c r="H374" s="205"/>
      <c r="I374" s="206"/>
      <c r="J374" s="203"/>
      <c r="K374" s="207"/>
      <c r="L374" s="199"/>
      <c r="M374" s="130"/>
      <c r="N374" s="199"/>
      <c r="O374" s="200"/>
      <c r="P374" s="200"/>
      <c r="Q374" s="130"/>
      <c r="R374" s="199"/>
      <c r="S374" s="200"/>
      <c r="T374" s="132"/>
      <c r="AB374" s="201" t="str">
        <f>IFERROR(__xludf.DUMMYFUNCTION("FILTER('설정시트'!$D$7:$K$20,'설정시트'!$C$7:$C$20=I374)"),"#N/A")</f>
        <v>#N/A</v>
      </c>
      <c r="AC374" s="201"/>
      <c r="AD374" s="201"/>
      <c r="AE374" s="201"/>
      <c r="AF374" s="201"/>
      <c r="AG374" s="201"/>
      <c r="AH374" s="201"/>
      <c r="AI374" s="201"/>
    </row>
    <row r="375">
      <c r="H375" s="205"/>
      <c r="I375" s="206"/>
      <c r="J375" s="203"/>
      <c r="K375" s="207"/>
      <c r="L375" s="199"/>
      <c r="M375" s="130"/>
      <c r="N375" s="199"/>
      <c r="O375" s="200"/>
      <c r="P375" s="200"/>
      <c r="Q375" s="130"/>
      <c r="R375" s="199"/>
      <c r="S375" s="200"/>
      <c r="T375" s="132"/>
      <c r="AB375" s="201" t="str">
        <f>IFERROR(__xludf.DUMMYFUNCTION("FILTER('설정시트'!$D$7:$K$20,'설정시트'!$C$7:$C$20=I375)"),"#N/A")</f>
        <v>#N/A</v>
      </c>
      <c r="AC375" s="201"/>
      <c r="AD375" s="201"/>
      <c r="AE375" s="201"/>
      <c r="AF375" s="201"/>
      <c r="AG375" s="201"/>
      <c r="AH375" s="201"/>
      <c r="AI375" s="201"/>
    </row>
    <row r="376">
      <c r="H376" s="205"/>
      <c r="I376" s="206"/>
      <c r="J376" s="203"/>
      <c r="K376" s="207"/>
      <c r="L376" s="199"/>
      <c r="M376" s="130"/>
      <c r="N376" s="199"/>
      <c r="O376" s="200"/>
      <c r="P376" s="200"/>
      <c r="Q376" s="130"/>
      <c r="R376" s="199"/>
      <c r="S376" s="200"/>
      <c r="T376" s="132"/>
      <c r="AB376" s="201" t="str">
        <f>IFERROR(__xludf.DUMMYFUNCTION("FILTER('설정시트'!$D$7:$K$20,'설정시트'!$C$7:$C$20=I376)"),"#N/A")</f>
        <v>#N/A</v>
      </c>
      <c r="AC376" s="201"/>
      <c r="AD376" s="201"/>
      <c r="AE376" s="201"/>
      <c r="AF376" s="201"/>
      <c r="AG376" s="201"/>
      <c r="AH376" s="201"/>
      <c r="AI376" s="201"/>
    </row>
    <row r="377">
      <c r="H377" s="205"/>
      <c r="I377" s="206"/>
      <c r="J377" s="203"/>
      <c r="K377" s="207"/>
      <c r="L377" s="199"/>
      <c r="M377" s="130"/>
      <c r="N377" s="199"/>
      <c r="O377" s="200"/>
      <c r="P377" s="200"/>
      <c r="Q377" s="130"/>
      <c r="R377" s="199"/>
      <c r="S377" s="200"/>
      <c r="T377" s="132"/>
      <c r="AB377" s="201" t="str">
        <f>IFERROR(__xludf.DUMMYFUNCTION("FILTER('설정시트'!$D$7:$K$20,'설정시트'!$C$7:$C$20=I377)"),"#N/A")</f>
        <v>#N/A</v>
      </c>
      <c r="AC377" s="201"/>
      <c r="AD377" s="201"/>
      <c r="AE377" s="201"/>
      <c r="AF377" s="201"/>
      <c r="AG377" s="201"/>
      <c r="AH377" s="201"/>
      <c r="AI377" s="201"/>
    </row>
    <row r="378">
      <c r="H378" s="205"/>
      <c r="I378" s="206"/>
      <c r="J378" s="203"/>
      <c r="K378" s="207"/>
      <c r="L378" s="199"/>
      <c r="M378" s="130"/>
      <c r="N378" s="199"/>
      <c r="O378" s="200"/>
      <c r="P378" s="200"/>
      <c r="Q378" s="130"/>
      <c r="R378" s="199"/>
      <c r="S378" s="200"/>
      <c r="T378" s="132"/>
      <c r="AB378" s="201" t="str">
        <f>IFERROR(__xludf.DUMMYFUNCTION("FILTER('설정시트'!$D$7:$K$20,'설정시트'!$C$7:$C$20=I378)"),"#N/A")</f>
        <v>#N/A</v>
      </c>
      <c r="AC378" s="201"/>
      <c r="AD378" s="201"/>
      <c r="AE378" s="201"/>
      <c r="AF378" s="201"/>
      <c r="AG378" s="201"/>
      <c r="AH378" s="201"/>
      <c r="AI378" s="201"/>
    </row>
    <row r="379">
      <c r="H379" s="205"/>
      <c r="I379" s="206"/>
      <c r="J379" s="203"/>
      <c r="K379" s="207"/>
      <c r="L379" s="199"/>
      <c r="M379" s="130"/>
      <c r="N379" s="199"/>
      <c r="O379" s="200"/>
      <c r="P379" s="200"/>
      <c r="Q379" s="130"/>
      <c r="R379" s="199"/>
      <c r="S379" s="200"/>
      <c r="T379" s="132"/>
      <c r="AB379" s="201" t="str">
        <f>IFERROR(__xludf.DUMMYFUNCTION("FILTER('설정시트'!$D$7:$K$20,'설정시트'!$C$7:$C$20=I379)"),"#N/A")</f>
        <v>#N/A</v>
      </c>
      <c r="AC379" s="201"/>
      <c r="AD379" s="201"/>
      <c r="AE379" s="201"/>
      <c r="AF379" s="201"/>
      <c r="AG379" s="201"/>
      <c r="AH379" s="201"/>
      <c r="AI379" s="201"/>
    </row>
    <row r="380">
      <c r="H380" s="205"/>
      <c r="I380" s="206"/>
      <c r="J380" s="203"/>
      <c r="K380" s="207"/>
      <c r="L380" s="199"/>
      <c r="M380" s="130"/>
      <c r="N380" s="199"/>
      <c r="O380" s="200"/>
      <c r="P380" s="200"/>
      <c r="Q380" s="130"/>
      <c r="R380" s="199"/>
      <c r="S380" s="200"/>
      <c r="T380" s="132"/>
      <c r="AB380" s="201" t="str">
        <f>IFERROR(__xludf.DUMMYFUNCTION("FILTER('설정시트'!$D$7:$K$20,'설정시트'!$C$7:$C$20=I380)"),"#N/A")</f>
        <v>#N/A</v>
      </c>
      <c r="AC380" s="201"/>
      <c r="AD380" s="201"/>
      <c r="AE380" s="201"/>
      <c r="AF380" s="201"/>
      <c r="AG380" s="201"/>
      <c r="AH380" s="201"/>
      <c r="AI380" s="201"/>
    </row>
    <row r="381">
      <c r="H381" s="205"/>
      <c r="I381" s="206"/>
      <c r="J381" s="203"/>
      <c r="K381" s="207"/>
      <c r="L381" s="199"/>
      <c r="M381" s="130"/>
      <c r="N381" s="199"/>
      <c r="O381" s="200"/>
      <c r="P381" s="200"/>
      <c r="Q381" s="130"/>
      <c r="R381" s="199"/>
      <c r="S381" s="200"/>
      <c r="T381" s="132"/>
      <c r="AB381" s="201" t="str">
        <f>IFERROR(__xludf.DUMMYFUNCTION("FILTER('설정시트'!$D$7:$K$20,'설정시트'!$C$7:$C$20=I381)"),"#N/A")</f>
        <v>#N/A</v>
      </c>
      <c r="AC381" s="201"/>
      <c r="AD381" s="201"/>
      <c r="AE381" s="201"/>
      <c r="AF381" s="201"/>
      <c r="AG381" s="201"/>
      <c r="AH381" s="201"/>
      <c r="AI381" s="201"/>
    </row>
    <row r="382">
      <c r="H382" s="205"/>
      <c r="I382" s="206"/>
      <c r="J382" s="203"/>
      <c r="K382" s="207"/>
      <c r="L382" s="199"/>
      <c r="M382" s="130"/>
      <c r="N382" s="199"/>
      <c r="O382" s="200"/>
      <c r="P382" s="200"/>
      <c r="Q382" s="130"/>
      <c r="R382" s="199"/>
      <c r="S382" s="200"/>
      <c r="T382" s="132"/>
      <c r="AB382" s="201" t="str">
        <f>IFERROR(__xludf.DUMMYFUNCTION("FILTER('설정시트'!$D$7:$K$20,'설정시트'!$C$7:$C$20=I382)"),"#N/A")</f>
        <v>#N/A</v>
      </c>
      <c r="AC382" s="201"/>
      <c r="AD382" s="201"/>
      <c r="AE382" s="201"/>
      <c r="AF382" s="201"/>
      <c r="AG382" s="201"/>
      <c r="AH382" s="201"/>
      <c r="AI382" s="201"/>
    </row>
    <row r="383">
      <c r="H383" s="205"/>
      <c r="I383" s="206"/>
      <c r="J383" s="203"/>
      <c r="K383" s="207"/>
      <c r="L383" s="199"/>
      <c r="M383" s="130"/>
      <c r="N383" s="199"/>
      <c r="O383" s="200"/>
      <c r="P383" s="200"/>
      <c r="Q383" s="130"/>
      <c r="R383" s="199"/>
      <c r="S383" s="200"/>
      <c r="T383" s="132"/>
      <c r="AB383" s="201" t="str">
        <f>IFERROR(__xludf.DUMMYFUNCTION("FILTER('설정시트'!$D$7:$K$20,'설정시트'!$C$7:$C$20=I383)"),"#N/A")</f>
        <v>#N/A</v>
      </c>
      <c r="AC383" s="201"/>
      <c r="AD383" s="201"/>
      <c r="AE383" s="201"/>
      <c r="AF383" s="201"/>
      <c r="AG383" s="201"/>
      <c r="AH383" s="201"/>
      <c r="AI383" s="201"/>
    </row>
    <row r="384">
      <c r="H384" s="205"/>
      <c r="I384" s="206"/>
      <c r="J384" s="203"/>
      <c r="K384" s="207"/>
      <c r="L384" s="199"/>
      <c r="M384" s="130"/>
      <c r="N384" s="199"/>
      <c r="O384" s="200"/>
      <c r="P384" s="200"/>
      <c r="Q384" s="130"/>
      <c r="R384" s="199"/>
      <c r="S384" s="200"/>
      <c r="T384" s="132"/>
      <c r="AB384" s="201" t="str">
        <f>IFERROR(__xludf.DUMMYFUNCTION("FILTER('설정시트'!$D$7:$K$20,'설정시트'!$C$7:$C$20=I384)"),"#N/A")</f>
        <v>#N/A</v>
      </c>
      <c r="AC384" s="201"/>
      <c r="AD384" s="201"/>
      <c r="AE384" s="201"/>
      <c r="AF384" s="201"/>
      <c r="AG384" s="201"/>
      <c r="AH384" s="201"/>
      <c r="AI384" s="201"/>
    </row>
    <row r="385">
      <c r="H385" s="205"/>
      <c r="I385" s="206"/>
      <c r="J385" s="203"/>
      <c r="K385" s="207"/>
      <c r="L385" s="199"/>
      <c r="M385" s="130"/>
      <c r="N385" s="199"/>
      <c r="O385" s="200"/>
      <c r="P385" s="200"/>
      <c r="Q385" s="130"/>
      <c r="R385" s="199"/>
      <c r="S385" s="200"/>
      <c r="T385" s="132"/>
      <c r="AB385" s="201" t="str">
        <f>IFERROR(__xludf.DUMMYFUNCTION("FILTER('설정시트'!$D$7:$K$20,'설정시트'!$C$7:$C$20=I385)"),"#N/A")</f>
        <v>#N/A</v>
      </c>
      <c r="AC385" s="201"/>
      <c r="AD385" s="201"/>
      <c r="AE385" s="201"/>
      <c r="AF385" s="201"/>
      <c r="AG385" s="201"/>
      <c r="AH385" s="201"/>
      <c r="AI385" s="201"/>
    </row>
    <row r="386">
      <c r="H386" s="205"/>
      <c r="I386" s="206"/>
      <c r="J386" s="203"/>
      <c r="K386" s="207"/>
      <c r="L386" s="199"/>
      <c r="M386" s="130"/>
      <c r="N386" s="199"/>
      <c r="O386" s="200"/>
      <c r="P386" s="200"/>
      <c r="Q386" s="130"/>
      <c r="R386" s="199"/>
      <c r="S386" s="200"/>
      <c r="T386" s="132"/>
      <c r="AB386" s="201" t="str">
        <f>IFERROR(__xludf.DUMMYFUNCTION("FILTER('설정시트'!$D$7:$K$20,'설정시트'!$C$7:$C$20=I386)"),"#N/A")</f>
        <v>#N/A</v>
      </c>
      <c r="AC386" s="201"/>
      <c r="AD386" s="201"/>
      <c r="AE386" s="201"/>
      <c r="AF386" s="201"/>
      <c r="AG386" s="201"/>
      <c r="AH386" s="201"/>
      <c r="AI386" s="201"/>
    </row>
    <row r="387">
      <c r="H387" s="205"/>
      <c r="I387" s="206"/>
      <c r="J387" s="203"/>
      <c r="K387" s="207"/>
      <c r="L387" s="199"/>
      <c r="M387" s="130"/>
      <c r="N387" s="199"/>
      <c r="O387" s="200"/>
      <c r="P387" s="200"/>
      <c r="Q387" s="130"/>
      <c r="R387" s="199"/>
      <c r="S387" s="200"/>
      <c r="T387" s="132"/>
      <c r="AB387" s="201" t="str">
        <f>IFERROR(__xludf.DUMMYFUNCTION("FILTER('설정시트'!$D$7:$K$20,'설정시트'!$C$7:$C$20=I387)"),"#N/A")</f>
        <v>#N/A</v>
      </c>
      <c r="AC387" s="201"/>
      <c r="AD387" s="201"/>
      <c r="AE387" s="201"/>
      <c r="AF387" s="201"/>
      <c r="AG387" s="201"/>
      <c r="AH387" s="201"/>
      <c r="AI387" s="201"/>
    </row>
    <row r="388">
      <c r="H388" s="205"/>
      <c r="I388" s="206"/>
      <c r="J388" s="203"/>
      <c r="K388" s="207"/>
      <c r="L388" s="199"/>
      <c r="M388" s="130"/>
      <c r="N388" s="199"/>
      <c r="O388" s="200"/>
      <c r="P388" s="200"/>
      <c r="Q388" s="130"/>
      <c r="R388" s="199"/>
      <c r="S388" s="200"/>
      <c r="T388" s="132"/>
      <c r="AB388" s="201" t="str">
        <f>IFERROR(__xludf.DUMMYFUNCTION("FILTER('설정시트'!$D$7:$K$20,'설정시트'!$C$7:$C$20=I388)"),"#N/A")</f>
        <v>#N/A</v>
      </c>
      <c r="AC388" s="201"/>
      <c r="AD388" s="201"/>
      <c r="AE388" s="201"/>
      <c r="AF388" s="201"/>
      <c r="AG388" s="201"/>
      <c r="AH388" s="201"/>
      <c r="AI388" s="201"/>
    </row>
    <row r="389">
      <c r="H389" s="205"/>
      <c r="I389" s="206"/>
      <c r="J389" s="203"/>
      <c r="K389" s="207"/>
      <c r="L389" s="199"/>
      <c r="M389" s="130"/>
      <c r="N389" s="199"/>
      <c r="O389" s="200"/>
      <c r="P389" s="200"/>
      <c r="Q389" s="130"/>
      <c r="R389" s="199"/>
      <c r="S389" s="200"/>
      <c r="T389" s="132"/>
      <c r="AB389" s="201" t="str">
        <f>IFERROR(__xludf.DUMMYFUNCTION("FILTER('설정시트'!$D$7:$K$20,'설정시트'!$C$7:$C$20=I389)"),"#N/A")</f>
        <v>#N/A</v>
      </c>
      <c r="AC389" s="201"/>
      <c r="AD389" s="201"/>
      <c r="AE389" s="201"/>
      <c r="AF389" s="201"/>
      <c r="AG389" s="201"/>
      <c r="AH389" s="201"/>
      <c r="AI389" s="201"/>
    </row>
    <row r="390">
      <c r="H390" s="205"/>
      <c r="I390" s="206"/>
      <c r="J390" s="203"/>
      <c r="K390" s="207"/>
      <c r="L390" s="199"/>
      <c r="M390" s="130"/>
      <c r="N390" s="199"/>
      <c r="O390" s="200"/>
      <c r="P390" s="200"/>
      <c r="Q390" s="130"/>
      <c r="R390" s="199"/>
      <c r="S390" s="200"/>
      <c r="T390" s="132"/>
      <c r="AB390" s="201" t="str">
        <f>IFERROR(__xludf.DUMMYFUNCTION("FILTER('설정시트'!$D$7:$K$20,'설정시트'!$C$7:$C$20=I390)"),"#N/A")</f>
        <v>#N/A</v>
      </c>
      <c r="AC390" s="201"/>
      <c r="AD390" s="201"/>
      <c r="AE390" s="201"/>
      <c r="AF390" s="201"/>
      <c r="AG390" s="201"/>
      <c r="AH390" s="201"/>
      <c r="AI390" s="201"/>
    </row>
    <row r="391">
      <c r="H391" s="205"/>
      <c r="I391" s="206"/>
      <c r="J391" s="203"/>
      <c r="K391" s="207"/>
      <c r="L391" s="199"/>
      <c r="M391" s="130"/>
      <c r="N391" s="199"/>
      <c r="O391" s="200"/>
      <c r="P391" s="200"/>
      <c r="Q391" s="130"/>
      <c r="R391" s="199"/>
      <c r="S391" s="200"/>
      <c r="T391" s="132"/>
      <c r="AB391" s="201" t="str">
        <f>IFERROR(__xludf.DUMMYFUNCTION("FILTER('설정시트'!$D$7:$K$20,'설정시트'!$C$7:$C$20=I391)"),"#N/A")</f>
        <v>#N/A</v>
      </c>
      <c r="AC391" s="201"/>
      <c r="AD391" s="201"/>
      <c r="AE391" s="201"/>
      <c r="AF391" s="201"/>
      <c r="AG391" s="201"/>
      <c r="AH391" s="201"/>
      <c r="AI391" s="201"/>
    </row>
    <row r="392">
      <c r="H392" s="205"/>
      <c r="I392" s="206"/>
      <c r="J392" s="203"/>
      <c r="K392" s="207"/>
      <c r="L392" s="199"/>
      <c r="M392" s="130"/>
      <c r="N392" s="199"/>
      <c r="O392" s="200"/>
      <c r="P392" s="200"/>
      <c r="Q392" s="130"/>
      <c r="R392" s="199"/>
      <c r="S392" s="200"/>
      <c r="T392" s="132"/>
      <c r="AB392" s="201" t="str">
        <f>IFERROR(__xludf.DUMMYFUNCTION("FILTER('설정시트'!$D$7:$K$20,'설정시트'!$C$7:$C$20=I392)"),"#N/A")</f>
        <v>#N/A</v>
      </c>
      <c r="AC392" s="201"/>
      <c r="AD392" s="201"/>
      <c r="AE392" s="201"/>
      <c r="AF392" s="201"/>
      <c r="AG392" s="201"/>
      <c r="AH392" s="201"/>
      <c r="AI392" s="201"/>
    </row>
    <row r="393">
      <c r="H393" s="205"/>
      <c r="I393" s="206"/>
      <c r="J393" s="203"/>
      <c r="K393" s="207"/>
      <c r="L393" s="199"/>
      <c r="M393" s="130"/>
      <c r="N393" s="199"/>
      <c r="O393" s="200"/>
      <c r="P393" s="200"/>
      <c r="Q393" s="130"/>
      <c r="R393" s="199"/>
      <c r="S393" s="200"/>
      <c r="T393" s="132"/>
      <c r="AB393" s="201" t="str">
        <f>IFERROR(__xludf.DUMMYFUNCTION("FILTER('설정시트'!$D$7:$K$20,'설정시트'!$C$7:$C$20=I393)"),"#N/A")</f>
        <v>#N/A</v>
      </c>
      <c r="AC393" s="201"/>
      <c r="AD393" s="201"/>
      <c r="AE393" s="201"/>
      <c r="AF393" s="201"/>
      <c r="AG393" s="201"/>
      <c r="AH393" s="201"/>
      <c r="AI393" s="201"/>
    </row>
    <row r="394">
      <c r="H394" s="205"/>
      <c r="I394" s="206"/>
      <c r="J394" s="203"/>
      <c r="K394" s="207"/>
      <c r="L394" s="199"/>
      <c r="M394" s="130"/>
      <c r="N394" s="199"/>
      <c r="O394" s="200"/>
      <c r="P394" s="200"/>
      <c r="Q394" s="130"/>
      <c r="R394" s="199"/>
      <c r="S394" s="200"/>
      <c r="T394" s="132"/>
      <c r="AB394" s="201" t="str">
        <f>IFERROR(__xludf.DUMMYFUNCTION("FILTER('설정시트'!$D$7:$K$20,'설정시트'!$C$7:$C$20=I394)"),"#N/A")</f>
        <v>#N/A</v>
      </c>
      <c r="AC394" s="201"/>
      <c r="AD394" s="201"/>
      <c r="AE394" s="201"/>
      <c r="AF394" s="201"/>
      <c r="AG394" s="201"/>
      <c r="AH394" s="201"/>
      <c r="AI394" s="201"/>
    </row>
    <row r="395">
      <c r="H395" s="205"/>
      <c r="I395" s="206"/>
      <c r="J395" s="203"/>
      <c r="K395" s="207"/>
      <c r="L395" s="199"/>
      <c r="M395" s="130"/>
      <c r="N395" s="199"/>
      <c r="O395" s="200"/>
      <c r="P395" s="200"/>
      <c r="Q395" s="130"/>
      <c r="R395" s="199"/>
      <c r="S395" s="200"/>
      <c r="T395" s="132"/>
      <c r="AB395" s="201" t="str">
        <f>IFERROR(__xludf.DUMMYFUNCTION("FILTER('설정시트'!$D$7:$K$20,'설정시트'!$C$7:$C$20=I395)"),"#N/A")</f>
        <v>#N/A</v>
      </c>
      <c r="AC395" s="201"/>
      <c r="AD395" s="201"/>
      <c r="AE395" s="201"/>
      <c r="AF395" s="201"/>
      <c r="AG395" s="201"/>
      <c r="AH395" s="201"/>
      <c r="AI395" s="201"/>
    </row>
    <row r="396">
      <c r="H396" s="205"/>
      <c r="I396" s="206"/>
      <c r="J396" s="203"/>
      <c r="K396" s="207"/>
      <c r="L396" s="199"/>
      <c r="M396" s="130"/>
      <c r="N396" s="199"/>
      <c r="O396" s="200"/>
      <c r="P396" s="200"/>
      <c r="Q396" s="130"/>
      <c r="R396" s="199"/>
      <c r="S396" s="200"/>
      <c r="T396" s="132"/>
      <c r="AB396" s="201" t="str">
        <f>IFERROR(__xludf.DUMMYFUNCTION("FILTER('설정시트'!$D$7:$K$20,'설정시트'!$C$7:$C$20=I396)"),"#N/A")</f>
        <v>#N/A</v>
      </c>
      <c r="AC396" s="201"/>
      <c r="AD396" s="201"/>
      <c r="AE396" s="201"/>
      <c r="AF396" s="201"/>
      <c r="AG396" s="201"/>
      <c r="AH396" s="201"/>
      <c r="AI396" s="201"/>
    </row>
    <row r="397">
      <c r="H397" s="205"/>
      <c r="I397" s="206"/>
      <c r="J397" s="203"/>
      <c r="K397" s="207"/>
      <c r="L397" s="199"/>
      <c r="M397" s="130"/>
      <c r="N397" s="199"/>
      <c r="O397" s="200"/>
      <c r="P397" s="200"/>
      <c r="Q397" s="130"/>
      <c r="R397" s="199"/>
      <c r="S397" s="200"/>
      <c r="T397" s="132"/>
      <c r="AB397" s="201" t="str">
        <f>IFERROR(__xludf.DUMMYFUNCTION("FILTER('설정시트'!$D$7:$K$20,'설정시트'!$C$7:$C$20=I397)"),"#N/A")</f>
        <v>#N/A</v>
      </c>
      <c r="AC397" s="201"/>
      <c r="AD397" s="201"/>
      <c r="AE397" s="201"/>
      <c r="AF397" s="201"/>
      <c r="AG397" s="201"/>
      <c r="AH397" s="201"/>
      <c r="AI397" s="201"/>
    </row>
    <row r="398">
      <c r="H398" s="205"/>
      <c r="I398" s="206"/>
      <c r="J398" s="203"/>
      <c r="K398" s="207"/>
      <c r="L398" s="199"/>
      <c r="M398" s="130"/>
      <c r="N398" s="199"/>
      <c r="O398" s="200"/>
      <c r="P398" s="200"/>
      <c r="Q398" s="130"/>
      <c r="R398" s="199"/>
      <c r="S398" s="200"/>
      <c r="T398" s="132"/>
      <c r="AB398" s="201" t="str">
        <f>IFERROR(__xludf.DUMMYFUNCTION("FILTER('설정시트'!$D$7:$K$20,'설정시트'!$C$7:$C$20=I398)"),"#N/A")</f>
        <v>#N/A</v>
      </c>
      <c r="AC398" s="201"/>
      <c r="AD398" s="201"/>
      <c r="AE398" s="201"/>
      <c r="AF398" s="201"/>
      <c r="AG398" s="201"/>
      <c r="AH398" s="201"/>
      <c r="AI398" s="201"/>
    </row>
    <row r="399">
      <c r="H399" s="205"/>
      <c r="I399" s="206"/>
      <c r="J399" s="203"/>
      <c r="K399" s="207"/>
      <c r="L399" s="199"/>
      <c r="M399" s="130"/>
      <c r="N399" s="199"/>
      <c r="O399" s="200"/>
      <c r="P399" s="200"/>
      <c r="Q399" s="130"/>
      <c r="R399" s="199"/>
      <c r="S399" s="200"/>
      <c r="T399" s="132"/>
      <c r="AB399" s="201" t="str">
        <f>IFERROR(__xludf.DUMMYFUNCTION("FILTER('설정시트'!$D$7:$K$20,'설정시트'!$C$7:$C$20=I399)"),"#N/A")</f>
        <v>#N/A</v>
      </c>
      <c r="AC399" s="201"/>
      <c r="AD399" s="201"/>
      <c r="AE399" s="201"/>
      <c r="AF399" s="201"/>
      <c r="AG399" s="201"/>
      <c r="AH399" s="201"/>
      <c r="AI399" s="201"/>
    </row>
    <row r="400">
      <c r="H400" s="205"/>
      <c r="I400" s="206"/>
      <c r="J400" s="203"/>
      <c r="K400" s="207"/>
      <c r="L400" s="199"/>
      <c r="M400" s="130"/>
      <c r="N400" s="199"/>
      <c r="O400" s="200"/>
      <c r="P400" s="200"/>
      <c r="Q400" s="130"/>
      <c r="R400" s="199"/>
      <c r="S400" s="200"/>
      <c r="T400" s="132"/>
      <c r="AB400" s="201" t="str">
        <f>IFERROR(__xludf.DUMMYFUNCTION("FILTER('설정시트'!$D$7:$K$20,'설정시트'!$C$7:$C$20=I400)"),"#N/A")</f>
        <v>#N/A</v>
      </c>
      <c r="AC400" s="201"/>
      <c r="AD400" s="201"/>
      <c r="AE400" s="201"/>
      <c r="AF400" s="201"/>
      <c r="AG400" s="201"/>
      <c r="AH400" s="201"/>
      <c r="AI400" s="201"/>
    </row>
    <row r="401">
      <c r="H401" s="205"/>
      <c r="I401" s="206"/>
      <c r="J401" s="203"/>
      <c r="K401" s="207"/>
      <c r="L401" s="199"/>
      <c r="M401" s="130"/>
      <c r="N401" s="199"/>
      <c r="O401" s="200"/>
      <c r="P401" s="200"/>
      <c r="Q401" s="130"/>
      <c r="R401" s="199"/>
      <c r="S401" s="200"/>
      <c r="T401" s="132"/>
      <c r="AB401" s="201" t="str">
        <f>IFERROR(__xludf.DUMMYFUNCTION("FILTER('설정시트'!$D$7:$K$20,'설정시트'!$C$7:$C$20=I401)"),"#N/A")</f>
        <v>#N/A</v>
      </c>
      <c r="AC401" s="201"/>
      <c r="AD401" s="201"/>
      <c r="AE401" s="201"/>
      <c r="AF401" s="201"/>
      <c r="AG401" s="201"/>
      <c r="AH401" s="201"/>
      <c r="AI401" s="201"/>
    </row>
    <row r="402">
      <c r="H402" s="205"/>
      <c r="I402" s="206"/>
      <c r="J402" s="203"/>
      <c r="K402" s="207"/>
      <c r="L402" s="199"/>
      <c r="M402" s="130"/>
      <c r="N402" s="199"/>
      <c r="O402" s="200"/>
      <c r="P402" s="200"/>
      <c r="Q402" s="130"/>
      <c r="R402" s="199"/>
      <c r="S402" s="200"/>
      <c r="T402" s="132"/>
      <c r="AB402" s="201" t="str">
        <f>IFERROR(__xludf.DUMMYFUNCTION("FILTER('설정시트'!$D$7:$K$20,'설정시트'!$C$7:$C$20=I402)"),"#N/A")</f>
        <v>#N/A</v>
      </c>
      <c r="AC402" s="201"/>
      <c r="AD402" s="201"/>
      <c r="AE402" s="201"/>
      <c r="AF402" s="201"/>
      <c r="AG402" s="201"/>
      <c r="AH402" s="201"/>
      <c r="AI402" s="201"/>
    </row>
    <row r="403">
      <c r="H403" s="205"/>
      <c r="I403" s="206"/>
      <c r="J403" s="203"/>
      <c r="K403" s="207"/>
      <c r="L403" s="199"/>
      <c r="M403" s="130"/>
      <c r="N403" s="199"/>
      <c r="O403" s="200"/>
      <c r="P403" s="200"/>
      <c r="Q403" s="130"/>
      <c r="R403" s="199"/>
      <c r="S403" s="200"/>
      <c r="T403" s="132"/>
      <c r="AB403" s="201" t="str">
        <f>IFERROR(__xludf.DUMMYFUNCTION("FILTER('설정시트'!$D$7:$K$20,'설정시트'!$C$7:$C$20=I403)"),"#N/A")</f>
        <v>#N/A</v>
      </c>
      <c r="AC403" s="201"/>
      <c r="AD403" s="201"/>
      <c r="AE403" s="201"/>
      <c r="AF403" s="201"/>
      <c r="AG403" s="201"/>
      <c r="AH403" s="201"/>
      <c r="AI403" s="201"/>
    </row>
    <row r="404">
      <c r="H404" s="205"/>
      <c r="I404" s="206"/>
      <c r="J404" s="203"/>
      <c r="K404" s="207"/>
      <c r="L404" s="199"/>
      <c r="M404" s="130"/>
      <c r="N404" s="199"/>
      <c r="O404" s="200"/>
      <c r="P404" s="200"/>
      <c r="Q404" s="130"/>
      <c r="R404" s="199"/>
      <c r="S404" s="200"/>
      <c r="T404" s="132"/>
      <c r="AB404" s="201" t="str">
        <f>IFERROR(__xludf.DUMMYFUNCTION("FILTER('설정시트'!$D$7:$K$20,'설정시트'!$C$7:$C$20=I404)"),"#N/A")</f>
        <v>#N/A</v>
      </c>
      <c r="AC404" s="201"/>
      <c r="AD404" s="201"/>
      <c r="AE404" s="201"/>
      <c r="AF404" s="201"/>
      <c r="AG404" s="201"/>
      <c r="AH404" s="201"/>
      <c r="AI404" s="201"/>
    </row>
    <row r="405">
      <c r="H405" s="205"/>
      <c r="I405" s="206"/>
      <c r="J405" s="203"/>
      <c r="K405" s="207"/>
      <c r="L405" s="199"/>
      <c r="M405" s="130"/>
      <c r="N405" s="199"/>
      <c r="O405" s="200"/>
      <c r="P405" s="200"/>
      <c r="Q405" s="130"/>
      <c r="R405" s="199"/>
      <c r="S405" s="200"/>
      <c r="T405" s="132"/>
      <c r="AB405" s="201" t="str">
        <f>IFERROR(__xludf.DUMMYFUNCTION("FILTER('설정시트'!$D$7:$K$20,'설정시트'!$C$7:$C$20=I405)"),"#N/A")</f>
        <v>#N/A</v>
      </c>
      <c r="AC405" s="201"/>
      <c r="AD405" s="201"/>
      <c r="AE405" s="201"/>
      <c r="AF405" s="201"/>
      <c r="AG405" s="201"/>
      <c r="AH405" s="201"/>
      <c r="AI405" s="201"/>
    </row>
    <row r="406">
      <c r="H406" s="205"/>
      <c r="I406" s="206"/>
      <c r="J406" s="203"/>
      <c r="K406" s="207"/>
      <c r="L406" s="199"/>
      <c r="M406" s="130"/>
      <c r="N406" s="199"/>
      <c r="O406" s="200"/>
      <c r="P406" s="200"/>
      <c r="Q406" s="130"/>
      <c r="R406" s="199"/>
      <c r="S406" s="200"/>
      <c r="T406" s="132"/>
      <c r="AB406" s="201" t="str">
        <f>IFERROR(__xludf.DUMMYFUNCTION("FILTER('설정시트'!$D$7:$K$20,'설정시트'!$C$7:$C$20=I406)"),"#N/A")</f>
        <v>#N/A</v>
      </c>
      <c r="AC406" s="201"/>
      <c r="AD406" s="201"/>
      <c r="AE406" s="201"/>
      <c r="AF406" s="201"/>
      <c r="AG406" s="201"/>
      <c r="AH406" s="201"/>
      <c r="AI406" s="201"/>
    </row>
    <row r="407">
      <c r="H407" s="205"/>
      <c r="I407" s="206"/>
      <c r="J407" s="203"/>
      <c r="K407" s="207"/>
      <c r="L407" s="199"/>
      <c r="M407" s="130"/>
      <c r="N407" s="199"/>
      <c r="O407" s="200"/>
      <c r="P407" s="200"/>
      <c r="Q407" s="130"/>
      <c r="R407" s="199"/>
      <c r="S407" s="200"/>
      <c r="T407" s="132"/>
      <c r="AB407" s="201" t="str">
        <f>IFERROR(__xludf.DUMMYFUNCTION("FILTER('설정시트'!$D$7:$K$20,'설정시트'!$C$7:$C$20=I407)"),"#N/A")</f>
        <v>#N/A</v>
      </c>
      <c r="AC407" s="201"/>
      <c r="AD407" s="201"/>
      <c r="AE407" s="201"/>
      <c r="AF407" s="201"/>
      <c r="AG407" s="201"/>
      <c r="AH407" s="201"/>
      <c r="AI407" s="201"/>
    </row>
    <row r="408">
      <c r="H408" s="205"/>
      <c r="I408" s="206"/>
      <c r="J408" s="203"/>
      <c r="K408" s="207"/>
      <c r="L408" s="199"/>
      <c r="M408" s="130"/>
      <c r="N408" s="199"/>
      <c r="O408" s="200"/>
      <c r="P408" s="200"/>
      <c r="Q408" s="130"/>
      <c r="R408" s="199"/>
      <c r="S408" s="200"/>
      <c r="T408" s="132"/>
      <c r="AB408" s="201" t="str">
        <f>IFERROR(__xludf.DUMMYFUNCTION("FILTER('설정시트'!$D$7:$K$20,'설정시트'!$C$7:$C$20=I408)"),"#N/A")</f>
        <v>#N/A</v>
      </c>
      <c r="AC408" s="201"/>
      <c r="AD408" s="201"/>
      <c r="AE408" s="201"/>
      <c r="AF408" s="201"/>
      <c r="AG408" s="201"/>
      <c r="AH408" s="201"/>
      <c r="AI408" s="201"/>
    </row>
    <row r="409">
      <c r="H409" s="205"/>
      <c r="I409" s="206"/>
      <c r="J409" s="203"/>
      <c r="K409" s="207"/>
      <c r="L409" s="199"/>
      <c r="M409" s="130"/>
      <c r="N409" s="199"/>
      <c r="O409" s="200"/>
      <c r="P409" s="200"/>
      <c r="Q409" s="130"/>
      <c r="R409" s="199"/>
      <c r="S409" s="200"/>
      <c r="T409" s="132"/>
      <c r="AB409" s="201" t="str">
        <f>IFERROR(__xludf.DUMMYFUNCTION("FILTER('설정시트'!$D$7:$K$20,'설정시트'!$C$7:$C$20=I409)"),"#N/A")</f>
        <v>#N/A</v>
      </c>
      <c r="AC409" s="201"/>
      <c r="AD409" s="201"/>
      <c r="AE409" s="201"/>
      <c r="AF409" s="201"/>
      <c r="AG409" s="201"/>
      <c r="AH409" s="201"/>
      <c r="AI409" s="201"/>
    </row>
    <row r="410">
      <c r="H410" s="205"/>
      <c r="I410" s="206"/>
      <c r="J410" s="203"/>
      <c r="K410" s="207"/>
      <c r="L410" s="199"/>
      <c r="M410" s="130"/>
      <c r="N410" s="199"/>
      <c r="O410" s="200"/>
      <c r="P410" s="200"/>
      <c r="Q410" s="130"/>
      <c r="R410" s="199"/>
      <c r="S410" s="200"/>
      <c r="T410" s="132"/>
      <c r="AB410" s="201" t="str">
        <f>IFERROR(__xludf.DUMMYFUNCTION("FILTER('설정시트'!$D$7:$K$20,'설정시트'!$C$7:$C$20=I410)"),"#N/A")</f>
        <v>#N/A</v>
      </c>
      <c r="AC410" s="201"/>
      <c r="AD410" s="201"/>
      <c r="AE410" s="201"/>
      <c r="AF410" s="201"/>
      <c r="AG410" s="201"/>
      <c r="AH410" s="201"/>
      <c r="AI410" s="201"/>
    </row>
    <row r="411">
      <c r="H411" s="205"/>
      <c r="I411" s="206"/>
      <c r="J411" s="203"/>
      <c r="K411" s="207"/>
      <c r="L411" s="199"/>
      <c r="M411" s="130"/>
      <c r="N411" s="199"/>
      <c r="O411" s="200"/>
      <c r="P411" s="200"/>
      <c r="Q411" s="130"/>
      <c r="R411" s="199"/>
      <c r="S411" s="200"/>
      <c r="T411" s="132"/>
      <c r="AB411" s="201" t="str">
        <f>IFERROR(__xludf.DUMMYFUNCTION("FILTER('설정시트'!$D$7:$K$20,'설정시트'!$C$7:$C$20=I411)"),"#N/A")</f>
        <v>#N/A</v>
      </c>
      <c r="AC411" s="201"/>
      <c r="AD411" s="201"/>
      <c r="AE411" s="201"/>
      <c r="AF411" s="201"/>
      <c r="AG411" s="201"/>
      <c r="AH411" s="201"/>
      <c r="AI411" s="201"/>
    </row>
    <row r="412">
      <c r="H412" s="205"/>
      <c r="I412" s="206"/>
      <c r="J412" s="203"/>
      <c r="K412" s="207"/>
      <c r="L412" s="199"/>
      <c r="M412" s="130"/>
      <c r="N412" s="199"/>
      <c r="O412" s="200"/>
      <c r="P412" s="200"/>
      <c r="Q412" s="130"/>
      <c r="R412" s="199"/>
      <c r="S412" s="200"/>
      <c r="T412" s="132"/>
      <c r="AB412" s="201" t="str">
        <f>IFERROR(__xludf.DUMMYFUNCTION("FILTER('설정시트'!$D$7:$K$20,'설정시트'!$C$7:$C$20=I412)"),"#N/A")</f>
        <v>#N/A</v>
      </c>
      <c r="AC412" s="201"/>
      <c r="AD412" s="201"/>
      <c r="AE412" s="201"/>
      <c r="AF412" s="201"/>
      <c r="AG412" s="201"/>
      <c r="AH412" s="201"/>
      <c r="AI412" s="201"/>
    </row>
    <row r="413">
      <c r="H413" s="205"/>
      <c r="I413" s="206"/>
      <c r="J413" s="203"/>
      <c r="K413" s="207"/>
      <c r="L413" s="199"/>
      <c r="M413" s="130"/>
      <c r="N413" s="199"/>
      <c r="O413" s="200"/>
      <c r="P413" s="200"/>
      <c r="Q413" s="130"/>
      <c r="R413" s="199"/>
      <c r="S413" s="200"/>
      <c r="T413" s="132"/>
      <c r="AB413" s="201" t="str">
        <f>IFERROR(__xludf.DUMMYFUNCTION("FILTER('설정시트'!$D$7:$K$20,'설정시트'!$C$7:$C$20=I413)"),"#N/A")</f>
        <v>#N/A</v>
      </c>
      <c r="AC413" s="201"/>
      <c r="AD413" s="201"/>
      <c r="AE413" s="201"/>
      <c r="AF413" s="201"/>
      <c r="AG413" s="201"/>
      <c r="AH413" s="201"/>
      <c r="AI413" s="201"/>
    </row>
    <row r="414">
      <c r="H414" s="205"/>
      <c r="I414" s="206"/>
      <c r="J414" s="203"/>
      <c r="K414" s="207"/>
      <c r="L414" s="199"/>
      <c r="M414" s="130"/>
      <c r="N414" s="199"/>
      <c r="O414" s="200"/>
      <c r="P414" s="200"/>
      <c r="Q414" s="130"/>
      <c r="R414" s="199"/>
      <c r="S414" s="200"/>
      <c r="T414" s="132"/>
      <c r="AB414" s="201" t="str">
        <f>IFERROR(__xludf.DUMMYFUNCTION("FILTER('설정시트'!$D$7:$K$20,'설정시트'!$C$7:$C$20=I414)"),"#N/A")</f>
        <v>#N/A</v>
      </c>
      <c r="AC414" s="201"/>
      <c r="AD414" s="201"/>
      <c r="AE414" s="201"/>
      <c r="AF414" s="201"/>
      <c r="AG414" s="201"/>
      <c r="AH414" s="201"/>
      <c r="AI414" s="201"/>
    </row>
    <row r="415">
      <c r="H415" s="205"/>
      <c r="I415" s="206"/>
      <c r="J415" s="203"/>
      <c r="K415" s="207"/>
      <c r="L415" s="199"/>
      <c r="M415" s="130"/>
      <c r="N415" s="199"/>
      <c r="O415" s="200"/>
      <c r="P415" s="200"/>
      <c r="Q415" s="130"/>
      <c r="R415" s="199"/>
      <c r="S415" s="200"/>
      <c r="T415" s="132"/>
      <c r="AB415" s="201" t="str">
        <f>IFERROR(__xludf.DUMMYFUNCTION("FILTER('설정시트'!$D$7:$K$20,'설정시트'!$C$7:$C$20=I415)"),"#N/A")</f>
        <v>#N/A</v>
      </c>
      <c r="AC415" s="201"/>
      <c r="AD415" s="201"/>
      <c r="AE415" s="201"/>
      <c r="AF415" s="201"/>
      <c r="AG415" s="201"/>
      <c r="AH415" s="201"/>
      <c r="AI415" s="201"/>
    </row>
    <row r="416">
      <c r="H416" s="205"/>
      <c r="I416" s="206"/>
      <c r="J416" s="203"/>
      <c r="K416" s="207"/>
      <c r="L416" s="199"/>
      <c r="M416" s="130"/>
      <c r="N416" s="199"/>
      <c r="O416" s="200"/>
      <c r="P416" s="200"/>
      <c r="Q416" s="130"/>
      <c r="R416" s="199"/>
      <c r="S416" s="200"/>
      <c r="T416" s="132"/>
      <c r="AB416" s="201" t="str">
        <f>IFERROR(__xludf.DUMMYFUNCTION("FILTER('설정시트'!$D$7:$K$20,'설정시트'!$C$7:$C$20=I416)"),"#N/A")</f>
        <v>#N/A</v>
      </c>
      <c r="AC416" s="201"/>
      <c r="AD416" s="201"/>
      <c r="AE416" s="201"/>
      <c r="AF416" s="201"/>
      <c r="AG416" s="201"/>
      <c r="AH416" s="201"/>
      <c r="AI416" s="201"/>
    </row>
    <row r="417">
      <c r="H417" s="205"/>
      <c r="I417" s="206"/>
      <c r="J417" s="203"/>
      <c r="K417" s="207"/>
      <c r="L417" s="199"/>
      <c r="M417" s="130"/>
      <c r="N417" s="199"/>
      <c r="O417" s="200"/>
      <c r="P417" s="200"/>
      <c r="Q417" s="130"/>
      <c r="R417" s="199"/>
      <c r="S417" s="200"/>
      <c r="T417" s="132"/>
      <c r="AB417" s="201" t="str">
        <f>IFERROR(__xludf.DUMMYFUNCTION("FILTER('설정시트'!$D$7:$K$20,'설정시트'!$C$7:$C$20=I417)"),"#N/A")</f>
        <v>#N/A</v>
      </c>
      <c r="AC417" s="201"/>
      <c r="AD417" s="201"/>
      <c r="AE417" s="201"/>
      <c r="AF417" s="201"/>
      <c r="AG417" s="201"/>
      <c r="AH417" s="201"/>
      <c r="AI417" s="201"/>
    </row>
    <row r="418">
      <c r="H418" s="205"/>
      <c r="I418" s="206"/>
      <c r="J418" s="203"/>
      <c r="K418" s="207"/>
      <c r="L418" s="199"/>
      <c r="M418" s="130"/>
      <c r="N418" s="199"/>
      <c r="O418" s="200"/>
      <c r="P418" s="200"/>
      <c r="Q418" s="130"/>
      <c r="R418" s="199"/>
      <c r="S418" s="200"/>
      <c r="T418" s="132"/>
      <c r="AB418" s="201" t="str">
        <f>IFERROR(__xludf.DUMMYFUNCTION("FILTER('설정시트'!$D$7:$K$20,'설정시트'!$C$7:$C$20=I418)"),"#N/A")</f>
        <v>#N/A</v>
      </c>
      <c r="AC418" s="201"/>
      <c r="AD418" s="201"/>
      <c r="AE418" s="201"/>
      <c r="AF418" s="201"/>
      <c r="AG418" s="201"/>
      <c r="AH418" s="201"/>
      <c r="AI418" s="201"/>
    </row>
    <row r="419">
      <c r="H419" s="205"/>
      <c r="I419" s="206"/>
      <c r="J419" s="203"/>
      <c r="K419" s="207"/>
      <c r="L419" s="199"/>
      <c r="M419" s="130"/>
      <c r="N419" s="199"/>
      <c r="O419" s="200"/>
      <c r="P419" s="200"/>
      <c r="Q419" s="130"/>
      <c r="R419" s="199"/>
      <c r="S419" s="200"/>
      <c r="T419" s="132"/>
      <c r="AB419" s="201" t="str">
        <f>IFERROR(__xludf.DUMMYFUNCTION("FILTER('설정시트'!$D$7:$K$20,'설정시트'!$C$7:$C$20=I419)"),"#N/A")</f>
        <v>#N/A</v>
      </c>
      <c r="AC419" s="201"/>
      <c r="AD419" s="201"/>
      <c r="AE419" s="201"/>
      <c r="AF419" s="201"/>
      <c r="AG419" s="201"/>
      <c r="AH419" s="201"/>
      <c r="AI419" s="201"/>
    </row>
    <row r="420">
      <c r="H420" s="205"/>
      <c r="I420" s="206"/>
      <c r="J420" s="203"/>
      <c r="K420" s="207"/>
      <c r="L420" s="199"/>
      <c r="M420" s="130"/>
      <c r="N420" s="199"/>
      <c r="O420" s="200"/>
      <c r="P420" s="200"/>
      <c r="Q420" s="130"/>
      <c r="R420" s="199"/>
      <c r="S420" s="200"/>
      <c r="T420" s="132"/>
      <c r="AB420" s="201" t="str">
        <f>IFERROR(__xludf.DUMMYFUNCTION("FILTER('설정시트'!$D$7:$K$20,'설정시트'!$C$7:$C$20=I420)"),"#N/A")</f>
        <v>#N/A</v>
      </c>
      <c r="AC420" s="201"/>
      <c r="AD420" s="201"/>
      <c r="AE420" s="201"/>
      <c r="AF420" s="201"/>
      <c r="AG420" s="201"/>
      <c r="AH420" s="201"/>
      <c r="AI420" s="201"/>
    </row>
    <row r="421">
      <c r="H421" s="205"/>
      <c r="I421" s="206"/>
      <c r="J421" s="203"/>
      <c r="K421" s="207"/>
      <c r="L421" s="199"/>
      <c r="M421" s="130"/>
      <c r="N421" s="199"/>
      <c r="O421" s="200"/>
      <c r="P421" s="200"/>
      <c r="Q421" s="130"/>
      <c r="R421" s="199"/>
      <c r="S421" s="200"/>
      <c r="T421" s="132"/>
      <c r="AB421" s="201" t="str">
        <f>IFERROR(__xludf.DUMMYFUNCTION("FILTER('설정시트'!$D$7:$K$20,'설정시트'!$C$7:$C$20=I421)"),"#N/A")</f>
        <v>#N/A</v>
      </c>
      <c r="AC421" s="201"/>
      <c r="AD421" s="201"/>
      <c r="AE421" s="201"/>
      <c r="AF421" s="201"/>
      <c r="AG421" s="201"/>
      <c r="AH421" s="201"/>
      <c r="AI421" s="201"/>
    </row>
    <row r="422">
      <c r="H422" s="205"/>
      <c r="I422" s="206"/>
      <c r="J422" s="203"/>
      <c r="K422" s="207"/>
      <c r="L422" s="199"/>
      <c r="M422" s="130"/>
      <c r="N422" s="199"/>
      <c r="O422" s="200"/>
      <c r="P422" s="200"/>
      <c r="Q422" s="130"/>
      <c r="R422" s="199"/>
      <c r="S422" s="200"/>
      <c r="T422" s="132"/>
      <c r="AB422" s="201" t="str">
        <f>IFERROR(__xludf.DUMMYFUNCTION("FILTER('설정시트'!$D$7:$K$20,'설정시트'!$C$7:$C$20=I422)"),"#N/A")</f>
        <v>#N/A</v>
      </c>
      <c r="AC422" s="201"/>
      <c r="AD422" s="201"/>
      <c r="AE422" s="201"/>
      <c r="AF422" s="201"/>
      <c r="AG422" s="201"/>
      <c r="AH422" s="201"/>
      <c r="AI422" s="201"/>
    </row>
    <row r="423">
      <c r="H423" s="205"/>
      <c r="I423" s="206"/>
      <c r="J423" s="203"/>
      <c r="K423" s="207"/>
      <c r="L423" s="199"/>
      <c r="M423" s="130"/>
      <c r="N423" s="199"/>
      <c r="O423" s="200"/>
      <c r="P423" s="200"/>
      <c r="Q423" s="130"/>
      <c r="R423" s="199"/>
      <c r="S423" s="200"/>
      <c r="T423" s="132"/>
      <c r="AB423" s="201" t="str">
        <f>IFERROR(__xludf.DUMMYFUNCTION("FILTER('설정시트'!$D$7:$K$20,'설정시트'!$C$7:$C$20=I423)"),"#N/A")</f>
        <v>#N/A</v>
      </c>
      <c r="AC423" s="201"/>
      <c r="AD423" s="201"/>
      <c r="AE423" s="201"/>
      <c r="AF423" s="201"/>
      <c r="AG423" s="201"/>
      <c r="AH423" s="201"/>
      <c r="AI423" s="201"/>
    </row>
    <row r="424">
      <c r="H424" s="205"/>
      <c r="I424" s="206"/>
      <c r="J424" s="203"/>
      <c r="K424" s="207"/>
      <c r="L424" s="199"/>
      <c r="M424" s="130"/>
      <c r="N424" s="199"/>
      <c r="O424" s="200"/>
      <c r="P424" s="200"/>
      <c r="Q424" s="130"/>
      <c r="R424" s="199"/>
      <c r="S424" s="200"/>
      <c r="T424" s="132"/>
      <c r="AB424" s="201" t="str">
        <f>IFERROR(__xludf.DUMMYFUNCTION("FILTER('설정시트'!$D$7:$K$20,'설정시트'!$C$7:$C$20=I424)"),"#N/A")</f>
        <v>#N/A</v>
      </c>
      <c r="AC424" s="201"/>
      <c r="AD424" s="201"/>
      <c r="AE424" s="201"/>
      <c r="AF424" s="201"/>
      <c r="AG424" s="201"/>
      <c r="AH424" s="201"/>
      <c r="AI424" s="201"/>
    </row>
    <row r="425">
      <c r="H425" s="205"/>
      <c r="I425" s="206"/>
      <c r="J425" s="203"/>
      <c r="K425" s="207"/>
      <c r="L425" s="199"/>
      <c r="M425" s="130"/>
      <c r="N425" s="199"/>
      <c r="O425" s="200"/>
      <c r="P425" s="200"/>
      <c r="Q425" s="130"/>
      <c r="R425" s="199"/>
      <c r="S425" s="200"/>
      <c r="T425" s="132"/>
      <c r="AB425" s="201" t="str">
        <f>IFERROR(__xludf.DUMMYFUNCTION("FILTER('설정시트'!$D$7:$K$20,'설정시트'!$C$7:$C$20=I425)"),"#N/A")</f>
        <v>#N/A</v>
      </c>
      <c r="AC425" s="201"/>
      <c r="AD425" s="201"/>
      <c r="AE425" s="201"/>
      <c r="AF425" s="201"/>
      <c r="AG425" s="201"/>
      <c r="AH425" s="201"/>
      <c r="AI425" s="201"/>
    </row>
    <row r="426">
      <c r="H426" s="205"/>
      <c r="I426" s="206"/>
      <c r="J426" s="203"/>
      <c r="K426" s="207"/>
      <c r="L426" s="199"/>
      <c r="M426" s="130"/>
      <c r="N426" s="199"/>
      <c r="O426" s="200"/>
      <c r="P426" s="200"/>
      <c r="Q426" s="130"/>
      <c r="R426" s="199"/>
      <c r="S426" s="200"/>
      <c r="T426" s="132"/>
      <c r="AB426" s="201" t="str">
        <f>IFERROR(__xludf.DUMMYFUNCTION("FILTER('설정시트'!$D$7:$K$20,'설정시트'!$C$7:$C$20=I426)"),"#N/A")</f>
        <v>#N/A</v>
      </c>
      <c r="AC426" s="201"/>
      <c r="AD426" s="201"/>
      <c r="AE426" s="201"/>
      <c r="AF426" s="201"/>
      <c r="AG426" s="201"/>
      <c r="AH426" s="201"/>
      <c r="AI426" s="201"/>
    </row>
    <row r="427">
      <c r="H427" s="205"/>
      <c r="I427" s="206"/>
      <c r="J427" s="203"/>
      <c r="K427" s="207"/>
      <c r="L427" s="199"/>
      <c r="M427" s="130"/>
      <c r="N427" s="199"/>
      <c r="O427" s="200"/>
      <c r="P427" s="200"/>
      <c r="Q427" s="130"/>
      <c r="R427" s="199"/>
      <c r="S427" s="200"/>
      <c r="T427" s="132"/>
      <c r="AB427" s="201" t="str">
        <f>IFERROR(__xludf.DUMMYFUNCTION("FILTER('설정시트'!$D$7:$K$20,'설정시트'!$C$7:$C$20=I427)"),"#N/A")</f>
        <v>#N/A</v>
      </c>
      <c r="AC427" s="201"/>
      <c r="AD427" s="201"/>
      <c r="AE427" s="201"/>
      <c r="AF427" s="201"/>
      <c r="AG427" s="201"/>
      <c r="AH427" s="201"/>
      <c r="AI427" s="201"/>
    </row>
    <row r="428">
      <c r="H428" s="205"/>
      <c r="I428" s="206"/>
      <c r="J428" s="203"/>
      <c r="K428" s="207"/>
      <c r="L428" s="199"/>
      <c r="M428" s="130"/>
      <c r="N428" s="199"/>
      <c r="O428" s="200"/>
      <c r="P428" s="200"/>
      <c r="Q428" s="130"/>
      <c r="R428" s="199"/>
      <c r="S428" s="200"/>
      <c r="T428" s="132"/>
      <c r="AB428" s="201" t="str">
        <f>IFERROR(__xludf.DUMMYFUNCTION("FILTER('설정시트'!$D$7:$K$20,'설정시트'!$C$7:$C$20=I428)"),"#N/A")</f>
        <v>#N/A</v>
      </c>
      <c r="AC428" s="201"/>
      <c r="AD428" s="201"/>
      <c r="AE428" s="201"/>
      <c r="AF428" s="201"/>
      <c r="AG428" s="201"/>
      <c r="AH428" s="201"/>
      <c r="AI428" s="201"/>
    </row>
    <row r="429">
      <c r="H429" s="205"/>
      <c r="I429" s="206"/>
      <c r="J429" s="203"/>
      <c r="K429" s="207"/>
      <c r="L429" s="199"/>
      <c r="M429" s="130"/>
      <c r="N429" s="199"/>
      <c r="O429" s="200"/>
      <c r="P429" s="200"/>
      <c r="Q429" s="130"/>
      <c r="R429" s="199"/>
      <c r="S429" s="200"/>
      <c r="T429" s="132"/>
      <c r="AB429" s="201" t="str">
        <f>IFERROR(__xludf.DUMMYFUNCTION("FILTER('설정시트'!$D$7:$K$20,'설정시트'!$C$7:$C$20=I429)"),"#N/A")</f>
        <v>#N/A</v>
      </c>
      <c r="AC429" s="201"/>
      <c r="AD429" s="201"/>
      <c r="AE429" s="201"/>
      <c r="AF429" s="201"/>
      <c r="AG429" s="201"/>
      <c r="AH429" s="201"/>
      <c r="AI429" s="201"/>
    </row>
    <row r="430">
      <c r="H430" s="205"/>
      <c r="I430" s="206"/>
      <c r="J430" s="203"/>
      <c r="K430" s="207"/>
      <c r="L430" s="199"/>
      <c r="M430" s="130"/>
      <c r="N430" s="199"/>
      <c r="O430" s="200"/>
      <c r="P430" s="200"/>
      <c r="Q430" s="130"/>
      <c r="R430" s="199"/>
      <c r="S430" s="200"/>
      <c r="T430" s="132"/>
      <c r="AB430" s="201" t="str">
        <f>IFERROR(__xludf.DUMMYFUNCTION("FILTER('설정시트'!$D$7:$K$20,'설정시트'!$C$7:$C$20=I430)"),"#N/A")</f>
        <v>#N/A</v>
      </c>
      <c r="AC430" s="201"/>
      <c r="AD430" s="201"/>
      <c r="AE430" s="201"/>
      <c r="AF430" s="201"/>
      <c r="AG430" s="201"/>
      <c r="AH430" s="201"/>
      <c r="AI430" s="201"/>
    </row>
    <row r="431">
      <c r="H431" s="205"/>
      <c r="I431" s="206"/>
      <c r="J431" s="203"/>
      <c r="K431" s="207"/>
      <c r="L431" s="199"/>
      <c r="M431" s="130"/>
      <c r="N431" s="199"/>
      <c r="O431" s="200"/>
      <c r="P431" s="200"/>
      <c r="Q431" s="130"/>
      <c r="R431" s="199"/>
      <c r="S431" s="200"/>
      <c r="T431" s="132"/>
      <c r="AB431" s="201" t="str">
        <f>IFERROR(__xludf.DUMMYFUNCTION("FILTER('설정시트'!$D$7:$K$20,'설정시트'!$C$7:$C$20=I431)"),"#N/A")</f>
        <v>#N/A</v>
      </c>
      <c r="AC431" s="201"/>
      <c r="AD431" s="201"/>
      <c r="AE431" s="201"/>
      <c r="AF431" s="201"/>
      <c r="AG431" s="201"/>
      <c r="AH431" s="201"/>
      <c r="AI431" s="201"/>
    </row>
    <row r="432">
      <c r="H432" s="205"/>
      <c r="I432" s="206"/>
      <c r="J432" s="203"/>
      <c r="K432" s="207"/>
      <c r="L432" s="199"/>
      <c r="M432" s="130"/>
      <c r="N432" s="199"/>
      <c r="O432" s="200"/>
      <c r="P432" s="200"/>
      <c r="Q432" s="130"/>
      <c r="R432" s="199"/>
      <c r="S432" s="200"/>
      <c r="T432" s="132"/>
      <c r="AB432" s="201" t="str">
        <f>IFERROR(__xludf.DUMMYFUNCTION("FILTER('설정시트'!$D$7:$K$20,'설정시트'!$C$7:$C$20=I432)"),"#N/A")</f>
        <v>#N/A</v>
      </c>
      <c r="AC432" s="201"/>
      <c r="AD432" s="201"/>
      <c r="AE432" s="201"/>
      <c r="AF432" s="201"/>
      <c r="AG432" s="201"/>
      <c r="AH432" s="201"/>
      <c r="AI432" s="201"/>
    </row>
    <row r="433">
      <c r="H433" s="205"/>
      <c r="I433" s="206"/>
      <c r="J433" s="203"/>
      <c r="K433" s="207"/>
      <c r="L433" s="199"/>
      <c r="M433" s="130"/>
      <c r="N433" s="199"/>
      <c r="O433" s="200"/>
      <c r="P433" s="200"/>
      <c r="Q433" s="130"/>
      <c r="R433" s="199"/>
      <c r="S433" s="200"/>
      <c r="T433" s="132"/>
      <c r="AB433" s="201" t="str">
        <f>IFERROR(__xludf.DUMMYFUNCTION("FILTER('설정시트'!$D$7:$K$20,'설정시트'!$C$7:$C$20=I433)"),"#N/A")</f>
        <v>#N/A</v>
      </c>
      <c r="AC433" s="201"/>
      <c r="AD433" s="201"/>
      <c r="AE433" s="201"/>
      <c r="AF433" s="201"/>
      <c r="AG433" s="201"/>
      <c r="AH433" s="201"/>
      <c r="AI433" s="201"/>
    </row>
    <row r="434">
      <c r="H434" s="205"/>
      <c r="I434" s="206"/>
      <c r="J434" s="203"/>
      <c r="K434" s="207"/>
      <c r="L434" s="199"/>
      <c r="M434" s="130"/>
      <c r="N434" s="199"/>
      <c r="O434" s="200"/>
      <c r="P434" s="200"/>
      <c r="Q434" s="130"/>
      <c r="R434" s="199"/>
      <c r="S434" s="200"/>
      <c r="T434" s="132"/>
      <c r="AB434" s="201" t="str">
        <f>IFERROR(__xludf.DUMMYFUNCTION("FILTER('설정시트'!$D$7:$K$20,'설정시트'!$C$7:$C$20=I434)"),"#N/A")</f>
        <v>#N/A</v>
      </c>
      <c r="AC434" s="201"/>
      <c r="AD434" s="201"/>
      <c r="AE434" s="201"/>
      <c r="AF434" s="201"/>
      <c r="AG434" s="201"/>
      <c r="AH434" s="201"/>
      <c r="AI434" s="201"/>
    </row>
    <row r="435">
      <c r="H435" s="205"/>
      <c r="I435" s="206"/>
      <c r="J435" s="203"/>
      <c r="K435" s="207"/>
      <c r="L435" s="199"/>
      <c r="M435" s="130"/>
      <c r="N435" s="199"/>
      <c r="O435" s="200"/>
      <c r="P435" s="200"/>
      <c r="Q435" s="130"/>
      <c r="R435" s="199"/>
      <c r="S435" s="200"/>
      <c r="T435" s="132"/>
      <c r="AB435" s="201" t="str">
        <f>IFERROR(__xludf.DUMMYFUNCTION("FILTER('설정시트'!$D$7:$K$20,'설정시트'!$C$7:$C$20=I435)"),"#N/A")</f>
        <v>#N/A</v>
      </c>
      <c r="AC435" s="201"/>
      <c r="AD435" s="201"/>
      <c r="AE435" s="201"/>
      <c r="AF435" s="201"/>
      <c r="AG435" s="201"/>
      <c r="AH435" s="201"/>
      <c r="AI435" s="201"/>
    </row>
    <row r="436">
      <c r="H436" s="205"/>
      <c r="I436" s="206"/>
      <c r="J436" s="203"/>
      <c r="K436" s="207"/>
      <c r="L436" s="199"/>
      <c r="M436" s="130"/>
      <c r="N436" s="199"/>
      <c r="O436" s="200"/>
      <c r="P436" s="200"/>
      <c r="Q436" s="130"/>
      <c r="R436" s="199"/>
      <c r="S436" s="200"/>
      <c r="T436" s="132"/>
      <c r="AB436" s="201" t="str">
        <f>IFERROR(__xludf.DUMMYFUNCTION("FILTER('설정시트'!$D$7:$K$20,'설정시트'!$C$7:$C$20=I436)"),"#N/A")</f>
        <v>#N/A</v>
      </c>
      <c r="AC436" s="201"/>
      <c r="AD436" s="201"/>
      <c r="AE436" s="201"/>
      <c r="AF436" s="201"/>
      <c r="AG436" s="201"/>
      <c r="AH436" s="201"/>
      <c r="AI436" s="201"/>
    </row>
    <row r="437">
      <c r="H437" s="205"/>
      <c r="I437" s="206"/>
      <c r="J437" s="203"/>
      <c r="K437" s="207"/>
      <c r="L437" s="199"/>
      <c r="M437" s="130"/>
      <c r="N437" s="199"/>
      <c r="O437" s="200"/>
      <c r="P437" s="200"/>
      <c r="Q437" s="130"/>
      <c r="R437" s="199"/>
      <c r="S437" s="200"/>
      <c r="T437" s="132"/>
      <c r="AB437" s="201" t="str">
        <f>IFERROR(__xludf.DUMMYFUNCTION("FILTER('설정시트'!$D$7:$K$20,'설정시트'!$C$7:$C$20=I437)"),"#N/A")</f>
        <v>#N/A</v>
      </c>
      <c r="AC437" s="201"/>
      <c r="AD437" s="201"/>
      <c r="AE437" s="201"/>
      <c r="AF437" s="201"/>
      <c r="AG437" s="201"/>
      <c r="AH437" s="201"/>
      <c r="AI437" s="201"/>
    </row>
    <row r="438">
      <c r="H438" s="205"/>
      <c r="I438" s="206"/>
      <c r="J438" s="203"/>
      <c r="K438" s="207"/>
      <c r="L438" s="199"/>
      <c r="M438" s="130"/>
      <c r="N438" s="199"/>
      <c r="O438" s="200"/>
      <c r="P438" s="200"/>
      <c r="Q438" s="130"/>
      <c r="R438" s="199"/>
      <c r="S438" s="200"/>
      <c r="T438" s="132"/>
      <c r="AB438" s="201" t="str">
        <f>IFERROR(__xludf.DUMMYFUNCTION("FILTER('설정시트'!$D$7:$K$20,'설정시트'!$C$7:$C$20=I438)"),"#N/A")</f>
        <v>#N/A</v>
      </c>
      <c r="AC438" s="201"/>
      <c r="AD438" s="201"/>
      <c r="AE438" s="201"/>
      <c r="AF438" s="201"/>
      <c r="AG438" s="201"/>
      <c r="AH438" s="201"/>
      <c r="AI438" s="201"/>
    </row>
    <row r="439">
      <c r="H439" s="205"/>
      <c r="I439" s="206"/>
      <c r="J439" s="203"/>
      <c r="K439" s="207"/>
      <c r="L439" s="199"/>
      <c r="M439" s="130"/>
      <c r="N439" s="199"/>
      <c r="O439" s="200"/>
      <c r="P439" s="200"/>
      <c r="Q439" s="130"/>
      <c r="R439" s="199"/>
      <c r="S439" s="200"/>
      <c r="T439" s="132"/>
      <c r="AB439" s="201" t="str">
        <f>IFERROR(__xludf.DUMMYFUNCTION("FILTER('설정시트'!$D$7:$K$20,'설정시트'!$C$7:$C$20=I439)"),"#N/A")</f>
        <v>#N/A</v>
      </c>
      <c r="AC439" s="201"/>
      <c r="AD439" s="201"/>
      <c r="AE439" s="201"/>
      <c r="AF439" s="201"/>
      <c r="AG439" s="201"/>
      <c r="AH439" s="201"/>
      <c r="AI439" s="201"/>
    </row>
    <row r="440">
      <c r="H440" s="205"/>
      <c r="I440" s="206"/>
      <c r="J440" s="203"/>
      <c r="K440" s="207"/>
      <c r="L440" s="199"/>
      <c r="M440" s="130"/>
      <c r="N440" s="199"/>
      <c r="O440" s="200"/>
      <c r="P440" s="200"/>
      <c r="Q440" s="130"/>
      <c r="R440" s="199"/>
      <c r="S440" s="200"/>
      <c r="T440" s="132"/>
      <c r="AB440" s="201" t="str">
        <f>IFERROR(__xludf.DUMMYFUNCTION("FILTER('설정시트'!$D$7:$K$20,'설정시트'!$C$7:$C$20=I440)"),"#N/A")</f>
        <v>#N/A</v>
      </c>
      <c r="AC440" s="201"/>
      <c r="AD440" s="201"/>
      <c r="AE440" s="201"/>
      <c r="AF440" s="201"/>
      <c r="AG440" s="201"/>
      <c r="AH440" s="201"/>
      <c r="AI440" s="201"/>
    </row>
    <row r="441">
      <c r="H441" s="205"/>
      <c r="I441" s="206"/>
      <c r="J441" s="203"/>
      <c r="K441" s="207"/>
      <c r="L441" s="199"/>
      <c r="M441" s="130"/>
      <c r="N441" s="199"/>
      <c r="O441" s="200"/>
      <c r="P441" s="200"/>
      <c r="Q441" s="130"/>
      <c r="R441" s="199"/>
      <c r="S441" s="200"/>
      <c r="T441" s="132"/>
      <c r="AB441" s="201" t="str">
        <f>IFERROR(__xludf.DUMMYFUNCTION("FILTER('설정시트'!$D$7:$K$20,'설정시트'!$C$7:$C$20=I441)"),"#N/A")</f>
        <v>#N/A</v>
      </c>
      <c r="AC441" s="201"/>
      <c r="AD441" s="201"/>
      <c r="AE441" s="201"/>
      <c r="AF441" s="201"/>
      <c r="AG441" s="201"/>
      <c r="AH441" s="201"/>
      <c r="AI441" s="201"/>
    </row>
    <row r="442">
      <c r="H442" s="205"/>
      <c r="I442" s="206"/>
      <c r="J442" s="203"/>
      <c r="K442" s="207"/>
      <c r="L442" s="199"/>
      <c r="M442" s="130"/>
      <c r="N442" s="199"/>
      <c r="O442" s="200"/>
      <c r="P442" s="200"/>
      <c r="Q442" s="130"/>
      <c r="R442" s="199"/>
      <c r="S442" s="200"/>
      <c r="T442" s="132"/>
      <c r="AB442" s="201" t="str">
        <f>IFERROR(__xludf.DUMMYFUNCTION("FILTER('설정시트'!$D$7:$K$20,'설정시트'!$C$7:$C$20=I442)"),"#N/A")</f>
        <v>#N/A</v>
      </c>
      <c r="AC442" s="201"/>
      <c r="AD442" s="201"/>
      <c r="AE442" s="201"/>
      <c r="AF442" s="201"/>
      <c r="AG442" s="201"/>
      <c r="AH442" s="201"/>
      <c r="AI442" s="201"/>
    </row>
    <row r="443">
      <c r="H443" s="205"/>
      <c r="I443" s="206"/>
      <c r="J443" s="203"/>
      <c r="K443" s="207"/>
      <c r="L443" s="199"/>
      <c r="M443" s="130"/>
      <c r="N443" s="199"/>
      <c r="O443" s="200"/>
      <c r="P443" s="200"/>
      <c r="Q443" s="130"/>
      <c r="R443" s="199"/>
      <c r="S443" s="200"/>
      <c r="T443" s="132"/>
      <c r="AB443" s="201" t="str">
        <f>IFERROR(__xludf.DUMMYFUNCTION("FILTER('설정시트'!$D$7:$K$20,'설정시트'!$C$7:$C$20=I443)"),"#N/A")</f>
        <v>#N/A</v>
      </c>
      <c r="AC443" s="201"/>
      <c r="AD443" s="201"/>
      <c r="AE443" s="201"/>
      <c r="AF443" s="201"/>
      <c r="AG443" s="201"/>
      <c r="AH443" s="201"/>
      <c r="AI443" s="201"/>
    </row>
    <row r="444">
      <c r="H444" s="205"/>
      <c r="I444" s="206"/>
      <c r="J444" s="203"/>
      <c r="K444" s="207"/>
      <c r="L444" s="199"/>
      <c r="M444" s="130"/>
      <c r="N444" s="199"/>
      <c r="O444" s="200"/>
      <c r="P444" s="200"/>
      <c r="Q444" s="130"/>
      <c r="R444" s="199"/>
      <c r="S444" s="200"/>
      <c r="T444" s="132"/>
      <c r="AB444" s="201" t="str">
        <f>IFERROR(__xludf.DUMMYFUNCTION("FILTER('설정시트'!$D$7:$K$20,'설정시트'!$C$7:$C$20=I444)"),"#N/A")</f>
        <v>#N/A</v>
      </c>
      <c r="AC444" s="201"/>
      <c r="AD444" s="201"/>
      <c r="AE444" s="201"/>
      <c r="AF444" s="201"/>
      <c r="AG444" s="201"/>
      <c r="AH444" s="201"/>
      <c r="AI444" s="201"/>
    </row>
    <row r="445">
      <c r="H445" s="205"/>
      <c r="I445" s="206"/>
      <c r="J445" s="203"/>
      <c r="K445" s="207"/>
      <c r="L445" s="199"/>
      <c r="M445" s="130"/>
      <c r="N445" s="199"/>
      <c r="O445" s="200"/>
      <c r="P445" s="200"/>
      <c r="Q445" s="130"/>
      <c r="R445" s="199"/>
      <c r="S445" s="200"/>
      <c r="T445" s="132"/>
      <c r="AB445" s="201" t="str">
        <f>IFERROR(__xludf.DUMMYFUNCTION("FILTER('설정시트'!$D$7:$K$20,'설정시트'!$C$7:$C$20=I445)"),"#N/A")</f>
        <v>#N/A</v>
      </c>
      <c r="AC445" s="201"/>
      <c r="AD445" s="201"/>
      <c r="AE445" s="201"/>
      <c r="AF445" s="201"/>
      <c r="AG445" s="201"/>
      <c r="AH445" s="201"/>
      <c r="AI445" s="201"/>
    </row>
    <row r="446">
      <c r="H446" s="205"/>
      <c r="I446" s="206"/>
      <c r="J446" s="203"/>
      <c r="K446" s="207"/>
      <c r="L446" s="199"/>
      <c r="M446" s="130"/>
      <c r="N446" s="199"/>
      <c r="O446" s="200"/>
      <c r="P446" s="200"/>
      <c r="Q446" s="130"/>
      <c r="R446" s="199"/>
      <c r="S446" s="200"/>
      <c r="T446" s="132"/>
      <c r="AB446" s="201" t="str">
        <f>IFERROR(__xludf.DUMMYFUNCTION("FILTER('설정시트'!$D$7:$K$20,'설정시트'!$C$7:$C$20=I446)"),"#N/A")</f>
        <v>#N/A</v>
      </c>
      <c r="AC446" s="201"/>
      <c r="AD446" s="201"/>
      <c r="AE446" s="201"/>
      <c r="AF446" s="201"/>
      <c r="AG446" s="201"/>
      <c r="AH446" s="201"/>
      <c r="AI446" s="201"/>
    </row>
    <row r="447">
      <c r="H447" s="205"/>
      <c r="I447" s="206"/>
      <c r="J447" s="203"/>
      <c r="K447" s="207"/>
      <c r="L447" s="199"/>
      <c r="M447" s="130"/>
      <c r="N447" s="199"/>
      <c r="O447" s="200"/>
      <c r="P447" s="200"/>
      <c r="Q447" s="130"/>
      <c r="R447" s="199"/>
      <c r="S447" s="200"/>
      <c r="T447" s="132"/>
      <c r="AB447" s="201" t="str">
        <f>IFERROR(__xludf.DUMMYFUNCTION("FILTER('설정시트'!$D$7:$K$20,'설정시트'!$C$7:$C$20=I447)"),"#N/A")</f>
        <v>#N/A</v>
      </c>
      <c r="AC447" s="201"/>
      <c r="AD447" s="201"/>
      <c r="AE447" s="201"/>
      <c r="AF447" s="201"/>
      <c r="AG447" s="201"/>
      <c r="AH447" s="201"/>
      <c r="AI447" s="201"/>
    </row>
    <row r="448">
      <c r="H448" s="205"/>
      <c r="I448" s="206"/>
      <c r="J448" s="203"/>
      <c r="K448" s="207"/>
      <c r="L448" s="199"/>
      <c r="M448" s="130"/>
      <c r="N448" s="199"/>
      <c r="O448" s="200"/>
      <c r="P448" s="200"/>
      <c r="Q448" s="130"/>
      <c r="R448" s="199"/>
      <c r="S448" s="200"/>
      <c r="T448" s="132"/>
      <c r="AB448" s="201" t="str">
        <f>IFERROR(__xludf.DUMMYFUNCTION("FILTER('설정시트'!$D$7:$K$20,'설정시트'!$C$7:$C$20=I448)"),"#N/A")</f>
        <v>#N/A</v>
      </c>
      <c r="AC448" s="201"/>
      <c r="AD448" s="201"/>
      <c r="AE448" s="201"/>
      <c r="AF448" s="201"/>
      <c r="AG448" s="201"/>
      <c r="AH448" s="201"/>
      <c r="AI448" s="201"/>
    </row>
    <row r="449">
      <c r="H449" s="205"/>
      <c r="I449" s="206"/>
      <c r="J449" s="203"/>
      <c r="K449" s="207"/>
      <c r="L449" s="199"/>
      <c r="M449" s="130"/>
      <c r="N449" s="199"/>
      <c r="O449" s="200"/>
      <c r="P449" s="200"/>
      <c r="Q449" s="130"/>
      <c r="R449" s="199"/>
      <c r="S449" s="200"/>
      <c r="T449" s="132"/>
      <c r="AB449" s="201" t="str">
        <f>IFERROR(__xludf.DUMMYFUNCTION("FILTER('설정시트'!$D$7:$K$20,'설정시트'!$C$7:$C$20=I449)"),"#N/A")</f>
        <v>#N/A</v>
      </c>
      <c r="AC449" s="201"/>
      <c r="AD449" s="201"/>
      <c r="AE449" s="201"/>
      <c r="AF449" s="201"/>
      <c r="AG449" s="201"/>
      <c r="AH449" s="201"/>
      <c r="AI449" s="201"/>
    </row>
    <row r="450">
      <c r="H450" s="205"/>
      <c r="I450" s="206"/>
      <c r="J450" s="203"/>
      <c r="K450" s="207"/>
      <c r="L450" s="199"/>
      <c r="M450" s="130"/>
      <c r="N450" s="199"/>
      <c r="O450" s="200"/>
      <c r="P450" s="200"/>
      <c r="Q450" s="130"/>
      <c r="R450" s="199"/>
      <c r="S450" s="200"/>
      <c r="T450" s="132"/>
      <c r="AB450" s="201" t="str">
        <f>IFERROR(__xludf.DUMMYFUNCTION("FILTER('설정시트'!$D$7:$K$20,'설정시트'!$C$7:$C$20=I450)"),"#N/A")</f>
        <v>#N/A</v>
      </c>
      <c r="AC450" s="201"/>
      <c r="AD450" s="201"/>
      <c r="AE450" s="201"/>
      <c r="AF450" s="201"/>
      <c r="AG450" s="201"/>
      <c r="AH450" s="201"/>
      <c r="AI450" s="201"/>
    </row>
    <row r="451">
      <c r="H451" s="205"/>
      <c r="I451" s="206"/>
      <c r="J451" s="203"/>
      <c r="K451" s="207"/>
      <c r="L451" s="199"/>
      <c r="M451" s="130"/>
      <c r="N451" s="199"/>
      <c r="O451" s="200"/>
      <c r="P451" s="200"/>
      <c r="Q451" s="130"/>
      <c r="R451" s="199"/>
      <c r="S451" s="200"/>
      <c r="T451" s="132"/>
      <c r="AB451" s="201" t="str">
        <f>IFERROR(__xludf.DUMMYFUNCTION("FILTER('설정시트'!$D$7:$K$20,'설정시트'!$C$7:$C$20=I451)"),"#N/A")</f>
        <v>#N/A</v>
      </c>
      <c r="AC451" s="201"/>
      <c r="AD451" s="201"/>
      <c r="AE451" s="201"/>
      <c r="AF451" s="201"/>
      <c r="AG451" s="201"/>
      <c r="AH451" s="201"/>
      <c r="AI451" s="201"/>
    </row>
    <row r="452">
      <c r="H452" s="205"/>
      <c r="I452" s="206"/>
      <c r="J452" s="203"/>
      <c r="K452" s="207"/>
      <c r="L452" s="199"/>
      <c r="M452" s="130"/>
      <c r="N452" s="199"/>
      <c r="O452" s="200"/>
      <c r="P452" s="200"/>
      <c r="Q452" s="130"/>
      <c r="R452" s="199"/>
      <c r="S452" s="200"/>
      <c r="T452" s="132"/>
      <c r="AB452" s="201" t="str">
        <f>IFERROR(__xludf.DUMMYFUNCTION("FILTER('설정시트'!$D$7:$K$20,'설정시트'!$C$7:$C$20=I452)"),"#N/A")</f>
        <v>#N/A</v>
      </c>
      <c r="AC452" s="201"/>
      <c r="AD452" s="201"/>
      <c r="AE452" s="201"/>
      <c r="AF452" s="201"/>
      <c r="AG452" s="201"/>
      <c r="AH452" s="201"/>
      <c r="AI452" s="201"/>
    </row>
    <row r="453">
      <c r="H453" s="205"/>
      <c r="I453" s="206"/>
      <c r="J453" s="203"/>
      <c r="K453" s="207"/>
      <c r="L453" s="199"/>
      <c r="M453" s="130"/>
      <c r="N453" s="199"/>
      <c r="O453" s="200"/>
      <c r="P453" s="200"/>
      <c r="Q453" s="130"/>
      <c r="R453" s="199"/>
      <c r="S453" s="200"/>
      <c r="T453" s="132"/>
      <c r="AB453" s="201" t="str">
        <f>IFERROR(__xludf.DUMMYFUNCTION("FILTER('설정시트'!$D$7:$K$20,'설정시트'!$C$7:$C$20=I453)"),"#N/A")</f>
        <v>#N/A</v>
      </c>
      <c r="AC453" s="201"/>
      <c r="AD453" s="201"/>
      <c r="AE453" s="201"/>
      <c r="AF453" s="201"/>
      <c r="AG453" s="201"/>
      <c r="AH453" s="201"/>
      <c r="AI453" s="201"/>
    </row>
    <row r="454">
      <c r="H454" s="205"/>
      <c r="I454" s="206"/>
      <c r="J454" s="203"/>
      <c r="K454" s="207"/>
      <c r="L454" s="199"/>
      <c r="M454" s="130"/>
      <c r="N454" s="199"/>
      <c r="O454" s="200"/>
      <c r="P454" s="200"/>
      <c r="Q454" s="130"/>
      <c r="R454" s="199"/>
      <c r="S454" s="200"/>
      <c r="T454" s="132"/>
      <c r="AB454" s="201" t="str">
        <f>IFERROR(__xludf.DUMMYFUNCTION("FILTER('설정시트'!$D$7:$K$20,'설정시트'!$C$7:$C$20=I454)"),"#N/A")</f>
        <v>#N/A</v>
      </c>
      <c r="AC454" s="201"/>
      <c r="AD454" s="201"/>
      <c r="AE454" s="201"/>
      <c r="AF454" s="201"/>
      <c r="AG454" s="201"/>
      <c r="AH454" s="201"/>
      <c r="AI454" s="201"/>
    </row>
    <row r="455">
      <c r="H455" s="205"/>
      <c r="I455" s="206"/>
      <c r="J455" s="203"/>
      <c r="K455" s="207"/>
      <c r="L455" s="199"/>
      <c r="M455" s="130"/>
      <c r="N455" s="199"/>
      <c r="O455" s="200"/>
      <c r="P455" s="200"/>
      <c r="Q455" s="130"/>
      <c r="R455" s="199"/>
      <c r="S455" s="200"/>
      <c r="T455" s="132"/>
      <c r="AB455" s="201" t="str">
        <f>IFERROR(__xludf.DUMMYFUNCTION("FILTER('설정시트'!$D$7:$K$20,'설정시트'!$C$7:$C$20=I455)"),"#N/A")</f>
        <v>#N/A</v>
      </c>
      <c r="AC455" s="201"/>
      <c r="AD455" s="201"/>
      <c r="AE455" s="201"/>
      <c r="AF455" s="201"/>
      <c r="AG455" s="201"/>
      <c r="AH455" s="201"/>
      <c r="AI455" s="201"/>
    </row>
    <row r="456">
      <c r="H456" s="205"/>
      <c r="I456" s="206"/>
      <c r="J456" s="203"/>
      <c r="K456" s="207"/>
      <c r="L456" s="199"/>
      <c r="M456" s="130"/>
      <c r="N456" s="199"/>
      <c r="O456" s="200"/>
      <c r="P456" s="200"/>
      <c r="Q456" s="130"/>
      <c r="R456" s="199"/>
      <c r="S456" s="200"/>
      <c r="T456" s="132"/>
      <c r="AB456" s="201" t="str">
        <f>IFERROR(__xludf.DUMMYFUNCTION("FILTER('설정시트'!$D$7:$K$20,'설정시트'!$C$7:$C$20=I456)"),"#N/A")</f>
        <v>#N/A</v>
      </c>
      <c r="AC456" s="201"/>
      <c r="AD456" s="201"/>
      <c r="AE456" s="201"/>
      <c r="AF456" s="201"/>
      <c r="AG456" s="201"/>
      <c r="AH456" s="201"/>
      <c r="AI456" s="201"/>
    </row>
    <row r="457">
      <c r="H457" s="205"/>
      <c r="I457" s="206"/>
      <c r="J457" s="203"/>
      <c r="K457" s="207"/>
      <c r="L457" s="199"/>
      <c r="M457" s="130"/>
      <c r="N457" s="199"/>
      <c r="O457" s="200"/>
      <c r="P457" s="200"/>
      <c r="Q457" s="130"/>
      <c r="R457" s="199"/>
      <c r="S457" s="200"/>
      <c r="T457" s="132"/>
      <c r="AB457" s="201" t="str">
        <f>IFERROR(__xludf.DUMMYFUNCTION("FILTER('설정시트'!$D$7:$K$20,'설정시트'!$C$7:$C$20=I457)"),"#N/A")</f>
        <v>#N/A</v>
      </c>
      <c r="AC457" s="201"/>
      <c r="AD457" s="201"/>
      <c r="AE457" s="201"/>
      <c r="AF457" s="201"/>
      <c r="AG457" s="201"/>
      <c r="AH457" s="201"/>
      <c r="AI457" s="201"/>
    </row>
    <row r="458">
      <c r="H458" s="205"/>
      <c r="I458" s="206"/>
      <c r="J458" s="203"/>
      <c r="K458" s="207"/>
      <c r="L458" s="199"/>
      <c r="M458" s="130"/>
      <c r="N458" s="199"/>
      <c r="O458" s="200"/>
      <c r="P458" s="200"/>
      <c r="Q458" s="130"/>
      <c r="R458" s="199"/>
      <c r="S458" s="200"/>
      <c r="T458" s="132"/>
      <c r="AB458" s="201" t="str">
        <f>IFERROR(__xludf.DUMMYFUNCTION("FILTER('설정시트'!$D$7:$K$20,'설정시트'!$C$7:$C$20=I458)"),"#N/A")</f>
        <v>#N/A</v>
      </c>
      <c r="AC458" s="201"/>
      <c r="AD458" s="201"/>
      <c r="AE458" s="201"/>
      <c r="AF458" s="201"/>
      <c r="AG458" s="201"/>
      <c r="AH458" s="201"/>
      <c r="AI458" s="201"/>
    </row>
    <row r="459">
      <c r="H459" s="205"/>
      <c r="I459" s="206"/>
      <c r="J459" s="203"/>
      <c r="K459" s="207"/>
      <c r="L459" s="199"/>
      <c r="M459" s="130"/>
      <c r="N459" s="199"/>
      <c r="O459" s="200"/>
      <c r="P459" s="200"/>
      <c r="Q459" s="130"/>
      <c r="R459" s="199"/>
      <c r="S459" s="200"/>
      <c r="T459" s="132"/>
      <c r="AB459" s="201" t="str">
        <f>IFERROR(__xludf.DUMMYFUNCTION("FILTER('설정시트'!$D$7:$K$20,'설정시트'!$C$7:$C$20=I459)"),"#N/A")</f>
        <v>#N/A</v>
      </c>
      <c r="AC459" s="201"/>
      <c r="AD459" s="201"/>
      <c r="AE459" s="201"/>
      <c r="AF459" s="201"/>
      <c r="AG459" s="201"/>
      <c r="AH459" s="201"/>
      <c r="AI459" s="201"/>
    </row>
    <row r="460">
      <c r="H460" s="205"/>
      <c r="I460" s="206"/>
      <c r="J460" s="203"/>
      <c r="K460" s="207"/>
      <c r="L460" s="199"/>
      <c r="M460" s="130"/>
      <c r="N460" s="199"/>
      <c r="O460" s="200"/>
      <c r="P460" s="200"/>
      <c r="Q460" s="130"/>
      <c r="R460" s="199"/>
      <c r="S460" s="200"/>
      <c r="T460" s="132"/>
      <c r="AB460" s="201" t="str">
        <f>IFERROR(__xludf.DUMMYFUNCTION("FILTER('설정시트'!$D$7:$K$20,'설정시트'!$C$7:$C$20=I460)"),"#N/A")</f>
        <v>#N/A</v>
      </c>
      <c r="AC460" s="201"/>
      <c r="AD460" s="201"/>
      <c r="AE460" s="201"/>
      <c r="AF460" s="201"/>
      <c r="AG460" s="201"/>
      <c r="AH460" s="201"/>
      <c r="AI460" s="201"/>
    </row>
    <row r="461">
      <c r="H461" s="205"/>
      <c r="I461" s="206"/>
      <c r="J461" s="203"/>
      <c r="K461" s="207"/>
      <c r="L461" s="199"/>
      <c r="M461" s="130"/>
      <c r="N461" s="199"/>
      <c r="O461" s="200"/>
      <c r="P461" s="200"/>
      <c r="Q461" s="130"/>
      <c r="R461" s="199"/>
      <c r="S461" s="200"/>
      <c r="T461" s="132"/>
      <c r="AB461" s="201" t="str">
        <f>IFERROR(__xludf.DUMMYFUNCTION("FILTER('설정시트'!$D$7:$K$20,'설정시트'!$C$7:$C$20=I461)"),"#N/A")</f>
        <v>#N/A</v>
      </c>
      <c r="AC461" s="201"/>
      <c r="AD461" s="201"/>
      <c r="AE461" s="201"/>
      <c r="AF461" s="201"/>
      <c r="AG461" s="201"/>
      <c r="AH461" s="201"/>
      <c r="AI461" s="201"/>
    </row>
    <row r="462">
      <c r="H462" s="205"/>
      <c r="I462" s="206"/>
      <c r="J462" s="203"/>
      <c r="K462" s="207"/>
      <c r="L462" s="199"/>
      <c r="M462" s="130"/>
      <c r="N462" s="199"/>
      <c r="O462" s="200"/>
      <c r="P462" s="200"/>
      <c r="Q462" s="130"/>
      <c r="R462" s="199"/>
      <c r="S462" s="200"/>
      <c r="T462" s="132"/>
      <c r="AB462" s="201" t="str">
        <f>IFERROR(__xludf.DUMMYFUNCTION("FILTER('설정시트'!$D$7:$K$20,'설정시트'!$C$7:$C$20=I462)"),"#N/A")</f>
        <v>#N/A</v>
      </c>
      <c r="AC462" s="201"/>
      <c r="AD462" s="201"/>
      <c r="AE462" s="201"/>
      <c r="AF462" s="201"/>
      <c r="AG462" s="201"/>
      <c r="AH462" s="201"/>
      <c r="AI462" s="201"/>
    </row>
    <row r="463">
      <c r="H463" s="205"/>
      <c r="I463" s="206"/>
      <c r="J463" s="203"/>
      <c r="K463" s="207"/>
      <c r="L463" s="199"/>
      <c r="M463" s="130"/>
      <c r="N463" s="199"/>
      <c r="O463" s="200"/>
      <c r="P463" s="200"/>
      <c r="Q463" s="130"/>
      <c r="R463" s="199"/>
      <c r="S463" s="200"/>
      <c r="T463" s="132"/>
      <c r="AB463" s="201" t="str">
        <f>IFERROR(__xludf.DUMMYFUNCTION("FILTER('설정시트'!$D$7:$K$20,'설정시트'!$C$7:$C$20=I463)"),"#N/A")</f>
        <v>#N/A</v>
      </c>
      <c r="AC463" s="201"/>
      <c r="AD463" s="201"/>
      <c r="AE463" s="201"/>
      <c r="AF463" s="201"/>
      <c r="AG463" s="201"/>
      <c r="AH463" s="201"/>
      <c r="AI463" s="201"/>
    </row>
    <row r="464">
      <c r="H464" s="205"/>
      <c r="I464" s="206"/>
      <c r="J464" s="203"/>
      <c r="K464" s="207"/>
      <c r="L464" s="199"/>
      <c r="M464" s="130"/>
      <c r="N464" s="199"/>
      <c r="O464" s="200"/>
      <c r="P464" s="200"/>
      <c r="Q464" s="130"/>
      <c r="R464" s="199"/>
      <c r="S464" s="200"/>
      <c r="T464" s="132"/>
      <c r="AB464" s="201" t="str">
        <f>IFERROR(__xludf.DUMMYFUNCTION("FILTER('설정시트'!$D$7:$K$20,'설정시트'!$C$7:$C$20=I464)"),"#N/A")</f>
        <v>#N/A</v>
      </c>
      <c r="AC464" s="201"/>
      <c r="AD464" s="201"/>
      <c r="AE464" s="201"/>
      <c r="AF464" s="201"/>
      <c r="AG464" s="201"/>
      <c r="AH464" s="201"/>
      <c r="AI464" s="201"/>
    </row>
    <row r="465">
      <c r="H465" s="205"/>
      <c r="I465" s="206"/>
      <c r="J465" s="203"/>
      <c r="K465" s="207"/>
      <c r="L465" s="199"/>
      <c r="M465" s="130"/>
      <c r="N465" s="199"/>
      <c r="O465" s="200"/>
      <c r="P465" s="200"/>
      <c r="Q465" s="130"/>
      <c r="R465" s="199"/>
      <c r="S465" s="200"/>
      <c r="T465" s="132"/>
      <c r="AB465" s="201" t="str">
        <f>IFERROR(__xludf.DUMMYFUNCTION("FILTER('설정시트'!$D$7:$K$20,'설정시트'!$C$7:$C$20=I465)"),"#N/A")</f>
        <v>#N/A</v>
      </c>
      <c r="AC465" s="201"/>
      <c r="AD465" s="201"/>
      <c r="AE465" s="201"/>
      <c r="AF465" s="201"/>
      <c r="AG465" s="201"/>
      <c r="AH465" s="201"/>
      <c r="AI465" s="201"/>
    </row>
    <row r="466">
      <c r="H466" s="205"/>
      <c r="I466" s="206"/>
      <c r="J466" s="203"/>
      <c r="K466" s="207"/>
      <c r="L466" s="199"/>
      <c r="M466" s="130"/>
      <c r="N466" s="199"/>
      <c r="O466" s="200"/>
      <c r="P466" s="200"/>
      <c r="Q466" s="130"/>
      <c r="R466" s="199"/>
      <c r="S466" s="200"/>
      <c r="T466" s="132"/>
      <c r="AB466" s="201" t="str">
        <f>IFERROR(__xludf.DUMMYFUNCTION("FILTER('설정시트'!$D$7:$K$20,'설정시트'!$C$7:$C$20=I466)"),"#N/A")</f>
        <v>#N/A</v>
      </c>
      <c r="AC466" s="201"/>
      <c r="AD466" s="201"/>
      <c r="AE466" s="201"/>
      <c r="AF466" s="201"/>
      <c r="AG466" s="201"/>
      <c r="AH466" s="201"/>
      <c r="AI466" s="201"/>
    </row>
    <row r="467">
      <c r="H467" s="205"/>
      <c r="I467" s="206"/>
      <c r="J467" s="203"/>
      <c r="K467" s="207"/>
      <c r="L467" s="199"/>
      <c r="M467" s="130"/>
      <c r="N467" s="199"/>
      <c r="O467" s="200"/>
      <c r="P467" s="200"/>
      <c r="Q467" s="130"/>
      <c r="R467" s="199"/>
      <c r="S467" s="200"/>
      <c r="T467" s="132"/>
      <c r="AB467" s="201" t="str">
        <f>IFERROR(__xludf.DUMMYFUNCTION("FILTER('설정시트'!$D$7:$K$20,'설정시트'!$C$7:$C$20=I467)"),"#N/A")</f>
        <v>#N/A</v>
      </c>
      <c r="AC467" s="201"/>
      <c r="AD467" s="201"/>
      <c r="AE467" s="201"/>
      <c r="AF467" s="201"/>
      <c r="AG467" s="201"/>
      <c r="AH467" s="201"/>
      <c r="AI467" s="201"/>
    </row>
    <row r="468">
      <c r="H468" s="205"/>
      <c r="I468" s="206"/>
      <c r="J468" s="203"/>
      <c r="K468" s="207"/>
      <c r="L468" s="199"/>
      <c r="M468" s="130"/>
      <c r="N468" s="199"/>
      <c r="O468" s="200"/>
      <c r="P468" s="200"/>
      <c r="Q468" s="130"/>
      <c r="R468" s="199"/>
      <c r="S468" s="200"/>
      <c r="T468" s="132"/>
      <c r="AB468" s="201" t="str">
        <f>IFERROR(__xludf.DUMMYFUNCTION("FILTER('설정시트'!$D$7:$K$20,'설정시트'!$C$7:$C$20=I468)"),"#N/A")</f>
        <v>#N/A</v>
      </c>
      <c r="AC468" s="201"/>
      <c r="AD468" s="201"/>
      <c r="AE468" s="201"/>
      <c r="AF468" s="201"/>
      <c r="AG468" s="201"/>
      <c r="AH468" s="201"/>
      <c r="AI468" s="201"/>
    </row>
    <row r="469">
      <c r="H469" s="205"/>
      <c r="I469" s="206"/>
      <c r="J469" s="203"/>
      <c r="K469" s="207"/>
      <c r="L469" s="199"/>
      <c r="M469" s="130"/>
      <c r="N469" s="199"/>
      <c r="O469" s="200"/>
      <c r="P469" s="200"/>
      <c r="Q469" s="130"/>
      <c r="R469" s="199"/>
      <c r="S469" s="200"/>
      <c r="T469" s="132"/>
      <c r="AB469" s="201" t="str">
        <f>IFERROR(__xludf.DUMMYFUNCTION("FILTER('설정시트'!$D$7:$K$20,'설정시트'!$C$7:$C$20=I469)"),"#N/A")</f>
        <v>#N/A</v>
      </c>
      <c r="AC469" s="201"/>
      <c r="AD469" s="201"/>
      <c r="AE469" s="201"/>
      <c r="AF469" s="201"/>
      <c r="AG469" s="201"/>
      <c r="AH469" s="201"/>
      <c r="AI469" s="201"/>
    </row>
    <row r="470">
      <c r="H470" s="205"/>
      <c r="I470" s="206"/>
      <c r="J470" s="203"/>
      <c r="K470" s="207"/>
      <c r="L470" s="199"/>
      <c r="M470" s="130"/>
      <c r="N470" s="199"/>
      <c r="O470" s="200"/>
      <c r="P470" s="200"/>
      <c r="Q470" s="130"/>
      <c r="R470" s="199"/>
      <c r="S470" s="200"/>
      <c r="T470" s="132"/>
      <c r="AB470" s="201" t="str">
        <f>IFERROR(__xludf.DUMMYFUNCTION("FILTER('설정시트'!$D$7:$K$20,'설정시트'!$C$7:$C$20=I470)"),"#N/A")</f>
        <v>#N/A</v>
      </c>
      <c r="AC470" s="201"/>
      <c r="AD470" s="201"/>
      <c r="AE470" s="201"/>
      <c r="AF470" s="201"/>
      <c r="AG470" s="201"/>
      <c r="AH470" s="201"/>
      <c r="AI470" s="201"/>
    </row>
    <row r="471">
      <c r="H471" s="205"/>
      <c r="I471" s="206"/>
      <c r="J471" s="203"/>
      <c r="K471" s="207"/>
      <c r="L471" s="199"/>
      <c r="M471" s="130"/>
      <c r="N471" s="199"/>
      <c r="O471" s="200"/>
      <c r="P471" s="200"/>
      <c r="Q471" s="130"/>
      <c r="R471" s="199"/>
      <c r="S471" s="200"/>
      <c r="T471" s="132"/>
      <c r="AB471" s="201" t="str">
        <f>IFERROR(__xludf.DUMMYFUNCTION("FILTER('설정시트'!$D$7:$K$20,'설정시트'!$C$7:$C$20=I471)"),"#N/A")</f>
        <v>#N/A</v>
      </c>
      <c r="AC471" s="201"/>
      <c r="AD471" s="201"/>
      <c r="AE471" s="201"/>
      <c r="AF471" s="201"/>
      <c r="AG471" s="201"/>
      <c r="AH471" s="201"/>
      <c r="AI471" s="201"/>
    </row>
    <row r="472">
      <c r="H472" s="205"/>
      <c r="I472" s="206"/>
      <c r="J472" s="203"/>
      <c r="K472" s="207"/>
      <c r="L472" s="199"/>
      <c r="M472" s="130"/>
      <c r="N472" s="199"/>
      <c r="O472" s="200"/>
      <c r="P472" s="200"/>
      <c r="Q472" s="130"/>
      <c r="R472" s="199"/>
      <c r="S472" s="200"/>
      <c r="T472" s="132"/>
      <c r="AB472" s="201" t="str">
        <f>IFERROR(__xludf.DUMMYFUNCTION("FILTER('설정시트'!$D$7:$K$20,'설정시트'!$C$7:$C$20=I472)"),"#N/A")</f>
        <v>#N/A</v>
      </c>
      <c r="AC472" s="201"/>
      <c r="AD472" s="201"/>
      <c r="AE472" s="201"/>
      <c r="AF472" s="201"/>
      <c r="AG472" s="201"/>
      <c r="AH472" s="201"/>
      <c r="AI472" s="201"/>
    </row>
    <row r="473">
      <c r="H473" s="205"/>
      <c r="I473" s="206"/>
      <c r="J473" s="203"/>
      <c r="K473" s="207"/>
      <c r="L473" s="199"/>
      <c r="M473" s="130"/>
      <c r="N473" s="199"/>
      <c r="O473" s="200"/>
      <c r="P473" s="200"/>
      <c r="Q473" s="130"/>
      <c r="R473" s="199"/>
      <c r="S473" s="200"/>
      <c r="T473" s="132"/>
      <c r="AB473" s="201" t="str">
        <f>IFERROR(__xludf.DUMMYFUNCTION("FILTER('설정시트'!$D$7:$K$20,'설정시트'!$C$7:$C$20=I473)"),"#N/A")</f>
        <v>#N/A</v>
      </c>
      <c r="AC473" s="201"/>
      <c r="AD473" s="201"/>
      <c r="AE473" s="201"/>
      <c r="AF473" s="201"/>
      <c r="AG473" s="201"/>
      <c r="AH473" s="201"/>
      <c r="AI473" s="201"/>
    </row>
    <row r="474">
      <c r="H474" s="205"/>
      <c r="I474" s="206"/>
      <c r="J474" s="203"/>
      <c r="K474" s="207"/>
      <c r="L474" s="199"/>
      <c r="M474" s="130"/>
      <c r="N474" s="199"/>
      <c r="O474" s="200"/>
      <c r="P474" s="200"/>
      <c r="Q474" s="130"/>
      <c r="R474" s="199"/>
      <c r="S474" s="200"/>
      <c r="T474" s="132"/>
      <c r="AB474" s="201" t="str">
        <f>IFERROR(__xludf.DUMMYFUNCTION("FILTER('설정시트'!$D$7:$K$20,'설정시트'!$C$7:$C$20=I474)"),"#N/A")</f>
        <v>#N/A</v>
      </c>
      <c r="AC474" s="201"/>
      <c r="AD474" s="201"/>
      <c r="AE474" s="201"/>
      <c r="AF474" s="201"/>
      <c r="AG474" s="201"/>
      <c r="AH474" s="201"/>
      <c r="AI474" s="201"/>
    </row>
    <row r="475">
      <c r="H475" s="205"/>
      <c r="I475" s="206"/>
      <c r="J475" s="203"/>
      <c r="K475" s="207"/>
      <c r="L475" s="199"/>
      <c r="M475" s="130"/>
      <c r="N475" s="199"/>
      <c r="O475" s="200"/>
      <c r="P475" s="200"/>
      <c r="Q475" s="130"/>
      <c r="R475" s="199"/>
      <c r="S475" s="200"/>
      <c r="T475" s="132"/>
      <c r="AB475" s="201" t="str">
        <f>IFERROR(__xludf.DUMMYFUNCTION("FILTER('설정시트'!$D$7:$K$20,'설정시트'!$C$7:$C$20=I475)"),"#N/A")</f>
        <v>#N/A</v>
      </c>
      <c r="AC475" s="201"/>
      <c r="AD475" s="201"/>
      <c r="AE475" s="201"/>
      <c r="AF475" s="201"/>
      <c r="AG475" s="201"/>
      <c r="AH475" s="201"/>
      <c r="AI475" s="201"/>
    </row>
    <row r="476">
      <c r="H476" s="205"/>
      <c r="I476" s="206"/>
      <c r="J476" s="203"/>
      <c r="K476" s="207"/>
      <c r="L476" s="199"/>
      <c r="M476" s="130"/>
      <c r="N476" s="199"/>
      <c r="O476" s="200"/>
      <c r="P476" s="200"/>
      <c r="Q476" s="130"/>
      <c r="R476" s="199"/>
      <c r="S476" s="200"/>
      <c r="T476" s="132"/>
      <c r="AB476" s="201" t="str">
        <f>IFERROR(__xludf.DUMMYFUNCTION("FILTER('설정시트'!$D$7:$K$20,'설정시트'!$C$7:$C$20=I476)"),"#N/A")</f>
        <v>#N/A</v>
      </c>
      <c r="AC476" s="201"/>
      <c r="AD476" s="201"/>
      <c r="AE476" s="201"/>
      <c r="AF476" s="201"/>
      <c r="AG476" s="201"/>
      <c r="AH476" s="201"/>
      <c r="AI476" s="201"/>
    </row>
    <row r="477">
      <c r="H477" s="205"/>
      <c r="I477" s="206"/>
      <c r="J477" s="203"/>
      <c r="K477" s="207"/>
      <c r="L477" s="199"/>
      <c r="M477" s="130"/>
      <c r="N477" s="199"/>
      <c r="O477" s="200"/>
      <c r="P477" s="200"/>
      <c r="Q477" s="130"/>
      <c r="R477" s="199"/>
      <c r="S477" s="200"/>
      <c r="T477" s="132"/>
      <c r="AB477" s="201" t="str">
        <f>IFERROR(__xludf.DUMMYFUNCTION("FILTER('설정시트'!$D$7:$K$20,'설정시트'!$C$7:$C$20=I477)"),"#N/A")</f>
        <v>#N/A</v>
      </c>
      <c r="AC477" s="201"/>
      <c r="AD477" s="201"/>
      <c r="AE477" s="201"/>
      <c r="AF477" s="201"/>
      <c r="AG477" s="201"/>
      <c r="AH477" s="201"/>
      <c r="AI477" s="201"/>
    </row>
    <row r="478">
      <c r="H478" s="205"/>
      <c r="I478" s="206"/>
      <c r="J478" s="203"/>
      <c r="K478" s="207"/>
      <c r="L478" s="199"/>
      <c r="M478" s="130"/>
      <c r="N478" s="199"/>
      <c r="O478" s="200"/>
      <c r="P478" s="200"/>
      <c r="Q478" s="130"/>
      <c r="R478" s="199"/>
      <c r="S478" s="200"/>
      <c r="T478" s="132"/>
      <c r="AB478" s="201" t="str">
        <f>IFERROR(__xludf.DUMMYFUNCTION("FILTER('설정시트'!$D$7:$K$20,'설정시트'!$C$7:$C$20=I478)"),"#N/A")</f>
        <v>#N/A</v>
      </c>
      <c r="AC478" s="201"/>
      <c r="AD478" s="201"/>
      <c r="AE478" s="201"/>
      <c r="AF478" s="201"/>
      <c r="AG478" s="201"/>
      <c r="AH478" s="201"/>
      <c r="AI478" s="201"/>
    </row>
    <row r="479">
      <c r="H479" s="205"/>
      <c r="I479" s="206"/>
      <c r="J479" s="203"/>
      <c r="K479" s="207"/>
      <c r="L479" s="199"/>
      <c r="M479" s="130"/>
      <c r="N479" s="199"/>
      <c r="O479" s="200"/>
      <c r="P479" s="200"/>
      <c r="Q479" s="130"/>
      <c r="R479" s="199"/>
      <c r="S479" s="200"/>
      <c r="T479" s="132"/>
      <c r="AB479" s="201" t="str">
        <f>IFERROR(__xludf.DUMMYFUNCTION("FILTER('설정시트'!$D$7:$K$20,'설정시트'!$C$7:$C$20=I479)"),"#N/A")</f>
        <v>#N/A</v>
      </c>
      <c r="AC479" s="201"/>
      <c r="AD479" s="201"/>
      <c r="AE479" s="201"/>
      <c r="AF479" s="201"/>
      <c r="AG479" s="201"/>
      <c r="AH479" s="201"/>
      <c r="AI479" s="201"/>
    </row>
    <row r="480">
      <c r="H480" s="205"/>
      <c r="I480" s="206"/>
      <c r="J480" s="203"/>
      <c r="K480" s="207"/>
      <c r="L480" s="199"/>
      <c r="M480" s="130"/>
      <c r="N480" s="199"/>
      <c r="O480" s="200"/>
      <c r="P480" s="200"/>
      <c r="Q480" s="130"/>
      <c r="R480" s="199"/>
      <c r="S480" s="200"/>
      <c r="T480" s="132"/>
      <c r="AB480" s="201" t="str">
        <f>IFERROR(__xludf.DUMMYFUNCTION("FILTER('설정시트'!$D$7:$K$20,'설정시트'!$C$7:$C$20=I480)"),"#N/A")</f>
        <v>#N/A</v>
      </c>
      <c r="AC480" s="201"/>
      <c r="AD480" s="201"/>
      <c r="AE480" s="201"/>
      <c r="AF480" s="201"/>
      <c r="AG480" s="201"/>
      <c r="AH480" s="201"/>
      <c r="AI480" s="201"/>
    </row>
    <row r="481">
      <c r="H481" s="205"/>
      <c r="I481" s="206"/>
      <c r="J481" s="203"/>
      <c r="K481" s="207"/>
      <c r="L481" s="199"/>
      <c r="M481" s="130"/>
      <c r="N481" s="199"/>
      <c r="O481" s="200"/>
      <c r="P481" s="200"/>
      <c r="Q481" s="130"/>
      <c r="R481" s="199"/>
      <c r="S481" s="200"/>
      <c r="T481" s="132"/>
      <c r="AB481" s="201" t="str">
        <f>IFERROR(__xludf.DUMMYFUNCTION("FILTER('설정시트'!$D$7:$K$20,'설정시트'!$C$7:$C$20=I481)"),"#N/A")</f>
        <v>#N/A</v>
      </c>
      <c r="AC481" s="201"/>
      <c r="AD481" s="201"/>
      <c r="AE481" s="201"/>
      <c r="AF481" s="201"/>
      <c r="AG481" s="201"/>
      <c r="AH481" s="201"/>
      <c r="AI481" s="201"/>
    </row>
    <row r="482">
      <c r="H482" s="205"/>
      <c r="I482" s="206"/>
      <c r="J482" s="203"/>
      <c r="K482" s="207"/>
      <c r="L482" s="199"/>
      <c r="M482" s="130"/>
      <c r="N482" s="199"/>
      <c r="O482" s="200"/>
      <c r="P482" s="200"/>
      <c r="Q482" s="130"/>
      <c r="R482" s="199"/>
      <c r="S482" s="200"/>
      <c r="T482" s="132"/>
      <c r="AB482" s="201" t="str">
        <f>IFERROR(__xludf.DUMMYFUNCTION("FILTER('설정시트'!$D$7:$K$20,'설정시트'!$C$7:$C$20=I482)"),"#N/A")</f>
        <v>#N/A</v>
      </c>
      <c r="AC482" s="201"/>
      <c r="AD482" s="201"/>
      <c r="AE482" s="201"/>
      <c r="AF482" s="201"/>
      <c r="AG482" s="201"/>
      <c r="AH482" s="201"/>
      <c r="AI482" s="201"/>
    </row>
    <row r="483">
      <c r="H483" s="205"/>
      <c r="I483" s="206"/>
      <c r="J483" s="203"/>
      <c r="K483" s="207"/>
      <c r="L483" s="199"/>
      <c r="M483" s="130"/>
      <c r="N483" s="199"/>
      <c r="O483" s="200"/>
      <c r="P483" s="200"/>
      <c r="Q483" s="130"/>
      <c r="R483" s="199"/>
      <c r="S483" s="200"/>
      <c r="T483" s="132"/>
      <c r="AB483" s="201" t="str">
        <f>IFERROR(__xludf.DUMMYFUNCTION("FILTER('설정시트'!$D$7:$K$20,'설정시트'!$C$7:$C$20=I483)"),"#N/A")</f>
        <v>#N/A</v>
      </c>
      <c r="AC483" s="201"/>
      <c r="AD483" s="201"/>
      <c r="AE483" s="201"/>
      <c r="AF483" s="201"/>
      <c r="AG483" s="201"/>
      <c r="AH483" s="201"/>
      <c r="AI483" s="201"/>
    </row>
    <row r="484">
      <c r="H484" s="205"/>
      <c r="I484" s="206"/>
      <c r="J484" s="203"/>
      <c r="K484" s="207"/>
      <c r="L484" s="199"/>
      <c r="M484" s="130"/>
      <c r="N484" s="199"/>
      <c r="O484" s="200"/>
      <c r="P484" s="200"/>
      <c r="Q484" s="130"/>
      <c r="R484" s="199"/>
      <c r="S484" s="200"/>
      <c r="T484" s="132"/>
      <c r="AB484" s="201" t="str">
        <f>IFERROR(__xludf.DUMMYFUNCTION("FILTER('설정시트'!$D$7:$K$20,'설정시트'!$C$7:$C$20=I484)"),"#N/A")</f>
        <v>#N/A</v>
      </c>
      <c r="AC484" s="201"/>
      <c r="AD484" s="201"/>
      <c r="AE484" s="201"/>
      <c r="AF484" s="201"/>
      <c r="AG484" s="201"/>
      <c r="AH484" s="201"/>
      <c r="AI484" s="201"/>
    </row>
    <row r="485">
      <c r="H485" s="205"/>
      <c r="I485" s="206"/>
      <c r="J485" s="203"/>
      <c r="K485" s="207"/>
      <c r="L485" s="199"/>
      <c r="M485" s="130"/>
      <c r="N485" s="199"/>
      <c r="O485" s="200"/>
      <c r="P485" s="200"/>
      <c r="Q485" s="130"/>
      <c r="R485" s="199"/>
      <c r="S485" s="200"/>
      <c r="T485" s="132"/>
      <c r="AB485" s="201" t="str">
        <f>IFERROR(__xludf.DUMMYFUNCTION("FILTER('설정시트'!$D$7:$K$20,'설정시트'!$C$7:$C$20=I485)"),"#N/A")</f>
        <v>#N/A</v>
      </c>
      <c r="AC485" s="201"/>
      <c r="AD485" s="201"/>
      <c r="AE485" s="201"/>
      <c r="AF485" s="201"/>
      <c r="AG485" s="201"/>
      <c r="AH485" s="201"/>
      <c r="AI485" s="201"/>
    </row>
    <row r="486">
      <c r="H486" s="205"/>
      <c r="I486" s="206"/>
      <c r="J486" s="203"/>
      <c r="K486" s="207"/>
      <c r="L486" s="199"/>
      <c r="M486" s="130"/>
      <c r="N486" s="199"/>
      <c r="O486" s="200"/>
      <c r="P486" s="200"/>
      <c r="Q486" s="130"/>
      <c r="R486" s="199"/>
      <c r="S486" s="200"/>
      <c r="T486" s="132"/>
      <c r="AB486" s="201" t="str">
        <f>IFERROR(__xludf.DUMMYFUNCTION("FILTER('설정시트'!$D$7:$K$20,'설정시트'!$C$7:$C$20=I486)"),"#N/A")</f>
        <v>#N/A</v>
      </c>
      <c r="AC486" s="201"/>
      <c r="AD486" s="201"/>
      <c r="AE486" s="201"/>
      <c r="AF486" s="201"/>
      <c r="AG486" s="201"/>
      <c r="AH486" s="201"/>
      <c r="AI486" s="201"/>
    </row>
    <row r="487">
      <c r="H487" s="205"/>
      <c r="I487" s="206"/>
      <c r="J487" s="203"/>
      <c r="K487" s="207"/>
      <c r="L487" s="199"/>
      <c r="M487" s="130"/>
      <c r="N487" s="199"/>
      <c r="O487" s="200"/>
      <c r="P487" s="200"/>
      <c r="Q487" s="130"/>
      <c r="R487" s="199"/>
      <c r="S487" s="200"/>
      <c r="T487" s="132"/>
      <c r="AB487" s="201" t="str">
        <f>IFERROR(__xludf.DUMMYFUNCTION("FILTER('설정시트'!$D$7:$K$20,'설정시트'!$C$7:$C$20=I487)"),"#N/A")</f>
        <v>#N/A</v>
      </c>
      <c r="AC487" s="201"/>
      <c r="AD487" s="201"/>
      <c r="AE487" s="201"/>
      <c r="AF487" s="201"/>
      <c r="AG487" s="201"/>
      <c r="AH487" s="201"/>
      <c r="AI487" s="201"/>
    </row>
    <row r="488">
      <c r="H488" s="205"/>
      <c r="I488" s="206"/>
      <c r="J488" s="203"/>
      <c r="K488" s="207"/>
      <c r="L488" s="199"/>
      <c r="M488" s="130"/>
      <c r="N488" s="199"/>
      <c r="O488" s="200"/>
      <c r="P488" s="200"/>
      <c r="Q488" s="130"/>
      <c r="R488" s="199"/>
      <c r="S488" s="200"/>
      <c r="T488" s="132"/>
      <c r="AB488" s="201" t="str">
        <f>IFERROR(__xludf.DUMMYFUNCTION("FILTER('설정시트'!$D$7:$K$20,'설정시트'!$C$7:$C$20=I488)"),"#N/A")</f>
        <v>#N/A</v>
      </c>
      <c r="AC488" s="201"/>
      <c r="AD488" s="201"/>
      <c r="AE488" s="201"/>
      <c r="AF488" s="201"/>
      <c r="AG488" s="201"/>
      <c r="AH488" s="201"/>
      <c r="AI488" s="201"/>
    </row>
    <row r="489">
      <c r="H489" s="205"/>
      <c r="I489" s="206"/>
      <c r="J489" s="203"/>
      <c r="K489" s="207"/>
      <c r="L489" s="199"/>
      <c r="M489" s="130"/>
      <c r="N489" s="199"/>
      <c r="O489" s="200"/>
      <c r="P489" s="200"/>
      <c r="Q489" s="130"/>
      <c r="R489" s="199"/>
      <c r="S489" s="200"/>
      <c r="T489" s="132"/>
      <c r="AB489" s="201" t="str">
        <f>IFERROR(__xludf.DUMMYFUNCTION("FILTER('설정시트'!$D$7:$K$20,'설정시트'!$C$7:$C$20=I489)"),"#N/A")</f>
        <v>#N/A</v>
      </c>
      <c r="AC489" s="201"/>
      <c r="AD489" s="201"/>
      <c r="AE489" s="201"/>
      <c r="AF489" s="201"/>
      <c r="AG489" s="201"/>
      <c r="AH489" s="201"/>
      <c r="AI489" s="201"/>
    </row>
    <row r="490">
      <c r="H490" s="205"/>
      <c r="I490" s="206"/>
      <c r="J490" s="203"/>
      <c r="K490" s="207"/>
      <c r="L490" s="199"/>
      <c r="M490" s="130"/>
      <c r="N490" s="199"/>
      <c r="O490" s="200"/>
      <c r="P490" s="200"/>
      <c r="Q490" s="130"/>
      <c r="R490" s="199"/>
      <c r="S490" s="200"/>
      <c r="T490" s="132"/>
      <c r="AB490" s="201" t="str">
        <f>IFERROR(__xludf.DUMMYFUNCTION("FILTER('설정시트'!$D$7:$K$20,'설정시트'!$C$7:$C$20=I490)"),"#N/A")</f>
        <v>#N/A</v>
      </c>
      <c r="AC490" s="201"/>
      <c r="AD490" s="201"/>
      <c r="AE490" s="201"/>
      <c r="AF490" s="201"/>
      <c r="AG490" s="201"/>
      <c r="AH490" s="201"/>
      <c r="AI490" s="201"/>
    </row>
    <row r="491">
      <c r="H491" s="205"/>
      <c r="I491" s="206"/>
      <c r="J491" s="203"/>
      <c r="K491" s="207"/>
      <c r="L491" s="199"/>
      <c r="M491" s="130"/>
      <c r="N491" s="199"/>
      <c r="O491" s="200"/>
      <c r="P491" s="200"/>
      <c r="Q491" s="130"/>
      <c r="R491" s="199"/>
      <c r="S491" s="200"/>
      <c r="T491" s="132"/>
      <c r="AB491" s="201" t="str">
        <f>IFERROR(__xludf.DUMMYFUNCTION("FILTER('설정시트'!$D$7:$K$20,'설정시트'!$C$7:$C$20=I491)"),"#N/A")</f>
        <v>#N/A</v>
      </c>
      <c r="AC491" s="201"/>
      <c r="AD491" s="201"/>
      <c r="AE491" s="201"/>
      <c r="AF491" s="201"/>
      <c r="AG491" s="201"/>
      <c r="AH491" s="201"/>
      <c r="AI491" s="201"/>
    </row>
    <row r="492">
      <c r="H492" s="205"/>
      <c r="I492" s="206"/>
      <c r="J492" s="203"/>
      <c r="K492" s="207"/>
      <c r="L492" s="199"/>
      <c r="M492" s="130"/>
      <c r="N492" s="199"/>
      <c r="O492" s="200"/>
      <c r="P492" s="200"/>
      <c r="Q492" s="130"/>
      <c r="R492" s="199"/>
      <c r="S492" s="200"/>
      <c r="T492" s="132"/>
      <c r="AB492" s="201" t="str">
        <f>IFERROR(__xludf.DUMMYFUNCTION("FILTER('설정시트'!$D$7:$K$20,'설정시트'!$C$7:$C$20=I492)"),"#N/A")</f>
        <v>#N/A</v>
      </c>
      <c r="AC492" s="201"/>
      <c r="AD492" s="201"/>
      <c r="AE492" s="201"/>
      <c r="AF492" s="201"/>
      <c r="AG492" s="201"/>
      <c r="AH492" s="201"/>
      <c r="AI492" s="201"/>
    </row>
    <row r="493">
      <c r="H493" s="205"/>
      <c r="I493" s="206"/>
      <c r="J493" s="203"/>
      <c r="K493" s="207"/>
      <c r="L493" s="199"/>
      <c r="M493" s="130"/>
      <c r="N493" s="199"/>
      <c r="O493" s="200"/>
      <c r="P493" s="200"/>
      <c r="Q493" s="130"/>
      <c r="R493" s="199"/>
      <c r="S493" s="200"/>
      <c r="T493" s="132"/>
      <c r="AB493" s="201" t="str">
        <f>IFERROR(__xludf.DUMMYFUNCTION("FILTER('설정시트'!$D$7:$K$20,'설정시트'!$C$7:$C$20=I493)"),"#N/A")</f>
        <v>#N/A</v>
      </c>
      <c r="AC493" s="201"/>
      <c r="AD493" s="201"/>
      <c r="AE493" s="201"/>
      <c r="AF493" s="201"/>
      <c r="AG493" s="201"/>
      <c r="AH493" s="201"/>
      <c r="AI493" s="201"/>
    </row>
    <row r="494">
      <c r="H494" s="205"/>
      <c r="I494" s="206"/>
      <c r="J494" s="203"/>
      <c r="K494" s="207"/>
      <c r="L494" s="199"/>
      <c r="M494" s="130"/>
      <c r="N494" s="199"/>
      <c r="O494" s="200"/>
      <c r="P494" s="200"/>
      <c r="Q494" s="130"/>
      <c r="R494" s="199"/>
      <c r="S494" s="200"/>
      <c r="T494" s="132"/>
      <c r="AB494" s="201" t="str">
        <f>IFERROR(__xludf.DUMMYFUNCTION("FILTER('설정시트'!$D$7:$K$20,'설정시트'!$C$7:$C$20=I494)"),"#N/A")</f>
        <v>#N/A</v>
      </c>
      <c r="AC494" s="201"/>
      <c r="AD494" s="201"/>
      <c r="AE494" s="201"/>
      <c r="AF494" s="201"/>
      <c r="AG494" s="201"/>
      <c r="AH494" s="201"/>
      <c r="AI494" s="201"/>
    </row>
    <row r="495">
      <c r="H495" s="205"/>
      <c r="I495" s="206"/>
      <c r="J495" s="203"/>
      <c r="K495" s="207"/>
      <c r="L495" s="199"/>
      <c r="M495" s="130"/>
      <c r="N495" s="199"/>
      <c r="O495" s="200"/>
      <c r="P495" s="200"/>
      <c r="Q495" s="130"/>
      <c r="R495" s="199"/>
      <c r="S495" s="200"/>
      <c r="T495" s="132"/>
      <c r="AB495" s="201" t="str">
        <f>IFERROR(__xludf.DUMMYFUNCTION("FILTER('설정시트'!$D$7:$K$20,'설정시트'!$C$7:$C$20=I495)"),"#N/A")</f>
        <v>#N/A</v>
      </c>
      <c r="AC495" s="201"/>
      <c r="AD495" s="201"/>
      <c r="AE495" s="201"/>
      <c r="AF495" s="201"/>
      <c r="AG495" s="201"/>
      <c r="AH495" s="201"/>
      <c r="AI495" s="201"/>
    </row>
    <row r="496">
      <c r="H496" s="205"/>
      <c r="I496" s="206"/>
      <c r="J496" s="203"/>
      <c r="K496" s="207"/>
      <c r="L496" s="199"/>
      <c r="M496" s="130"/>
      <c r="N496" s="199"/>
      <c r="O496" s="200"/>
      <c r="P496" s="200"/>
      <c r="Q496" s="130"/>
      <c r="R496" s="199"/>
      <c r="S496" s="200"/>
      <c r="T496" s="132"/>
      <c r="AB496" s="201" t="str">
        <f>IFERROR(__xludf.DUMMYFUNCTION("FILTER('설정시트'!$D$7:$K$20,'설정시트'!$C$7:$C$20=I496)"),"#N/A")</f>
        <v>#N/A</v>
      </c>
      <c r="AC496" s="201"/>
      <c r="AD496" s="201"/>
      <c r="AE496" s="201"/>
      <c r="AF496" s="201"/>
      <c r="AG496" s="201"/>
      <c r="AH496" s="201"/>
      <c r="AI496" s="201"/>
    </row>
    <row r="497">
      <c r="H497" s="205"/>
      <c r="I497" s="206"/>
      <c r="J497" s="203"/>
      <c r="K497" s="207"/>
      <c r="L497" s="199"/>
      <c r="M497" s="130"/>
      <c r="N497" s="199"/>
      <c r="O497" s="200"/>
      <c r="P497" s="200"/>
      <c r="Q497" s="130"/>
      <c r="R497" s="199"/>
      <c r="S497" s="200"/>
      <c r="T497" s="132"/>
      <c r="AB497" s="201" t="str">
        <f>IFERROR(__xludf.DUMMYFUNCTION("FILTER('설정시트'!$D$7:$K$20,'설정시트'!$C$7:$C$20=I497)"),"#N/A")</f>
        <v>#N/A</v>
      </c>
      <c r="AC497" s="201"/>
      <c r="AD497" s="201"/>
      <c r="AE497" s="201"/>
      <c r="AF497" s="201"/>
      <c r="AG497" s="201"/>
      <c r="AH497" s="201"/>
      <c r="AI497" s="201"/>
    </row>
    <row r="498">
      <c r="H498" s="205"/>
      <c r="I498" s="206"/>
      <c r="J498" s="203"/>
      <c r="K498" s="207"/>
      <c r="L498" s="199"/>
      <c r="M498" s="130"/>
      <c r="N498" s="199"/>
      <c r="O498" s="200"/>
      <c r="P498" s="200"/>
      <c r="Q498" s="130"/>
      <c r="R498" s="199"/>
      <c r="S498" s="200"/>
      <c r="T498" s="132"/>
      <c r="AB498" s="201" t="str">
        <f>IFERROR(__xludf.DUMMYFUNCTION("FILTER('설정시트'!$D$7:$K$20,'설정시트'!$C$7:$C$20=I498)"),"#N/A")</f>
        <v>#N/A</v>
      </c>
      <c r="AC498" s="201"/>
      <c r="AD498" s="201"/>
      <c r="AE498" s="201"/>
      <c r="AF498" s="201"/>
      <c r="AG498" s="201"/>
      <c r="AH498" s="201"/>
      <c r="AI498" s="201"/>
    </row>
    <row r="499">
      <c r="H499" s="208"/>
      <c r="I499" s="209"/>
      <c r="J499" s="210"/>
      <c r="K499" s="211"/>
      <c r="L499" s="212"/>
      <c r="M499" s="152"/>
      <c r="N499" s="212"/>
      <c r="O499" s="213"/>
      <c r="P499" s="213"/>
      <c r="Q499" s="152"/>
      <c r="R499" s="212"/>
      <c r="S499" s="213"/>
      <c r="T499" s="55"/>
      <c r="AB499" s="201" t="str">
        <f>IFERROR(__xludf.DUMMYFUNCTION("FILTER('설정시트'!$D$7:$K$20,'설정시트'!$C$7:$C$20=I499)"),"#N/A")</f>
        <v>#N/A</v>
      </c>
      <c r="AC499" s="201"/>
      <c r="AD499" s="201"/>
      <c r="AE499" s="201"/>
      <c r="AF499" s="201"/>
      <c r="AG499" s="201"/>
      <c r="AH499" s="201"/>
      <c r="AI499" s="201"/>
    </row>
    <row r="500">
      <c r="H500" s="258"/>
      <c r="I500" s="258"/>
      <c r="J500" s="258"/>
      <c r="K500" s="259"/>
      <c r="L500" s="258"/>
      <c r="M500" s="258"/>
      <c r="N500" s="260"/>
      <c r="R500" s="260"/>
    </row>
  </sheetData>
  <customSheetViews>
    <customSheetView guid="{08E032E1-CBE8-4B83-9FAB-540FA7603A16}" filter="1" showAutoFilter="1">
      <autoFilter ref="$H$61:$J$179"/>
    </customSheetView>
    <customSheetView guid="{2938FD61-1C54-41F9-AD5C-522B0675D6B8}" filter="1" showAutoFilter="1">
      <autoFilter ref="$I$61:$L$499"/>
    </customSheetView>
  </customSheetViews>
  <mergeCells count="1442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N499:Q499"/>
    <mergeCell ref="R499:T499"/>
    <mergeCell ref="N500:Q500"/>
    <mergeCell ref="R500:T500"/>
    <mergeCell ref="L497:M497"/>
    <mergeCell ref="N497:Q497"/>
    <mergeCell ref="R497:T497"/>
    <mergeCell ref="L498:M498"/>
    <mergeCell ref="N498:Q498"/>
    <mergeCell ref="R498:T498"/>
    <mergeCell ref="L499:M499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0" priority="1" stopIfTrue="1">
      <formula>MONTH(R9)&lt;&gt;$D$3</formula>
    </cfRule>
  </conditionalFormatting>
  <conditionalFormatting sqref="R19:X19">
    <cfRule type="expression" dxfId="1" priority="2" stopIfTrue="1">
      <formula>MONTH(R19)&lt;&gt;$D$3</formula>
    </cfRule>
  </conditionalFormatting>
  <conditionalFormatting sqref="R17:X17">
    <cfRule type="expression" dxfId="1" priority="3" stopIfTrue="1">
      <formula>MONTH(R17)&lt;&gt;$D$3</formula>
    </cfRule>
  </conditionalFormatting>
  <conditionalFormatting sqref="R15:X15">
    <cfRule type="expression" dxfId="1" priority="4" stopIfTrue="1">
      <formula>MONTH(R15)&lt;&gt;$D$3</formula>
    </cfRule>
  </conditionalFormatting>
  <conditionalFormatting sqref="R13:X13">
    <cfRule type="expression" dxfId="1" priority="5" stopIfTrue="1">
      <formula>MONTH(R13)&lt;&gt;$D$3</formula>
    </cfRule>
  </conditionalFormatting>
  <conditionalFormatting sqref="R11:X11">
    <cfRule type="expression" dxfId="1" priority="6" stopIfTrue="1">
      <formula>MONTH(R11)&lt;&gt;$D$3</formula>
    </cfRule>
  </conditionalFormatting>
  <conditionalFormatting sqref="R20:X20">
    <cfRule type="expression" dxfId="1" priority="7" stopIfTrue="1">
      <formula>MONTH(R19)&lt;&gt;$D$3</formula>
    </cfRule>
  </conditionalFormatting>
  <conditionalFormatting sqref="R18:X18">
    <cfRule type="expression" dxfId="1" priority="8" stopIfTrue="1">
      <formula>MONTH(R17)&lt;&gt;$D$3</formula>
    </cfRule>
  </conditionalFormatting>
  <conditionalFormatting sqref="R16:X16">
    <cfRule type="expression" dxfId="1" priority="9" stopIfTrue="1">
      <formula>MONTH(R15)&lt;&gt;$D$3</formula>
    </cfRule>
  </conditionalFormatting>
  <conditionalFormatting sqref="R14:X14">
    <cfRule type="expression" dxfId="1" priority="10" stopIfTrue="1">
      <formula>MONTH(R13)&lt;&gt;$D$3</formula>
    </cfRule>
  </conditionalFormatting>
  <conditionalFormatting sqref="R12:X12">
    <cfRule type="expression" dxfId="1" priority="11" stopIfTrue="1">
      <formula>MONTH(R11)&lt;&gt;$D$3</formula>
    </cfRule>
  </conditionalFormatting>
  <conditionalFormatting sqref="R10:X10">
    <cfRule type="expression" dxfId="1" priority="12" stopIfTrue="1">
      <formula>MONTH(R9)&lt;&gt;$D$3</formula>
    </cfRule>
  </conditionalFormatting>
  <conditionalFormatting sqref="Y20">
    <cfRule type="expression" dxfId="1" priority="13" stopIfTrue="1">
      <formula>MONTH($R$19)&lt;&gt;$D$3</formula>
    </cfRule>
  </conditionalFormatting>
  <conditionalFormatting sqref="Y18">
    <cfRule type="expression" dxfId="1" priority="14" stopIfTrue="1">
      <formula>MONTH($R$17)&lt;&gt;$D$3</formula>
    </cfRule>
  </conditionalFormatting>
  <conditionalFormatting sqref="Y16">
    <cfRule type="expression" dxfId="1" priority="15" stopIfTrue="1">
      <formula>MONTH($R$15)&lt;&gt;$D$3</formula>
    </cfRule>
  </conditionalFormatting>
  <conditionalFormatting sqref="Y14">
    <cfRule type="expression" dxfId="1" priority="16" stopIfTrue="1">
      <formula>MONTH($R$13)&lt;&gt;$D$3</formula>
    </cfRule>
  </conditionalFormatting>
  <conditionalFormatting sqref="Y12">
    <cfRule type="expression" dxfId="1" priority="17" stopIfTrue="1">
      <formula>MONTH($R$11)&lt;&gt;$D$3</formula>
    </cfRule>
  </conditionalFormatting>
  <conditionalFormatting sqref="Y10">
    <cfRule type="expression" dxfId="1" priority="18" stopIfTrue="1">
      <formula>MONTH($X$9)&lt;&gt;$D$3</formula>
    </cfRule>
  </conditionalFormatting>
  <conditionalFormatting sqref="H62:H499">
    <cfRule type="expression" dxfId="2" priority="19" stopIfTrue="1">
      <formula>AND(H62="", I62&lt;&gt;"")</formula>
    </cfRule>
  </conditionalFormatting>
  <conditionalFormatting sqref="H62:H500">
    <cfRule type="expression" dxfId="2" priority="20" stopIfTrue="1">
      <formula>AND(H62="", I62&lt;&gt;"")</formula>
    </cfRule>
  </conditionalFormatting>
  <dataValidations>
    <dataValidation type="list" allowBlank="1" showErrorMessage="1" sqref="J312">
      <formula1>'10월'!$AB$312:$AI$312</formula1>
    </dataValidation>
    <dataValidation type="list" allowBlank="1" showErrorMessage="1" sqref="J492">
      <formula1>'10월'!$AB$492:$AI$492</formula1>
    </dataValidation>
    <dataValidation type="list" allowBlank="1" showErrorMessage="1" sqref="J421">
      <formula1>'10월'!$AB$421:$AI$421</formula1>
    </dataValidation>
    <dataValidation type="list" allowBlank="1" showErrorMessage="1" sqref="J203">
      <formula1>'10월'!$AB$203:$AI$203</formula1>
    </dataValidation>
    <dataValidation type="list" allowBlank="1" showErrorMessage="1" sqref="J279">
      <formula1>'10월'!$AB$279:$AI$279</formula1>
    </dataValidation>
    <dataValidation type="list" allowBlank="1" showErrorMessage="1" sqref="J406">
      <formula1>'10월'!$AB$406:$AI$406</formula1>
    </dataValidation>
    <dataValidation type="list" allowBlank="1" showErrorMessage="1" sqref="J383">
      <formula1>'10월'!$AB$383:$AI$383</formula1>
    </dataValidation>
    <dataValidation type="list" allowBlank="1" showErrorMessage="1" sqref="J69">
      <formula1>'10월'!$AB$69:$AI$69</formula1>
    </dataValidation>
    <dataValidation type="list" allowBlank="1" showErrorMessage="1" sqref="J388">
      <formula1>'10월'!$AB$388:$AI$388</formula1>
    </dataValidation>
    <dataValidation type="list" allowBlank="1" showErrorMessage="1" sqref="J368">
      <formula1>'10월'!$AB$368:$AI$368</formula1>
    </dataValidation>
    <dataValidation type="list" allowBlank="1" showErrorMessage="1" sqref="J274">
      <formula1>'10월'!$AB$274:$AI$274</formula1>
    </dataValidation>
    <dataValidation type="list" allowBlank="1" showErrorMessage="1" sqref="J477">
      <formula1>'10월'!$AB$477:$AI$477</formula1>
    </dataValidation>
    <dataValidation type="list" allowBlank="1" showErrorMessage="1" sqref="J208">
      <formula1>'10월'!$AB$208:$AI$208</formula1>
    </dataValidation>
    <dataValidation type="list" allowBlank="1" showErrorMessage="1" sqref="J98">
      <formula1>'10월'!$AB$98:$AI$98</formula1>
    </dataValidation>
    <dataValidation type="list" allowBlank="1" showErrorMessage="1" sqref="J165">
      <formula1>'10월'!$AB$165:$AI$165</formula1>
    </dataValidation>
    <dataValidation type="list" allowBlank="1" showErrorMessage="1" sqref="J317">
      <formula1>'10월'!$AB$317:$AI$317</formula1>
    </dataValidation>
    <dataValidation type="list" allowBlank="1" showErrorMessage="1" sqref="J457">
      <formula1>'10월'!$AB$457:$AI$457</formula1>
    </dataValidation>
    <dataValidation type="list" allowBlank="1" showErrorMessage="1" sqref="J472">
      <formula1>'10월'!$AB$472:$AI$472</formula1>
    </dataValidation>
    <dataValidation type="list" allowBlank="1" showErrorMessage="1" sqref="J254">
      <formula1>'10월'!$AB$254:$AI$254</formula1>
    </dataValidation>
    <dataValidation type="list" allowBlank="1" showErrorMessage="1" sqref="J348">
      <formula1>'10월'!$AB$348:$AI$348</formula1>
    </dataValidation>
    <dataValidation type="list" allowBlank="1" showErrorMessage="1" sqref="J363">
      <formula1>'10월'!$AB$363:$AI$363</formula1>
    </dataValidation>
    <dataValidation type="list" allowBlank="1" showErrorMessage="1" sqref="J259">
      <formula1>'10월'!$AB$259:$AI$259</formula1>
    </dataValidation>
    <dataValidation type="list" allowBlank="1" showErrorMessage="1" sqref="J401">
      <formula1>'10월'!$AB$401:$AI$401</formula1>
    </dataValidation>
    <dataValidation type="list" allowBlank="1" showErrorMessage="1" sqref="J452">
      <formula1>'10월'!$AB$452:$AI$452</formula1>
    </dataValidation>
    <dataValidation type="list" allowBlank="1" showErrorMessage="1" sqref="J145">
      <formula1>'10월'!$AB$145:$AI$145</formula1>
    </dataValidation>
    <dataValidation type="list" allowBlank="1" showErrorMessage="1" sqref="J140">
      <formula1>'10월'!$AB$140:$AI$140</formula1>
    </dataValidation>
    <dataValidation type="list" allowBlank="1" showErrorMessage="1" sqref="J248">
      <formula1>'10월'!$AB$248:$AI$248</formula1>
    </dataValidation>
    <dataValidation type="list" allowBlank="1" showErrorMessage="1" sqref="J437">
      <formula1>'10월'!$AB$437:$AI$437</formula1>
    </dataValidation>
    <dataValidation type="list" allowBlank="1" showErrorMessage="1" sqref="J328">
      <formula1>'10월'!$AB$328:$AI$328</formula1>
    </dataValidation>
    <dataValidation type="list" allowBlank="1" showErrorMessage="1" sqref="J86">
      <formula1>'10월'!$AB$86:$AI$86</formula1>
    </dataValidation>
    <dataValidation type="list" allowBlank="1" showErrorMessage="1" sqref="J139">
      <formula1>'10월'!$AB$139:$AI$139</formula1>
    </dataValidation>
    <dataValidation type="list" allowBlank="1" showErrorMessage="1" sqref="J466">
      <formula1>'10월'!$AB$466:$AI$466</formula1>
    </dataValidation>
    <dataValidation type="list" allowBlank="1" showErrorMessage="1" sqref="J196">
      <formula1>'10월'!$AB$196:$AI$196</formula1>
    </dataValidation>
    <dataValidation type="list" allowBlank="1" showErrorMessage="1" sqref="J239">
      <formula1>'10월'!$AB$239:$AI$239</formula1>
    </dataValidation>
    <dataValidation type="list" allowBlank="1" showErrorMessage="1" sqref="J120">
      <formula1>'10월'!$AB$120:$AI$120</formula1>
    </dataValidation>
    <dataValidation type="list" allowBlank="1" showErrorMessage="1" sqref="J357">
      <formula1>'10월'!$AB$357:$AI$357</formula1>
    </dataValidation>
    <dataValidation type="list" allowBlank="1" showErrorMessage="1" sqref="J394">
      <formula1>'10월'!$AB$394:$AI$394</formula1>
    </dataValidation>
    <dataValidation type="list" allowBlank="1" showErrorMessage="1" sqref="J285">
      <formula1>'10월'!$AB$285:$AI$285</formula1>
    </dataValidation>
    <dataValidation type="list" allowBlank="1" showErrorMessage="1" sqref="J308">
      <formula1>'10월'!$AB$308:$AI$308</formula1>
    </dataValidation>
    <dataValidation type="list" allowBlank="1" showErrorMessage="1" sqref="J176">
      <formula1>'10월'!$AB$176:$AI$176</formula1>
    </dataValidation>
    <dataValidation type="list" allowBlank="1" showErrorMessage="1" sqref="J392">
      <formula1>'10월'!$AB$392:$AI$392</formula1>
    </dataValidation>
    <dataValidation type="list" allowBlank="1" showErrorMessage="1" sqref="J417">
      <formula1>'10월'!$AB$417:$AI$417</formula1>
    </dataValidation>
    <dataValidation type="list" allowBlank="1" showErrorMessage="1" sqref="J426">
      <formula1>'10월'!$AB$426:$AI$426</formula1>
    </dataValidation>
    <dataValidation type="list" allowBlank="1" showErrorMessage="1" sqref="J119">
      <formula1>'10월'!$AB$119:$AI$119</formula1>
    </dataValidation>
    <dataValidation type="list" allowBlank="1" showErrorMessage="1" sqref="J483">
      <formula1>'10월'!$AB$483:$AI$483</formula1>
    </dataValidation>
    <dataValidation type="list" allowBlank="1" showErrorMessage="1" sqref="J294">
      <formula1>'10월'!$AB$294:$AI$294</formula1>
    </dataValidation>
    <dataValidation type="list" allowBlank="1" showErrorMessage="1" sqref="J446">
      <formula1>'10월'!$AB$446:$AI$446</formula1>
    </dataValidation>
    <dataValidation type="list" allowBlank="1" showErrorMessage="1" sqref="J100">
      <formula1>'10월'!$AB$100:$AI$100</formula1>
    </dataValidation>
    <dataValidation type="list" allowBlank="1" showErrorMessage="1" sqref="J185">
      <formula1>'10월'!$AB$185:$AI$185</formula1>
    </dataValidation>
    <dataValidation type="list" allowBlank="1" showErrorMessage="1" sqref="J374">
      <formula1>'10월'!$AB$374:$AI$374</formula1>
    </dataValidation>
    <dataValidation type="list" allowBlank="1" showErrorMessage="1" sqref="J194">
      <formula1>'10월'!$AB$194:$AI$194</formula1>
    </dataValidation>
    <dataValidation type="list" allowBlank="1" showErrorMessage="1" sqref="J219">
      <formula1>'10월'!$AB$219:$AI$219</formula1>
    </dataValidation>
    <dataValidation type="list" allowBlank="1" showErrorMessage="1" sqref="J228">
      <formula1>'10월'!$AB$228:$AI$228</formula1>
    </dataValidation>
    <dataValidation type="list" allowBlank="1" showErrorMessage="1" sqref="J337">
      <formula1>'10월'!$AB$337:$AI$337</formula1>
    </dataValidation>
    <dataValidation type="list" allowBlank="1" showErrorMessage="1" sqref="J84">
      <formula1>'10월'!$AB$84:$AI$84</formula1>
    </dataValidation>
    <dataValidation type="list" allowBlank="1" showErrorMessage="1" sqref="J74">
      <formula1>'10월'!$AB$74:$AI$74</formula1>
    </dataValidation>
    <dataValidation type="list" allowBlank="1" showErrorMessage="1" sqref="J156">
      <formula1>'10월'!$AB$156:$AI$156</formula1>
    </dataValidation>
    <dataValidation type="list" allowBlank="1" showErrorMessage="1" sqref="J171">
      <formula1>'10월'!$AB$171:$AI$171</formula1>
    </dataValidation>
    <dataValidation type="list" allowBlank="1" showErrorMessage="1" sqref="J265">
      <formula1>'10월'!$AB$265:$AI$265</formula1>
    </dataValidation>
    <dataValidation type="list" allowBlank="1" showErrorMessage="1" sqref="J82">
      <formula1>'10월'!$AB$82:$AI$82</formula1>
    </dataValidation>
    <dataValidation type="list" allowBlank="1" showErrorMessage="1" sqref="J151">
      <formula1>'10월'!$AB$151:$AI$151</formula1>
    </dataValidation>
    <dataValidation type="list" allowBlank="1" showErrorMessage="1" sqref="J280">
      <formula1>'10월'!$AB$280:$AI$280</formula1>
    </dataValidation>
    <dataValidation type="list" allowBlank="1" showErrorMessage="1" sqref="J354">
      <formula1>'10월'!$AB$354:$AI$354</formula1>
    </dataValidation>
    <dataValidation type="list" allowBlank="1" showErrorMessage="1" sqref="J283">
      <formula1>'10월'!$AB$283:$AI$283</formula1>
    </dataValidation>
    <dataValidation type="list" allowBlank="1" showErrorMessage="1" sqref="J463">
      <formula1>'10월'!$AB$463:$AI$463</formula1>
    </dataValidation>
    <dataValidation type="list" allowBlank="1" showErrorMessage="1" sqref="J191">
      <formula1>'10월'!$AB$191:$AI$191</formula1>
    </dataValidation>
    <dataValidation type="list" allowBlank="1" showErrorMessage="1" sqref="J136">
      <formula1>'10월'!$AB$136:$AI$136</formula1>
    </dataValidation>
    <dataValidation type="list" allowBlank="1" showErrorMessage="1" sqref="J174">
      <formula1>'10월'!$AB$174:$AI$174</formula1>
    </dataValidation>
    <dataValidation type="list" allowBlank="1" showErrorMessage="1" sqref="J481">
      <formula1>'10월'!$AB$481:$AI$481</formula1>
    </dataValidation>
    <dataValidation type="list" allowBlank="1" showErrorMessage="1" sqref="J240">
      <formula1>'10월'!$AB$240:$AI$240</formula1>
    </dataValidation>
    <dataValidation type="list" allowBlank="1" showErrorMessage="1" sqref="J245">
      <formula1>'10월'!$AB$245:$AI$245</formula1>
    </dataValidation>
    <dataValidation type="list" allowBlank="1" showErrorMessage="1" sqref="J334">
      <formula1>'10월'!$AB$334:$AI$334</formula1>
    </dataValidation>
    <dataValidation type="list" allowBlank="1" showErrorMessage="1" sqref="J372">
      <formula1>'10월'!$AB$372:$AI$372</formula1>
    </dataValidation>
    <dataValidation type="list" allowBlank="1" showErrorMessage="1" sqref="J131">
      <formula1>'10월'!$AB$131:$AI$131</formula1>
    </dataValidation>
    <dataValidation type="list" allowBlank="1" showErrorMessage="1" sqref="J263">
      <formula1>'10월'!$AB$263:$AI$263</formula1>
    </dataValidation>
    <dataValidation type="list" allowBlank="1" showErrorMessage="1" sqref="J296">
      <formula1>'10월'!$AB$296:$AI$296</formula1>
    </dataValidation>
    <dataValidation type="list" allowBlank="1" showErrorMessage="1" sqref="J443">
      <formula1>'10월'!$AB$443:$AI$443</formula1>
    </dataValidation>
    <dataValidation type="list" allowBlank="1" showErrorMessage="1" sqref="J423">
      <formula1>'10월'!$AB$423:$AI$423</formula1>
    </dataValidation>
    <dataValidation type="list" allowBlank="1" showErrorMessage="1" sqref="J404">
      <formula1>'10월'!$AB$404:$AI$404</formula1>
    </dataValidation>
    <dataValidation type="list" allowBlank="1" showErrorMessage="1" sqref="J154">
      <formula1>'10월'!$AB$154:$AI$154</formula1>
    </dataValidation>
    <dataValidation type="list" allowBlank="1" showErrorMessage="1" sqref="J65">
      <formula1>'10월'!$AB$65:$AI$65</formula1>
    </dataValidation>
    <dataValidation type="list" allowBlank="1" showErrorMessage="1" sqref="J314">
      <formula1>'10월'!$AB$314:$AI$314</formula1>
    </dataValidation>
    <dataValidation type="list" allowBlank="1" showErrorMessage="1" sqref="J80">
      <formula1>'10월'!$AB$80:$AI$80</formula1>
    </dataValidation>
    <dataValidation type="list" allowBlank="1" showErrorMessage="1" sqref="J205">
      <formula1>'10월'!$AB$205:$AI$205</formula1>
    </dataValidation>
    <dataValidation type="list" allowBlank="1" showErrorMessage="1" sqref="J499">
      <formula1>'10월'!$AB$499:$AI$499</formula1>
    </dataValidation>
    <dataValidation type="list" allowBlank="1" showErrorMessage="1" sqref="J461">
      <formula1>'10월'!$AB$461:$AI$461</formula1>
    </dataValidation>
    <dataValidation type="list" allowBlank="1" showErrorMessage="1" sqref="J70">
      <formula1>'10월'!$AB$70:$AI$70</formula1>
    </dataValidation>
    <dataValidation type="list" allowBlank="1" showErrorMessage="1" sqref="J225">
      <formula1>'10월'!$AB$225:$AI$225</formula1>
    </dataValidation>
    <dataValidation type="list" allowBlank="1" showErrorMessage="1" sqref="J206">
      <formula1>'10월'!$AB$206:$AI$206</formula1>
    </dataValidation>
    <dataValidation type="list" allowBlank="1" showErrorMessage="1" sqref="J243">
      <formula1>'10월'!$AB$243:$AI$243</formula1>
    </dataValidation>
    <dataValidation type="list" allowBlank="1" showErrorMessage="1" sqref="J352">
      <formula1>'10월'!$AB$352:$AI$352</formula1>
    </dataValidation>
    <dataValidation type="list" allowBlank="1" showErrorMessage="1" sqref="J116">
      <formula1>'10월'!$AB$116:$AI$116</formula1>
    </dataValidation>
    <dataValidation type="list" allowBlank="1" showErrorMessage="1" sqref="J299">
      <formula1>'10월'!$AB$299:$AI$299</formula1>
    </dataValidation>
    <dataValidation type="list" allowBlank="1" showErrorMessage="1" sqref="J67">
      <formula1>'10월'!$AB$67:$AI$67</formula1>
    </dataValidation>
    <dataValidation type="list" allowBlank="1" showErrorMessage="1" sqref="J441">
      <formula1>'10월'!$AB$441:$AI$441</formula1>
    </dataValidation>
    <dataValidation type="list" allowBlank="1" showErrorMessage="1" sqref="J134">
      <formula1>'10월'!$AB$134:$AI$134</formula1>
    </dataValidation>
    <dataValidation type="list" allowBlank="1" showErrorMessage="1" sqref="J260">
      <formula1>'10월'!$AB$260:$AI$260</formula1>
    </dataValidation>
    <dataValidation type="list" allowBlank="1" showErrorMessage="1" sqref="J479">
      <formula1>'10월'!$AB$479:$AI$479</formula1>
    </dataValidation>
    <dataValidation type="list" allowBlank="1" showErrorMessage="1" sqref="J497">
      <formula1>'10월'!$AB$497:$AI$497</formula1>
    </dataValidation>
    <dataValidation type="list" allowBlank="1" showErrorMessage="1" sqref="J114">
      <formula1>'10월'!$AB$114:$AI$114</formula1>
    </dataValidation>
    <dataValidation type="list" allowBlank="1" showErrorMessage="1" sqref="J223">
      <formula1>'10월'!$AB$223:$AI$223</formula1>
    </dataValidation>
    <dataValidation type="list" allowBlank="1" showErrorMessage="1" sqref="J72">
      <formula1>'10월'!$AB$72:$AI$72</formula1>
    </dataValidation>
    <dataValidation type="list" allowBlank="1" showErrorMessage="1" sqref="J332">
      <formula1>'10월'!$AB$332:$AI$332</formula1>
    </dataValidation>
    <dataValidation type="list" allowBlank="1" showErrorMessage="1" sqref="J403">
      <formula1>'10월'!$AB$403:$AI$403</formula1>
    </dataValidation>
    <dataValidation type="list" allowBlank="1" showErrorMessage="1" sqref="J251">
      <formula1>'10월'!$AB$251:$AI$251</formula1>
    </dataValidation>
    <dataValidation type="list" allowBlank="1" showErrorMessage="1" sqref="J439">
      <formula1>'10월'!$AB$439:$AI$439</formula1>
    </dataValidation>
    <dataValidation type="list" allowBlank="1" showErrorMessage="1" sqref="J127">
      <formula1>'10월'!$AB$127:$AI$127</formula1>
    </dataValidation>
    <dataValidation type="list" allowBlank="1" showErrorMessage="1" sqref="J92">
      <formula1>'10월'!$AB$92:$AI$92</formula1>
    </dataValidation>
    <dataValidation type="list" allowBlank="1" showErrorMessage="1" sqref="J355">
      <formula1>'10월'!$AB$355:$AI$355</formula1>
    </dataValidation>
    <dataValidation type="list" allowBlank="1" showErrorMessage="1" sqref="J241">
      <formula1>'10월'!$AB$241:$AI$241</formula1>
    </dataValidation>
    <dataValidation type="list" allowBlank="1" showErrorMessage="1" sqref="J449">
      <formula1>'10월'!$AB$449:$AI$449</formula1>
    </dataValidation>
    <dataValidation type="list" allowBlank="1" showErrorMessage="1" sqref="J444">
      <formula1>'10월'!$AB$444:$AI$444</formula1>
    </dataValidation>
    <dataValidation type="list" allowBlank="1" showErrorMessage="1" sqref="J77">
      <formula1>'10월'!$AB$77:$AI$77</formula1>
    </dataValidation>
    <dataValidation type="list" allowBlank="1" showErrorMessage="1" sqref="J340">
      <formula1>'10월'!$AB$340:$AI$340</formula1>
    </dataValidation>
    <dataValidation type="list" allowBlank="1" showErrorMessage="1" sqref="J345">
      <formula1>'10월'!$AB$345:$AI$345</formula1>
    </dataValidation>
    <dataValidation type="list" allowBlank="1" showErrorMessage="1" sqref="J137">
      <formula1>'10월'!$AB$137:$AI$137</formula1>
    </dataValidation>
    <dataValidation type="list" allowBlank="1" showErrorMessage="1" sqref="J380">
      <formula1>'10월'!$AB$380:$AI$380</formula1>
    </dataValidation>
    <dataValidation type="list" allowBlank="1" showErrorMessage="1" sqref="J216">
      <formula1>'10월'!$AB$216:$AI$216</formula1>
    </dataValidation>
    <dataValidation type="list" allowBlank="1" showErrorMessage="1" sqref="J330">
      <formula1>'10월'!$AB$330:$AI$330</formula1>
    </dataValidation>
    <dataValidation type="list" allowBlank="1" showErrorMessage="1" sqref="J172">
      <formula1>'10월'!$AB$172:$AI$172</formula1>
    </dataValidation>
    <dataValidation type="list" allowBlank="1" showErrorMessage="1" sqref="J297">
      <formula1>'10월'!$AB$297:$AI$297</formula1>
    </dataValidation>
    <dataValidation type="list" allowBlank="1" showErrorMessage="1" sqref="J315">
      <formula1>'10월'!$AB$315:$AI$315</formula1>
    </dataValidation>
    <dataValidation type="list" allowBlank="1" showErrorMessage="1" sqref="J64">
      <formula1>'10월'!$AB$64:$AI$64</formula1>
    </dataValidation>
    <dataValidation type="list" allowBlank="1" showErrorMessage="1" sqref="J76">
      <formula1>'10월'!$AB$76:$AI$76</formula1>
    </dataValidation>
    <dataValidation type="list" allowBlank="1" showErrorMessage="1" sqref="J122">
      <formula1>'10월'!$AB$122:$AI$122</formula1>
    </dataValidation>
    <dataValidation type="list" allowBlank="1" showErrorMessage="1" sqref="J396">
      <formula1>'10월'!$AB$396:$AI$396</formula1>
    </dataValidation>
    <dataValidation type="list" allowBlank="1" showErrorMessage="1" sqref="J386">
      <formula1>'10월'!$AB$386:$AI$386</formula1>
    </dataValidation>
    <dataValidation type="list" allowBlank="1" showErrorMessage="1" sqref="J211">
      <formula1>'10월'!$AB$211:$AI$211</formula1>
    </dataValidation>
    <dataValidation type="list" allowBlank="1" showErrorMessage="1" sqref="J226">
      <formula1>'10월'!$AB$226:$AI$226</formula1>
    </dataValidation>
    <dataValidation type="list" allowBlank="1" showErrorMessage="1" sqref="J390">
      <formula1>'10월'!$AB$390:$AI$390</formula1>
    </dataValidation>
    <dataValidation type="list" allowBlank="1" showErrorMessage="1" sqref="J434">
      <formula1>'10월'!$AB$434:$AI$434</formula1>
    </dataValidation>
    <dataValidation type="list" allowBlank="1" showErrorMessage="1" sqref="J93">
      <formula1>'10월'!$AB$93:$AI$93</formula1>
    </dataValidation>
    <dataValidation type="list" allowBlank="1" showErrorMessage="1" sqref="J112">
      <formula1>'10월'!$AB$112:$AI$112</formula1>
    </dataValidation>
    <dataValidation type="list" allowBlank="1" showErrorMessage="1" sqref="J178">
      <formula1>'10월'!$AB$178:$AI$178</formula1>
    </dataValidation>
    <dataValidation type="list" allowBlank="1" showErrorMessage="1" sqref="J63">
      <formula1>'10월'!$AB$63:$AI$63</formula1>
    </dataValidation>
    <dataValidation type="list" allowBlank="1" showErrorMessage="1" sqref="J291">
      <formula1>'10월'!$AB$291:$AI$291</formula1>
    </dataValidation>
    <dataValidation type="list" allowBlank="1" showErrorMessage="1" sqref="J395">
      <formula1>'10월'!$AB$395:$AI$395</formula1>
    </dataValidation>
    <dataValidation type="list" allowBlank="1" showErrorMessage="1" sqref="J62">
      <formula1>'10월'!$AB$62:$AI$62</formula1>
    </dataValidation>
    <dataValidation type="list" allowBlank="1" showErrorMessage="1" sqref="J201">
      <formula1>'10월'!$AB$201:$AI$201</formula1>
    </dataValidation>
    <dataValidation type="list" allowBlank="1" showErrorMessage="1" sqref="J309">
      <formula1>'10월'!$AB$309:$AI$309</formula1>
    </dataValidation>
    <dataValidation type="list" allowBlank="1" showErrorMessage="1" sqref="J267">
      <formula1>'10월'!$AB$267:$AI$267</formula1>
    </dataValidation>
    <dataValidation type="list" allowBlank="1" showErrorMessage="1" sqref="J121">
      <formula1>'10월'!$AB$121:$AI$121</formula1>
    </dataValidation>
    <dataValidation type="list" allowBlank="1" showErrorMessage="1" sqref="J475">
      <formula1>'10월'!$AB$475:$AI$475</formula1>
    </dataValidation>
    <dataValidation type="list" allowBlank="1" showErrorMessage="1" sqref="J485">
      <formula1>'10월'!$AB$485:$AI$485</formula1>
    </dataValidation>
    <dataValidation type="list" allowBlank="1" showErrorMessage="1" sqref="J168">
      <formula1>'10월'!$AB$168:$AI$168</formula1>
    </dataValidation>
    <dataValidation type="list" allowBlank="1" showErrorMessage="1" sqref="J319">
      <formula1>'10월'!$AB$319:$AI$319</formula1>
    </dataValidation>
    <dataValidation type="list" allowBlank="1" showErrorMessage="1" sqref="J391">
      <formula1>'10월'!$AB$391:$AI$391</formula1>
    </dataValidation>
    <dataValidation type="list" allowBlank="1" showErrorMessage="1" sqref="J91">
      <formula1>'10월'!$AB$91:$AI$91</formula1>
    </dataValidation>
    <dataValidation type="list" allowBlank="1" showErrorMessage="1" sqref="J210">
      <formula1>'10월'!$AB$210:$AI$210</formula1>
    </dataValidation>
    <dataValidation type="list" allowBlank="1" showErrorMessage="1" sqref="J257">
      <formula1>'10월'!$AB$257:$AI$257</formula1>
    </dataValidation>
    <dataValidation type="list" allowBlank="1" showErrorMessage="1" sqref="J385">
      <formula1>'10월'!$AB$385:$AI$385</formula1>
    </dataValidation>
    <dataValidation type="list" allowBlank="1" showErrorMessage="1" sqref="J292">
      <formula1>'10월'!$AB$292:$AI$292</formula1>
    </dataValidation>
    <dataValidation type="list" allowBlank="1" showErrorMessage="1" sqref="J111">
      <formula1>'10월'!$AB$111:$AI$111</formula1>
    </dataValidation>
    <dataValidation type="list" allowBlank="1" showErrorMessage="1" sqref="J300">
      <formula1>'10월'!$AB$300:$AI$300</formula1>
    </dataValidation>
    <dataValidation type="list" allowBlank="1" showErrorMessage="1" sqref="J177">
      <formula1>'10월'!$AB$177:$AI$177</formula1>
    </dataValidation>
    <dataValidation type="list" allowBlank="1" showErrorMessage="1" sqref="J484">
      <formula1>'10월'!$AB$484:$AI$484</formula1>
    </dataValidation>
    <dataValidation type="list" allowBlank="1" showErrorMessage="1" sqref="J266">
      <formula1>'10월'!$AB$266:$AI$266</formula1>
    </dataValidation>
    <dataValidation type="list" allowBlank="1" showErrorMessage="1" sqref="J200">
      <formula1>'10월'!$AB$200:$AI$200</formula1>
    </dataValidation>
    <dataValidation type="list" allowBlank="1" showErrorMessage="1" sqref="J474">
      <formula1>'10월'!$AB$474:$AI$474</formula1>
    </dataValidation>
    <dataValidation type="list" allowBlank="1" showErrorMessage="1" sqref="J79">
      <formula1>'10월'!$AB$79:$AI$79</formula1>
    </dataValidation>
    <dataValidation type="list" allowBlank="1" showErrorMessage="1" sqref="J90">
      <formula1>'10월'!$AB$90:$AI$90</formula1>
    </dataValidation>
    <dataValidation type="list" allowBlank="1" showErrorMessage="1" sqref="J346">
      <formula1>'10월'!$AB$346:$AI$346</formula1>
    </dataValidation>
    <dataValidation type="list" allowBlank="1" showErrorMessage="1" sqref="J138">
      <formula1>'10월'!$AB$138:$AI$138</formula1>
    </dataValidation>
    <dataValidation type="list" allowBlank="1" showErrorMessage="1" sqref="J167">
      <formula1>'10월'!$AB$167:$AI$167</formula1>
    </dataValidation>
    <dataValidation type="list" allowBlank="1" showErrorMessage="1" sqref="J356">
      <formula1>'10월'!$AB$356:$AI$356</formula1>
    </dataValidation>
    <dataValidation type="list" allowBlank="1" showErrorMessage="1" sqref="J409">
      <formula1>'10월'!$AB$409:$AI$409</formula1>
    </dataValidation>
    <dataValidation type="list" allowBlank="1" showErrorMessage="1" sqref="J445">
      <formula1>'10월'!$AB$445:$AI$445</formula1>
    </dataValidation>
    <dataValidation type="list" allowBlank="1" showErrorMessage="1" sqref="J256">
      <formula1>'10월'!$AB$256:$AI$256</formula1>
    </dataValidation>
    <dataValidation type="list" allowBlank="1" showErrorMessage="1" sqref="J78">
      <formula1>'10월'!$AB$78:$AI$78</formula1>
    </dataValidation>
    <dataValidation type="list" allowBlank="1" showErrorMessage="1" sqref="J408">
      <formula1>'10월'!$AB$408:$AI$408</formula1>
    </dataValidation>
    <dataValidation type="list" allowBlank="1" showErrorMessage="1" sqref="J473">
      <formula1>'10월'!$AB$473:$AI$473</formula1>
    </dataValidation>
    <dataValidation type="list" allowBlank="1" showErrorMessage="1" sqref="J123">
      <formula1>'10월'!$AB$123:$AI$123</formula1>
    </dataValidation>
    <dataValidation type="list" allowBlank="1" showErrorMessage="1" sqref="J95">
      <formula1>'10월'!$AB$95:$AI$95</formula1>
    </dataValidation>
    <dataValidation type="list" allowBlank="1" showErrorMessage="1" sqref="J397">
      <formula1>'10월'!$AB$397:$AI$397</formula1>
    </dataValidation>
    <dataValidation type="list" allowBlank="1" showErrorMessage="1" sqref="J359">
      <formula1>'10월'!$AB$359:$AI$359</formula1>
    </dataValidation>
    <dataValidation type="list" allowBlank="1" showErrorMessage="1" sqref="J217">
      <formula1>'10월'!$AB$217:$AI$217</formula1>
    </dataValidation>
    <dataValidation type="list" allowBlank="1" showErrorMessage="1" sqref="J179">
      <formula1>'10월'!$AB$179:$AI$179</formula1>
    </dataValidation>
    <dataValidation type="list" allowBlank="1" showErrorMessage="1" sqref="J303">
      <formula1>'10월'!$AB$303:$AI$303</formula1>
    </dataValidation>
    <dataValidation type="list" allowBlank="1" showErrorMessage="1" sqref="J128">
      <formula1>'10월'!$AB$128:$AI$128</formula1>
    </dataValidation>
    <dataValidation type="list" allowBlank="1" showErrorMessage="1" sqref="J290">
      <formula1>'10월'!$AB$290:$AI$290</formula1>
    </dataValidation>
    <dataValidation type="list" allowBlank="1" showErrorMessage="1" sqref="J435">
      <formula1>'10월'!$AB$435:$AI$435</formula1>
    </dataValidation>
    <dataValidation type="list" allowBlank="1" showErrorMessage="1" sqref="J430">
      <formula1>'10월'!$AB$430:$AI$430</formula1>
    </dataValidation>
    <dataValidation type="list" allowBlank="1" showErrorMessage="1" sqref="J250">
      <formula1>'10월'!$AB$250:$AI$250</formula1>
    </dataValidation>
    <dataValidation type="list" allowBlank="1" showErrorMessage="1" sqref="J255">
      <formula1>'10월'!$AB$255:$AI$255</formula1>
    </dataValidation>
    <dataValidation type="list" allowBlank="1" showErrorMessage="1" sqref="J382">
      <formula1>'10월'!$AB$382:$AI$382</formula1>
    </dataValidation>
    <dataValidation type="list" allowBlank="1" showErrorMessage="1" sqref="J344">
      <formula1>'10월'!$AB$344:$AI$344</formula1>
    </dataValidation>
    <dataValidation type="list" allowBlank="1" showErrorMessage="1" sqref="J126">
      <formula1>'10월'!$AB$126:$AI$126</formula1>
    </dataValidation>
    <dataValidation type="list" allowBlank="1" showErrorMessage="1" sqref="J306">
      <formula1>'10월'!$AB$306:$AI$306</formula1>
    </dataValidation>
    <dataValidation type="list" allowBlank="1" showErrorMessage="1" sqref="J212">
      <formula1>'10월'!$AB$212:$AI$212</formula1>
    </dataValidation>
    <dataValidation type="list" allowBlank="1" showErrorMessage="1" sqref="J486">
      <formula1>'10월'!$AB$486:$AI$486</formula1>
    </dataValidation>
    <dataValidation type="list" allowBlank="1" showErrorMessage="1" sqref="J164">
      <formula1>'10월'!$AB$164:$AI$164</formula1>
    </dataValidation>
    <dataValidation type="list" allowBlank="1" showErrorMessage="1" sqref="J301">
      <formula1>'10월'!$AB$301:$AI$301</formula1>
    </dataValidation>
    <dataValidation type="list" allowBlank="1" showErrorMessage="1" sqref="J448">
      <formula1>'10월'!$AB$448:$AI$448</formula1>
    </dataValidation>
    <dataValidation type="list" allowBlank="1" showErrorMessage="1" sqref="J268">
      <formula1>'10월'!$AB$268:$AI$268</formula1>
    </dataValidation>
    <dataValidation type="list" allowBlank="1" showErrorMessage="1" sqref="J471">
      <formula1>'10월'!$AB$471:$AI$471</formula1>
    </dataValidation>
    <dataValidation type="list" allowBlank="1" showErrorMessage="1" sqref="J381">
      <formula1>'10월'!$AB$381:$AI$381</formula1>
    </dataValidation>
    <dataValidation type="list" allowBlank="1" showErrorMessage="1" sqref="J215">
      <formula1>'10월'!$AB$215:$AI$215</formula1>
    </dataValidation>
    <dataValidation type="list" allowBlank="1" showErrorMessage="1" sqref="J489">
      <formula1>'10월'!$AB$489:$AI$489</formula1>
    </dataValidation>
    <dataValidation type="list" allowBlank="1" showErrorMessage="1" sqref="J343">
      <formula1>'10월'!$AB$343:$AI$343</formula1>
    </dataValidation>
    <dataValidation type="list" allowBlank="1" showErrorMessage="1" sqref="J433">
      <formula1>'10월'!$AB$433:$AI$433</formula1>
    </dataValidation>
    <dataValidation type="list" allowBlank="1" showErrorMessage="1" sqref="J163">
      <formula1>'10월'!$AB$163:$AI$163</formula1>
    </dataValidation>
    <dataValidation type="list" allowBlank="1" showErrorMessage="1" sqref="J253">
      <formula1>'10월'!$AB$253:$AI$253</formula1>
    </dataValidation>
    <dataValidation type="list" allowBlank="1" showErrorMessage="1" sqref="J432">
      <formula1>'10월'!$AB$432:$AI$432</formula1>
    </dataValidation>
    <dataValidation type="list" allowBlank="1" showErrorMessage="1" sqref="J94">
      <formula1>'10월'!$AB$94:$AI$94</formula1>
    </dataValidation>
    <dataValidation type="list" allowBlank="1" showErrorMessage="1" sqref="J470">
      <formula1>'10월'!$AB$470:$AI$470</formula1>
    </dataValidation>
    <dataValidation type="list" allowBlank="1" showErrorMessage="1" sqref="J305">
      <formula1>'10월'!$AB$305:$AI$305</formula1>
    </dataValidation>
    <dataValidation type="list" allowBlank="1" showErrorMessage="1" sqref="J125">
      <formula1>'10월'!$AB$125:$AI$125</formula1>
    </dataValidation>
    <dataValidation type="list" allowBlank="1" showErrorMessage="1" sqref="J399">
      <formula1>'10월'!$AB$399:$AI$399</formula1>
    </dataValidation>
    <dataValidation type="list" allowBlank="1" showErrorMessage="1" sqref="J160">
      <formula1>'10월'!$AB$160:$AI$160</formula1>
    </dataValidation>
    <dataValidation type="list" allowBlank="1" showErrorMessage="1" sqref="J488">
      <formula1>'10월'!$AB$488:$AI$488</formula1>
    </dataValidation>
    <dataValidation type="list" allowBlank="1" showErrorMessage="1" sqref="J252">
      <formula1>'10월'!$AB$252:$AI$252</formula1>
    </dataValidation>
    <dataValidation type="list" allowBlank="1" showErrorMessage="1" sqref="J162">
      <formula1>'10월'!$AB$162:$AI$162</formula1>
    </dataValidation>
    <dataValidation type="list" allowBlank="1" showErrorMessage="1" sqref="J342">
      <formula1>'10월'!$AB$342:$AI$342</formula1>
    </dataValidation>
    <dataValidation type="list" allowBlank="1" showErrorMessage="1" sqref="J97">
      <formula1>'10월'!$AB$97:$AI$97</formula1>
    </dataValidation>
    <dataValidation type="list" allowBlank="1" showErrorMessage="1" sqref="J96">
      <formula1>'10월'!$AB$96:$AI$96</formula1>
    </dataValidation>
    <dataValidation type="list" allowBlank="1" showErrorMessage="1" sqref="J304">
      <formula1>'10월'!$AB$304:$AI$304</formula1>
    </dataValidation>
    <dataValidation type="list" allowBlank="1" showErrorMessage="1" sqref="J431">
      <formula1>'10월'!$AB$431:$AI$431</formula1>
    </dataValidation>
    <dataValidation type="list" allowBlank="1" showErrorMessage="1" sqref="J161">
      <formula1>'10월'!$AB$161:$AI$161</formula1>
    </dataValidation>
    <dataValidation type="list" allowBlank="1" showErrorMessage="1" sqref="J398">
      <formula1>'10월'!$AB$398:$AI$398</formula1>
    </dataValidation>
    <dataValidation type="list" allowBlank="1" showErrorMessage="1" sqref="J341">
      <formula1>'10월'!$AB$341:$AI$341</formula1>
    </dataValidation>
    <dataValidation type="list" allowBlank="1" showErrorMessage="1" sqref="J124">
      <formula1>'10월'!$AB$124:$AI$124</formula1>
    </dataValidation>
    <dataValidation type="list" allowBlank="1" showErrorMessage="1" sqref="J214">
      <formula1>'10월'!$AB$214:$AI$214</formula1>
    </dataValidation>
    <dataValidation type="list" allowBlank="1" showErrorMessage="1" sqref="J284">
      <formula1>'10월'!$AB$284:$AI$284</formula1>
    </dataValidation>
    <dataValidation type="list" allowBlank="1" showErrorMessage="1" sqref="J190">
      <formula1>'10월'!$AB$190:$AI$190</formula1>
    </dataValidation>
    <dataValidation type="list" allowBlank="1" showErrorMessage="1" sqref="J487">
      <formula1>'10월'!$AB$487:$AI$487</formula1>
    </dataValidation>
    <dataValidation type="list" allowBlank="1" showErrorMessage="1" sqref="J269">
      <formula1>'10월'!$AB$269:$AI$269</formula1>
    </dataValidation>
    <dataValidation type="list" allowBlank="1" showErrorMessage="1" sqref="J213">
      <formula1>'10월'!$AB$213:$AI$213</formula1>
    </dataValidation>
    <dataValidation type="list" allowBlank="1" showErrorMessage="1" sqref="J322">
      <formula1>'10월'!$AB$322:$AI$322</formula1>
    </dataValidation>
    <dataValidation type="list" allowBlank="1" showErrorMessage="1" sqref="J175">
      <formula1>'10월'!$AB$175:$AI$175</formula1>
    </dataValidation>
    <dataValidation type="list" allowBlank="1" showErrorMessage="1" sqref="J71">
      <formula1>'10월'!$AB$71:$AI$71</formula1>
    </dataValidation>
    <dataValidation type="list" allowBlank="1" showErrorMessage="1" sqref="J302">
      <formula1>'10월'!$AB$302:$AI$302</formula1>
    </dataValidation>
    <dataValidation type="list" allowBlank="1" showErrorMessage="1" sqref="J307">
      <formula1>'10월'!$AB$307:$AI$307</formula1>
    </dataValidation>
    <dataValidation type="list" allowBlank="1" showErrorMessage="1" sqref="J482">
      <formula1>'10월'!$AB$482:$AI$482</formula1>
    </dataValidation>
    <dataValidation type="list" allowBlank="1" showErrorMessage="1" sqref="J416">
      <formula1>'10월'!$AB$416:$AI$416</formula1>
    </dataValidation>
    <dataValidation type="list" allowBlank="1" showErrorMessage="1" sqref="J411">
      <formula1>'10월'!$AB$411:$AI$411</formula1>
    </dataValidation>
    <dataValidation type="list" allowBlank="1" showErrorMessage="1" sqref="J109">
      <formula1>'10월'!$AB$109:$AI$109</formula1>
    </dataValidation>
    <dataValidation type="list" allowBlank="1" showErrorMessage="1" sqref="J373">
      <formula1>'10월'!$AB$373:$AI$373</formula1>
    </dataValidation>
    <dataValidation type="list" allowBlank="1" showErrorMessage="1" sqref="J104">
      <formula1>'10월'!$AB$104:$AI$104</formula1>
    </dataValidation>
    <dataValidation type="list" allowBlank="1" showErrorMessage="1" sqref="J378">
      <formula1>'10월'!$AB$378:$AI$378</formula1>
    </dataValidation>
    <dataValidation type="list" allowBlank="1" showErrorMessage="1" sqref="J249">
      <formula1>'10월'!$AB$249:$AI$249</formula1>
    </dataValidation>
    <dataValidation type="list" allowBlank="1" showErrorMessage="1" sqref="J264">
      <formula1>'10월'!$AB$264:$AI$264</formula1>
    </dataValidation>
    <dataValidation type="list" allowBlank="1" showErrorMessage="1" sqref="J155">
      <formula1>'10월'!$AB$155:$AI$155</formula1>
    </dataValidation>
    <dataValidation type="list" allowBlank="1" showErrorMessage="1" sqref="J244">
      <formula1>'10월'!$AB$244:$AI$244</formula1>
    </dataValidation>
    <dataValidation type="list" allowBlank="1" showErrorMessage="1" sqref="J99">
      <formula1>'10월'!$AB$99:$AI$99</formula1>
    </dataValidation>
    <dataValidation type="list" allowBlank="1" showErrorMessage="1" sqref="J462">
      <formula1>'10월'!$AB$462:$AI$462</formula1>
    </dataValidation>
    <dataValidation type="list" allowBlank="1" showErrorMessage="1" sqref="J467">
      <formula1>'10월'!$AB$467:$AI$467</formula1>
    </dataValidation>
    <dataValidation type="list" allowBlank="1" showErrorMessage="1" sqref="J358">
      <formula1>'10월'!$AB$358:$AI$358</formula1>
    </dataValidation>
    <dataValidation type="list" allowBlank="1" showErrorMessage="1" sqref="J500">
      <formula1>'10월'!$AB$500:$AI$500</formula1>
    </dataValidation>
    <dataValidation type="list" allowBlank="1" showErrorMessage="1" sqref="J353">
      <formula1>'10월'!$AB$353:$AI$353</formula1>
    </dataValidation>
    <dataValidation type="list" allowBlank="1" showErrorMessage="1" sqref="J83">
      <formula1>'10월'!$AB$83:$AI$83</formula1>
    </dataValidation>
    <dataValidation type="list" allowBlank="1" showErrorMessage="1" sqref="J456">
      <formula1>'10월'!$AB$456:$AI$456</formula1>
    </dataValidation>
    <dataValidation type="list" allowBlank="1" showErrorMessage="1" sqref="J347">
      <formula1>'10월'!$AB$347:$AI$347</formula1>
    </dataValidation>
    <dataValidation type="list" allowBlank="1" showErrorMessage="1" sqref="J130">
      <formula1>'10월'!$AB$130:$AI$130</formula1>
    </dataValidation>
    <dataValidation type="list" allowBlank="1" showErrorMessage="1" sqref="J229">
      <formula1>'10월'!$AB$229:$AI$229</formula1>
    </dataValidation>
    <dataValidation type="list" allowBlank="1" showErrorMessage="1" sqref="J400">
      <formula1>'10월'!$AB$400:$AI$400</formula1>
    </dataValidation>
    <dataValidation type="list" allowBlank="1" showErrorMessage="1" sqref="J447">
      <formula1>'10월'!$AB$447:$AI$447</formula1>
    </dataValidation>
    <dataValidation type="list" allowBlank="1" showErrorMessage="1" sqref="J258">
      <formula1>'10월'!$AB$258:$AI$258</formula1>
    </dataValidation>
    <dataValidation type="list" allowBlank="1" showErrorMessage="1" sqref="J295">
      <formula1>'10월'!$AB$295:$AI$295</formula1>
    </dataValidation>
    <dataValidation type="list" allowBlank="1" showErrorMessage="1" sqref="J149">
      <formula1>'10월'!$AB$149:$AI$149</formula1>
    </dataValidation>
    <dataValidation type="list" allowBlank="1" showErrorMessage="1" sqref="J186">
      <formula1>'10월'!$AB$186:$AI$186</formula1>
    </dataValidation>
    <dataValidation type="list" allowBlank="1" showErrorMessage="1" sqref="J338">
      <formula1>'10월'!$AB$338:$AI$338</formula1>
    </dataValidation>
    <dataValidation type="list" allowBlank="1" showErrorMessage="1" sqref="J491">
      <formula1>'10월'!$AB$491:$AI$491</formula1>
    </dataValidation>
    <dataValidation type="list" allowBlank="1" showErrorMessage="1" sqref="J327">
      <formula1>'10월'!$AB$327:$AI$327</formula1>
    </dataValidation>
    <dataValidation type="list" allowBlank="1" showErrorMessage="1" sqref="J436">
      <formula1>'10월'!$AB$436:$AI$436</formula1>
    </dataValidation>
    <dataValidation type="list" allowBlank="1" showErrorMessage="1" sqref="J493">
      <formula1>'10월'!$AB$493:$AI$493</formula1>
    </dataValidation>
    <dataValidation type="list" allowBlank="1" showErrorMessage="1" sqref="J218">
      <formula1>'10월'!$AB$218:$AI$218</formula1>
    </dataValidation>
    <dataValidation type="list" allowBlank="1" showErrorMessage="1" sqref="J85">
      <formula1>'10월'!$AB$85:$AI$85</formula1>
    </dataValidation>
    <dataValidation type="list" allowBlank="1" showErrorMessage="1" sqref="J110">
      <formula1>'10월'!$AB$110:$AI$110</formula1>
    </dataValidation>
    <dataValidation type="list" allowBlank="1" showErrorMessage="1" sqref="J195">
      <formula1>'10월'!$AB$195:$AI$195</formula1>
    </dataValidation>
    <dataValidation type="list" allowBlank="1" showErrorMessage="1" sqref="J384">
      <formula1>'10월'!$AB$384:$AI$384</formula1>
    </dataValidation>
    <dataValidation type="list" allowBlank="1" showErrorMessage="1" sqref="J209">
      <formula1>'10월'!$AB$209:$AI$209</formula1>
    </dataValidation>
    <dataValidation type="list" allowBlank="1" showErrorMessage="1" sqref="J275">
      <formula1>'10월'!$AB$275:$AI$275</formula1>
    </dataValidation>
    <dataValidation type="list" allowBlank="1" showErrorMessage="1" sqref="J293">
      <formula1>'10월'!$AB$293:$AI$293</formula1>
    </dataValidation>
    <dataValidation type="list" allowBlank="1" showErrorMessage="1" sqref="J129">
      <formula1>'10월'!$AB$129:$AI$129</formula1>
    </dataValidation>
    <dataValidation type="list" allowBlank="1" showErrorMessage="1" sqref="J318">
      <formula1>'10월'!$AB$318:$AI$318</formula1>
    </dataValidation>
    <dataValidation type="list" allowBlank="1" showErrorMessage="1" sqref="J238">
      <formula1>'10월'!$AB$238:$AI$238</formula1>
    </dataValidation>
    <dataValidation type="list" allowBlank="1" showErrorMessage="1" sqref="J166">
      <formula1>'10월'!$AB$166:$AI$166</formula1>
    </dataValidation>
    <dataValidation type="list" allowBlank="1" showErrorMessage="1" sqref="J393">
      <formula1>'10월'!$AB$393:$AI$393</formula1>
    </dataValidation>
    <dataValidation type="list" allowBlank="1" showErrorMessage="1" sqref="J427">
      <formula1>'10월'!$AB$427:$AI$427</formula1>
    </dataValidation>
    <dataValidation type="list" allowBlank="1" showErrorMessage="1" sqref="J440">
      <formula1>'10월'!$AB$440:$AI$440</formula1>
    </dataValidation>
    <dataValidation type="list" allowBlank="1" showErrorMessage="1" sqref="J118">
      <formula1>'10월'!$AB$118:$AI$118</formula1>
    </dataValidation>
    <dataValidation type="list" allowBlank="1" showErrorMessage="1" sqref="J331">
      <formula1>'10월'!$AB$331:$AI$331</formula1>
    </dataValidation>
    <dataValidation type="list" allowBlank="1" showErrorMessage="1" sqref="J189">
      <formula1>'10월'!$AB$189:$AI$189</formula1>
    </dataValidation>
    <dataValidation type="list" allowBlank="1" showErrorMessage="1" sqref="J298">
      <formula1>'10월'!$AB$298:$AI$298</formula1>
    </dataValidation>
    <dataValidation type="list" allowBlank="1" showErrorMessage="1" sqref="J425">
      <formula1>'10월'!$AB$425:$AI$425</formula1>
    </dataValidation>
    <dataValidation type="list" allowBlank="1" showErrorMessage="1" sqref="J458">
      <formula1>'10월'!$AB$458:$AI$458</formula1>
    </dataValidation>
    <dataValidation type="list" allowBlank="1" showErrorMessage="1" sqref="J336">
      <formula1>'10월'!$AB$336:$AI$336</formula1>
    </dataValidation>
    <dataValidation type="list" allowBlank="1" showErrorMessage="1" sqref="J113">
      <formula1>'10월'!$AB$113:$AI$113</formula1>
    </dataValidation>
    <dataValidation type="list" allowBlank="1" showErrorMessage="1" sqref="J369">
      <formula1>'10월'!$AB$369:$AI$369</formula1>
    </dataValidation>
    <dataValidation type="list" allowBlank="1" showErrorMessage="1" sqref="J387">
      <formula1>'10월'!$AB$387:$AI$387</formula1>
    </dataValidation>
    <dataValidation type="list" allowBlank="1" showErrorMessage="1" sqref="J402">
      <formula1>'10월'!$AB$402:$AI$402</formula1>
    </dataValidation>
    <dataValidation type="list" allowBlank="1" showErrorMessage="1" sqref="J222">
      <formula1>'10월'!$AB$222:$AI$222</formula1>
    </dataValidation>
    <dataValidation type="list" allowBlank="1" showErrorMessage="1" sqref="J496">
      <formula1>'10월'!$AB$496:$AI$496</formula1>
    </dataValidation>
    <dataValidation type="list" allowBlank="1" showErrorMessage="1" sqref="J407">
      <formula1>'10월'!$AB$407:$AI$407</formula1>
    </dataValidation>
    <dataValidation type="list" allowBlank="1" showErrorMessage="1" sqref="J227">
      <formula1>'10월'!$AB$227:$AI$227</formula1>
    </dataValidation>
    <dataValidation type="list" allowBlank="1" showErrorMessage="1" sqref="J405">
      <formula1>'10월'!$AB$405:$AI$405</formula1>
    </dataValidation>
    <dataValidation type="list" allowBlank="1" showErrorMessage="1" sqref="J438">
      <formula1>'10월'!$AB$438:$AI$438</formula1>
    </dataValidation>
    <dataValidation type="list" allowBlank="1" showErrorMessage="1" sqref="J169">
      <formula1>'10월'!$AB$169:$AI$169</formula1>
    </dataValidation>
    <dataValidation type="list" allowBlank="1" showErrorMessage="1" sqref="J311">
      <formula1>'10월'!$AB$311:$AI$311</formula1>
    </dataValidation>
    <dataValidation type="list" allowBlank="1" showErrorMessage="1" sqref="J81">
      <formula1>'10월'!$AB$81:$AI$81</formula1>
    </dataValidation>
    <dataValidation type="list" allowBlank="1" showErrorMessage="1" sqref="J278">
      <formula1>'10월'!$AB$278:$AI$278</formula1>
    </dataValidation>
    <dataValidation type="list" allowBlank="1" showErrorMessage="1" sqref="J420">
      <formula1>'10월'!$AB$420:$AI$420</formula1>
    </dataValidation>
    <dataValidation type="list" allowBlank="1" showErrorMessage="1" sqref="J75">
      <formula1>'10월'!$AB$75:$AI$75</formula1>
    </dataValidation>
    <dataValidation type="list" allowBlank="1" showErrorMessage="1" sqref="J207">
      <formula1>'10월'!$AB$207:$AI$207</formula1>
    </dataValidation>
    <dataValidation type="list" allowBlank="1" showErrorMessage="1" sqref="J316">
      <formula1>'10월'!$AB$316:$AI$316</formula1>
    </dataValidation>
    <dataValidation type="list" allowBlank="1" showErrorMessage="1" sqref="J349">
      <formula1>'10월'!$AB$349:$AI$349</formula1>
    </dataValidation>
    <dataValidation type="list" allowBlank="1" showErrorMessage="1" sqref="J367">
      <formula1>'10월'!$AB$367:$AI$367</formula1>
    </dataValidation>
    <dataValidation type="list" allowBlank="1" showErrorMessage="1" sqref="J480">
      <formula1>'10월'!$AB$480:$AI$480</formula1>
    </dataValidation>
    <dataValidation type="list" allowBlank="1" showErrorMessage="1" sqref="J476">
      <formula1>'10월'!$AB$476:$AI$476</formula1>
    </dataValidation>
    <dataValidation type="list" allowBlank="1" showErrorMessage="1" sqref="J202">
      <formula1>'10월'!$AB$202:$AI$202</formula1>
    </dataValidation>
    <dataValidation type="list" allowBlank="1" showErrorMessage="1" sqref="J173">
      <formula1>'10월'!$AB$173:$AI$173</formula1>
    </dataValidation>
    <dataValidation type="list" allowBlank="1" showErrorMessage="1" sqref="J442">
      <formula1>'10월'!$AB$442:$AI$442</formula1>
    </dataValidation>
    <dataValidation type="list" allowBlank="1" showErrorMessage="1" sqref="J135">
      <formula1>'10월'!$AB$135:$AI$135</formula1>
    </dataValidation>
    <dataValidation type="list" allowBlank="1" showErrorMessage="1" sqref="J150">
      <formula1>'10월'!$AB$150:$AI$150</formula1>
    </dataValidation>
    <dataValidation type="list" allowBlank="1" showErrorMessage="1" sqref="J371">
      <formula1>'10월'!$AB$371:$AI$371</formula1>
    </dataValidation>
    <dataValidation type="list" allowBlank="1" showErrorMessage="1" sqref="J224">
      <formula1>'10월'!$AB$224:$AI$224</formula1>
    </dataValidation>
    <dataValidation type="list" allowBlank="1" showErrorMessage="1" sqref="J498">
      <formula1>'10월'!$AB$498:$AI$498</formula1>
    </dataValidation>
    <dataValidation type="list" allowBlank="1" showErrorMessage="1" sqref="J262">
      <formula1>'10월'!$AB$262:$AI$262</formula1>
    </dataValidation>
    <dataValidation type="list" allowBlank="1" showErrorMessage="1" sqref="J73">
      <formula1>'10월'!$AB$73:$AI$73</formula1>
    </dataValidation>
    <dataValidation type="list" allowBlank="1" showErrorMessage="1" sqref="J333">
      <formula1>'10월'!$AB$333:$AI$333</formula1>
    </dataValidation>
    <dataValidation type="list" allowBlank="1" showErrorMessage="1" sqref="J153">
      <formula1>'10월'!$AB$153:$AI$153</formula1>
    </dataValidation>
    <dataValidation type="list" allowBlank="1" showErrorMessage="1" sqref="J68">
      <formula1>'10월'!$AB$68:$AI$68</formula1>
    </dataValidation>
    <dataValidation type="list" allowBlank="1" showErrorMessage="1" sqref="J422">
      <formula1>'10월'!$AB$422:$AI$422</formula1>
    </dataValidation>
    <dataValidation type="list" allowBlank="1" showErrorMessage="1" sqref="J313">
      <formula1>'10월'!$AB$313:$AI$313</formula1>
    </dataValidation>
    <dataValidation type="list" allowBlank="1" showErrorMessage="1" sqref="J460">
      <formula1>'10월'!$AB$460:$AI$460</formula1>
    </dataValidation>
    <dataValidation type="list" allowBlank="1" showErrorMessage="1" sqref="J170">
      <formula1>'10월'!$AB$170:$AI$170</formula1>
    </dataValidation>
    <dataValidation type="list" allowBlank="1" showErrorMessage="1" sqref="J389">
      <formula1>'10월'!$AB$389:$AI$389</formula1>
    </dataValidation>
    <dataValidation type="list" allowBlank="1" showErrorMessage="1" sqref="J204">
      <formula1>'10월'!$AB$204:$AI$204</formula1>
    </dataValidation>
    <dataValidation type="list" allowBlank="1" showErrorMessage="1" sqref="J351">
      <formula1>'10월'!$AB$351:$AI$351</formula1>
    </dataValidation>
    <dataValidation type="list" allowBlank="1" showErrorMessage="1" sqref="J478">
      <formula1>'10월'!$AB$478:$AI$478</formula1>
    </dataValidation>
    <dataValidation type="list" allowBlank="1" showErrorMessage="1" sqref="J261">
      <formula1>'10월'!$AB$261:$AI$261</formula1>
    </dataValidation>
    <dataValidation type="list" allowBlank="1" showErrorMessage="1" sqref="J242">
      <formula1>'10월'!$AB$242:$AI$242</formula1>
    </dataValidation>
    <dataValidation type="list" allowBlank="1" showErrorMessage="1" sqref="J66">
      <formula1>'10월'!$AB$66:$AI$66</formula1>
    </dataValidation>
    <dataValidation type="list" allowBlank="1" showErrorMessage="1" sqref="J115">
      <formula1>'10월'!$AB$115:$AI$115</formula1>
    </dataValidation>
    <dataValidation type="list" allowBlank="1" showErrorMessage="1" sqref="J133">
      <formula1>'10월'!$AB$133:$AI$133</formula1>
    </dataValidation>
    <dataValidation type="list" allowBlank="1" showErrorMessage="1" sqref="J152">
      <formula1>'10월'!$AB$152:$AI$152</formula1>
    </dataValidation>
    <dataValidation type="list" allowBlank="1" showErrorMessage="1" sqref="L62:L499 L500:M500">
      <formula1>'설정시트'!$D$23:$I$23</formula1>
    </dataValidation>
    <dataValidation type="list" allowBlank="1" showErrorMessage="1" sqref="J454">
      <formula1>'10월'!$AB$454:$AI$454</formula1>
    </dataValidation>
    <dataValidation type="list" allowBlank="1" showErrorMessage="1" sqref="J246">
      <formula1>'10월'!$AB$246:$AI$246</formula1>
    </dataValidation>
    <dataValidation type="list" allowBlank="1" showErrorMessage="1" sqref="J236">
      <formula1>'10월'!$AB$236:$AI$236</formula1>
    </dataValidation>
    <dataValidation type="list" allowBlank="1" showErrorMessage="1" sqref="J350">
      <formula1>'10월'!$AB$350:$AI$350</formula1>
    </dataValidation>
    <dataValidation type="list" allowBlank="1" showErrorMessage="1" sqref="J142">
      <formula1>'10월'!$AB$142:$AI$142</formula1>
    </dataValidation>
    <dataValidation type="list" allowBlank="1" showErrorMessage="1" sqref="J147">
      <formula1>'10월'!$AB$147:$AI$147</formula1>
    </dataValidation>
    <dataValidation type="list" allowBlank="1" showErrorMessage="1" sqref="J335">
      <formula1>'10월'!$AB$335:$AI$335</formula1>
    </dataValidation>
    <dataValidation type="list" allowBlank="1" showErrorMessage="1" sqref="J370">
      <formula1>'10월'!$AB$370:$AI$370</formula1>
    </dataValidation>
    <dataValidation type="list" allowBlank="1" showErrorMessage="1" sqref="J459">
      <formula1>'10월'!$AB$459:$AI$459</formula1>
    </dataValidation>
    <dataValidation type="list" allowBlank="1" showErrorMessage="1" sqref="J231">
      <formula1>'10월'!$AB$231:$AI$231</formula1>
    </dataValidation>
    <dataValidation type="list" allowBlank="1" showErrorMessage="1" sqref="J271">
      <formula1>'10월'!$AB$271:$AI$271</formula1>
    </dataValidation>
    <dataValidation type="list" allowBlank="1" showErrorMessage="1" sqref="J132">
      <formula1>'10월'!$AB$132:$AI$132</formula1>
    </dataValidation>
    <dataValidation type="list" allowBlank="1" showErrorMessage="1" sqref="J198">
      <formula1>'10월'!$AB$198:$AI$198</formula1>
    </dataValidation>
    <dataValidation type="list" allowBlank="1" showErrorMessage="1" sqref="J188">
      <formula1>'10월'!$AB$188:$AI$188</formula1>
    </dataValidation>
    <dataValidation type="list" allowBlank="1" showErrorMessage="1" sqref="J419">
      <formula1>'10월'!$AB$419:$AI$419</formula1>
    </dataValidation>
    <dataValidation type="list" allowBlank="1" showErrorMessage="1" sqref="J424">
      <formula1>'10월'!$AB$424:$AI$424</formula1>
    </dataValidation>
    <dataValidation type="list" allowBlank="1" showErrorMessage="1" sqref="J221">
      <formula1>'10월'!$AB$221:$AI$221</formula1>
    </dataValidation>
    <dataValidation type="list" allowBlank="1" showErrorMessage="1" sqref="J281">
      <formula1>'10월'!$AB$281:$AI$281</formula1>
    </dataValidation>
    <dataValidation type="list" allowBlank="1" showErrorMessage="1" sqref="J107">
      <formula1>'10월'!$AB$107:$AI$107</formula1>
    </dataValidation>
    <dataValidation type="list" allowBlank="1" showErrorMessage="1" sqref="J182">
      <formula1>'10월'!$AB$182:$AI$182</formula1>
    </dataValidation>
    <dataValidation type="list" allowBlank="1" showErrorMessage="1" sqref="J429">
      <formula1>'10월'!$AB$429:$AI$429</formula1>
    </dataValidation>
    <dataValidation type="list" allowBlank="1" showErrorMessage="1" sqref="J277">
      <formula1>'10월'!$AB$277:$AI$277</formula1>
    </dataValidation>
    <dataValidation type="list" allowBlank="1" showErrorMessage="1" sqref="J495">
      <formula1>'10월'!$AB$495:$AI$495</formula1>
    </dataValidation>
    <dataValidation type="list" allowBlank="1" showErrorMessage="1" sqref="J287">
      <formula1>'10월'!$AB$287:$AI$287</formula1>
    </dataValidation>
    <dataValidation type="list" allowBlank="1" showErrorMessage="1" sqref="J117">
      <formula1>'10월'!$AB$117:$AI$117</formula1>
    </dataValidation>
    <dataValidation type="list" allowBlank="1" showErrorMessage="1" sqref="J325">
      <formula1>'10월'!$AB$325:$AI$325</formula1>
    </dataValidation>
    <dataValidation type="list" allowBlank="1" showErrorMessage="1" sqref="J320">
      <formula1>'10월'!$AB$320:$AI$320</formula1>
    </dataValidation>
    <dataValidation type="list" allowBlank="1" showErrorMessage="1" sqref="J187">
      <formula1>'10월'!$AB$187:$AI$187</formula1>
    </dataValidation>
    <dataValidation type="list" allowBlank="1" showErrorMessage="1" sqref="J490">
      <formula1>'10월'!$AB$490:$AI$490</formula1>
    </dataValidation>
    <dataValidation type="list" allowBlank="1" showErrorMessage="1" sqref="J192">
      <formula1>'10월'!$AB$192:$AI$192</formula1>
    </dataValidation>
    <dataValidation type="list" allowBlank="1" showErrorMessage="1" sqref="J282">
      <formula1>'10월'!$AB$282:$AI$282</formula1>
    </dataValidation>
    <dataValidation type="list" allowBlank="1" showErrorMessage="1" sqref="J494">
      <formula1>'10월'!$AB$494:$AI$494</formula1>
    </dataValidation>
    <dataValidation type="list" allowBlank="1" showErrorMessage="1" sqref="J102">
      <formula1>'10월'!$AB$102:$AI$102</formula1>
    </dataValidation>
    <dataValidation type="list" allowBlank="1" showErrorMessage="1" sqref="J418">
      <formula1>'10월'!$AB$418:$AI$418</formula1>
    </dataValidation>
    <dataValidation type="list" allowBlank="1" showErrorMessage="1" sqref="J220">
      <formula1>'10월'!$AB$220:$AI$220</formula1>
    </dataValidation>
    <dataValidation type="list" allowBlank="1" showErrorMessage="1" sqref="J286">
      <formula1>'10월'!$AB$286:$AI$286</formula1>
    </dataValidation>
    <dataValidation type="list" allowBlank="1" showErrorMessage="1" sqref="J376">
      <formula1>'10월'!$AB$376:$AI$376</formula1>
    </dataValidation>
    <dataValidation type="list" allowBlank="1" showErrorMessage="1" sqref="J183">
      <formula1>'10월'!$AB$183:$AI$183</formula1>
    </dataValidation>
    <dataValidation type="list" allowBlank="1" showErrorMessage="1" sqref="J310">
      <formula1>'10월'!$AB$310:$AI$310</formula1>
    </dataValidation>
    <dataValidation type="list" allowBlank="1" showErrorMessage="1" sqref="J428">
      <formula1>'10월'!$AB$428:$AI$428</formula1>
    </dataValidation>
    <dataValidation type="list" allowBlank="1" showErrorMessage="1" sqref="J465">
      <formula1>'10월'!$AB$465:$AI$465</formula1>
    </dataValidation>
    <dataValidation type="list" allowBlank="1" showErrorMessage="1" sqref="J276">
      <formula1>'10월'!$AB$276:$AI$276</formula1>
    </dataValidation>
    <dataValidation type="list" allowBlank="1" showErrorMessage="1" sqref="J158">
      <formula1>'10월'!$AB$158:$AI$158</formula1>
    </dataValidation>
    <dataValidation type="list" allowBlank="1" showErrorMessage="1" sqref="J329">
      <formula1>'10월'!$AB$329:$AI$329</formula1>
    </dataValidation>
    <dataValidation type="list" allowBlank="1" showErrorMessage="1" sqref="J366">
      <formula1>'10월'!$AB$366:$AI$366</formula1>
    </dataValidation>
    <dataValidation type="list" allowBlank="1" showErrorMessage="1" sqref="J193">
      <formula1>'10월'!$AB$193:$AI$193</formula1>
    </dataValidation>
    <dataValidation type="list" allowBlank="1" showErrorMessage="1" sqref="J455">
      <formula1>'10월'!$AB$455:$AI$455</formula1>
    </dataValidation>
    <dataValidation type="list" allowBlank="1" showErrorMessage="1" sqref="J101">
      <formula1>'10월'!$AB$101:$AI$101</formula1>
    </dataValidation>
    <dataValidation type="list" allowBlank="1" showErrorMessage="1" sqref="J375">
      <formula1>'10월'!$AB$375:$AI$375</formula1>
    </dataValidation>
    <dataValidation type="list" allowBlank="1" showErrorMessage="1" sqref="J237">
      <formula1>'10월'!$AB$237:$AI$237</formula1>
    </dataValidation>
    <dataValidation type="list" allowBlank="1" showErrorMessage="1" sqref="J464">
      <formula1>'10월'!$AB$464:$AI$464</formula1>
    </dataValidation>
    <dataValidation type="list" allowBlank="1" showErrorMessage="1" sqref="J148">
      <formula1>'10월'!$AB$148:$AI$148</formula1>
    </dataValidation>
    <dataValidation type="list" allowBlank="1" showErrorMessage="1" sqref="J365">
      <formula1>'10월'!$AB$365:$AI$365</formula1>
    </dataValidation>
    <dataValidation type="list" allowBlank="1" showErrorMessage="1" sqref="J247">
      <formula1>'10월'!$AB$247:$AI$247</formula1>
    </dataValidation>
    <dataValidation type="list" allowBlank="1" showErrorMessage="1" sqref="J157">
      <formula1>'10월'!$AB$157:$AI$157</formula1>
    </dataValidation>
    <dataValidation type="list" allowBlank="1" showErrorMessage="1" sqref="J270">
      <formula1>'10월'!$AB$270:$AI$270</formula1>
    </dataValidation>
    <dataValidation type="list" allowBlank="1" showErrorMessage="1" sqref="J364">
      <formula1>'10월'!$AB$364:$AI$364</formula1>
    </dataValidation>
    <dataValidation type="list" allowBlank="1" showErrorMessage="1" sqref="J326">
      <formula1>'10월'!$AB$326:$AI$326</formula1>
    </dataValidation>
    <dataValidation type="list" allowBlank="1" showErrorMessage="1" sqref="J232">
      <formula1>'10월'!$AB$232:$AI$232</formula1>
    </dataValidation>
    <dataValidation type="list" allowBlank="1" showErrorMessage="1" sqref="J321">
      <formula1>'10월'!$AB$321:$AI$321</formula1>
    </dataValidation>
    <dataValidation type="list" allowBlank="1" showErrorMessage="1" sqref="J181">
      <formula1>'10월'!$AB$181:$AI$181</formula1>
    </dataValidation>
    <dataValidation type="list" allowBlank="1" showErrorMessage="1" sqref="J184">
      <formula1>'10월'!$AB$184:$AI$184</formula1>
    </dataValidation>
    <dataValidation type="list" allowBlank="1" showErrorMessage="1" sqref="J146">
      <formula1>'10월'!$AB$146:$AI$146</formula1>
    </dataValidation>
    <dataValidation type="list" allowBlank="1" showErrorMessage="1" sqref="J468">
      <formula1>'10월'!$AB$468:$AI$468</formula1>
    </dataValidation>
    <dataValidation type="list" allowBlank="1" showErrorMessage="1" sqref="J288">
      <formula1>'10월'!$AB$288:$AI$288</formula1>
    </dataValidation>
    <dataValidation type="list" allowBlank="1" showErrorMessage="1" sqref="J88">
      <formula1>'10월'!$AB$88:$AI$88</formula1>
    </dataValidation>
    <dataValidation type="list" allowBlank="1" showErrorMessage="1" sqref="J377">
      <formula1>'10월'!$AB$377:$AI$377</formula1>
    </dataValidation>
    <dataValidation type="list" allowBlank="1" showErrorMessage="1" sqref="J103">
      <formula1>'10월'!$AB$103:$AI$103</formula1>
    </dataValidation>
    <dataValidation type="list" allowBlank="1" showErrorMessage="1" sqref="J141">
      <formula1>'10월'!$AB$141:$AI$141</formula1>
    </dataValidation>
    <dataValidation type="list" allowBlank="1" showErrorMessage="1" sqref="J339">
      <formula1>'10월'!$AB$339:$AI$339</formula1>
    </dataValidation>
    <dataValidation type="list" allowBlank="1" showErrorMessage="1" sqref="J159">
      <formula1>'10월'!$AB$159:$AI$159</formula1>
    </dataValidation>
    <dataValidation type="list" allowBlank="1" showErrorMessage="1" sqref="J453">
      <formula1>'10월'!$AB$453:$AI$453</formula1>
    </dataValidation>
    <dataValidation type="list" allowBlank="1" showErrorMessage="1" sqref="J273">
      <formula1>'10월'!$AB$273:$AI$273</formula1>
    </dataValidation>
    <dataValidation type="list" allowBlank="1" showErrorMessage="1" sqref="J197">
      <formula1>'10월'!$AB$197:$AI$197</formula1>
    </dataValidation>
    <dataValidation type="list" allowBlank="1" showErrorMessage="1" sqref="J87">
      <formula1>'10월'!$AB$87:$AI$87</formula1>
    </dataValidation>
    <dataValidation type="list" allowBlank="1" showErrorMessage="1" sqref="J108">
      <formula1>'10월'!$AB$108:$AI$108</formula1>
    </dataValidation>
    <dataValidation type="list" allowBlank="1" showErrorMessage="1" sqref="J235">
      <formula1>'10월'!$AB$235:$AI$235</formula1>
    </dataValidation>
    <dataValidation type="list" allowBlank="1" showErrorMessage="1" sqref="J410">
      <formula1>'10월'!$AB$410:$AI$410</formula1>
    </dataValidation>
    <dataValidation type="list" allowBlank="1" showErrorMessage="1" sqref="J230">
      <formula1>'10월'!$AB$230:$AI$230</formula1>
    </dataValidation>
    <dataValidation type="list" allowBlank="1" showErrorMessage="1" sqref="J415">
      <formula1>'10월'!$AB$415:$AI$415</formula1>
    </dataValidation>
    <dataValidation type="list" allowBlank="1" showErrorMessage="1" sqref="J234">
      <formula1>'10월'!$AB$234:$AI$234</formula1>
    </dataValidation>
    <dataValidation type="list" allowBlank="1" showErrorMessage="1" sqref="J362">
      <formula1>'10월'!$AB$362:$AI$362</formula1>
    </dataValidation>
    <dataValidation type="list" allowBlank="1" showErrorMessage="1" sqref="J272">
      <formula1>'10월'!$AB$272:$AI$272</formula1>
    </dataValidation>
    <dataValidation type="list" allowBlank="1" showErrorMessage="1" sqref="J106">
      <formula1>'10월'!$AB$106:$AI$106</formula1>
    </dataValidation>
    <dataValidation type="list" allowBlank="1" showErrorMessage="1" sqref="J414">
      <formula1>'10월'!$AB$414:$AI$414</formula1>
    </dataValidation>
    <dataValidation type="list" allowBlank="1" showErrorMessage="1" sqref="J324">
      <formula1>'10월'!$AB$324:$AI$324</formula1>
    </dataValidation>
    <dataValidation type="list" allowBlank="1" showErrorMessage="1" sqref="J144">
      <formula1>'10월'!$AB$144:$AI$144</formula1>
    </dataValidation>
    <dataValidation type="list" allowBlank="1" showErrorMessage="1" sqref="J451">
      <formula1>'10월'!$AB$451:$AI$451</formula1>
    </dataValidation>
    <dataValidation type="list" allowBlank="1" showErrorMessage="1" sqref="J89">
      <formula1>'10월'!$AB$89:$AI$89</formula1>
    </dataValidation>
    <dataValidation type="list" allowBlank="1" showErrorMessage="1" sqref="J361">
      <formula1>'10월'!$AB$361:$AI$361</formula1>
    </dataValidation>
    <dataValidation type="list" allowBlank="1" showErrorMessage="1" sqref="J105">
      <formula1>'10월'!$AB$105:$AI$105</formula1>
    </dataValidation>
    <dataValidation type="list" allowBlank="1" showErrorMessage="1" sqref="J233">
      <formula1>'10월'!$AB$233:$AI$233</formula1>
    </dataValidation>
    <dataValidation type="list" allowBlank="1" showErrorMessage="1" sqref="J379">
      <formula1>'10월'!$AB$379:$AI$379</formula1>
    </dataValidation>
    <dataValidation type="list" allowBlank="1" showErrorMessage="1" sqref="J469">
      <formula1>'10월'!$AB$469:$AI$469</formula1>
    </dataValidation>
    <dataValidation type="list" allowBlank="1" showErrorMessage="1" sqref="J323">
      <formula1>'10월'!$AB$323:$AI$323</formula1>
    </dataValidation>
    <dataValidation type="list" allowBlank="1" showErrorMessage="1" sqref="J143">
      <formula1>'10월'!$AB$143:$AI$143</formula1>
    </dataValidation>
    <dataValidation type="list" allowBlank="1" showErrorMessage="1" sqref="J412">
      <formula1>'10월'!$AB$412:$AI$412</formula1>
    </dataValidation>
    <dataValidation type="list" allowBlank="1" showErrorMessage="1" sqref="J413">
      <formula1>'10월'!$AB$413:$AI$413</formula1>
    </dataValidation>
    <dataValidation type="list" allowBlank="1" showErrorMessage="1" sqref="J450">
      <formula1>'10월'!$AB$450:$AI$450</formula1>
    </dataValidation>
    <dataValidation type="list" allowBlank="1" showErrorMessage="1" sqref="J289">
      <formula1>'10월'!$AB$289:$AI$289</formula1>
    </dataValidation>
    <dataValidation type="list" allowBlank="1" showErrorMessage="1" sqref="J199">
      <formula1>'10월'!$AB$199:$AI$199</formula1>
    </dataValidation>
    <dataValidation type="list" allowBlank="1" showErrorMessage="1" sqref="J360">
      <formula1>'10월'!$AB$360:$AI$360</formula1>
    </dataValidation>
    <dataValidation type="list" allowBlank="1" showErrorMessage="1" sqref="J180">
      <formula1>'10월'!$AB$180:$AI$180</formula1>
    </dataValidation>
    <dataValidation type="list" allowBlank="1" showErrorMessage="1" sqref="I62:I500">
      <formula1>'설정시트'!$C$7:$C$20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89">
        <v>2024.0</v>
      </c>
      <c r="D3" s="90">
        <v>11.0</v>
      </c>
    </row>
    <row r="8">
      <c r="R8" s="91" t="s">
        <v>107</v>
      </c>
      <c r="S8" s="92" t="s">
        <v>108</v>
      </c>
      <c r="T8" s="92" t="s">
        <v>109</v>
      </c>
      <c r="U8" s="92" t="s">
        <v>110</v>
      </c>
      <c r="V8" s="92" t="s">
        <v>109</v>
      </c>
      <c r="W8" s="92" t="s">
        <v>111</v>
      </c>
      <c r="X8" s="93" t="s">
        <v>107</v>
      </c>
      <c r="Y8" s="94" t="s">
        <v>112</v>
      </c>
      <c r="AB8" s="95" t="s">
        <v>1</v>
      </c>
      <c r="AC8" s="96" t="s">
        <v>61</v>
      </c>
      <c r="AD8" s="97"/>
      <c r="AE8" s="97"/>
      <c r="AF8" s="97"/>
      <c r="AG8" s="97"/>
    </row>
    <row r="9">
      <c r="R9" s="98">
        <f>DATE($C$3,$D$3,1)-WEEKDAY(DATE($C$3,$D$3,1))+1</f>
        <v>45592</v>
      </c>
      <c r="S9" s="99">
        <f t="shared" ref="S9:X9" si="1">R9 + 1</f>
        <v>45593</v>
      </c>
      <c r="T9" s="100">
        <f t="shared" si="1"/>
        <v>45594</v>
      </c>
      <c r="U9" s="100">
        <f t="shared" si="1"/>
        <v>45595</v>
      </c>
      <c r="V9" s="100">
        <f t="shared" si="1"/>
        <v>45596</v>
      </c>
      <c r="W9" s="100">
        <f t="shared" si="1"/>
        <v>45597</v>
      </c>
      <c r="X9" s="101">
        <f t="shared" si="1"/>
        <v>45598</v>
      </c>
      <c r="Y9" s="102"/>
      <c r="AB9" s="103" t="str">
        <f>$H$25</f>
        <v>🍪고정비</v>
      </c>
      <c r="AC9" s="104">
        <f>$K$31</f>
        <v>702418</v>
      </c>
      <c r="AD9" s="105">
        <f t="shared" ref="AD9:AD20" si="3">_xlfn.RANK.EQ(AC9,$AB$9:$AC$20,0) + ROW(AB1)/10000</f>
        <v>2.0001</v>
      </c>
      <c r="AE9" s="105">
        <f t="shared" ref="AE9:AE20" si="4">SMALL($AD$9:$AD$20, ROW(AB1))</f>
        <v>1.0005</v>
      </c>
      <c r="AF9" s="105" t="str">
        <f t="shared" ref="AF9:AF20" si="5">INDEX($AB$9:$AB$20,MATCH(AE9,$AD$9:$AD$20,0))</f>
        <v>🍪식비</v>
      </c>
      <c r="AG9" s="104">
        <f t="shared" ref="AG9:AG20" si="6">INDEX($AC$9:$AC$20,MATCH(AE9,$AD$9:$AD$20,0))</f>
        <v>795765</v>
      </c>
    </row>
    <row r="10">
      <c r="R10" s="106">
        <f t="shared" ref="R10:X10" si="2">SUMIFS($K$62:$K$500,$H$62:$H$500,R9,$I$62:$I$500,"&lt;&gt;수입",$I$62:$I$500,"&lt;&gt;저축")</f>
        <v>0</v>
      </c>
      <c r="S10" s="107">
        <f t="shared" si="2"/>
        <v>0</v>
      </c>
      <c r="T10" s="108">
        <f t="shared" si="2"/>
        <v>0</v>
      </c>
      <c r="U10" s="108">
        <f t="shared" si="2"/>
        <v>0</v>
      </c>
      <c r="V10" s="108">
        <f t="shared" si="2"/>
        <v>0</v>
      </c>
      <c r="W10" s="108">
        <f t="shared" si="2"/>
        <v>134850</v>
      </c>
      <c r="X10" s="108">
        <f t="shared" si="2"/>
        <v>375450</v>
      </c>
      <c r="Y10" s="108">
        <f>SUM(R10:X10)</f>
        <v>510300</v>
      </c>
      <c r="AB10" s="103" t="str">
        <f>$H$33</f>
        <v>🐻고정비</v>
      </c>
      <c r="AC10" s="104">
        <f>$K$39</f>
        <v>229090</v>
      </c>
      <c r="AD10" s="105">
        <f t="shared" si="3"/>
        <v>5.0002</v>
      </c>
      <c r="AE10" s="105">
        <f t="shared" si="4"/>
        <v>2.0001</v>
      </c>
      <c r="AF10" s="105" t="str">
        <f t="shared" si="5"/>
        <v>🍪고정비</v>
      </c>
      <c r="AG10" s="104">
        <f t="shared" si="6"/>
        <v>702418</v>
      </c>
    </row>
    <row r="11">
      <c r="C11" s="109" t="s">
        <v>113</v>
      </c>
      <c r="D11" s="110" t="s">
        <v>114</v>
      </c>
      <c r="R11" s="111">
        <f t="shared" ref="R11:X11" si="7">R9 + 7</f>
        <v>45599</v>
      </c>
      <c r="S11" s="112">
        <f t="shared" si="7"/>
        <v>45600</v>
      </c>
      <c r="T11" s="99">
        <f t="shared" si="7"/>
        <v>45601</v>
      </c>
      <c r="U11" s="99">
        <f t="shared" si="7"/>
        <v>45602</v>
      </c>
      <c r="V11" s="100">
        <f t="shared" si="7"/>
        <v>45603</v>
      </c>
      <c r="W11" s="113">
        <f t="shared" si="7"/>
        <v>45604</v>
      </c>
      <c r="X11" s="114">
        <f t="shared" si="7"/>
        <v>45605</v>
      </c>
      <c r="Y11" s="115"/>
      <c r="AB11" s="103" t="str">
        <f>$H$41</f>
        <v>🍪생필품</v>
      </c>
      <c r="AC11" s="104">
        <f>$K$47</f>
        <v>198112</v>
      </c>
      <c r="AD11" s="105">
        <f t="shared" si="3"/>
        <v>6.0003</v>
      </c>
      <c r="AE11" s="105">
        <f t="shared" si="4"/>
        <v>3.0008</v>
      </c>
      <c r="AF11" s="105" t="str">
        <f t="shared" si="5"/>
        <v>🐻여가비</v>
      </c>
      <c r="AG11" s="104">
        <f t="shared" si="6"/>
        <v>611798</v>
      </c>
    </row>
    <row r="12">
      <c r="C12" s="116" t="s">
        <v>115</v>
      </c>
      <c r="D12" s="117">
        <f>F33</f>
        <v>8712580</v>
      </c>
      <c r="R12" s="118">
        <f t="shared" ref="R12:X12" si="8">SUMIFS($K$62:$K$500,$H$62:$H$500,R11,$I$62:$I$500,"&lt;&gt;수입",$I$62:$I$500,"&lt;&gt;저축")</f>
        <v>121280</v>
      </c>
      <c r="S12" s="119">
        <f t="shared" si="8"/>
        <v>24000</v>
      </c>
      <c r="T12" s="120">
        <f t="shared" si="8"/>
        <v>10000</v>
      </c>
      <c r="U12" s="120">
        <f t="shared" si="8"/>
        <v>270500</v>
      </c>
      <c r="V12" s="118">
        <f t="shared" si="8"/>
        <v>45440</v>
      </c>
      <c r="W12" s="121">
        <f t="shared" si="8"/>
        <v>60890</v>
      </c>
      <c r="X12" s="121">
        <f t="shared" si="8"/>
        <v>119418</v>
      </c>
      <c r="Y12" s="121">
        <f>SUM(R12:X12)</f>
        <v>651528</v>
      </c>
      <c r="AB12" s="103" t="str">
        <f>$H$49</f>
        <v>🐻생필품</v>
      </c>
      <c r="AC12" s="104">
        <f>$K$55</f>
        <v>0</v>
      </c>
      <c r="AD12" s="105">
        <f t="shared" si="3"/>
        <v>11.0004</v>
      </c>
      <c r="AE12" s="105">
        <f t="shared" si="4"/>
        <v>4.001</v>
      </c>
      <c r="AF12" s="105" t="str">
        <f t="shared" si="5"/>
        <v>🐻기타</v>
      </c>
      <c r="AG12" s="104">
        <f t="shared" si="6"/>
        <v>414868</v>
      </c>
    </row>
    <row r="13">
      <c r="C13" s="46"/>
      <c r="D13" s="122"/>
      <c r="E13" s="109" t="s">
        <v>52</v>
      </c>
      <c r="F13" s="110" t="s">
        <v>114</v>
      </c>
      <c r="I13" s="123"/>
      <c r="J13" s="123"/>
      <c r="R13" s="111">
        <f t="shared" ref="R13:X13" si="9">R11+7</f>
        <v>45606</v>
      </c>
      <c r="S13" s="112">
        <f t="shared" si="9"/>
        <v>45607</v>
      </c>
      <c r="T13" s="99">
        <f t="shared" si="9"/>
        <v>45608</v>
      </c>
      <c r="U13" s="99">
        <f t="shared" si="9"/>
        <v>45609</v>
      </c>
      <c r="V13" s="100">
        <f t="shared" si="9"/>
        <v>45610</v>
      </c>
      <c r="W13" s="113">
        <f t="shared" si="9"/>
        <v>45611</v>
      </c>
      <c r="X13" s="114">
        <f t="shared" si="9"/>
        <v>45612</v>
      </c>
      <c r="Y13" s="115"/>
      <c r="AB13" s="103" t="str">
        <f>$M$25</f>
        <v>🍪식비</v>
      </c>
      <c r="AC13" s="104">
        <f>$P$31</f>
        <v>795765</v>
      </c>
      <c r="AD13" s="105">
        <f t="shared" si="3"/>
        <v>1.0005</v>
      </c>
      <c r="AE13" s="105">
        <f t="shared" si="4"/>
        <v>5.0002</v>
      </c>
      <c r="AF13" s="105" t="str">
        <f t="shared" si="5"/>
        <v>🐻고정비</v>
      </c>
      <c r="AG13" s="104">
        <f t="shared" si="6"/>
        <v>229090</v>
      </c>
    </row>
    <row r="14">
      <c r="C14" s="116" t="s">
        <v>116</v>
      </c>
      <c r="D14" s="117">
        <f>SUM($K$31+$K$39+$K$47+$K$55+$P$31+$P$39+$P$47+$P$55+X31+X39+X47+X55)</f>
        <v>3439438</v>
      </c>
      <c r="E14" s="124" t="s">
        <v>53</v>
      </c>
      <c r="F14" s="125">
        <f t="shared" ref="F14:F19" si="11">SUMIFS($K$62:$K$500,$L$62:$L$500,E14,$I$62:$I$500,"&lt;&gt;수입",$I$62:$I$500,"&lt;&gt;저축")</f>
        <v>44380</v>
      </c>
      <c r="I14" s="126"/>
      <c r="J14" s="123"/>
      <c r="R14" s="118">
        <f t="shared" ref="R14:X14" si="10">SUMIFS($K$62:$K$500,$H$62:$H$500,R13,$I$62:$I$500,"&lt;&gt;수입",$I$62:$I$500,"&lt;&gt;저축")</f>
        <v>32000</v>
      </c>
      <c r="S14" s="119">
        <f t="shared" si="10"/>
        <v>268360</v>
      </c>
      <c r="T14" s="120">
        <f t="shared" si="10"/>
        <v>12800</v>
      </c>
      <c r="U14" s="120">
        <f t="shared" si="10"/>
        <v>53300</v>
      </c>
      <c r="V14" s="118">
        <f t="shared" si="10"/>
        <v>119910</v>
      </c>
      <c r="W14" s="121">
        <f t="shared" si="10"/>
        <v>69750</v>
      </c>
      <c r="X14" s="121">
        <f t="shared" si="10"/>
        <v>17000</v>
      </c>
      <c r="Y14" s="121">
        <f>SUM(R14:X14)</f>
        <v>573120</v>
      </c>
      <c r="AB14" s="103" t="str">
        <f>$M$33</f>
        <v>🐻식비</v>
      </c>
      <c r="AC14" s="104">
        <f>$P$39</f>
        <v>193700</v>
      </c>
      <c r="AD14" s="105">
        <f t="shared" si="3"/>
        <v>7.0006</v>
      </c>
      <c r="AE14" s="105">
        <f t="shared" si="4"/>
        <v>6.0003</v>
      </c>
      <c r="AF14" s="105" t="str">
        <f t="shared" si="5"/>
        <v>🍪생필품</v>
      </c>
      <c r="AG14" s="104">
        <f t="shared" si="6"/>
        <v>198112</v>
      </c>
    </row>
    <row r="15">
      <c r="C15" s="46"/>
      <c r="D15" s="122"/>
      <c r="E15" s="124" t="s">
        <v>54</v>
      </c>
      <c r="F15" s="125">
        <f t="shared" si="11"/>
        <v>625710</v>
      </c>
      <c r="I15" s="126"/>
      <c r="J15" s="123"/>
      <c r="R15" s="111">
        <f t="shared" ref="R15:X15" si="12">R13+7</f>
        <v>45613</v>
      </c>
      <c r="S15" s="112">
        <f t="shared" si="12"/>
        <v>45614</v>
      </c>
      <c r="T15" s="99">
        <f t="shared" si="12"/>
        <v>45615</v>
      </c>
      <c r="U15" s="99">
        <f t="shared" si="12"/>
        <v>45616</v>
      </c>
      <c r="V15" s="100">
        <f t="shared" si="12"/>
        <v>45617</v>
      </c>
      <c r="W15" s="113">
        <f t="shared" si="12"/>
        <v>45618</v>
      </c>
      <c r="X15" s="114">
        <f t="shared" si="12"/>
        <v>45619</v>
      </c>
      <c r="Y15" s="115"/>
      <c r="AB15" s="103" t="str">
        <f>$M$41</f>
        <v>🍪여가비</v>
      </c>
      <c r="AC15" s="104">
        <f>$P$47</f>
        <v>93890</v>
      </c>
      <c r="AD15" s="105">
        <f t="shared" si="3"/>
        <v>9.0007</v>
      </c>
      <c r="AE15" s="105">
        <f t="shared" si="4"/>
        <v>7.0006</v>
      </c>
      <c r="AF15" s="105" t="str">
        <f t="shared" si="5"/>
        <v>🐻식비</v>
      </c>
      <c r="AG15" s="104">
        <f t="shared" si="6"/>
        <v>193700</v>
      </c>
    </row>
    <row r="16">
      <c r="C16" s="116" t="s">
        <v>117</v>
      </c>
      <c r="D16" s="117">
        <f>F43</f>
        <v>8400000</v>
      </c>
      <c r="E16" s="124" t="s">
        <v>55</v>
      </c>
      <c r="F16" s="125">
        <f t="shared" si="11"/>
        <v>1042962</v>
      </c>
      <c r="H16" s="127" t="s">
        <v>118</v>
      </c>
      <c r="I16" s="128"/>
      <c r="J16" s="128"/>
      <c r="K16" s="53"/>
      <c r="R16" s="118">
        <f t="shared" ref="R16:X16" si="13">SUMIFS($K$62:$K$500,$H$62:$H$500,R15,$I$62:$I$500,"&lt;&gt;수입",$I$62:$I$500,"&lt;&gt;저축")</f>
        <v>48020</v>
      </c>
      <c r="S16" s="119">
        <f t="shared" si="13"/>
        <v>70230</v>
      </c>
      <c r="T16" s="120">
        <f t="shared" si="13"/>
        <v>99782</v>
      </c>
      <c r="U16" s="120">
        <f t="shared" si="13"/>
        <v>45713</v>
      </c>
      <c r="V16" s="118">
        <f t="shared" si="13"/>
        <v>74420</v>
      </c>
      <c r="W16" s="121">
        <f t="shared" si="13"/>
        <v>57162</v>
      </c>
      <c r="X16" s="121">
        <f t="shared" si="13"/>
        <v>67200</v>
      </c>
      <c r="Y16" s="121">
        <f>SUM(R16:X16)</f>
        <v>462527</v>
      </c>
      <c r="AB16" s="103" t="str">
        <f>$M$49</f>
        <v>🐻여가비</v>
      </c>
      <c r="AC16" s="104">
        <f>$P$55</f>
        <v>611798</v>
      </c>
      <c r="AD16" s="105">
        <f t="shared" si="3"/>
        <v>3.0008</v>
      </c>
      <c r="AE16" s="105">
        <f t="shared" si="4"/>
        <v>8.0009</v>
      </c>
      <c r="AF16" s="105" t="str">
        <f t="shared" si="5"/>
        <v>🍪기타</v>
      </c>
      <c r="AG16" s="104">
        <f t="shared" si="6"/>
        <v>177597</v>
      </c>
    </row>
    <row r="17">
      <c r="C17" s="46"/>
      <c r="D17" s="122"/>
      <c r="E17" s="124" t="s">
        <v>56</v>
      </c>
      <c r="F17" s="125">
        <f t="shared" si="11"/>
        <v>476820</v>
      </c>
      <c r="H17" s="129"/>
      <c r="I17" s="130"/>
      <c r="J17" s="131"/>
      <c r="K17" s="132"/>
      <c r="R17" s="111">
        <f t="shared" ref="R17:X17" si="14">R15+7</f>
        <v>45620</v>
      </c>
      <c r="S17" s="112">
        <f t="shared" si="14"/>
        <v>45621</v>
      </c>
      <c r="T17" s="99">
        <f t="shared" si="14"/>
        <v>45622</v>
      </c>
      <c r="U17" s="99">
        <f t="shared" si="14"/>
        <v>45623</v>
      </c>
      <c r="V17" s="100">
        <f t="shared" si="14"/>
        <v>45624</v>
      </c>
      <c r="W17" s="113">
        <f t="shared" si="14"/>
        <v>45625</v>
      </c>
      <c r="X17" s="114">
        <f t="shared" si="14"/>
        <v>45626</v>
      </c>
      <c r="Y17" s="115"/>
      <c r="AB17" s="103" t="str">
        <f>$R$25</f>
        <v>🍪기타</v>
      </c>
      <c r="AC17" s="104">
        <f>$X$31</f>
        <v>177597</v>
      </c>
      <c r="AD17" s="105">
        <f t="shared" si="3"/>
        <v>8.0009</v>
      </c>
      <c r="AE17" s="105">
        <f t="shared" si="4"/>
        <v>9.0007</v>
      </c>
      <c r="AF17" s="105" t="str">
        <f t="shared" si="5"/>
        <v>🍪여가비</v>
      </c>
      <c r="AG17" s="104">
        <f t="shared" si="6"/>
        <v>93890</v>
      </c>
    </row>
    <row r="18">
      <c r="C18" s="133" t="s">
        <v>119</v>
      </c>
      <c r="D18" s="134">
        <f>D12-D14-D16</f>
        <v>-3126858</v>
      </c>
      <c r="E18" s="124" t="s">
        <v>57</v>
      </c>
      <c r="F18" s="125">
        <f t="shared" si="11"/>
        <v>334750</v>
      </c>
      <c r="H18" s="129"/>
      <c r="I18" s="130"/>
      <c r="J18" s="131"/>
      <c r="K18" s="132"/>
      <c r="R18" s="108">
        <f t="shared" ref="R18:X18" si="15">SUMIFS($K$62:$K$500,$H$62:$H$500,R17,$I$62:$I$500,"&lt;&gt;수입",$I$62:$I$500,"&lt;&gt;저축")</f>
        <v>75730</v>
      </c>
      <c r="S18" s="135">
        <f t="shared" si="15"/>
        <v>297928</v>
      </c>
      <c r="T18" s="136">
        <f t="shared" si="15"/>
        <v>282440</v>
      </c>
      <c r="U18" s="136">
        <f t="shared" si="15"/>
        <v>24650</v>
      </c>
      <c r="V18" s="108">
        <f t="shared" si="15"/>
        <v>97600</v>
      </c>
      <c r="W18" s="137">
        <f t="shared" si="15"/>
        <v>70200</v>
      </c>
      <c r="X18" s="137">
        <f t="shared" si="15"/>
        <v>393415</v>
      </c>
      <c r="Y18" s="137">
        <f>SUM(R18:X18)</f>
        <v>1241963</v>
      </c>
      <c r="AB18" s="103" t="str">
        <f>$R$33</f>
        <v>🐻기타</v>
      </c>
      <c r="AC18" s="104">
        <f>$X$39</f>
        <v>414868</v>
      </c>
      <c r="AD18" s="105">
        <f t="shared" si="3"/>
        <v>4.001</v>
      </c>
      <c r="AE18" s="105">
        <f t="shared" si="4"/>
        <v>10.0011</v>
      </c>
      <c r="AF18" s="105" t="str">
        <f t="shared" si="5"/>
        <v>🍪이벤트성</v>
      </c>
      <c r="AG18" s="104">
        <f t="shared" si="6"/>
        <v>22200</v>
      </c>
    </row>
    <row r="19">
      <c r="C19" s="138" t="s">
        <v>120</v>
      </c>
      <c r="D19" s="139">
        <f>(D16+D18)/D12</f>
        <v>0.6052331227</v>
      </c>
      <c r="E19" s="124" t="s">
        <v>58</v>
      </c>
      <c r="F19" s="125">
        <f t="shared" si="11"/>
        <v>914816</v>
      </c>
      <c r="H19" s="129"/>
      <c r="I19" s="130"/>
      <c r="J19" s="131"/>
      <c r="K19" s="132"/>
      <c r="R19" s="140">
        <f t="shared" ref="R19:X19" si="16">R17+7</f>
        <v>45627</v>
      </c>
      <c r="S19" s="141">
        <f t="shared" si="16"/>
        <v>45628</v>
      </c>
      <c r="T19" s="142">
        <f t="shared" si="16"/>
        <v>45629</v>
      </c>
      <c r="U19" s="142">
        <f t="shared" si="16"/>
        <v>45630</v>
      </c>
      <c r="V19" s="143">
        <f t="shared" si="16"/>
        <v>45631</v>
      </c>
      <c r="W19" s="144">
        <f t="shared" si="16"/>
        <v>45632</v>
      </c>
      <c r="X19" s="145">
        <f t="shared" si="16"/>
        <v>45633</v>
      </c>
      <c r="Y19" s="146"/>
      <c r="AB19" s="103" t="str">
        <f>$R$41</f>
        <v>🍪이벤트성</v>
      </c>
      <c r="AC19" s="104">
        <f>$X$47</f>
        <v>22200</v>
      </c>
      <c r="AD19" s="105">
        <f t="shared" si="3"/>
        <v>10.0011</v>
      </c>
      <c r="AE19" s="105">
        <f t="shared" si="4"/>
        <v>11.0004</v>
      </c>
      <c r="AF19" s="105" t="str">
        <f t="shared" si="5"/>
        <v>🐻생필품</v>
      </c>
      <c r="AG19" s="104">
        <f t="shared" si="6"/>
        <v>0</v>
      </c>
    </row>
    <row r="20">
      <c r="C20" s="147" t="s">
        <v>121</v>
      </c>
      <c r="D20" s="148">
        <f>D18/D12</f>
        <v>-0.3588900188</v>
      </c>
      <c r="E20" s="149" t="s">
        <v>116</v>
      </c>
      <c r="F20" s="150">
        <f>SUM($F$14:$F$19)</f>
        <v>3439438</v>
      </c>
      <c r="H20" s="151"/>
      <c r="I20" s="152"/>
      <c r="J20" s="153"/>
      <c r="K20" s="55"/>
      <c r="R20" s="108">
        <f t="shared" ref="R20:X20" si="17">SUMIFS($K$62:$K$500,$H$62:$H$500,R19,$I$62:$I$500,"&lt;&gt;수입",$I$62:$I$500,"&lt;&gt;저축")</f>
        <v>0</v>
      </c>
      <c r="S20" s="135">
        <f t="shared" si="17"/>
        <v>0</v>
      </c>
      <c r="T20" s="136">
        <f t="shared" si="17"/>
        <v>0</v>
      </c>
      <c r="U20" s="136">
        <f t="shared" si="17"/>
        <v>0</v>
      </c>
      <c r="V20" s="108">
        <f t="shared" si="17"/>
        <v>0</v>
      </c>
      <c r="W20" s="137">
        <f t="shared" si="17"/>
        <v>0</v>
      </c>
      <c r="X20" s="137">
        <f t="shared" si="17"/>
        <v>0</v>
      </c>
      <c r="Y20" s="137">
        <f>SUM(R20:X20)</f>
        <v>0</v>
      </c>
      <c r="AB20" s="103" t="str">
        <f>$R$49</f>
        <v>🐻 이벤트성</v>
      </c>
      <c r="AC20" s="104">
        <f>$X$55</f>
        <v>0</v>
      </c>
      <c r="AD20" s="105">
        <f t="shared" si="3"/>
        <v>11.0012</v>
      </c>
      <c r="AE20" s="105">
        <f t="shared" si="4"/>
        <v>11.0012</v>
      </c>
      <c r="AF20" s="105" t="str">
        <f t="shared" si="5"/>
        <v>🐻 이벤트성</v>
      </c>
      <c r="AG20" s="104">
        <f t="shared" si="6"/>
        <v>0</v>
      </c>
    </row>
    <row r="21">
      <c r="I21" s="126"/>
      <c r="J21" s="123"/>
    </row>
    <row r="24">
      <c r="C24" s="109" t="s">
        <v>1</v>
      </c>
      <c r="D24" s="154" t="s">
        <v>2</v>
      </c>
      <c r="E24" s="154" t="s">
        <v>122</v>
      </c>
      <c r="F24" s="110" t="s">
        <v>61</v>
      </c>
      <c r="H24" s="109" t="s">
        <v>1</v>
      </c>
      <c r="I24" s="154" t="s">
        <v>2</v>
      </c>
      <c r="J24" s="154" t="s">
        <v>123</v>
      </c>
      <c r="K24" s="110" t="s">
        <v>61</v>
      </c>
      <c r="M24" s="109" t="s">
        <v>1</v>
      </c>
      <c r="N24" s="154" t="s">
        <v>2</v>
      </c>
      <c r="O24" s="154" t="s">
        <v>123</v>
      </c>
      <c r="P24" s="110" t="s">
        <v>61</v>
      </c>
      <c r="R24" s="155" t="s">
        <v>1</v>
      </c>
      <c r="S24" s="156"/>
      <c r="T24" s="157" t="s">
        <v>2</v>
      </c>
      <c r="U24" s="156"/>
      <c r="V24" s="157" t="s">
        <v>123</v>
      </c>
      <c r="W24" s="156"/>
      <c r="X24" s="157" t="s">
        <v>61</v>
      </c>
      <c r="Y24" s="53"/>
    </row>
    <row r="25">
      <c r="C25" s="158" t="s">
        <v>3</v>
      </c>
      <c r="D25" s="41" t="s">
        <v>4</v>
      </c>
      <c r="E25" s="159"/>
      <c r="F25" s="125">
        <f t="shared" ref="F25:F32" si="18">SUMIFS($K$62:$K$500,$I$62:$I$500,$C$25,$J$62:$J$500,D25)</f>
        <v>3257030</v>
      </c>
      <c r="H25" s="160" t="s">
        <v>14</v>
      </c>
      <c r="I25" s="41" t="s">
        <v>15</v>
      </c>
      <c r="J25" s="159"/>
      <c r="K25" s="125">
        <f t="shared" ref="K25:K30" si="19">SUMIFS($K$62:$K$500,$I$62:$I$500,$H$25,$J$62:$J$500,I25)</f>
        <v>241940</v>
      </c>
      <c r="M25" s="160" t="s">
        <v>26</v>
      </c>
      <c r="N25" s="41" t="s">
        <v>27</v>
      </c>
      <c r="O25" s="159"/>
      <c r="P25" s="125">
        <f t="shared" ref="P25:P30" si="20">SUMIFS($K$62:$K$500,$I$62:$I$500,$M$25,$J$62:$J$500,N25)</f>
        <v>340743</v>
      </c>
      <c r="R25" s="161" t="s">
        <v>39</v>
      </c>
      <c r="S25" s="162"/>
      <c r="T25" s="163" t="s">
        <v>40</v>
      </c>
      <c r="U25" s="130"/>
      <c r="V25" s="164"/>
      <c r="W25" s="162"/>
      <c r="X25" s="165">
        <f t="shared" ref="X25:X30" si="21">SUMIFS($K$62:$K$500,$I$62:$I$500,$R$25,$J$62:$J$500,T25)</f>
        <v>0</v>
      </c>
      <c r="Y25" s="132"/>
    </row>
    <row r="26">
      <c r="C26" s="45"/>
      <c r="D26" s="41" t="s">
        <v>5</v>
      </c>
      <c r="E26" s="166"/>
      <c r="F26" s="125">
        <f t="shared" si="18"/>
        <v>0</v>
      </c>
      <c r="H26" s="45"/>
      <c r="I26" s="41" t="s">
        <v>16</v>
      </c>
      <c r="J26" s="166"/>
      <c r="K26" s="125">
        <f t="shared" si="19"/>
        <v>100000</v>
      </c>
      <c r="M26" s="45"/>
      <c r="N26" s="41" t="s">
        <v>28</v>
      </c>
      <c r="O26" s="166"/>
      <c r="P26" s="125">
        <f t="shared" si="20"/>
        <v>31410</v>
      </c>
      <c r="R26" s="167"/>
      <c r="S26" s="168"/>
      <c r="T26" s="163" t="s">
        <v>41</v>
      </c>
      <c r="U26" s="130"/>
      <c r="V26" s="169"/>
      <c r="W26" s="168"/>
      <c r="X26" s="165">
        <f t="shared" si="21"/>
        <v>54800</v>
      </c>
      <c r="Y26" s="132"/>
    </row>
    <row r="27">
      <c r="C27" s="45"/>
      <c r="D27" s="41" t="s">
        <v>6</v>
      </c>
      <c r="E27" s="166"/>
      <c r="F27" s="125">
        <f t="shared" si="18"/>
        <v>5353370</v>
      </c>
      <c r="H27" s="45"/>
      <c r="I27" s="41" t="s">
        <v>17</v>
      </c>
      <c r="J27" s="166"/>
      <c r="K27" s="125">
        <f t="shared" si="19"/>
        <v>180918</v>
      </c>
      <c r="M27" s="45"/>
      <c r="N27" s="41" t="s">
        <v>29</v>
      </c>
      <c r="O27" s="166"/>
      <c r="P27" s="125">
        <f t="shared" si="20"/>
        <v>122550</v>
      </c>
      <c r="R27" s="167"/>
      <c r="S27" s="168"/>
      <c r="T27" s="163" t="s">
        <v>42</v>
      </c>
      <c r="U27" s="130"/>
      <c r="V27" s="169"/>
      <c r="W27" s="168"/>
      <c r="X27" s="165">
        <f t="shared" si="21"/>
        <v>25220</v>
      </c>
      <c r="Y27" s="132"/>
    </row>
    <row r="28">
      <c r="C28" s="45"/>
      <c r="D28" s="41" t="s">
        <v>7</v>
      </c>
      <c r="E28" s="166"/>
      <c r="F28" s="125">
        <f t="shared" si="18"/>
        <v>0</v>
      </c>
      <c r="H28" s="45"/>
      <c r="I28" s="41" t="s">
        <v>18</v>
      </c>
      <c r="J28" s="166"/>
      <c r="K28" s="125">
        <f t="shared" si="19"/>
        <v>119560</v>
      </c>
      <c r="M28" s="45"/>
      <c r="N28" s="41" t="s">
        <v>30</v>
      </c>
      <c r="O28" s="166"/>
      <c r="P28" s="125">
        <f t="shared" si="20"/>
        <v>301062</v>
      </c>
      <c r="R28" s="167"/>
      <c r="S28" s="168"/>
      <c r="T28" s="163" t="s">
        <v>43</v>
      </c>
      <c r="U28" s="130"/>
      <c r="V28" s="169"/>
      <c r="W28" s="168"/>
      <c r="X28" s="165">
        <f t="shared" si="21"/>
        <v>19100</v>
      </c>
      <c r="Y28" s="132"/>
    </row>
    <row r="29">
      <c r="C29" s="45"/>
      <c r="D29" s="41" t="s">
        <v>8</v>
      </c>
      <c r="E29" s="166"/>
      <c r="F29" s="125">
        <f t="shared" si="18"/>
        <v>102180</v>
      </c>
      <c r="H29" s="45"/>
      <c r="I29" s="41" t="s">
        <v>19</v>
      </c>
      <c r="J29" s="166"/>
      <c r="K29" s="125">
        <f t="shared" si="19"/>
        <v>0</v>
      </c>
      <c r="M29" s="45"/>
      <c r="N29" s="41" t="s">
        <v>8</v>
      </c>
      <c r="O29" s="166"/>
      <c r="P29" s="125">
        <f t="shared" si="20"/>
        <v>0</v>
      </c>
      <c r="R29" s="167"/>
      <c r="S29" s="168"/>
      <c r="T29" s="163" t="s">
        <v>44</v>
      </c>
      <c r="U29" s="130"/>
      <c r="V29" s="169"/>
      <c r="W29" s="168"/>
      <c r="X29" s="165">
        <f t="shared" si="21"/>
        <v>73477</v>
      </c>
      <c r="Y29" s="132"/>
    </row>
    <row r="30">
      <c r="C30" s="45"/>
      <c r="D30" s="41"/>
      <c r="E30" s="166"/>
      <c r="F30" s="125">
        <f t="shared" si="18"/>
        <v>0</v>
      </c>
      <c r="H30" s="46"/>
      <c r="I30" s="41" t="s">
        <v>20</v>
      </c>
      <c r="J30" s="170"/>
      <c r="K30" s="125">
        <f t="shared" si="19"/>
        <v>60000</v>
      </c>
      <c r="M30" s="46"/>
      <c r="N30" s="41"/>
      <c r="O30" s="170"/>
      <c r="P30" s="125">
        <f t="shared" si="20"/>
        <v>0</v>
      </c>
      <c r="R30" s="171"/>
      <c r="S30" s="172"/>
      <c r="T30" s="163" t="s">
        <v>8</v>
      </c>
      <c r="U30" s="130"/>
      <c r="V30" s="173"/>
      <c r="W30" s="172"/>
      <c r="X30" s="165">
        <f t="shared" si="21"/>
        <v>5000</v>
      </c>
      <c r="Y30" s="132"/>
    </row>
    <row r="31">
      <c r="C31" s="45"/>
      <c r="D31" s="41"/>
      <c r="E31" s="166"/>
      <c r="F31" s="125">
        <f t="shared" si="18"/>
        <v>0</v>
      </c>
      <c r="H31" s="174" t="str">
        <f>IF(H25=0,"","총"&amp;H25)</f>
        <v>총🍪고정비</v>
      </c>
      <c r="I31" s="175"/>
      <c r="J31" s="162"/>
      <c r="K31" s="176">
        <f>SUM(K25:K30)</f>
        <v>702418</v>
      </c>
      <c r="M31" s="174" t="str">
        <f>IF(M25=0,"","총"&amp;M25)</f>
        <v>총🍪식비</v>
      </c>
      <c r="N31" s="175"/>
      <c r="O31" s="162"/>
      <c r="P31" s="176">
        <f>SUM(P25:P30)</f>
        <v>795765</v>
      </c>
      <c r="R31" s="174" t="str">
        <f>IF(R25=0,"","총"&amp;R25)</f>
        <v>총🍪기타</v>
      </c>
      <c r="S31" s="175"/>
      <c r="T31" s="175"/>
      <c r="U31" s="175"/>
      <c r="V31" s="175"/>
      <c r="W31" s="162"/>
      <c r="X31" s="177">
        <f>SUM(X25:X30)</f>
        <v>177597</v>
      </c>
      <c r="Y31" s="132"/>
    </row>
    <row r="32">
      <c r="C32" s="46"/>
      <c r="D32" s="41"/>
      <c r="E32" s="170"/>
      <c r="F32" s="125">
        <f t="shared" si="18"/>
        <v>0</v>
      </c>
      <c r="H32" s="171"/>
      <c r="I32" s="178"/>
      <c r="J32" s="172"/>
      <c r="K32" s="179">
        <f>K31-J25</f>
        <v>702418</v>
      </c>
      <c r="M32" s="171"/>
      <c r="N32" s="178"/>
      <c r="O32" s="172"/>
      <c r="P32" s="180">
        <f>P31-O25</f>
        <v>795765</v>
      </c>
      <c r="R32" s="171"/>
      <c r="S32" s="178"/>
      <c r="T32" s="178"/>
      <c r="U32" s="178"/>
      <c r="V32" s="178"/>
      <c r="W32" s="172"/>
      <c r="X32" s="181">
        <f>X31-V25</f>
        <v>177597</v>
      </c>
      <c r="Y32" s="132"/>
    </row>
    <row r="33">
      <c r="C33" s="174" t="str">
        <f>IF(C25=0,"","총"&amp;C25)</f>
        <v>총수입</v>
      </c>
      <c r="D33" s="175"/>
      <c r="E33" s="162"/>
      <c r="F33" s="176">
        <f>SUM(F25:F32)</f>
        <v>8712580</v>
      </c>
      <c r="H33" s="160" t="s">
        <v>21</v>
      </c>
      <c r="I33" s="41" t="s">
        <v>15</v>
      </c>
      <c r="J33" s="159"/>
      <c r="K33" s="125">
        <f t="shared" ref="K33:K38" si="22">SUMIFS($K$62:$K$500,$I$62:$I$500,$H$33,$J$62:$J$500,I33)</f>
        <v>17030</v>
      </c>
      <c r="M33" s="160" t="s">
        <v>31</v>
      </c>
      <c r="N33" s="41" t="s">
        <v>27</v>
      </c>
      <c r="O33" s="159"/>
      <c r="P33" s="125">
        <f t="shared" ref="P33:P38" si="23">SUMIFS($K$62:$K$500,$I$62:$I$500,$M$33,$J$62:$J$500,N33)</f>
        <v>6600</v>
      </c>
      <c r="R33" s="161" t="s">
        <v>45</v>
      </c>
      <c r="S33" s="162"/>
      <c r="T33" s="163" t="s">
        <v>40</v>
      </c>
      <c r="U33" s="130"/>
      <c r="V33" s="164"/>
      <c r="W33" s="162"/>
      <c r="X33" s="165">
        <f t="shared" ref="X33:X38" si="24">SUMIFS($K$62:$K$500,$I$62:$I$500,$R$33,$J$62:$J$500,T33)</f>
        <v>0</v>
      </c>
      <c r="Y33" s="132"/>
    </row>
    <row r="34">
      <c r="C34" s="171"/>
      <c r="D34" s="178"/>
      <c r="E34" s="172"/>
      <c r="F34" s="182">
        <f>F33-E25</f>
        <v>8712580</v>
      </c>
      <c r="H34" s="45"/>
      <c r="I34" s="41" t="s">
        <v>17</v>
      </c>
      <c r="J34" s="166"/>
      <c r="K34" s="125">
        <f t="shared" si="22"/>
        <v>0</v>
      </c>
      <c r="M34" s="45"/>
      <c r="N34" s="41" t="s">
        <v>28</v>
      </c>
      <c r="O34" s="166"/>
      <c r="P34" s="125">
        <f t="shared" si="23"/>
        <v>167500</v>
      </c>
      <c r="R34" s="167"/>
      <c r="S34" s="168"/>
      <c r="T34" s="163" t="s">
        <v>41</v>
      </c>
      <c r="U34" s="130"/>
      <c r="V34" s="169"/>
      <c r="W34" s="168"/>
      <c r="X34" s="165">
        <f t="shared" si="24"/>
        <v>186100</v>
      </c>
      <c r="Y34" s="132"/>
    </row>
    <row r="35">
      <c r="C35" s="158" t="s">
        <v>9</v>
      </c>
      <c r="D35" s="41" t="s">
        <v>10</v>
      </c>
      <c r="E35" s="159"/>
      <c r="F35" s="125">
        <f t="shared" ref="F35:F42" si="25">SUMIFS($K$62:$K$500,$I$62:$I$500,$C$35,$J$62:$J$500,D35)</f>
        <v>0</v>
      </c>
      <c r="H35" s="45"/>
      <c r="I35" s="41" t="s">
        <v>18</v>
      </c>
      <c r="J35" s="166"/>
      <c r="K35" s="125">
        <f t="shared" si="22"/>
        <v>44050</v>
      </c>
      <c r="M35" s="45"/>
      <c r="N35" s="41" t="s">
        <v>29</v>
      </c>
      <c r="O35" s="166"/>
      <c r="P35" s="125">
        <f t="shared" si="23"/>
        <v>19600</v>
      </c>
      <c r="R35" s="167"/>
      <c r="S35" s="168"/>
      <c r="T35" s="163" t="s">
        <v>42</v>
      </c>
      <c r="U35" s="130"/>
      <c r="V35" s="169"/>
      <c r="W35" s="168"/>
      <c r="X35" s="165">
        <f t="shared" si="24"/>
        <v>0</v>
      </c>
      <c r="Y35" s="132"/>
    </row>
    <row r="36">
      <c r="C36" s="45"/>
      <c r="D36" s="41" t="s">
        <v>11</v>
      </c>
      <c r="E36" s="166"/>
      <c r="F36" s="125">
        <f t="shared" si="25"/>
        <v>0</v>
      </c>
      <c r="H36" s="45"/>
      <c r="I36" s="41" t="s">
        <v>19</v>
      </c>
      <c r="J36" s="166"/>
      <c r="K36" s="125">
        <f t="shared" si="22"/>
        <v>88010</v>
      </c>
      <c r="M36" s="45"/>
      <c r="N36" s="41" t="s">
        <v>30</v>
      </c>
      <c r="O36" s="166"/>
      <c r="P36" s="125">
        <f t="shared" si="23"/>
        <v>0</v>
      </c>
      <c r="R36" s="167"/>
      <c r="S36" s="168"/>
      <c r="T36" s="163" t="s">
        <v>43</v>
      </c>
      <c r="U36" s="130"/>
      <c r="V36" s="169"/>
      <c r="W36" s="168"/>
      <c r="X36" s="165">
        <f t="shared" si="24"/>
        <v>76650</v>
      </c>
      <c r="Y36" s="132"/>
    </row>
    <row r="37">
      <c r="C37" s="45"/>
      <c r="D37" s="41" t="s">
        <v>12</v>
      </c>
      <c r="E37" s="166"/>
      <c r="F37" s="125">
        <f t="shared" si="25"/>
        <v>8000000</v>
      </c>
      <c r="H37" s="45"/>
      <c r="I37" s="41" t="s">
        <v>20</v>
      </c>
      <c r="J37" s="166"/>
      <c r="K37" s="125">
        <f t="shared" si="22"/>
        <v>80000</v>
      </c>
      <c r="M37" s="45"/>
      <c r="N37" s="41" t="s">
        <v>8</v>
      </c>
      <c r="O37" s="166"/>
      <c r="P37" s="125">
        <f t="shared" si="23"/>
        <v>0</v>
      </c>
      <c r="R37" s="167"/>
      <c r="S37" s="168"/>
      <c r="T37" s="163" t="s">
        <v>44</v>
      </c>
      <c r="U37" s="130"/>
      <c r="V37" s="169"/>
      <c r="W37" s="168"/>
      <c r="X37" s="165">
        <f t="shared" si="24"/>
        <v>152118</v>
      </c>
      <c r="Y37" s="132"/>
    </row>
    <row r="38">
      <c r="C38" s="45"/>
      <c r="D38" s="41" t="s">
        <v>13</v>
      </c>
      <c r="E38" s="166"/>
      <c r="F38" s="125">
        <f t="shared" si="25"/>
        <v>400000</v>
      </c>
      <c r="H38" s="46"/>
      <c r="I38" s="41"/>
      <c r="J38" s="170"/>
      <c r="K38" s="125">
        <f t="shared" si="22"/>
        <v>0</v>
      </c>
      <c r="M38" s="46"/>
      <c r="N38" s="41"/>
      <c r="O38" s="170"/>
      <c r="P38" s="125">
        <f t="shared" si="23"/>
        <v>0</v>
      </c>
      <c r="R38" s="171"/>
      <c r="S38" s="172"/>
      <c r="T38" s="163" t="s">
        <v>8</v>
      </c>
      <c r="U38" s="130"/>
      <c r="V38" s="173"/>
      <c r="W38" s="172"/>
      <c r="X38" s="165">
        <f t="shared" si="24"/>
        <v>0</v>
      </c>
      <c r="Y38" s="132"/>
    </row>
    <row r="39">
      <c r="C39" s="45"/>
      <c r="D39" s="41"/>
      <c r="E39" s="166"/>
      <c r="F39" s="125">
        <f t="shared" si="25"/>
        <v>0</v>
      </c>
      <c r="H39" s="174" t="str">
        <f>IF(H33=0,"","총"&amp;H33)</f>
        <v>총🐻고정비</v>
      </c>
      <c r="I39" s="175"/>
      <c r="J39" s="162"/>
      <c r="K39" s="176">
        <f>SUM(K33:K38)</f>
        <v>229090</v>
      </c>
      <c r="M39" s="174" t="str">
        <f>IF(M33=0,"","총"&amp;M33)</f>
        <v>총🐻식비</v>
      </c>
      <c r="N39" s="175"/>
      <c r="O39" s="162"/>
      <c r="P39" s="176">
        <f>SUM(P33:P38)</f>
        <v>193700</v>
      </c>
      <c r="R39" s="174" t="str">
        <f>IF(R33=0,"","총"&amp;R33)</f>
        <v>총🐻기타</v>
      </c>
      <c r="S39" s="175"/>
      <c r="T39" s="175"/>
      <c r="U39" s="175"/>
      <c r="V39" s="175"/>
      <c r="W39" s="162"/>
      <c r="X39" s="177">
        <f>SUM(X33:X38)</f>
        <v>414868</v>
      </c>
      <c r="Y39" s="132"/>
    </row>
    <row r="40">
      <c r="C40" s="45"/>
      <c r="D40" s="41"/>
      <c r="E40" s="166"/>
      <c r="F40" s="125">
        <f t="shared" si="25"/>
        <v>0</v>
      </c>
      <c r="H40" s="171"/>
      <c r="I40" s="178"/>
      <c r="J40" s="172"/>
      <c r="K40" s="180">
        <f>K39-J33</f>
        <v>229090</v>
      </c>
      <c r="M40" s="171"/>
      <c r="N40" s="178"/>
      <c r="O40" s="172"/>
      <c r="P40" s="180">
        <f>P39-O33</f>
        <v>193700</v>
      </c>
      <c r="R40" s="171"/>
      <c r="S40" s="178"/>
      <c r="T40" s="178"/>
      <c r="U40" s="178"/>
      <c r="V40" s="178"/>
      <c r="W40" s="172"/>
      <c r="X40" s="181">
        <f>X39-V33</f>
        <v>414868</v>
      </c>
      <c r="Y40" s="132"/>
    </row>
    <row r="41">
      <c r="C41" s="45"/>
      <c r="D41" s="41"/>
      <c r="E41" s="166"/>
      <c r="F41" s="125">
        <f t="shared" si="25"/>
        <v>0</v>
      </c>
      <c r="H41" s="160" t="s">
        <v>22</v>
      </c>
      <c r="I41" s="41" t="s">
        <v>23</v>
      </c>
      <c r="J41" s="159"/>
      <c r="K41" s="125">
        <f t="shared" ref="K41:K46" si="26">SUMIFS($K$62:$K$500,$I$62:$I$500,$H$41,$J$62:$J$500,I41)</f>
        <v>62500</v>
      </c>
      <c r="M41" s="160" t="s">
        <v>32</v>
      </c>
      <c r="N41" s="41" t="s">
        <v>33</v>
      </c>
      <c r="O41" s="159"/>
      <c r="P41" s="125">
        <f t="shared" ref="P41:P46" si="27">SUMIFS($K$62:$K$500,$I$62:$I$500,$M$41,$J$62:$J$500,N41)</f>
        <v>0</v>
      </c>
      <c r="R41" s="161" t="s">
        <v>46</v>
      </c>
      <c r="S41" s="162"/>
      <c r="T41" s="163" t="s">
        <v>47</v>
      </c>
      <c r="U41" s="130"/>
      <c r="V41" s="164"/>
      <c r="W41" s="162"/>
      <c r="X41" s="165">
        <f t="shared" ref="X41:X46" si="28">SUMIFS($K$62:$K$500,$I$62:$I$500,$R$41,$J$62:$J$500,T41)</f>
        <v>0</v>
      </c>
      <c r="Y41" s="132"/>
    </row>
    <row r="42">
      <c r="C42" s="46"/>
      <c r="D42" s="41"/>
      <c r="E42" s="170"/>
      <c r="F42" s="125">
        <f t="shared" si="25"/>
        <v>0</v>
      </c>
      <c r="H42" s="45"/>
      <c r="I42" s="41" t="s">
        <v>24</v>
      </c>
      <c r="J42" s="166"/>
      <c r="K42" s="125">
        <f t="shared" si="26"/>
        <v>96682</v>
      </c>
      <c r="M42" s="45"/>
      <c r="N42" s="41" t="s">
        <v>34</v>
      </c>
      <c r="O42" s="166"/>
      <c r="P42" s="125">
        <f t="shared" si="27"/>
        <v>7890</v>
      </c>
      <c r="R42" s="167"/>
      <c r="S42" s="168"/>
      <c r="T42" s="163" t="s">
        <v>48</v>
      </c>
      <c r="U42" s="130"/>
      <c r="V42" s="169"/>
      <c r="W42" s="168"/>
      <c r="X42" s="165">
        <f t="shared" si="28"/>
        <v>22200</v>
      </c>
      <c r="Y42" s="132"/>
    </row>
    <row r="43">
      <c r="C43" s="174" t="str">
        <f>IF(C35=0,"","총"&amp;C25)</f>
        <v>총수입</v>
      </c>
      <c r="D43" s="175"/>
      <c r="E43" s="162"/>
      <c r="F43" s="176">
        <f>SUM(F35:F42)</f>
        <v>8400000</v>
      </c>
      <c r="H43" s="45"/>
      <c r="I43" s="41" t="s">
        <v>8</v>
      </c>
      <c r="J43" s="166"/>
      <c r="K43" s="125">
        <f t="shared" si="26"/>
        <v>38930</v>
      </c>
      <c r="M43" s="45"/>
      <c r="N43" s="41" t="s">
        <v>35</v>
      </c>
      <c r="O43" s="166"/>
      <c r="P43" s="125">
        <f t="shared" si="27"/>
        <v>2000</v>
      </c>
      <c r="R43" s="167"/>
      <c r="S43" s="168"/>
      <c r="T43" s="163" t="s">
        <v>49</v>
      </c>
      <c r="U43" s="130"/>
      <c r="V43" s="169"/>
      <c r="W43" s="168"/>
      <c r="X43" s="165">
        <f t="shared" si="28"/>
        <v>0</v>
      </c>
      <c r="Y43" s="132"/>
    </row>
    <row r="44">
      <c r="C44" s="183"/>
      <c r="D44" s="184"/>
      <c r="E44" s="185"/>
      <c r="F44" s="186">
        <f>F43-E35</f>
        <v>8400000</v>
      </c>
      <c r="H44" s="45"/>
      <c r="I44" s="41"/>
      <c r="J44" s="166"/>
      <c r="K44" s="125">
        <f t="shared" si="26"/>
        <v>0</v>
      </c>
      <c r="M44" s="45"/>
      <c r="N44" s="41" t="s">
        <v>36</v>
      </c>
      <c r="O44" s="166"/>
      <c r="P44" s="125">
        <f t="shared" si="27"/>
        <v>0</v>
      </c>
      <c r="R44" s="167"/>
      <c r="S44" s="168"/>
      <c r="T44" s="163" t="s">
        <v>50</v>
      </c>
      <c r="U44" s="130"/>
      <c r="V44" s="169"/>
      <c r="W44" s="168"/>
      <c r="X44" s="165">
        <f t="shared" si="28"/>
        <v>0</v>
      </c>
      <c r="Y44" s="132"/>
    </row>
    <row r="45">
      <c r="H45" s="45"/>
      <c r="I45" s="41"/>
      <c r="J45" s="166"/>
      <c r="K45" s="125">
        <f t="shared" si="26"/>
        <v>0</v>
      </c>
      <c r="M45" s="45"/>
      <c r="N45" s="41" t="s">
        <v>37</v>
      </c>
      <c r="O45" s="166"/>
      <c r="P45" s="125">
        <f t="shared" si="27"/>
        <v>84000</v>
      </c>
      <c r="R45" s="167"/>
      <c r="S45" s="168"/>
      <c r="T45" s="163" t="s">
        <v>8</v>
      </c>
      <c r="U45" s="130"/>
      <c r="V45" s="169"/>
      <c r="W45" s="168"/>
      <c r="X45" s="165">
        <f t="shared" si="28"/>
        <v>0</v>
      </c>
      <c r="Y45" s="132"/>
    </row>
    <row r="46">
      <c r="H46" s="46"/>
      <c r="I46" s="41"/>
      <c r="J46" s="170"/>
      <c r="K46" s="125">
        <f t="shared" si="26"/>
        <v>0</v>
      </c>
      <c r="M46" s="46"/>
      <c r="N46" s="41" t="s">
        <v>8</v>
      </c>
      <c r="O46" s="170"/>
      <c r="P46" s="125">
        <f t="shared" si="27"/>
        <v>0</v>
      </c>
      <c r="R46" s="171"/>
      <c r="S46" s="172"/>
      <c r="T46" s="163"/>
      <c r="U46" s="130"/>
      <c r="V46" s="173"/>
      <c r="W46" s="172"/>
      <c r="X46" s="165">
        <f t="shared" si="28"/>
        <v>0</v>
      </c>
      <c r="Y46" s="132"/>
    </row>
    <row r="47">
      <c r="H47" s="174" t="str">
        <f>IF(H41=0,"","총"&amp;H41)</f>
        <v>총🍪생필품</v>
      </c>
      <c r="I47" s="175"/>
      <c r="J47" s="162"/>
      <c r="K47" s="176">
        <f>SUM(K41:K46)</f>
        <v>198112</v>
      </c>
      <c r="M47" s="174" t="str">
        <f>IF(M41=0,"","총"&amp;M41)</f>
        <v>총🍪여가비</v>
      </c>
      <c r="N47" s="175"/>
      <c r="O47" s="162"/>
      <c r="P47" s="176">
        <f>SUM(P41:P46)</f>
        <v>93890</v>
      </c>
      <c r="R47" s="174" t="str">
        <f>IF(R41=0,"","총"&amp;R41)</f>
        <v>총🍪이벤트성</v>
      </c>
      <c r="S47" s="175"/>
      <c r="T47" s="175"/>
      <c r="U47" s="175"/>
      <c r="V47" s="175"/>
      <c r="W47" s="162"/>
      <c r="X47" s="177">
        <f>SUM(X41:X46)</f>
        <v>22200</v>
      </c>
      <c r="Y47" s="132"/>
    </row>
    <row r="48">
      <c r="H48" s="171"/>
      <c r="I48" s="178"/>
      <c r="J48" s="172"/>
      <c r="K48" s="180">
        <f>K47-J41</f>
        <v>198112</v>
      </c>
      <c r="M48" s="171"/>
      <c r="N48" s="178"/>
      <c r="O48" s="172"/>
      <c r="P48" s="180">
        <f>P47-O41</f>
        <v>93890</v>
      </c>
      <c r="R48" s="171"/>
      <c r="S48" s="178"/>
      <c r="T48" s="178"/>
      <c r="U48" s="178"/>
      <c r="V48" s="178"/>
      <c r="W48" s="172"/>
      <c r="X48" s="181">
        <f>X47-V41</f>
        <v>22200</v>
      </c>
      <c r="Y48" s="132"/>
    </row>
    <row r="49">
      <c r="H49" s="160" t="s">
        <v>25</v>
      </c>
      <c r="I49" s="41" t="s">
        <v>23</v>
      </c>
      <c r="J49" s="159"/>
      <c r="K49" s="125">
        <f t="shared" ref="K49:K54" si="29">SUMIFS($K$62:$K$500,$I$62:$I$500,$H$49,$J$62:$J$500,I49)</f>
        <v>0</v>
      </c>
      <c r="M49" s="160" t="s">
        <v>38</v>
      </c>
      <c r="N49" s="41" t="s">
        <v>33</v>
      </c>
      <c r="O49" s="159"/>
      <c r="P49" s="125">
        <f t="shared" ref="P49:P54" si="30">SUMIFS($K$62:$K$500,$I$62:$I$500,$M$49,$J$62:$J$500,N49)</f>
        <v>334750</v>
      </c>
      <c r="R49" s="161" t="s">
        <v>51</v>
      </c>
      <c r="S49" s="162"/>
      <c r="T49" s="163" t="s">
        <v>47</v>
      </c>
      <c r="U49" s="130"/>
      <c r="V49" s="164"/>
      <c r="W49" s="162"/>
      <c r="X49" s="165">
        <f t="shared" ref="X49:X54" si="31">SUMIFS($K$62:$K$500,$I$62:$I$500,$R$49,$J$62:$J$500,T49)</f>
        <v>0</v>
      </c>
      <c r="Y49" s="132"/>
    </row>
    <row r="50">
      <c r="H50" s="45"/>
      <c r="I50" s="41" t="s">
        <v>24</v>
      </c>
      <c r="J50" s="166"/>
      <c r="K50" s="125">
        <f t="shared" si="29"/>
        <v>0</v>
      </c>
      <c r="M50" s="45"/>
      <c r="N50" s="41" t="s">
        <v>34</v>
      </c>
      <c r="O50" s="166"/>
      <c r="P50" s="125">
        <f t="shared" si="30"/>
        <v>27048</v>
      </c>
      <c r="R50" s="167"/>
      <c r="S50" s="168"/>
      <c r="T50" s="163" t="s">
        <v>48</v>
      </c>
      <c r="U50" s="130"/>
      <c r="V50" s="169"/>
      <c r="W50" s="168"/>
      <c r="X50" s="165">
        <f t="shared" si="31"/>
        <v>0</v>
      </c>
      <c r="Y50" s="132"/>
    </row>
    <row r="51">
      <c r="H51" s="45"/>
      <c r="I51" s="41" t="s">
        <v>8</v>
      </c>
      <c r="J51" s="166"/>
      <c r="K51" s="125">
        <f t="shared" si="29"/>
        <v>0</v>
      </c>
      <c r="M51" s="45"/>
      <c r="N51" s="41" t="s">
        <v>35</v>
      </c>
      <c r="O51" s="166"/>
      <c r="P51" s="125">
        <f t="shared" si="30"/>
        <v>0</v>
      </c>
      <c r="R51" s="167"/>
      <c r="S51" s="168"/>
      <c r="T51" s="163" t="s">
        <v>49</v>
      </c>
      <c r="U51" s="130"/>
      <c r="V51" s="169"/>
      <c r="W51" s="168"/>
      <c r="X51" s="165">
        <f t="shared" si="31"/>
        <v>0</v>
      </c>
      <c r="Y51" s="132"/>
    </row>
    <row r="52">
      <c r="H52" s="45"/>
      <c r="I52" s="41"/>
      <c r="J52" s="166"/>
      <c r="K52" s="125">
        <f t="shared" si="29"/>
        <v>0</v>
      </c>
      <c r="M52" s="45"/>
      <c r="N52" s="41" t="s">
        <v>36</v>
      </c>
      <c r="O52" s="166"/>
      <c r="P52" s="125">
        <f t="shared" si="30"/>
        <v>0</v>
      </c>
      <c r="R52" s="167"/>
      <c r="S52" s="168"/>
      <c r="T52" s="163" t="s">
        <v>50</v>
      </c>
      <c r="U52" s="130"/>
      <c r="V52" s="169"/>
      <c r="W52" s="168"/>
      <c r="X52" s="165">
        <f t="shared" si="31"/>
        <v>0</v>
      </c>
      <c r="Y52" s="132"/>
    </row>
    <row r="53">
      <c r="H53" s="45"/>
      <c r="I53" s="41"/>
      <c r="J53" s="166"/>
      <c r="K53" s="125">
        <f t="shared" si="29"/>
        <v>0</v>
      </c>
      <c r="M53" s="45"/>
      <c r="N53" s="41" t="s">
        <v>37</v>
      </c>
      <c r="O53" s="166"/>
      <c r="P53" s="125">
        <f t="shared" si="30"/>
        <v>250000</v>
      </c>
      <c r="R53" s="167"/>
      <c r="S53" s="168"/>
      <c r="T53" s="163" t="s">
        <v>8</v>
      </c>
      <c r="U53" s="130"/>
      <c r="V53" s="169"/>
      <c r="W53" s="168"/>
      <c r="X53" s="165">
        <f t="shared" si="31"/>
        <v>0</v>
      </c>
      <c r="Y53" s="132"/>
    </row>
    <row r="54">
      <c r="H54" s="46"/>
      <c r="I54" s="41"/>
      <c r="J54" s="170"/>
      <c r="K54" s="125">
        <f t="shared" si="29"/>
        <v>0</v>
      </c>
      <c r="M54" s="46"/>
      <c r="N54" s="41" t="s">
        <v>8</v>
      </c>
      <c r="O54" s="170"/>
      <c r="P54" s="125">
        <f t="shared" si="30"/>
        <v>0</v>
      </c>
      <c r="R54" s="171"/>
      <c r="S54" s="172"/>
      <c r="T54" s="163"/>
      <c r="U54" s="130"/>
      <c r="V54" s="173"/>
      <c r="W54" s="172"/>
      <c r="X54" s="165">
        <f t="shared" si="31"/>
        <v>0</v>
      </c>
      <c r="Y54" s="132"/>
    </row>
    <row r="55">
      <c r="H55" s="174" t="str">
        <f>IF(H49=0,"","총"&amp;H49)</f>
        <v>총🐻생필품</v>
      </c>
      <c r="I55" s="175"/>
      <c r="J55" s="162"/>
      <c r="K55" s="176">
        <f>SUM(K49:K54)</f>
        <v>0</v>
      </c>
      <c r="M55" s="174" t="str">
        <f>IF(M49=0,"","총"&amp;M49)</f>
        <v>총🐻여가비</v>
      </c>
      <c r="N55" s="175"/>
      <c r="O55" s="162"/>
      <c r="P55" s="176">
        <f>SUM(P49:P54)</f>
        <v>611798</v>
      </c>
      <c r="R55" s="174" t="str">
        <f>IF(R49=0,"","총"&amp;R49)</f>
        <v>총🐻 이벤트성</v>
      </c>
      <c r="S55" s="175"/>
      <c r="T55" s="175"/>
      <c r="U55" s="175"/>
      <c r="V55" s="175"/>
      <c r="W55" s="162"/>
      <c r="X55" s="177">
        <f>SUM(X49:X54)</f>
        <v>0</v>
      </c>
      <c r="Y55" s="132"/>
    </row>
    <row r="56">
      <c r="H56" s="183"/>
      <c r="I56" s="184"/>
      <c r="J56" s="185"/>
      <c r="K56" s="187">
        <f>K55-J49</f>
        <v>0</v>
      </c>
      <c r="M56" s="183"/>
      <c r="N56" s="184"/>
      <c r="O56" s="185"/>
      <c r="P56" s="187">
        <f>P55-O49</f>
        <v>611798</v>
      </c>
      <c r="R56" s="183"/>
      <c r="S56" s="184"/>
      <c r="T56" s="184"/>
      <c r="U56" s="184"/>
      <c r="V56" s="184"/>
      <c r="W56" s="185"/>
      <c r="X56" s="188">
        <f>X55-V49</f>
        <v>0</v>
      </c>
      <c r="Y56" s="55"/>
    </row>
    <row r="60">
      <c r="V60" s="189" t="s">
        <v>124</v>
      </c>
      <c r="W60" s="8"/>
      <c r="X60" s="190">
        <f>SUM(J49,J41,J33,J25,O25,O33,O41,O49,V49,V41,V33,V25)</f>
        <v>0</v>
      </c>
      <c r="Y60" s="8"/>
    </row>
    <row r="61">
      <c r="H61" s="191" t="s">
        <v>125</v>
      </c>
      <c r="I61" s="192" t="s">
        <v>1</v>
      </c>
      <c r="J61" s="192" t="s">
        <v>2</v>
      </c>
      <c r="K61" s="192" t="s">
        <v>114</v>
      </c>
      <c r="L61" s="193" t="s">
        <v>52</v>
      </c>
      <c r="M61" s="156"/>
      <c r="N61" s="193" t="s">
        <v>126</v>
      </c>
      <c r="O61" s="128"/>
      <c r="P61" s="128"/>
      <c r="Q61" s="156"/>
      <c r="R61" s="193" t="s">
        <v>127</v>
      </c>
      <c r="S61" s="128"/>
      <c r="T61" s="53"/>
      <c r="V61" s="189" t="s">
        <v>128</v>
      </c>
      <c r="W61" s="8"/>
      <c r="X61" s="194">
        <f>X60-SUM($K$31+$K$39+$K$47+$K$55+$P$31+$P$39+$P$47+$P$55+$X$31+$X$39+$X$47+$X$55)</f>
        <v>-3439438</v>
      </c>
      <c r="Y61" s="8"/>
    </row>
    <row r="62">
      <c r="H62" s="195">
        <v>45597.0</v>
      </c>
      <c r="I62" s="196" t="s">
        <v>21</v>
      </c>
      <c r="J62" s="196" t="s">
        <v>20</v>
      </c>
      <c r="K62" s="197">
        <v>10000.0</v>
      </c>
      <c r="L62" s="198" t="s">
        <v>54</v>
      </c>
      <c r="M62" s="130"/>
      <c r="N62" s="198" t="s">
        <v>264</v>
      </c>
      <c r="O62" s="200"/>
      <c r="P62" s="200"/>
      <c r="Q62" s="130"/>
      <c r="R62" s="198"/>
      <c r="S62" s="200"/>
      <c r="T62" s="132"/>
      <c r="AB62" s="201" t="str">
        <f>IFERROR(__xludf.DUMMYFUNCTION("FILTER('설정시트'!$D$7:$K$20,'설정시트'!$C$7:$C$20=I62)"),"관리비")</f>
        <v>관리비</v>
      </c>
      <c r="AC62" s="201" t="str">
        <f>IFERROR(__xludf.DUMMYFUNCTION("""COMPUTED_VALUE"""),"대출이자")</f>
        <v>대출이자</v>
      </c>
      <c r="AD62" s="201" t="str">
        <f>IFERROR(__xludf.DUMMYFUNCTION("""COMPUTED_VALUE"""),"통신비")</f>
        <v>통신비</v>
      </c>
      <c r="AE62" s="201" t="str">
        <f>IFERROR(__xludf.DUMMYFUNCTION("""COMPUTED_VALUE"""),"보험료")</f>
        <v>보험료</v>
      </c>
      <c r="AF62" s="201" t="str">
        <f>IFERROR(__xludf.DUMMYFUNCTION("""COMPUTED_VALUE"""),"곗돈")</f>
        <v>곗돈</v>
      </c>
      <c r="AG62" s="201"/>
      <c r="AH62" s="201"/>
      <c r="AI62" s="201"/>
    </row>
    <row r="63">
      <c r="H63" s="195">
        <v>45597.0</v>
      </c>
      <c r="I63" s="196" t="s">
        <v>26</v>
      </c>
      <c r="J63" s="196" t="s">
        <v>27</v>
      </c>
      <c r="K63" s="197">
        <v>8550.0</v>
      </c>
      <c r="L63" s="198" t="s">
        <v>56</v>
      </c>
      <c r="M63" s="130"/>
      <c r="N63" s="198" t="s">
        <v>848</v>
      </c>
      <c r="O63" s="200"/>
      <c r="P63" s="200"/>
      <c r="Q63" s="130"/>
      <c r="R63" s="199"/>
      <c r="S63" s="200"/>
      <c r="T63" s="132"/>
      <c r="AB63" s="201" t="str">
        <f>IFERROR(__xludf.DUMMYFUNCTION("FILTER('설정시트'!$D$7:$K$20,'설정시트'!$C$7:$C$20=I63)"),"식재료비")</f>
        <v>식재료비</v>
      </c>
      <c r="AC63" s="201" t="str">
        <f>IFERROR(__xludf.DUMMYFUNCTION("""COMPUTED_VALUE"""),"회사점심")</f>
        <v>회사점심</v>
      </c>
      <c r="AD63" s="201" t="str">
        <f>IFERROR(__xludf.DUMMYFUNCTION("""COMPUTED_VALUE"""),"간식/카페")</f>
        <v>간식/카페</v>
      </c>
      <c r="AE63" s="201" t="str">
        <f>IFERROR(__xludf.DUMMYFUNCTION("""COMPUTED_VALUE"""),"외식/배달")</f>
        <v>외식/배달</v>
      </c>
      <c r="AF63" s="201" t="str">
        <f>IFERROR(__xludf.DUMMYFUNCTION("""COMPUTED_VALUE"""),"기타")</f>
        <v>기타</v>
      </c>
      <c r="AG63" s="201"/>
      <c r="AH63" s="201"/>
      <c r="AI63" s="201"/>
    </row>
    <row r="64">
      <c r="H64" s="195">
        <v>45597.0</v>
      </c>
      <c r="I64" s="196" t="s">
        <v>39</v>
      </c>
      <c r="J64" s="196" t="s">
        <v>43</v>
      </c>
      <c r="K64" s="197">
        <f>6600+5900</f>
        <v>12500</v>
      </c>
      <c r="L64" s="198" t="s">
        <v>55</v>
      </c>
      <c r="M64" s="130"/>
      <c r="N64" s="198" t="s">
        <v>43</v>
      </c>
      <c r="O64" s="200"/>
      <c r="P64" s="200"/>
      <c r="Q64" s="130"/>
      <c r="R64" s="199"/>
      <c r="S64" s="200"/>
      <c r="T64" s="132"/>
      <c r="AB64" s="201" t="str">
        <f>IFERROR(__xludf.DUMMYFUNCTION("FILTER('설정시트'!$D$7:$K$20,'설정시트'!$C$7:$C$20=I64)"),"약국")</f>
        <v>약국</v>
      </c>
      <c r="AC64" s="201" t="str">
        <f>IFERROR(__xludf.DUMMYFUNCTION("""COMPUTED_VALUE"""),"병원비")</f>
        <v>병원비</v>
      </c>
      <c r="AD64" s="201" t="str">
        <f>IFERROR(__xludf.DUMMYFUNCTION("""COMPUTED_VALUE"""),"영양제")</f>
        <v>영양제</v>
      </c>
      <c r="AE64" s="201" t="str">
        <f>IFERROR(__xludf.DUMMYFUNCTION("""COMPUTED_VALUE"""),"교통비")</f>
        <v>교통비</v>
      </c>
      <c r="AF64" s="201" t="str">
        <f>IFERROR(__xludf.DUMMYFUNCTION("""COMPUTED_VALUE"""),"주유비")</f>
        <v>주유비</v>
      </c>
      <c r="AG64" s="201" t="str">
        <f>IFERROR(__xludf.DUMMYFUNCTION("""COMPUTED_VALUE"""),"기타")</f>
        <v>기타</v>
      </c>
      <c r="AH64" s="201"/>
      <c r="AI64" s="201"/>
    </row>
    <row r="65">
      <c r="H65" s="195">
        <v>45597.0</v>
      </c>
      <c r="I65" s="196" t="s">
        <v>26</v>
      </c>
      <c r="J65" s="196" t="s">
        <v>29</v>
      </c>
      <c r="K65" s="197">
        <v>2500.0</v>
      </c>
      <c r="L65" s="198" t="s">
        <v>55</v>
      </c>
      <c r="M65" s="130"/>
      <c r="N65" s="198" t="s">
        <v>849</v>
      </c>
      <c r="O65" s="200"/>
      <c r="P65" s="200"/>
      <c r="Q65" s="130"/>
      <c r="R65" s="199"/>
      <c r="S65" s="200"/>
      <c r="T65" s="132"/>
      <c r="AB65" s="201" t="str">
        <f>IFERROR(__xludf.DUMMYFUNCTION("FILTER('설정시트'!$D$7:$K$20,'설정시트'!$C$7:$C$20=I65)"),"식재료비")</f>
        <v>식재료비</v>
      </c>
      <c r="AC65" s="201" t="str">
        <f>IFERROR(__xludf.DUMMYFUNCTION("""COMPUTED_VALUE"""),"회사점심")</f>
        <v>회사점심</v>
      </c>
      <c r="AD65" s="201" t="str">
        <f>IFERROR(__xludf.DUMMYFUNCTION("""COMPUTED_VALUE"""),"간식/카페")</f>
        <v>간식/카페</v>
      </c>
      <c r="AE65" s="201" t="str">
        <f>IFERROR(__xludf.DUMMYFUNCTION("""COMPUTED_VALUE"""),"외식/배달")</f>
        <v>외식/배달</v>
      </c>
      <c r="AF65" s="201" t="str">
        <f>IFERROR(__xludf.DUMMYFUNCTION("""COMPUTED_VALUE"""),"기타")</f>
        <v>기타</v>
      </c>
      <c r="AG65" s="201"/>
      <c r="AH65" s="201"/>
      <c r="AI65" s="201"/>
    </row>
    <row r="66">
      <c r="H66" s="195">
        <v>45597.0</v>
      </c>
      <c r="I66" s="196" t="s">
        <v>14</v>
      </c>
      <c r="J66" s="196" t="s">
        <v>20</v>
      </c>
      <c r="K66" s="197">
        <v>60000.0</v>
      </c>
      <c r="L66" s="198" t="s">
        <v>54</v>
      </c>
      <c r="M66" s="130"/>
      <c r="N66" s="198" t="s">
        <v>850</v>
      </c>
      <c r="O66" s="200"/>
      <c r="P66" s="200"/>
      <c r="Q66" s="130"/>
      <c r="R66" s="198" t="s">
        <v>851</v>
      </c>
      <c r="S66" s="200"/>
      <c r="T66" s="132"/>
      <c r="AB66" s="201" t="str">
        <f>IFERROR(__xludf.DUMMYFUNCTION("FILTER('설정시트'!$D$7:$K$20,'설정시트'!$C$7:$C$20=I66)"),"관리비")</f>
        <v>관리비</v>
      </c>
      <c r="AC66" s="201" t="str">
        <f>IFERROR(__xludf.DUMMYFUNCTION("""COMPUTED_VALUE"""),"월세")</f>
        <v>월세</v>
      </c>
      <c r="AD66" s="201" t="str">
        <f>IFERROR(__xludf.DUMMYFUNCTION("""COMPUTED_VALUE"""),"대출이자")</f>
        <v>대출이자</v>
      </c>
      <c r="AE66" s="201" t="str">
        <f>IFERROR(__xludf.DUMMYFUNCTION("""COMPUTED_VALUE"""),"통신비")</f>
        <v>통신비</v>
      </c>
      <c r="AF66" s="201" t="str">
        <f>IFERROR(__xludf.DUMMYFUNCTION("""COMPUTED_VALUE"""),"보험료")</f>
        <v>보험료</v>
      </c>
      <c r="AG66" s="201" t="str">
        <f>IFERROR(__xludf.DUMMYFUNCTION("""COMPUTED_VALUE"""),"곗돈")</f>
        <v>곗돈</v>
      </c>
      <c r="AH66" s="201"/>
      <c r="AI66" s="201"/>
    </row>
    <row r="67">
      <c r="H67" s="195">
        <v>45597.0</v>
      </c>
      <c r="I67" s="196" t="s">
        <v>9</v>
      </c>
      <c r="J67" s="196" t="s">
        <v>13</v>
      </c>
      <c r="K67" s="197">
        <v>300000.0</v>
      </c>
      <c r="L67" s="198" t="s">
        <v>54</v>
      </c>
      <c r="M67" s="130"/>
      <c r="N67" s="198" t="s">
        <v>13</v>
      </c>
      <c r="O67" s="200"/>
      <c r="P67" s="200"/>
      <c r="Q67" s="130"/>
      <c r="R67" s="198" t="s">
        <v>851</v>
      </c>
      <c r="S67" s="200"/>
      <c r="T67" s="132"/>
      <c r="AB67" s="201" t="str">
        <f>IFERROR(__xludf.DUMMYFUNCTION("FILTER('설정시트'!$D$7:$K$20,'설정시트'!$C$7:$C$20=I67)"),"주택청약")</f>
        <v>주택청약</v>
      </c>
      <c r="AC67" s="201" t="str">
        <f>IFERROR(__xludf.DUMMYFUNCTION("""COMPUTED_VALUE"""),"우리은행")</f>
        <v>우리은행</v>
      </c>
      <c r="AD67" s="201" t="str">
        <f>IFERROR(__xludf.DUMMYFUNCTION("""COMPUTED_VALUE"""),"케이뱅크")</f>
        <v>케이뱅크</v>
      </c>
      <c r="AE67" s="201" t="str">
        <f>IFERROR(__xludf.DUMMYFUNCTION("""COMPUTED_VALUE"""),"연금저축")</f>
        <v>연금저축</v>
      </c>
      <c r="AF67" s="201"/>
      <c r="AG67" s="201"/>
      <c r="AH67" s="201"/>
      <c r="AI67" s="201"/>
    </row>
    <row r="68">
      <c r="H68" s="195">
        <v>45597.0</v>
      </c>
      <c r="I68" s="196" t="s">
        <v>9</v>
      </c>
      <c r="J68" s="196" t="s">
        <v>12</v>
      </c>
      <c r="K68" s="197">
        <v>1000000.0</v>
      </c>
      <c r="L68" s="198"/>
      <c r="M68" s="130"/>
      <c r="N68" s="199"/>
      <c r="O68" s="200"/>
      <c r="P68" s="200"/>
      <c r="Q68" s="130"/>
      <c r="R68" s="199"/>
      <c r="S68" s="200"/>
      <c r="T68" s="132"/>
      <c r="AB68" s="201" t="str">
        <f>IFERROR(__xludf.DUMMYFUNCTION("FILTER('설정시트'!$D$7:$K$20,'설정시트'!$C$7:$C$20=I68)"),"주택청약")</f>
        <v>주택청약</v>
      </c>
      <c r="AC68" s="201" t="str">
        <f>IFERROR(__xludf.DUMMYFUNCTION("""COMPUTED_VALUE"""),"우리은행")</f>
        <v>우리은행</v>
      </c>
      <c r="AD68" s="201" t="str">
        <f>IFERROR(__xludf.DUMMYFUNCTION("""COMPUTED_VALUE"""),"케이뱅크")</f>
        <v>케이뱅크</v>
      </c>
      <c r="AE68" s="201" t="str">
        <f>IFERROR(__xludf.DUMMYFUNCTION("""COMPUTED_VALUE"""),"연금저축")</f>
        <v>연금저축</v>
      </c>
      <c r="AF68" s="201"/>
      <c r="AG68" s="201"/>
      <c r="AH68" s="201"/>
      <c r="AI68" s="201"/>
    </row>
    <row r="69">
      <c r="H69" s="195">
        <v>45597.0</v>
      </c>
      <c r="I69" s="196" t="s">
        <v>26</v>
      </c>
      <c r="J69" s="196" t="s">
        <v>27</v>
      </c>
      <c r="K69" s="197">
        <v>41300.0</v>
      </c>
      <c r="L69" s="198" t="s">
        <v>55</v>
      </c>
      <c r="M69" s="130"/>
      <c r="N69" s="198" t="s">
        <v>852</v>
      </c>
      <c r="O69" s="200"/>
      <c r="P69" s="200"/>
      <c r="Q69" s="130"/>
      <c r="R69" s="199"/>
      <c r="S69" s="200"/>
      <c r="T69" s="132"/>
      <c r="AB69" s="201" t="str">
        <f>IFERROR(__xludf.DUMMYFUNCTION("FILTER('설정시트'!$D$7:$K$20,'설정시트'!$C$7:$C$20=I69)"),"식재료비")</f>
        <v>식재료비</v>
      </c>
      <c r="AC69" s="201" t="str">
        <f>IFERROR(__xludf.DUMMYFUNCTION("""COMPUTED_VALUE"""),"회사점심")</f>
        <v>회사점심</v>
      </c>
      <c r="AD69" s="201" t="str">
        <f>IFERROR(__xludf.DUMMYFUNCTION("""COMPUTED_VALUE"""),"간식/카페")</f>
        <v>간식/카페</v>
      </c>
      <c r="AE69" s="201" t="str">
        <f>IFERROR(__xludf.DUMMYFUNCTION("""COMPUTED_VALUE"""),"외식/배달")</f>
        <v>외식/배달</v>
      </c>
      <c r="AF69" s="201" t="str">
        <f>IFERROR(__xludf.DUMMYFUNCTION("""COMPUTED_VALUE"""),"기타")</f>
        <v>기타</v>
      </c>
      <c r="AG69" s="201"/>
      <c r="AH69" s="201"/>
      <c r="AI69" s="201"/>
    </row>
    <row r="70">
      <c r="H70" s="195">
        <v>45598.0</v>
      </c>
      <c r="I70" s="196" t="s">
        <v>32</v>
      </c>
      <c r="J70" s="196" t="s">
        <v>35</v>
      </c>
      <c r="K70" s="197">
        <v>2000.0</v>
      </c>
      <c r="L70" s="198" t="s">
        <v>55</v>
      </c>
      <c r="M70" s="130"/>
      <c r="N70" s="198" t="s">
        <v>853</v>
      </c>
      <c r="O70" s="200"/>
      <c r="P70" s="200"/>
      <c r="Q70" s="130"/>
      <c r="R70" s="199"/>
      <c r="S70" s="200"/>
      <c r="T70" s="132"/>
      <c r="AB70" s="201" t="str">
        <f>IFERROR(__xludf.DUMMYFUNCTION("FILTER('설정시트'!$D$7:$K$20,'설정시트'!$C$7:$C$20=I70)"),"의류/잡화")</f>
        <v>의류/잡화</v>
      </c>
      <c r="AC70" s="201" t="str">
        <f>IFERROR(__xludf.DUMMYFUNCTION("""COMPUTED_VALUE"""),"OTT")</f>
        <v>OTT</v>
      </c>
      <c r="AD70" s="201" t="str">
        <f>IFERROR(__xludf.DUMMYFUNCTION("""COMPUTED_VALUE"""),"문화생활")</f>
        <v>문화생활</v>
      </c>
      <c r="AE70" s="201" t="str">
        <f>IFERROR(__xludf.DUMMYFUNCTION("""COMPUTED_VALUE"""),"자기계발")</f>
        <v>자기계발</v>
      </c>
      <c r="AF70" s="201" t="str">
        <f>IFERROR(__xludf.DUMMYFUNCTION("""COMPUTED_VALUE"""),"미용")</f>
        <v>미용</v>
      </c>
      <c r="AG70" s="201" t="str">
        <f>IFERROR(__xludf.DUMMYFUNCTION("""COMPUTED_VALUE"""),"기타")</f>
        <v>기타</v>
      </c>
      <c r="AH70" s="201"/>
      <c r="AI70" s="201"/>
    </row>
    <row r="71">
      <c r="H71" s="195">
        <v>45598.0</v>
      </c>
      <c r="I71" s="196" t="s">
        <v>26</v>
      </c>
      <c r="J71" s="196" t="s">
        <v>30</v>
      </c>
      <c r="K71" s="197">
        <v>34000.0</v>
      </c>
      <c r="L71" s="198" t="s">
        <v>55</v>
      </c>
      <c r="M71" s="130"/>
      <c r="N71" s="198" t="s">
        <v>854</v>
      </c>
      <c r="O71" s="200"/>
      <c r="P71" s="200"/>
      <c r="Q71" s="130"/>
      <c r="R71" s="199"/>
      <c r="S71" s="200"/>
      <c r="T71" s="132"/>
      <c r="AB71" s="201" t="str">
        <f>IFERROR(__xludf.DUMMYFUNCTION("FILTER('설정시트'!$D$7:$K$20,'설정시트'!$C$7:$C$20=I71)"),"식재료비")</f>
        <v>식재료비</v>
      </c>
      <c r="AC71" s="201" t="str">
        <f>IFERROR(__xludf.DUMMYFUNCTION("""COMPUTED_VALUE"""),"회사점심")</f>
        <v>회사점심</v>
      </c>
      <c r="AD71" s="201" t="str">
        <f>IFERROR(__xludf.DUMMYFUNCTION("""COMPUTED_VALUE"""),"간식/카페")</f>
        <v>간식/카페</v>
      </c>
      <c r="AE71" s="201" t="str">
        <f>IFERROR(__xludf.DUMMYFUNCTION("""COMPUTED_VALUE"""),"외식/배달")</f>
        <v>외식/배달</v>
      </c>
      <c r="AF71" s="201" t="str">
        <f>IFERROR(__xludf.DUMMYFUNCTION("""COMPUTED_VALUE"""),"기타")</f>
        <v>기타</v>
      </c>
      <c r="AG71" s="201"/>
      <c r="AH71" s="201"/>
      <c r="AI71" s="201"/>
    </row>
    <row r="72">
      <c r="H72" s="195">
        <v>45598.0</v>
      </c>
      <c r="I72" s="196" t="s">
        <v>26</v>
      </c>
      <c r="J72" s="196" t="s">
        <v>29</v>
      </c>
      <c r="K72" s="197">
        <v>4700.0</v>
      </c>
      <c r="L72" s="198" t="s">
        <v>55</v>
      </c>
      <c r="M72" s="130"/>
      <c r="N72" s="198" t="s">
        <v>855</v>
      </c>
      <c r="O72" s="200"/>
      <c r="P72" s="200"/>
      <c r="Q72" s="130"/>
      <c r="R72" s="199"/>
      <c r="S72" s="200"/>
      <c r="T72" s="132"/>
      <c r="AB72" s="201" t="str">
        <f>IFERROR(__xludf.DUMMYFUNCTION("FILTER('설정시트'!$D$7:$K$20,'설정시트'!$C$7:$C$20=I72)"),"식재료비")</f>
        <v>식재료비</v>
      </c>
      <c r="AC72" s="201" t="str">
        <f>IFERROR(__xludf.DUMMYFUNCTION("""COMPUTED_VALUE"""),"회사점심")</f>
        <v>회사점심</v>
      </c>
      <c r="AD72" s="201" t="str">
        <f>IFERROR(__xludf.DUMMYFUNCTION("""COMPUTED_VALUE"""),"간식/카페")</f>
        <v>간식/카페</v>
      </c>
      <c r="AE72" s="201" t="str">
        <f>IFERROR(__xludf.DUMMYFUNCTION("""COMPUTED_VALUE"""),"외식/배달")</f>
        <v>외식/배달</v>
      </c>
      <c r="AF72" s="201" t="str">
        <f>IFERROR(__xludf.DUMMYFUNCTION("""COMPUTED_VALUE"""),"기타")</f>
        <v>기타</v>
      </c>
      <c r="AG72" s="201"/>
      <c r="AH72" s="201"/>
      <c r="AI72" s="201"/>
    </row>
    <row r="73">
      <c r="H73" s="195">
        <v>45598.0</v>
      </c>
      <c r="I73" s="196" t="s">
        <v>38</v>
      </c>
      <c r="J73" s="196" t="s">
        <v>33</v>
      </c>
      <c r="K73" s="197">
        <v>334750.0</v>
      </c>
      <c r="L73" s="198" t="s">
        <v>57</v>
      </c>
      <c r="M73" s="130"/>
      <c r="N73" s="198" t="s">
        <v>856</v>
      </c>
      <c r="O73" s="200"/>
      <c r="P73" s="200"/>
      <c r="Q73" s="130"/>
      <c r="R73" s="199"/>
      <c r="S73" s="200"/>
      <c r="T73" s="132"/>
      <c r="AB73" s="201" t="str">
        <f>IFERROR(__xludf.DUMMYFUNCTION("FILTER('설정시트'!$D$7:$K$20,'설정시트'!$C$7:$C$20=I73)"),"의류/잡화")</f>
        <v>의류/잡화</v>
      </c>
      <c r="AC73" s="201" t="str">
        <f>IFERROR(__xludf.DUMMYFUNCTION("""COMPUTED_VALUE"""),"OTT")</f>
        <v>OTT</v>
      </c>
      <c r="AD73" s="201" t="str">
        <f>IFERROR(__xludf.DUMMYFUNCTION("""COMPUTED_VALUE"""),"문화생활")</f>
        <v>문화생활</v>
      </c>
      <c r="AE73" s="201" t="str">
        <f>IFERROR(__xludf.DUMMYFUNCTION("""COMPUTED_VALUE"""),"자기계발")</f>
        <v>자기계발</v>
      </c>
      <c r="AF73" s="201" t="str">
        <f>IFERROR(__xludf.DUMMYFUNCTION("""COMPUTED_VALUE"""),"미용")</f>
        <v>미용</v>
      </c>
      <c r="AG73" s="201" t="str">
        <f>IFERROR(__xludf.DUMMYFUNCTION("""COMPUTED_VALUE"""),"기타")</f>
        <v>기타</v>
      </c>
      <c r="AH73" s="201"/>
      <c r="AI73" s="201"/>
    </row>
    <row r="74">
      <c r="H74" s="195">
        <v>45599.0</v>
      </c>
      <c r="I74" s="196" t="s">
        <v>26</v>
      </c>
      <c r="J74" s="196" t="s">
        <v>27</v>
      </c>
      <c r="K74" s="197">
        <v>99280.0</v>
      </c>
      <c r="L74" s="198" t="s">
        <v>55</v>
      </c>
      <c r="M74" s="130"/>
      <c r="N74" s="198" t="s">
        <v>857</v>
      </c>
      <c r="O74" s="200"/>
      <c r="P74" s="200"/>
      <c r="Q74" s="130"/>
      <c r="R74" s="199"/>
      <c r="S74" s="200"/>
      <c r="T74" s="132"/>
      <c r="AB74" s="201" t="str">
        <f>IFERROR(__xludf.DUMMYFUNCTION("FILTER('설정시트'!$D$7:$K$20,'설정시트'!$C$7:$C$20=I74)"),"식재료비")</f>
        <v>식재료비</v>
      </c>
      <c r="AC74" s="201" t="str">
        <f>IFERROR(__xludf.DUMMYFUNCTION("""COMPUTED_VALUE"""),"회사점심")</f>
        <v>회사점심</v>
      </c>
      <c r="AD74" s="201" t="str">
        <f>IFERROR(__xludf.DUMMYFUNCTION("""COMPUTED_VALUE"""),"간식/카페")</f>
        <v>간식/카페</v>
      </c>
      <c r="AE74" s="201" t="str">
        <f>IFERROR(__xludf.DUMMYFUNCTION("""COMPUTED_VALUE"""),"외식/배달")</f>
        <v>외식/배달</v>
      </c>
      <c r="AF74" s="201" t="str">
        <f>IFERROR(__xludf.DUMMYFUNCTION("""COMPUTED_VALUE"""),"기타")</f>
        <v>기타</v>
      </c>
      <c r="AG74" s="201"/>
      <c r="AH74" s="201"/>
      <c r="AI74" s="201"/>
    </row>
    <row r="75">
      <c r="H75" s="195">
        <v>45599.0</v>
      </c>
      <c r="I75" s="196" t="s">
        <v>26</v>
      </c>
      <c r="J75" s="196" t="s">
        <v>30</v>
      </c>
      <c r="K75" s="197">
        <v>22000.0</v>
      </c>
      <c r="L75" s="198" t="s">
        <v>55</v>
      </c>
      <c r="M75" s="130"/>
      <c r="N75" s="198" t="s">
        <v>858</v>
      </c>
      <c r="O75" s="200"/>
      <c r="P75" s="200"/>
      <c r="Q75" s="130"/>
      <c r="R75" s="199"/>
      <c r="S75" s="200"/>
      <c r="T75" s="132"/>
      <c r="AB75" s="201" t="str">
        <f>IFERROR(__xludf.DUMMYFUNCTION("FILTER('설정시트'!$D$7:$K$20,'설정시트'!$C$7:$C$20=I75)"),"식재료비")</f>
        <v>식재료비</v>
      </c>
      <c r="AC75" s="201" t="str">
        <f>IFERROR(__xludf.DUMMYFUNCTION("""COMPUTED_VALUE"""),"회사점심")</f>
        <v>회사점심</v>
      </c>
      <c r="AD75" s="201" t="str">
        <f>IFERROR(__xludf.DUMMYFUNCTION("""COMPUTED_VALUE"""),"간식/카페")</f>
        <v>간식/카페</v>
      </c>
      <c r="AE75" s="201" t="str">
        <f>IFERROR(__xludf.DUMMYFUNCTION("""COMPUTED_VALUE"""),"외식/배달")</f>
        <v>외식/배달</v>
      </c>
      <c r="AF75" s="201" t="str">
        <f>IFERROR(__xludf.DUMMYFUNCTION("""COMPUTED_VALUE"""),"기타")</f>
        <v>기타</v>
      </c>
      <c r="AG75" s="201"/>
      <c r="AH75" s="201"/>
      <c r="AI75" s="201"/>
    </row>
    <row r="76">
      <c r="H76" s="195">
        <v>45600.0</v>
      </c>
      <c r="I76" s="196" t="s">
        <v>45</v>
      </c>
      <c r="J76" s="196" t="s">
        <v>43</v>
      </c>
      <c r="K76" s="197">
        <v>15000.0</v>
      </c>
      <c r="L76" s="198" t="s">
        <v>53</v>
      </c>
      <c r="M76" s="130"/>
      <c r="N76" s="198" t="s">
        <v>859</v>
      </c>
      <c r="O76" s="200"/>
      <c r="P76" s="200"/>
      <c r="Q76" s="130"/>
      <c r="R76" s="199"/>
      <c r="S76" s="200"/>
      <c r="T76" s="132"/>
      <c r="AB76" s="201" t="str">
        <f>IFERROR(__xludf.DUMMYFUNCTION("FILTER('설정시트'!$D$7:$K$20,'설정시트'!$C$7:$C$20=I76)"),"약국")</f>
        <v>약국</v>
      </c>
      <c r="AC76" s="201" t="str">
        <f>IFERROR(__xludf.DUMMYFUNCTION("""COMPUTED_VALUE"""),"병원비")</f>
        <v>병원비</v>
      </c>
      <c r="AD76" s="201" t="str">
        <f>IFERROR(__xludf.DUMMYFUNCTION("""COMPUTED_VALUE"""),"영양제")</f>
        <v>영양제</v>
      </c>
      <c r="AE76" s="201" t="str">
        <f>IFERROR(__xludf.DUMMYFUNCTION("""COMPUTED_VALUE"""),"교통비")</f>
        <v>교통비</v>
      </c>
      <c r="AF76" s="201" t="str">
        <f>IFERROR(__xludf.DUMMYFUNCTION("""COMPUTED_VALUE"""),"주유비")</f>
        <v>주유비</v>
      </c>
      <c r="AG76" s="201" t="str">
        <f>IFERROR(__xludf.DUMMYFUNCTION("""COMPUTED_VALUE"""),"기타")</f>
        <v>기타</v>
      </c>
      <c r="AH76" s="201"/>
      <c r="AI76" s="201"/>
    </row>
    <row r="77">
      <c r="H77" s="195">
        <v>45600.0</v>
      </c>
      <c r="I77" s="196" t="s">
        <v>31</v>
      </c>
      <c r="J77" s="196" t="s">
        <v>28</v>
      </c>
      <c r="K77" s="197">
        <v>9000.0</v>
      </c>
      <c r="L77" s="198" t="s">
        <v>58</v>
      </c>
      <c r="M77" s="130"/>
      <c r="N77" s="198" t="s">
        <v>652</v>
      </c>
      <c r="O77" s="200"/>
      <c r="P77" s="200"/>
      <c r="Q77" s="130"/>
      <c r="R77" s="199"/>
      <c r="S77" s="200"/>
      <c r="T77" s="132"/>
      <c r="AB77" s="201" t="str">
        <f>IFERROR(__xludf.DUMMYFUNCTION("FILTER('설정시트'!$D$7:$K$20,'설정시트'!$C$7:$C$20=I77)"),"식재료비")</f>
        <v>식재료비</v>
      </c>
      <c r="AC77" s="201" t="str">
        <f>IFERROR(__xludf.DUMMYFUNCTION("""COMPUTED_VALUE"""),"회사점심")</f>
        <v>회사점심</v>
      </c>
      <c r="AD77" s="201" t="str">
        <f>IFERROR(__xludf.DUMMYFUNCTION("""COMPUTED_VALUE"""),"간식/카페")</f>
        <v>간식/카페</v>
      </c>
      <c r="AE77" s="201" t="str">
        <f>IFERROR(__xludf.DUMMYFUNCTION("""COMPUTED_VALUE"""),"외식/배달")</f>
        <v>외식/배달</v>
      </c>
      <c r="AF77" s="201" t="str">
        <f>IFERROR(__xludf.DUMMYFUNCTION("""COMPUTED_VALUE"""),"기타")</f>
        <v>기타</v>
      </c>
      <c r="AG77" s="201"/>
      <c r="AH77" s="201"/>
      <c r="AI77" s="201"/>
    </row>
    <row r="78">
      <c r="H78" s="195">
        <v>45601.0</v>
      </c>
      <c r="I78" s="196" t="s">
        <v>31</v>
      </c>
      <c r="J78" s="196" t="s">
        <v>28</v>
      </c>
      <c r="K78" s="197">
        <v>10000.0</v>
      </c>
      <c r="L78" s="198" t="s">
        <v>58</v>
      </c>
      <c r="M78" s="130"/>
      <c r="N78" s="198" t="s">
        <v>387</v>
      </c>
      <c r="O78" s="200"/>
      <c r="P78" s="200"/>
      <c r="Q78" s="130"/>
      <c r="R78" s="199"/>
      <c r="S78" s="200"/>
      <c r="T78" s="132"/>
      <c r="AB78" s="201" t="str">
        <f>IFERROR(__xludf.DUMMYFUNCTION("FILTER('설정시트'!$D$7:$K$20,'설정시트'!$C$7:$C$20=I78)"),"식재료비")</f>
        <v>식재료비</v>
      </c>
      <c r="AC78" s="201" t="str">
        <f>IFERROR(__xludf.DUMMYFUNCTION("""COMPUTED_VALUE"""),"회사점심")</f>
        <v>회사점심</v>
      </c>
      <c r="AD78" s="201" t="str">
        <f>IFERROR(__xludf.DUMMYFUNCTION("""COMPUTED_VALUE"""),"간식/카페")</f>
        <v>간식/카페</v>
      </c>
      <c r="AE78" s="201" t="str">
        <f>IFERROR(__xludf.DUMMYFUNCTION("""COMPUTED_VALUE"""),"외식/배달")</f>
        <v>외식/배달</v>
      </c>
      <c r="AF78" s="201" t="str">
        <f>IFERROR(__xludf.DUMMYFUNCTION("""COMPUTED_VALUE"""),"기타")</f>
        <v>기타</v>
      </c>
      <c r="AG78" s="201"/>
      <c r="AH78" s="201"/>
      <c r="AI78" s="201"/>
    </row>
    <row r="79">
      <c r="H79" s="195">
        <v>45602.0</v>
      </c>
      <c r="I79" s="196" t="s">
        <v>31</v>
      </c>
      <c r="J79" s="196" t="s">
        <v>28</v>
      </c>
      <c r="K79" s="197">
        <v>8000.0</v>
      </c>
      <c r="L79" s="198" t="s">
        <v>58</v>
      </c>
      <c r="M79" s="130"/>
      <c r="N79" s="198" t="s">
        <v>860</v>
      </c>
      <c r="O79" s="200"/>
      <c r="P79" s="200"/>
      <c r="Q79" s="130"/>
      <c r="R79" s="199"/>
      <c r="S79" s="200"/>
      <c r="T79" s="132"/>
      <c r="AB79" s="201" t="str">
        <f>IFERROR(__xludf.DUMMYFUNCTION("FILTER('설정시트'!$D$7:$K$20,'설정시트'!$C$7:$C$20=I79)"),"식재료비")</f>
        <v>식재료비</v>
      </c>
      <c r="AC79" s="201" t="str">
        <f>IFERROR(__xludf.DUMMYFUNCTION("""COMPUTED_VALUE"""),"회사점심")</f>
        <v>회사점심</v>
      </c>
      <c r="AD79" s="201" t="str">
        <f>IFERROR(__xludf.DUMMYFUNCTION("""COMPUTED_VALUE"""),"간식/카페")</f>
        <v>간식/카페</v>
      </c>
      <c r="AE79" s="201" t="str">
        <f>IFERROR(__xludf.DUMMYFUNCTION("""COMPUTED_VALUE"""),"외식/배달")</f>
        <v>외식/배달</v>
      </c>
      <c r="AF79" s="201" t="str">
        <f>IFERROR(__xludf.DUMMYFUNCTION("""COMPUTED_VALUE"""),"기타")</f>
        <v>기타</v>
      </c>
      <c r="AG79" s="201"/>
      <c r="AH79" s="201"/>
      <c r="AI79" s="201"/>
    </row>
    <row r="80">
      <c r="H80" s="195">
        <v>45602.0</v>
      </c>
      <c r="I80" s="196" t="s">
        <v>38</v>
      </c>
      <c r="J80" s="196" t="s">
        <v>37</v>
      </c>
      <c r="K80" s="197">
        <v>250000.0</v>
      </c>
      <c r="L80" s="198" t="s">
        <v>58</v>
      </c>
      <c r="M80" s="130"/>
      <c r="N80" s="198" t="s">
        <v>861</v>
      </c>
      <c r="O80" s="200"/>
      <c r="P80" s="200"/>
      <c r="Q80" s="130"/>
      <c r="R80" s="199"/>
      <c r="S80" s="200"/>
      <c r="T80" s="132"/>
      <c r="AB80" s="201" t="str">
        <f>IFERROR(__xludf.DUMMYFUNCTION("FILTER('설정시트'!$D$7:$K$20,'설정시트'!$C$7:$C$20=I80)"),"의류/잡화")</f>
        <v>의류/잡화</v>
      </c>
      <c r="AC80" s="201" t="str">
        <f>IFERROR(__xludf.DUMMYFUNCTION("""COMPUTED_VALUE"""),"OTT")</f>
        <v>OTT</v>
      </c>
      <c r="AD80" s="201" t="str">
        <f>IFERROR(__xludf.DUMMYFUNCTION("""COMPUTED_VALUE"""),"문화생활")</f>
        <v>문화생활</v>
      </c>
      <c r="AE80" s="201" t="str">
        <f>IFERROR(__xludf.DUMMYFUNCTION("""COMPUTED_VALUE"""),"자기계발")</f>
        <v>자기계발</v>
      </c>
      <c r="AF80" s="201" t="str">
        <f>IFERROR(__xludf.DUMMYFUNCTION("""COMPUTED_VALUE"""),"미용")</f>
        <v>미용</v>
      </c>
      <c r="AG80" s="201" t="str">
        <f>IFERROR(__xludf.DUMMYFUNCTION("""COMPUTED_VALUE"""),"기타")</f>
        <v>기타</v>
      </c>
      <c r="AH80" s="201"/>
      <c r="AI80" s="201"/>
    </row>
    <row r="81">
      <c r="H81" s="195">
        <v>45602.0</v>
      </c>
      <c r="I81" s="196" t="s">
        <v>26</v>
      </c>
      <c r="J81" s="196" t="s">
        <v>28</v>
      </c>
      <c r="K81" s="197">
        <v>12500.0</v>
      </c>
      <c r="L81" s="198" t="s">
        <v>58</v>
      </c>
      <c r="M81" s="130"/>
      <c r="N81" s="198" t="s">
        <v>862</v>
      </c>
      <c r="O81" s="200"/>
      <c r="P81" s="200"/>
      <c r="Q81" s="130"/>
      <c r="R81" s="199"/>
      <c r="S81" s="200"/>
      <c r="T81" s="132"/>
      <c r="AB81" s="201" t="str">
        <f>IFERROR(__xludf.DUMMYFUNCTION("FILTER('설정시트'!$D$7:$K$20,'설정시트'!$C$7:$C$20=I81)"),"식재료비")</f>
        <v>식재료비</v>
      </c>
      <c r="AC81" s="201" t="str">
        <f>IFERROR(__xludf.DUMMYFUNCTION("""COMPUTED_VALUE"""),"회사점심")</f>
        <v>회사점심</v>
      </c>
      <c r="AD81" s="201" t="str">
        <f>IFERROR(__xludf.DUMMYFUNCTION("""COMPUTED_VALUE"""),"간식/카페")</f>
        <v>간식/카페</v>
      </c>
      <c r="AE81" s="201" t="str">
        <f>IFERROR(__xludf.DUMMYFUNCTION("""COMPUTED_VALUE"""),"외식/배달")</f>
        <v>외식/배달</v>
      </c>
      <c r="AF81" s="201" t="str">
        <f>IFERROR(__xludf.DUMMYFUNCTION("""COMPUTED_VALUE"""),"기타")</f>
        <v>기타</v>
      </c>
      <c r="AG81" s="201"/>
      <c r="AH81" s="201"/>
      <c r="AI81" s="201"/>
    </row>
    <row r="82">
      <c r="H82" s="195">
        <v>45603.0</v>
      </c>
      <c r="I82" s="196" t="s">
        <v>31</v>
      </c>
      <c r="J82" s="196" t="s">
        <v>28</v>
      </c>
      <c r="K82" s="197">
        <v>8000.0</v>
      </c>
      <c r="L82" s="198" t="s">
        <v>58</v>
      </c>
      <c r="M82" s="130"/>
      <c r="N82" s="198" t="s">
        <v>296</v>
      </c>
      <c r="O82" s="200"/>
      <c r="P82" s="200"/>
      <c r="Q82" s="130"/>
      <c r="R82" s="199"/>
      <c r="S82" s="200"/>
      <c r="T82" s="132"/>
      <c r="AB82" s="201" t="str">
        <f>IFERROR(__xludf.DUMMYFUNCTION("FILTER('설정시트'!$D$7:$K$20,'설정시트'!$C$7:$C$20=I82)"),"식재료비")</f>
        <v>식재료비</v>
      </c>
      <c r="AC82" s="201" t="str">
        <f>IFERROR(__xludf.DUMMYFUNCTION("""COMPUTED_VALUE"""),"회사점심")</f>
        <v>회사점심</v>
      </c>
      <c r="AD82" s="201" t="str">
        <f>IFERROR(__xludf.DUMMYFUNCTION("""COMPUTED_VALUE"""),"간식/카페")</f>
        <v>간식/카페</v>
      </c>
      <c r="AE82" s="201" t="str">
        <f>IFERROR(__xludf.DUMMYFUNCTION("""COMPUTED_VALUE"""),"외식/배달")</f>
        <v>외식/배달</v>
      </c>
      <c r="AF82" s="201" t="str">
        <f>IFERROR(__xludf.DUMMYFUNCTION("""COMPUTED_VALUE"""),"기타")</f>
        <v>기타</v>
      </c>
      <c r="AG82" s="201"/>
      <c r="AH82" s="201"/>
      <c r="AI82" s="201"/>
    </row>
    <row r="83">
      <c r="H83" s="195">
        <v>45603.0</v>
      </c>
      <c r="I83" s="196" t="s">
        <v>26</v>
      </c>
      <c r="J83" s="196" t="s">
        <v>30</v>
      </c>
      <c r="K83" s="197">
        <v>14000.0</v>
      </c>
      <c r="L83" s="198" t="s">
        <v>56</v>
      </c>
      <c r="M83" s="130"/>
      <c r="N83" s="198" t="s">
        <v>863</v>
      </c>
      <c r="O83" s="200"/>
      <c r="P83" s="200"/>
      <c r="Q83" s="130"/>
      <c r="R83" s="199"/>
      <c r="S83" s="200"/>
      <c r="T83" s="132"/>
      <c r="AB83" s="201" t="str">
        <f>IFERROR(__xludf.DUMMYFUNCTION("FILTER('설정시트'!$D$7:$K$20,'설정시트'!$C$7:$C$20=I83)"),"식재료비")</f>
        <v>식재료비</v>
      </c>
      <c r="AC83" s="201" t="str">
        <f>IFERROR(__xludf.DUMMYFUNCTION("""COMPUTED_VALUE"""),"회사점심")</f>
        <v>회사점심</v>
      </c>
      <c r="AD83" s="201" t="str">
        <f>IFERROR(__xludf.DUMMYFUNCTION("""COMPUTED_VALUE"""),"간식/카페")</f>
        <v>간식/카페</v>
      </c>
      <c r="AE83" s="201" t="str">
        <f>IFERROR(__xludf.DUMMYFUNCTION("""COMPUTED_VALUE"""),"외식/배달")</f>
        <v>외식/배달</v>
      </c>
      <c r="AF83" s="201" t="str">
        <f>IFERROR(__xludf.DUMMYFUNCTION("""COMPUTED_VALUE"""),"기타")</f>
        <v>기타</v>
      </c>
      <c r="AG83" s="201"/>
      <c r="AH83" s="201"/>
      <c r="AI83" s="201"/>
    </row>
    <row r="84">
      <c r="H84" s="195">
        <v>45603.0</v>
      </c>
      <c r="I84" s="196" t="s">
        <v>21</v>
      </c>
      <c r="J84" s="196" t="s">
        <v>18</v>
      </c>
      <c r="K84" s="197">
        <v>3300.0</v>
      </c>
      <c r="L84" s="198" t="s">
        <v>53</v>
      </c>
      <c r="M84" s="130"/>
      <c r="N84" s="198" t="s">
        <v>238</v>
      </c>
      <c r="O84" s="200"/>
      <c r="P84" s="200"/>
      <c r="Q84" s="130"/>
      <c r="R84" s="199"/>
      <c r="S84" s="200"/>
      <c r="T84" s="132"/>
      <c r="AB84" s="201" t="str">
        <f>IFERROR(__xludf.DUMMYFUNCTION("FILTER('설정시트'!$D$7:$K$20,'설정시트'!$C$7:$C$20=I84)"),"관리비")</f>
        <v>관리비</v>
      </c>
      <c r="AC84" s="201" t="str">
        <f>IFERROR(__xludf.DUMMYFUNCTION("""COMPUTED_VALUE"""),"대출이자")</f>
        <v>대출이자</v>
      </c>
      <c r="AD84" s="201" t="str">
        <f>IFERROR(__xludf.DUMMYFUNCTION("""COMPUTED_VALUE"""),"통신비")</f>
        <v>통신비</v>
      </c>
      <c r="AE84" s="201" t="str">
        <f>IFERROR(__xludf.DUMMYFUNCTION("""COMPUTED_VALUE"""),"보험료")</f>
        <v>보험료</v>
      </c>
      <c r="AF84" s="201" t="str">
        <f>IFERROR(__xludf.DUMMYFUNCTION("""COMPUTED_VALUE"""),"곗돈")</f>
        <v>곗돈</v>
      </c>
      <c r="AG84" s="201"/>
      <c r="AH84" s="201"/>
      <c r="AI84" s="201"/>
    </row>
    <row r="85">
      <c r="H85" s="195">
        <v>45603.0</v>
      </c>
      <c r="I85" s="196" t="s">
        <v>26</v>
      </c>
      <c r="J85" s="196" t="s">
        <v>27</v>
      </c>
      <c r="K85" s="197">
        <v>20140.0</v>
      </c>
      <c r="L85" s="198" t="s">
        <v>56</v>
      </c>
      <c r="M85" s="130"/>
      <c r="N85" s="198" t="s">
        <v>864</v>
      </c>
      <c r="O85" s="200"/>
      <c r="P85" s="200"/>
      <c r="Q85" s="130"/>
      <c r="R85" s="199"/>
      <c r="S85" s="200"/>
      <c r="T85" s="132"/>
      <c r="AB85" s="201" t="str">
        <f>IFERROR(__xludf.DUMMYFUNCTION("FILTER('설정시트'!$D$7:$K$20,'설정시트'!$C$7:$C$20=I85)"),"식재료비")</f>
        <v>식재료비</v>
      </c>
      <c r="AC85" s="201" t="str">
        <f>IFERROR(__xludf.DUMMYFUNCTION("""COMPUTED_VALUE"""),"회사점심")</f>
        <v>회사점심</v>
      </c>
      <c r="AD85" s="201" t="str">
        <f>IFERROR(__xludf.DUMMYFUNCTION("""COMPUTED_VALUE"""),"간식/카페")</f>
        <v>간식/카페</v>
      </c>
      <c r="AE85" s="201" t="str">
        <f>IFERROR(__xludf.DUMMYFUNCTION("""COMPUTED_VALUE"""),"외식/배달")</f>
        <v>외식/배달</v>
      </c>
      <c r="AF85" s="201" t="str">
        <f>IFERROR(__xludf.DUMMYFUNCTION("""COMPUTED_VALUE"""),"기타")</f>
        <v>기타</v>
      </c>
      <c r="AG85" s="201"/>
      <c r="AH85" s="201"/>
      <c r="AI85" s="201"/>
    </row>
    <row r="86">
      <c r="H86" s="195">
        <v>45604.0</v>
      </c>
      <c r="I86" s="196" t="s">
        <v>31</v>
      </c>
      <c r="J86" s="196" t="s">
        <v>28</v>
      </c>
      <c r="K86" s="197">
        <v>8000.0</v>
      </c>
      <c r="L86" s="198" t="s">
        <v>58</v>
      </c>
      <c r="M86" s="130"/>
      <c r="N86" s="198" t="s">
        <v>296</v>
      </c>
      <c r="O86" s="200"/>
      <c r="P86" s="200"/>
      <c r="Q86" s="130"/>
      <c r="R86" s="199"/>
      <c r="S86" s="200"/>
      <c r="T86" s="132"/>
      <c r="AB86" s="201" t="str">
        <f>IFERROR(__xludf.DUMMYFUNCTION("FILTER('설정시트'!$D$7:$K$20,'설정시트'!$C$7:$C$20=I86)"),"식재료비")</f>
        <v>식재료비</v>
      </c>
      <c r="AC86" s="201" t="str">
        <f>IFERROR(__xludf.DUMMYFUNCTION("""COMPUTED_VALUE"""),"회사점심")</f>
        <v>회사점심</v>
      </c>
      <c r="AD86" s="201" t="str">
        <f>IFERROR(__xludf.DUMMYFUNCTION("""COMPUTED_VALUE"""),"간식/카페")</f>
        <v>간식/카페</v>
      </c>
      <c r="AE86" s="201" t="str">
        <f>IFERROR(__xludf.DUMMYFUNCTION("""COMPUTED_VALUE"""),"외식/배달")</f>
        <v>외식/배달</v>
      </c>
      <c r="AF86" s="201" t="str">
        <f>IFERROR(__xludf.DUMMYFUNCTION("""COMPUTED_VALUE"""),"기타")</f>
        <v>기타</v>
      </c>
      <c r="AG86" s="201"/>
      <c r="AH86" s="201"/>
      <c r="AI86" s="201"/>
    </row>
    <row r="87">
      <c r="H87" s="195">
        <v>45604.0</v>
      </c>
      <c r="I87" s="196" t="s">
        <v>39</v>
      </c>
      <c r="J87" s="196" t="s">
        <v>41</v>
      </c>
      <c r="K87" s="197">
        <v>27890.0</v>
      </c>
      <c r="L87" s="198" t="s">
        <v>55</v>
      </c>
      <c r="M87" s="130"/>
      <c r="N87" s="198" t="s">
        <v>865</v>
      </c>
      <c r="O87" s="200"/>
      <c r="P87" s="200"/>
      <c r="Q87" s="130"/>
      <c r="R87" s="199"/>
      <c r="S87" s="200"/>
      <c r="T87" s="132"/>
      <c r="AB87" s="201" t="str">
        <f>IFERROR(__xludf.DUMMYFUNCTION("FILTER('설정시트'!$D$7:$K$20,'설정시트'!$C$7:$C$20=I87)"),"약국")</f>
        <v>약국</v>
      </c>
      <c r="AC87" s="201" t="str">
        <f>IFERROR(__xludf.DUMMYFUNCTION("""COMPUTED_VALUE"""),"병원비")</f>
        <v>병원비</v>
      </c>
      <c r="AD87" s="201" t="str">
        <f>IFERROR(__xludf.DUMMYFUNCTION("""COMPUTED_VALUE"""),"영양제")</f>
        <v>영양제</v>
      </c>
      <c r="AE87" s="201" t="str">
        <f>IFERROR(__xludf.DUMMYFUNCTION("""COMPUTED_VALUE"""),"교통비")</f>
        <v>교통비</v>
      </c>
      <c r="AF87" s="201" t="str">
        <f>IFERROR(__xludf.DUMMYFUNCTION("""COMPUTED_VALUE"""),"주유비")</f>
        <v>주유비</v>
      </c>
      <c r="AG87" s="201" t="str">
        <f>IFERROR(__xludf.DUMMYFUNCTION("""COMPUTED_VALUE"""),"기타")</f>
        <v>기타</v>
      </c>
      <c r="AH87" s="201"/>
      <c r="AI87" s="201"/>
    </row>
    <row r="88">
      <c r="H88" s="195">
        <v>45604.0</v>
      </c>
      <c r="I88" s="196" t="s">
        <v>26</v>
      </c>
      <c r="J88" s="196" t="s">
        <v>30</v>
      </c>
      <c r="K88" s="197">
        <v>20000.0</v>
      </c>
      <c r="L88" s="198" t="s">
        <v>54</v>
      </c>
      <c r="M88" s="130"/>
      <c r="N88" s="198" t="s">
        <v>866</v>
      </c>
      <c r="O88" s="200"/>
      <c r="P88" s="200"/>
      <c r="Q88" s="130"/>
      <c r="R88" s="199"/>
      <c r="S88" s="200"/>
      <c r="T88" s="132"/>
      <c r="AB88" s="201" t="str">
        <f>IFERROR(__xludf.DUMMYFUNCTION("FILTER('설정시트'!$D$7:$K$20,'설정시트'!$C$7:$C$20=I88)"),"식재료비")</f>
        <v>식재료비</v>
      </c>
      <c r="AC88" s="201" t="str">
        <f>IFERROR(__xludf.DUMMYFUNCTION("""COMPUTED_VALUE"""),"회사점심")</f>
        <v>회사점심</v>
      </c>
      <c r="AD88" s="201" t="str">
        <f>IFERROR(__xludf.DUMMYFUNCTION("""COMPUTED_VALUE"""),"간식/카페")</f>
        <v>간식/카페</v>
      </c>
      <c r="AE88" s="201" t="str">
        <f>IFERROR(__xludf.DUMMYFUNCTION("""COMPUTED_VALUE"""),"외식/배달")</f>
        <v>외식/배달</v>
      </c>
      <c r="AF88" s="201" t="str">
        <f>IFERROR(__xludf.DUMMYFUNCTION("""COMPUTED_VALUE"""),"기타")</f>
        <v>기타</v>
      </c>
      <c r="AG88" s="201"/>
      <c r="AH88" s="201"/>
      <c r="AI88" s="201"/>
    </row>
    <row r="89">
      <c r="H89" s="195">
        <v>45604.0</v>
      </c>
      <c r="I89" s="196" t="s">
        <v>39</v>
      </c>
      <c r="J89" s="196" t="s">
        <v>8</v>
      </c>
      <c r="K89" s="202">
        <v>5000.0</v>
      </c>
      <c r="L89" s="198" t="s">
        <v>54</v>
      </c>
      <c r="M89" s="130"/>
      <c r="N89" s="198" t="s">
        <v>270</v>
      </c>
      <c r="O89" s="200"/>
      <c r="P89" s="200"/>
      <c r="Q89" s="130"/>
      <c r="R89" s="199"/>
      <c r="S89" s="200"/>
      <c r="T89" s="132"/>
      <c r="AB89" s="201" t="str">
        <f>IFERROR(__xludf.DUMMYFUNCTION("FILTER('설정시트'!$D$7:$K$20,'설정시트'!$C$7:$C$20=I89)"),"약국")</f>
        <v>약국</v>
      </c>
      <c r="AC89" s="201" t="str">
        <f>IFERROR(__xludf.DUMMYFUNCTION("""COMPUTED_VALUE"""),"병원비")</f>
        <v>병원비</v>
      </c>
      <c r="AD89" s="201" t="str">
        <f>IFERROR(__xludf.DUMMYFUNCTION("""COMPUTED_VALUE"""),"영양제")</f>
        <v>영양제</v>
      </c>
      <c r="AE89" s="201" t="str">
        <f>IFERROR(__xludf.DUMMYFUNCTION("""COMPUTED_VALUE"""),"교통비")</f>
        <v>교통비</v>
      </c>
      <c r="AF89" s="201" t="str">
        <f>IFERROR(__xludf.DUMMYFUNCTION("""COMPUTED_VALUE"""),"주유비")</f>
        <v>주유비</v>
      </c>
      <c r="AG89" s="201" t="str">
        <f>IFERROR(__xludf.DUMMYFUNCTION("""COMPUTED_VALUE"""),"기타")</f>
        <v>기타</v>
      </c>
      <c r="AH89" s="201"/>
      <c r="AI89" s="201"/>
    </row>
    <row r="90">
      <c r="H90" s="195">
        <v>45605.0</v>
      </c>
      <c r="I90" s="196" t="s">
        <v>45</v>
      </c>
      <c r="J90" s="196" t="s">
        <v>44</v>
      </c>
      <c r="K90" s="197">
        <v>102118.0</v>
      </c>
      <c r="L90" s="198" t="s">
        <v>58</v>
      </c>
      <c r="M90" s="130"/>
      <c r="N90" s="199"/>
      <c r="O90" s="200"/>
      <c r="P90" s="200"/>
      <c r="Q90" s="130"/>
      <c r="R90" s="199"/>
      <c r="S90" s="200"/>
      <c r="T90" s="132"/>
      <c r="AB90" s="201" t="str">
        <f>IFERROR(__xludf.DUMMYFUNCTION("FILTER('설정시트'!$D$7:$K$20,'설정시트'!$C$7:$C$20=I90)"),"약국")</f>
        <v>약국</v>
      </c>
      <c r="AC90" s="201" t="str">
        <f>IFERROR(__xludf.DUMMYFUNCTION("""COMPUTED_VALUE"""),"병원비")</f>
        <v>병원비</v>
      </c>
      <c r="AD90" s="201" t="str">
        <f>IFERROR(__xludf.DUMMYFUNCTION("""COMPUTED_VALUE"""),"영양제")</f>
        <v>영양제</v>
      </c>
      <c r="AE90" s="201" t="str">
        <f>IFERROR(__xludf.DUMMYFUNCTION("""COMPUTED_VALUE"""),"교통비")</f>
        <v>교통비</v>
      </c>
      <c r="AF90" s="201" t="str">
        <f>IFERROR(__xludf.DUMMYFUNCTION("""COMPUTED_VALUE"""),"주유비")</f>
        <v>주유비</v>
      </c>
      <c r="AG90" s="201" t="str">
        <f>IFERROR(__xludf.DUMMYFUNCTION("""COMPUTED_VALUE"""),"기타")</f>
        <v>기타</v>
      </c>
      <c r="AH90" s="201"/>
      <c r="AI90" s="201"/>
    </row>
    <row r="91">
      <c r="H91" s="195">
        <v>45605.0</v>
      </c>
      <c r="I91" s="196" t="s">
        <v>31</v>
      </c>
      <c r="J91" s="196" t="s">
        <v>27</v>
      </c>
      <c r="K91" s="197">
        <v>5000.0</v>
      </c>
      <c r="L91" s="198" t="s">
        <v>53</v>
      </c>
      <c r="M91" s="130"/>
      <c r="N91" s="198" t="s">
        <v>773</v>
      </c>
      <c r="O91" s="200"/>
      <c r="P91" s="200"/>
      <c r="Q91" s="130"/>
      <c r="R91" s="199"/>
      <c r="S91" s="200"/>
      <c r="T91" s="132"/>
      <c r="AB91" s="201" t="str">
        <f>IFERROR(__xludf.DUMMYFUNCTION("FILTER('설정시트'!$D$7:$K$20,'설정시트'!$C$7:$C$20=I91)"),"식재료비")</f>
        <v>식재료비</v>
      </c>
      <c r="AC91" s="201" t="str">
        <f>IFERROR(__xludf.DUMMYFUNCTION("""COMPUTED_VALUE"""),"회사점심")</f>
        <v>회사점심</v>
      </c>
      <c r="AD91" s="201" t="str">
        <f>IFERROR(__xludf.DUMMYFUNCTION("""COMPUTED_VALUE"""),"간식/카페")</f>
        <v>간식/카페</v>
      </c>
      <c r="AE91" s="201" t="str">
        <f>IFERROR(__xludf.DUMMYFUNCTION("""COMPUTED_VALUE"""),"외식/배달")</f>
        <v>외식/배달</v>
      </c>
      <c r="AF91" s="201" t="str">
        <f>IFERROR(__xludf.DUMMYFUNCTION("""COMPUTED_VALUE"""),"기타")</f>
        <v>기타</v>
      </c>
      <c r="AG91" s="201"/>
      <c r="AH91" s="201"/>
      <c r="AI91" s="201"/>
    </row>
    <row r="92">
      <c r="H92" s="195">
        <v>45605.0</v>
      </c>
      <c r="I92" s="196" t="s">
        <v>45</v>
      </c>
      <c r="J92" s="196" t="s">
        <v>43</v>
      </c>
      <c r="K92" s="197">
        <v>1050.0</v>
      </c>
      <c r="L92" s="198" t="s">
        <v>53</v>
      </c>
      <c r="M92" s="130"/>
      <c r="N92" s="198" t="s">
        <v>867</v>
      </c>
      <c r="O92" s="200"/>
      <c r="P92" s="200"/>
      <c r="Q92" s="130"/>
      <c r="R92" s="199"/>
      <c r="S92" s="200"/>
      <c r="T92" s="132"/>
      <c r="AB92" s="201" t="str">
        <f>IFERROR(__xludf.DUMMYFUNCTION("FILTER('설정시트'!$D$7:$K$20,'설정시트'!$C$7:$C$20=I92)"),"약국")</f>
        <v>약국</v>
      </c>
      <c r="AC92" s="201" t="str">
        <f>IFERROR(__xludf.DUMMYFUNCTION("""COMPUTED_VALUE"""),"병원비")</f>
        <v>병원비</v>
      </c>
      <c r="AD92" s="201" t="str">
        <f>IFERROR(__xludf.DUMMYFUNCTION("""COMPUTED_VALUE"""),"영양제")</f>
        <v>영양제</v>
      </c>
      <c r="AE92" s="201" t="str">
        <f>IFERROR(__xludf.DUMMYFUNCTION("""COMPUTED_VALUE"""),"교통비")</f>
        <v>교통비</v>
      </c>
      <c r="AF92" s="201" t="str">
        <f>IFERROR(__xludf.DUMMYFUNCTION("""COMPUTED_VALUE"""),"주유비")</f>
        <v>주유비</v>
      </c>
      <c r="AG92" s="201" t="str">
        <f>IFERROR(__xludf.DUMMYFUNCTION("""COMPUTED_VALUE"""),"기타")</f>
        <v>기타</v>
      </c>
      <c r="AH92" s="201"/>
      <c r="AI92" s="201"/>
    </row>
    <row r="93">
      <c r="H93" s="195">
        <v>45605.0</v>
      </c>
      <c r="I93" s="196" t="s">
        <v>26</v>
      </c>
      <c r="J93" s="196" t="s">
        <v>29</v>
      </c>
      <c r="K93" s="197">
        <v>11250.0</v>
      </c>
      <c r="L93" s="198" t="s">
        <v>55</v>
      </c>
      <c r="M93" s="130"/>
      <c r="N93" s="198" t="s">
        <v>868</v>
      </c>
      <c r="O93" s="200"/>
      <c r="P93" s="200"/>
      <c r="Q93" s="130"/>
      <c r="R93" s="199"/>
      <c r="S93" s="200"/>
      <c r="T93" s="132"/>
      <c r="AB93" s="201" t="str">
        <f>IFERROR(__xludf.DUMMYFUNCTION("FILTER('설정시트'!$D$7:$K$20,'설정시트'!$C$7:$C$20=I93)"),"식재료비")</f>
        <v>식재료비</v>
      </c>
      <c r="AC93" s="201" t="str">
        <f>IFERROR(__xludf.DUMMYFUNCTION("""COMPUTED_VALUE"""),"회사점심")</f>
        <v>회사점심</v>
      </c>
      <c r="AD93" s="201" t="str">
        <f>IFERROR(__xludf.DUMMYFUNCTION("""COMPUTED_VALUE"""),"간식/카페")</f>
        <v>간식/카페</v>
      </c>
      <c r="AE93" s="201" t="str">
        <f>IFERROR(__xludf.DUMMYFUNCTION("""COMPUTED_VALUE"""),"외식/배달")</f>
        <v>외식/배달</v>
      </c>
      <c r="AF93" s="201" t="str">
        <f>IFERROR(__xludf.DUMMYFUNCTION("""COMPUTED_VALUE"""),"기타")</f>
        <v>기타</v>
      </c>
      <c r="AG93" s="201"/>
      <c r="AH93" s="201"/>
      <c r="AI93" s="201"/>
    </row>
    <row r="94">
      <c r="H94" s="195">
        <v>45606.0</v>
      </c>
      <c r="I94" s="196" t="s">
        <v>26</v>
      </c>
      <c r="J94" s="196" t="s">
        <v>30</v>
      </c>
      <c r="K94" s="197">
        <v>32000.0</v>
      </c>
      <c r="L94" s="198" t="s">
        <v>56</v>
      </c>
      <c r="M94" s="130"/>
      <c r="N94" s="198" t="s">
        <v>869</v>
      </c>
      <c r="O94" s="200"/>
      <c r="P94" s="200"/>
      <c r="Q94" s="130"/>
      <c r="R94" s="199"/>
      <c r="S94" s="200"/>
      <c r="T94" s="132"/>
      <c r="AB94" s="201" t="str">
        <f>IFERROR(__xludf.DUMMYFUNCTION("FILTER('설정시트'!$D$7:$K$20,'설정시트'!$C$7:$C$20=I94)"),"식재료비")</f>
        <v>식재료비</v>
      </c>
      <c r="AC94" s="201" t="str">
        <f>IFERROR(__xludf.DUMMYFUNCTION("""COMPUTED_VALUE"""),"회사점심")</f>
        <v>회사점심</v>
      </c>
      <c r="AD94" s="201" t="str">
        <f>IFERROR(__xludf.DUMMYFUNCTION("""COMPUTED_VALUE"""),"간식/카페")</f>
        <v>간식/카페</v>
      </c>
      <c r="AE94" s="201" t="str">
        <f>IFERROR(__xludf.DUMMYFUNCTION("""COMPUTED_VALUE"""),"외식/배달")</f>
        <v>외식/배달</v>
      </c>
      <c r="AF94" s="201" t="str">
        <f>IFERROR(__xludf.DUMMYFUNCTION("""COMPUTED_VALUE"""),"기타")</f>
        <v>기타</v>
      </c>
      <c r="AG94" s="201"/>
      <c r="AH94" s="201"/>
      <c r="AI94" s="201"/>
    </row>
    <row r="95">
      <c r="H95" s="195">
        <v>45607.0</v>
      </c>
      <c r="I95" s="196" t="s">
        <v>21</v>
      </c>
      <c r="J95" s="196" t="s">
        <v>20</v>
      </c>
      <c r="K95" s="197">
        <v>50000.0</v>
      </c>
      <c r="L95" s="198" t="s">
        <v>54</v>
      </c>
      <c r="M95" s="130"/>
      <c r="N95" s="198" t="s">
        <v>247</v>
      </c>
      <c r="O95" s="200"/>
      <c r="P95" s="200"/>
      <c r="Q95" s="130"/>
      <c r="R95" s="199"/>
      <c r="S95" s="200"/>
      <c r="T95" s="132"/>
      <c r="AB95" s="201" t="str">
        <f>IFERROR(__xludf.DUMMYFUNCTION("FILTER('설정시트'!$D$7:$K$20,'설정시트'!$C$7:$C$20=I95)"),"관리비")</f>
        <v>관리비</v>
      </c>
      <c r="AC95" s="201" t="str">
        <f>IFERROR(__xludf.DUMMYFUNCTION("""COMPUTED_VALUE"""),"대출이자")</f>
        <v>대출이자</v>
      </c>
      <c r="AD95" s="201" t="str">
        <f>IFERROR(__xludf.DUMMYFUNCTION("""COMPUTED_VALUE"""),"통신비")</f>
        <v>통신비</v>
      </c>
      <c r="AE95" s="201" t="str">
        <f>IFERROR(__xludf.DUMMYFUNCTION("""COMPUTED_VALUE"""),"보험료")</f>
        <v>보험료</v>
      </c>
      <c r="AF95" s="201" t="str">
        <f>IFERROR(__xludf.DUMMYFUNCTION("""COMPUTED_VALUE"""),"곗돈")</f>
        <v>곗돈</v>
      </c>
      <c r="AG95" s="201"/>
      <c r="AH95" s="201"/>
      <c r="AI95" s="201"/>
    </row>
    <row r="96">
      <c r="H96" s="195">
        <v>45607.0</v>
      </c>
      <c r="I96" s="196" t="s">
        <v>31</v>
      </c>
      <c r="J96" s="196" t="s">
        <v>28</v>
      </c>
      <c r="K96" s="197">
        <v>11000.0</v>
      </c>
      <c r="L96" s="198" t="s">
        <v>58</v>
      </c>
      <c r="M96" s="130"/>
      <c r="N96" s="198" t="s">
        <v>573</v>
      </c>
      <c r="O96" s="200"/>
      <c r="P96" s="200"/>
      <c r="Q96" s="130"/>
      <c r="R96" s="199"/>
      <c r="S96" s="200"/>
      <c r="T96" s="132"/>
      <c r="AB96" s="201" t="str">
        <f>IFERROR(__xludf.DUMMYFUNCTION("FILTER('설정시트'!$D$7:$K$20,'설정시트'!$C$7:$C$20=I96)"),"식재료비")</f>
        <v>식재료비</v>
      </c>
      <c r="AC96" s="201" t="str">
        <f>IFERROR(__xludf.DUMMYFUNCTION("""COMPUTED_VALUE"""),"회사점심")</f>
        <v>회사점심</v>
      </c>
      <c r="AD96" s="201" t="str">
        <f>IFERROR(__xludf.DUMMYFUNCTION("""COMPUTED_VALUE"""),"간식/카페")</f>
        <v>간식/카페</v>
      </c>
      <c r="AE96" s="201" t="str">
        <f>IFERROR(__xludf.DUMMYFUNCTION("""COMPUTED_VALUE"""),"외식/배달")</f>
        <v>외식/배달</v>
      </c>
      <c r="AF96" s="201" t="str">
        <f>IFERROR(__xludf.DUMMYFUNCTION("""COMPUTED_VALUE"""),"기타")</f>
        <v>기타</v>
      </c>
      <c r="AG96" s="201"/>
      <c r="AH96" s="201"/>
      <c r="AI96" s="201"/>
    </row>
    <row r="97">
      <c r="H97" s="195">
        <v>45607.0</v>
      </c>
      <c r="I97" s="196" t="s">
        <v>39</v>
      </c>
      <c r="J97" s="196" t="s">
        <v>41</v>
      </c>
      <c r="K97" s="197">
        <v>26910.0</v>
      </c>
      <c r="L97" s="198" t="s">
        <v>55</v>
      </c>
      <c r="M97" s="130"/>
      <c r="N97" s="198" t="s">
        <v>870</v>
      </c>
      <c r="O97" s="200"/>
      <c r="P97" s="200"/>
      <c r="Q97" s="130"/>
      <c r="R97" s="199"/>
      <c r="S97" s="200"/>
      <c r="T97" s="132"/>
      <c r="AB97" s="201" t="str">
        <f>IFERROR(__xludf.DUMMYFUNCTION("FILTER('설정시트'!$D$7:$K$20,'설정시트'!$C$7:$C$20=I97)"),"약국")</f>
        <v>약국</v>
      </c>
      <c r="AC97" s="201" t="str">
        <f>IFERROR(__xludf.DUMMYFUNCTION("""COMPUTED_VALUE"""),"병원비")</f>
        <v>병원비</v>
      </c>
      <c r="AD97" s="201" t="str">
        <f>IFERROR(__xludf.DUMMYFUNCTION("""COMPUTED_VALUE"""),"영양제")</f>
        <v>영양제</v>
      </c>
      <c r="AE97" s="201" t="str">
        <f>IFERROR(__xludf.DUMMYFUNCTION("""COMPUTED_VALUE"""),"교통비")</f>
        <v>교통비</v>
      </c>
      <c r="AF97" s="201" t="str">
        <f>IFERROR(__xludf.DUMMYFUNCTION("""COMPUTED_VALUE"""),"주유비")</f>
        <v>주유비</v>
      </c>
      <c r="AG97" s="201" t="str">
        <f>IFERROR(__xludf.DUMMYFUNCTION("""COMPUTED_VALUE"""),"기타")</f>
        <v>기타</v>
      </c>
      <c r="AH97" s="201"/>
      <c r="AI97" s="201"/>
    </row>
    <row r="98">
      <c r="H98" s="195">
        <v>45607.0</v>
      </c>
      <c r="I98" s="196" t="s">
        <v>26</v>
      </c>
      <c r="J98" s="196" t="s">
        <v>27</v>
      </c>
      <c r="K98" s="197">
        <v>56790.0</v>
      </c>
      <c r="L98" s="198" t="s">
        <v>56</v>
      </c>
      <c r="M98" s="130"/>
      <c r="N98" s="198" t="s">
        <v>871</v>
      </c>
      <c r="O98" s="200"/>
      <c r="P98" s="200"/>
      <c r="Q98" s="130"/>
      <c r="R98" s="199"/>
      <c r="S98" s="200"/>
      <c r="T98" s="132"/>
      <c r="AB98" s="201" t="str">
        <f>IFERROR(__xludf.DUMMYFUNCTION("FILTER('설정시트'!$D$7:$K$20,'설정시트'!$C$7:$C$20=I98)"),"식재료비")</f>
        <v>식재료비</v>
      </c>
      <c r="AC98" s="201" t="str">
        <f>IFERROR(__xludf.DUMMYFUNCTION("""COMPUTED_VALUE"""),"회사점심")</f>
        <v>회사점심</v>
      </c>
      <c r="AD98" s="201" t="str">
        <f>IFERROR(__xludf.DUMMYFUNCTION("""COMPUTED_VALUE"""),"간식/카페")</f>
        <v>간식/카페</v>
      </c>
      <c r="AE98" s="201" t="str">
        <f>IFERROR(__xludf.DUMMYFUNCTION("""COMPUTED_VALUE"""),"외식/배달")</f>
        <v>외식/배달</v>
      </c>
      <c r="AF98" s="201" t="str">
        <f>IFERROR(__xludf.DUMMYFUNCTION("""COMPUTED_VALUE"""),"기타")</f>
        <v>기타</v>
      </c>
      <c r="AG98" s="201"/>
      <c r="AH98" s="201"/>
      <c r="AI98" s="201"/>
    </row>
    <row r="99">
      <c r="H99" s="195">
        <v>45607.0</v>
      </c>
      <c r="I99" s="196" t="s">
        <v>14</v>
      </c>
      <c r="J99" s="196" t="s">
        <v>18</v>
      </c>
      <c r="K99" s="197">
        <v>54560.0</v>
      </c>
      <c r="L99" s="198" t="s">
        <v>56</v>
      </c>
      <c r="M99" s="130"/>
      <c r="N99" s="198" t="s">
        <v>18</v>
      </c>
      <c r="O99" s="200"/>
      <c r="P99" s="200"/>
      <c r="Q99" s="130"/>
      <c r="R99" s="199"/>
      <c r="S99" s="200"/>
      <c r="T99" s="132"/>
      <c r="AB99" s="201" t="str">
        <f>IFERROR(__xludf.DUMMYFUNCTION("FILTER('설정시트'!$D$7:$K$20,'설정시트'!$C$7:$C$20=I99)"),"관리비")</f>
        <v>관리비</v>
      </c>
      <c r="AC99" s="201" t="str">
        <f>IFERROR(__xludf.DUMMYFUNCTION("""COMPUTED_VALUE"""),"월세")</f>
        <v>월세</v>
      </c>
      <c r="AD99" s="201" t="str">
        <f>IFERROR(__xludf.DUMMYFUNCTION("""COMPUTED_VALUE"""),"대출이자")</f>
        <v>대출이자</v>
      </c>
      <c r="AE99" s="201" t="str">
        <f>IFERROR(__xludf.DUMMYFUNCTION("""COMPUTED_VALUE"""),"통신비")</f>
        <v>통신비</v>
      </c>
      <c r="AF99" s="201" t="str">
        <f>IFERROR(__xludf.DUMMYFUNCTION("""COMPUTED_VALUE"""),"보험료")</f>
        <v>보험료</v>
      </c>
      <c r="AG99" s="201" t="str">
        <f>IFERROR(__xludf.DUMMYFUNCTION("""COMPUTED_VALUE"""),"곗돈")</f>
        <v>곗돈</v>
      </c>
      <c r="AH99" s="201"/>
      <c r="AI99" s="201"/>
    </row>
    <row r="100">
      <c r="H100" s="195">
        <v>45607.0</v>
      </c>
      <c r="I100" s="196" t="s">
        <v>14</v>
      </c>
      <c r="J100" s="196" t="s">
        <v>18</v>
      </c>
      <c r="K100" s="197">
        <v>65000.0</v>
      </c>
      <c r="L100" s="198" t="s">
        <v>55</v>
      </c>
      <c r="M100" s="130"/>
      <c r="N100" s="198" t="s">
        <v>872</v>
      </c>
      <c r="O100" s="200"/>
      <c r="P100" s="200"/>
      <c r="Q100" s="130"/>
      <c r="R100" s="199"/>
      <c r="S100" s="200"/>
      <c r="T100" s="132"/>
      <c r="AB100" s="201" t="str">
        <f>IFERROR(__xludf.DUMMYFUNCTION("FILTER('설정시트'!$D$7:$K$20,'설정시트'!$C$7:$C$20=I100)"),"관리비")</f>
        <v>관리비</v>
      </c>
      <c r="AC100" s="201" t="str">
        <f>IFERROR(__xludf.DUMMYFUNCTION("""COMPUTED_VALUE"""),"월세")</f>
        <v>월세</v>
      </c>
      <c r="AD100" s="201" t="str">
        <f>IFERROR(__xludf.DUMMYFUNCTION("""COMPUTED_VALUE"""),"대출이자")</f>
        <v>대출이자</v>
      </c>
      <c r="AE100" s="201" t="str">
        <f>IFERROR(__xludf.DUMMYFUNCTION("""COMPUTED_VALUE"""),"통신비")</f>
        <v>통신비</v>
      </c>
      <c r="AF100" s="201" t="str">
        <f>IFERROR(__xludf.DUMMYFUNCTION("""COMPUTED_VALUE"""),"보험료")</f>
        <v>보험료</v>
      </c>
      <c r="AG100" s="201" t="str">
        <f>IFERROR(__xludf.DUMMYFUNCTION("""COMPUTED_VALUE"""),"곗돈")</f>
        <v>곗돈</v>
      </c>
      <c r="AH100" s="201"/>
      <c r="AI100" s="201"/>
    </row>
    <row r="101">
      <c r="H101" s="195">
        <v>45607.0</v>
      </c>
      <c r="I101" s="196" t="s">
        <v>26</v>
      </c>
      <c r="J101" s="196" t="s">
        <v>29</v>
      </c>
      <c r="K101" s="197">
        <v>4100.0</v>
      </c>
      <c r="L101" s="198" t="s">
        <v>55</v>
      </c>
      <c r="M101" s="130"/>
      <c r="N101" s="198" t="s">
        <v>873</v>
      </c>
      <c r="O101" s="200"/>
      <c r="P101" s="200"/>
      <c r="Q101" s="130"/>
      <c r="R101" s="199"/>
      <c r="S101" s="200"/>
      <c r="T101" s="132"/>
      <c r="AB101" s="201" t="str">
        <f>IFERROR(__xludf.DUMMYFUNCTION("FILTER('설정시트'!$D$7:$K$20,'설정시트'!$C$7:$C$20=I101)"),"식재료비")</f>
        <v>식재료비</v>
      </c>
      <c r="AC101" s="201" t="str">
        <f>IFERROR(__xludf.DUMMYFUNCTION("""COMPUTED_VALUE"""),"회사점심")</f>
        <v>회사점심</v>
      </c>
      <c r="AD101" s="201" t="str">
        <f>IFERROR(__xludf.DUMMYFUNCTION("""COMPUTED_VALUE"""),"간식/카페")</f>
        <v>간식/카페</v>
      </c>
      <c r="AE101" s="201" t="str">
        <f>IFERROR(__xludf.DUMMYFUNCTION("""COMPUTED_VALUE"""),"외식/배달")</f>
        <v>외식/배달</v>
      </c>
      <c r="AF101" s="201" t="str">
        <f>IFERROR(__xludf.DUMMYFUNCTION("""COMPUTED_VALUE"""),"기타")</f>
        <v>기타</v>
      </c>
      <c r="AG101" s="201"/>
      <c r="AH101" s="201"/>
      <c r="AI101" s="201"/>
    </row>
    <row r="102">
      <c r="H102" s="195">
        <v>45608.0</v>
      </c>
      <c r="I102" s="196" t="s">
        <v>45</v>
      </c>
      <c r="J102" s="196" t="s">
        <v>43</v>
      </c>
      <c r="K102" s="197">
        <v>3000.0</v>
      </c>
      <c r="L102" s="198" t="s">
        <v>53</v>
      </c>
      <c r="M102" s="130"/>
      <c r="N102" s="198" t="s">
        <v>874</v>
      </c>
      <c r="O102" s="200"/>
      <c r="P102" s="200"/>
      <c r="Q102" s="130"/>
      <c r="R102" s="199"/>
      <c r="S102" s="200"/>
      <c r="T102" s="132"/>
      <c r="AB102" s="201" t="str">
        <f>IFERROR(__xludf.DUMMYFUNCTION("FILTER('설정시트'!$D$7:$K$20,'설정시트'!$C$7:$C$20=I102)"),"약국")</f>
        <v>약국</v>
      </c>
      <c r="AC102" s="201" t="str">
        <f>IFERROR(__xludf.DUMMYFUNCTION("""COMPUTED_VALUE"""),"병원비")</f>
        <v>병원비</v>
      </c>
      <c r="AD102" s="201" t="str">
        <f>IFERROR(__xludf.DUMMYFUNCTION("""COMPUTED_VALUE"""),"영양제")</f>
        <v>영양제</v>
      </c>
      <c r="AE102" s="201" t="str">
        <f>IFERROR(__xludf.DUMMYFUNCTION("""COMPUTED_VALUE"""),"교통비")</f>
        <v>교통비</v>
      </c>
      <c r="AF102" s="201" t="str">
        <f>IFERROR(__xludf.DUMMYFUNCTION("""COMPUTED_VALUE"""),"주유비")</f>
        <v>주유비</v>
      </c>
      <c r="AG102" s="201" t="str">
        <f>IFERROR(__xludf.DUMMYFUNCTION("""COMPUTED_VALUE"""),"기타")</f>
        <v>기타</v>
      </c>
      <c r="AH102" s="201"/>
      <c r="AI102" s="201"/>
    </row>
    <row r="103">
      <c r="H103" s="195">
        <v>45608.0</v>
      </c>
      <c r="I103" s="196" t="s">
        <v>31</v>
      </c>
      <c r="J103" s="196" t="s">
        <v>28</v>
      </c>
      <c r="K103" s="197">
        <v>9800.0</v>
      </c>
      <c r="L103" s="198" t="s">
        <v>58</v>
      </c>
      <c r="M103" s="130"/>
      <c r="N103" s="198" t="s">
        <v>361</v>
      </c>
      <c r="O103" s="200"/>
      <c r="P103" s="200"/>
      <c r="Q103" s="130"/>
      <c r="R103" s="199"/>
      <c r="S103" s="200"/>
      <c r="T103" s="132"/>
      <c r="AB103" s="201" t="str">
        <f>IFERROR(__xludf.DUMMYFUNCTION("FILTER('설정시트'!$D$7:$K$20,'설정시트'!$C$7:$C$20=I103)"),"식재료비")</f>
        <v>식재료비</v>
      </c>
      <c r="AC103" s="201" t="str">
        <f>IFERROR(__xludf.DUMMYFUNCTION("""COMPUTED_VALUE"""),"회사점심")</f>
        <v>회사점심</v>
      </c>
      <c r="AD103" s="201" t="str">
        <f>IFERROR(__xludf.DUMMYFUNCTION("""COMPUTED_VALUE"""),"간식/카페")</f>
        <v>간식/카페</v>
      </c>
      <c r="AE103" s="201" t="str">
        <f>IFERROR(__xludf.DUMMYFUNCTION("""COMPUTED_VALUE"""),"외식/배달")</f>
        <v>외식/배달</v>
      </c>
      <c r="AF103" s="201" t="str">
        <f>IFERROR(__xludf.DUMMYFUNCTION("""COMPUTED_VALUE"""),"기타")</f>
        <v>기타</v>
      </c>
      <c r="AG103" s="201"/>
      <c r="AH103" s="201"/>
      <c r="AI103" s="201"/>
    </row>
    <row r="104">
      <c r="H104" s="195">
        <v>45609.0</v>
      </c>
      <c r="I104" s="196" t="s">
        <v>26</v>
      </c>
      <c r="J104" s="196" t="s">
        <v>29</v>
      </c>
      <c r="K104" s="197">
        <v>8100.0</v>
      </c>
      <c r="L104" s="198" t="s">
        <v>55</v>
      </c>
      <c r="M104" s="130"/>
      <c r="N104" s="198" t="s">
        <v>875</v>
      </c>
      <c r="O104" s="200"/>
      <c r="P104" s="200"/>
      <c r="Q104" s="130"/>
      <c r="R104" s="199"/>
      <c r="S104" s="200"/>
      <c r="T104" s="132"/>
      <c r="AB104" s="201" t="str">
        <f>IFERROR(__xludf.DUMMYFUNCTION("FILTER('설정시트'!$D$7:$K$20,'설정시트'!$C$7:$C$20=I104)"),"식재료비")</f>
        <v>식재료비</v>
      </c>
      <c r="AC104" s="201" t="str">
        <f>IFERROR(__xludf.DUMMYFUNCTION("""COMPUTED_VALUE"""),"회사점심")</f>
        <v>회사점심</v>
      </c>
      <c r="AD104" s="201" t="str">
        <f>IFERROR(__xludf.DUMMYFUNCTION("""COMPUTED_VALUE"""),"간식/카페")</f>
        <v>간식/카페</v>
      </c>
      <c r="AE104" s="201" t="str">
        <f>IFERROR(__xludf.DUMMYFUNCTION("""COMPUTED_VALUE"""),"외식/배달")</f>
        <v>외식/배달</v>
      </c>
      <c r="AF104" s="201" t="str">
        <f>IFERROR(__xludf.DUMMYFUNCTION("""COMPUTED_VALUE"""),"기타")</f>
        <v>기타</v>
      </c>
      <c r="AG104" s="201"/>
      <c r="AH104" s="201"/>
      <c r="AI104" s="201"/>
    </row>
    <row r="105">
      <c r="H105" s="195">
        <v>45609.0</v>
      </c>
      <c r="I105" s="196" t="s">
        <v>31</v>
      </c>
      <c r="J105" s="196" t="s">
        <v>28</v>
      </c>
      <c r="K105" s="202">
        <v>8000.0</v>
      </c>
      <c r="L105" s="198" t="s">
        <v>58</v>
      </c>
      <c r="M105" s="130"/>
      <c r="N105" s="198" t="s">
        <v>876</v>
      </c>
      <c r="O105" s="200"/>
      <c r="P105" s="200"/>
      <c r="Q105" s="130"/>
      <c r="R105" s="199"/>
      <c r="S105" s="200"/>
      <c r="T105" s="132"/>
      <c r="AB105" s="201" t="str">
        <f>IFERROR(__xludf.DUMMYFUNCTION("FILTER('설정시트'!$D$7:$K$20,'설정시트'!$C$7:$C$20=I105)"),"식재료비")</f>
        <v>식재료비</v>
      </c>
      <c r="AC105" s="201" t="str">
        <f>IFERROR(__xludf.DUMMYFUNCTION("""COMPUTED_VALUE"""),"회사점심")</f>
        <v>회사점심</v>
      </c>
      <c r="AD105" s="201" t="str">
        <f>IFERROR(__xludf.DUMMYFUNCTION("""COMPUTED_VALUE"""),"간식/카페")</f>
        <v>간식/카페</v>
      </c>
      <c r="AE105" s="201" t="str">
        <f>IFERROR(__xludf.DUMMYFUNCTION("""COMPUTED_VALUE"""),"외식/배달")</f>
        <v>외식/배달</v>
      </c>
      <c r="AF105" s="201" t="str">
        <f>IFERROR(__xludf.DUMMYFUNCTION("""COMPUTED_VALUE"""),"기타")</f>
        <v>기타</v>
      </c>
      <c r="AG105" s="201"/>
      <c r="AH105" s="201"/>
      <c r="AI105" s="201"/>
    </row>
    <row r="106">
      <c r="H106" s="195">
        <v>45609.0</v>
      </c>
      <c r="I106" s="196" t="s">
        <v>26</v>
      </c>
      <c r="J106" s="196" t="s">
        <v>30</v>
      </c>
      <c r="K106" s="202">
        <v>37200.0</v>
      </c>
      <c r="L106" s="198" t="s">
        <v>55</v>
      </c>
      <c r="M106" s="130"/>
      <c r="N106" s="198" t="s">
        <v>877</v>
      </c>
      <c r="O106" s="200"/>
      <c r="P106" s="200"/>
      <c r="Q106" s="130"/>
      <c r="R106" s="199"/>
      <c r="S106" s="200"/>
      <c r="T106" s="132"/>
      <c r="AB106" s="201" t="str">
        <f>IFERROR(__xludf.DUMMYFUNCTION("FILTER('설정시트'!$D$7:$K$20,'설정시트'!$C$7:$C$20=I106)"),"식재료비")</f>
        <v>식재료비</v>
      </c>
      <c r="AC106" s="201" t="str">
        <f>IFERROR(__xludf.DUMMYFUNCTION("""COMPUTED_VALUE"""),"회사점심")</f>
        <v>회사점심</v>
      </c>
      <c r="AD106" s="201" t="str">
        <f>IFERROR(__xludf.DUMMYFUNCTION("""COMPUTED_VALUE"""),"간식/카페")</f>
        <v>간식/카페</v>
      </c>
      <c r="AE106" s="201" t="str">
        <f>IFERROR(__xludf.DUMMYFUNCTION("""COMPUTED_VALUE"""),"외식/배달")</f>
        <v>외식/배달</v>
      </c>
      <c r="AF106" s="201" t="str">
        <f>IFERROR(__xludf.DUMMYFUNCTION("""COMPUTED_VALUE"""),"기타")</f>
        <v>기타</v>
      </c>
      <c r="AG106" s="201"/>
      <c r="AH106" s="201"/>
      <c r="AI106" s="201"/>
    </row>
    <row r="107">
      <c r="H107" s="195">
        <v>45610.0</v>
      </c>
      <c r="I107" s="196" t="s">
        <v>3</v>
      </c>
      <c r="J107" s="196" t="s">
        <v>8</v>
      </c>
      <c r="K107" s="202">
        <v>91180.0</v>
      </c>
      <c r="L107" s="198"/>
      <c r="M107" s="130"/>
      <c r="N107" s="198" t="s">
        <v>878</v>
      </c>
      <c r="O107" s="200"/>
      <c r="P107" s="200"/>
      <c r="Q107" s="130"/>
      <c r="R107" s="199"/>
      <c r="S107" s="200"/>
      <c r="T107" s="132"/>
      <c r="AB107" s="201" t="str">
        <f>IFERROR(__xludf.DUMMYFUNCTION("FILTER('설정시트'!$D$7:$K$20,'설정시트'!$C$7:$C$20=I107)"),"🍪 월급")</f>
        <v>🍪 월급</v>
      </c>
      <c r="AC107" s="201" t="str">
        <f>IFERROR(__xludf.DUMMYFUNCTION("""COMPUTED_VALUE"""),"🍪 부수입")</f>
        <v>🍪 부수입</v>
      </c>
      <c r="AD107" s="201" t="str">
        <f>IFERROR(__xludf.DUMMYFUNCTION("""COMPUTED_VALUE"""),"🐻 월급")</f>
        <v>🐻 월급</v>
      </c>
      <c r="AE107" s="201" t="str">
        <f>IFERROR(__xludf.DUMMYFUNCTION("""COMPUTED_VALUE"""),"🐻 부수입")</f>
        <v>🐻 부수입</v>
      </c>
      <c r="AF107" s="201" t="str">
        <f>IFERROR(__xludf.DUMMYFUNCTION("""COMPUTED_VALUE"""),"기타")</f>
        <v>기타</v>
      </c>
      <c r="AG107" s="201"/>
      <c r="AH107" s="201"/>
      <c r="AI107" s="201"/>
    </row>
    <row r="108">
      <c r="H108" s="195">
        <v>45610.0</v>
      </c>
      <c r="I108" s="196" t="s">
        <v>26</v>
      </c>
      <c r="J108" s="196" t="s">
        <v>28</v>
      </c>
      <c r="K108" s="202">
        <v>8910.0</v>
      </c>
      <c r="L108" s="198" t="s">
        <v>55</v>
      </c>
      <c r="M108" s="130"/>
      <c r="N108" s="198" t="s">
        <v>879</v>
      </c>
      <c r="O108" s="200"/>
      <c r="P108" s="200"/>
      <c r="Q108" s="130"/>
      <c r="R108" s="199"/>
      <c r="S108" s="200"/>
      <c r="T108" s="132"/>
      <c r="AB108" s="201" t="str">
        <f>IFERROR(__xludf.DUMMYFUNCTION("FILTER('설정시트'!$D$7:$K$20,'설정시트'!$C$7:$C$20=I108)"),"식재료비")</f>
        <v>식재료비</v>
      </c>
      <c r="AC108" s="201" t="str">
        <f>IFERROR(__xludf.DUMMYFUNCTION("""COMPUTED_VALUE"""),"회사점심")</f>
        <v>회사점심</v>
      </c>
      <c r="AD108" s="201" t="str">
        <f>IFERROR(__xludf.DUMMYFUNCTION("""COMPUTED_VALUE"""),"간식/카페")</f>
        <v>간식/카페</v>
      </c>
      <c r="AE108" s="201" t="str">
        <f>IFERROR(__xludf.DUMMYFUNCTION("""COMPUTED_VALUE"""),"외식/배달")</f>
        <v>외식/배달</v>
      </c>
      <c r="AF108" s="201" t="str">
        <f>IFERROR(__xludf.DUMMYFUNCTION("""COMPUTED_VALUE"""),"기타")</f>
        <v>기타</v>
      </c>
      <c r="AG108" s="201"/>
      <c r="AH108" s="201"/>
      <c r="AI108" s="201"/>
    </row>
    <row r="109">
      <c r="H109" s="195">
        <v>45610.0</v>
      </c>
      <c r="I109" s="196" t="s">
        <v>14</v>
      </c>
      <c r="J109" s="196" t="s">
        <v>16</v>
      </c>
      <c r="K109" s="202">
        <v>100000.0</v>
      </c>
      <c r="L109" s="198" t="s">
        <v>54</v>
      </c>
      <c r="M109" s="130"/>
      <c r="N109" s="198" t="s">
        <v>16</v>
      </c>
      <c r="O109" s="200"/>
      <c r="P109" s="200"/>
      <c r="Q109" s="130"/>
      <c r="R109" s="199"/>
      <c r="S109" s="200"/>
      <c r="T109" s="132"/>
      <c r="AB109" s="201" t="str">
        <f>IFERROR(__xludf.DUMMYFUNCTION("FILTER('설정시트'!$D$7:$K$20,'설정시트'!$C$7:$C$20=I109)"),"관리비")</f>
        <v>관리비</v>
      </c>
      <c r="AC109" s="201" t="str">
        <f>IFERROR(__xludf.DUMMYFUNCTION("""COMPUTED_VALUE"""),"월세")</f>
        <v>월세</v>
      </c>
      <c r="AD109" s="201" t="str">
        <f>IFERROR(__xludf.DUMMYFUNCTION("""COMPUTED_VALUE"""),"대출이자")</f>
        <v>대출이자</v>
      </c>
      <c r="AE109" s="201" t="str">
        <f>IFERROR(__xludf.DUMMYFUNCTION("""COMPUTED_VALUE"""),"통신비")</f>
        <v>통신비</v>
      </c>
      <c r="AF109" s="201" t="str">
        <f>IFERROR(__xludf.DUMMYFUNCTION("""COMPUTED_VALUE"""),"보험료")</f>
        <v>보험료</v>
      </c>
      <c r="AG109" s="201" t="str">
        <f>IFERROR(__xludf.DUMMYFUNCTION("""COMPUTED_VALUE"""),"곗돈")</f>
        <v>곗돈</v>
      </c>
      <c r="AH109" s="201"/>
      <c r="AI109" s="201"/>
    </row>
    <row r="110">
      <c r="H110" s="195">
        <v>45610.0</v>
      </c>
      <c r="I110" s="196" t="s">
        <v>31</v>
      </c>
      <c r="J110" s="196" t="s">
        <v>28</v>
      </c>
      <c r="K110" s="202">
        <v>11000.0</v>
      </c>
      <c r="L110" s="198" t="s">
        <v>58</v>
      </c>
      <c r="M110" s="130"/>
      <c r="N110" s="198" t="s">
        <v>321</v>
      </c>
      <c r="O110" s="200"/>
      <c r="P110" s="200"/>
      <c r="Q110" s="130"/>
      <c r="R110" s="199"/>
      <c r="S110" s="200"/>
      <c r="T110" s="132"/>
      <c r="AB110" s="201" t="str">
        <f>IFERROR(__xludf.DUMMYFUNCTION("FILTER('설정시트'!$D$7:$K$20,'설정시트'!$C$7:$C$20=I110)"),"식재료비")</f>
        <v>식재료비</v>
      </c>
      <c r="AC110" s="201" t="str">
        <f>IFERROR(__xludf.DUMMYFUNCTION("""COMPUTED_VALUE"""),"회사점심")</f>
        <v>회사점심</v>
      </c>
      <c r="AD110" s="201" t="str">
        <f>IFERROR(__xludf.DUMMYFUNCTION("""COMPUTED_VALUE"""),"간식/카페")</f>
        <v>간식/카페</v>
      </c>
      <c r="AE110" s="201" t="str">
        <f>IFERROR(__xludf.DUMMYFUNCTION("""COMPUTED_VALUE"""),"외식/배달")</f>
        <v>외식/배달</v>
      </c>
      <c r="AF110" s="201" t="str">
        <f>IFERROR(__xludf.DUMMYFUNCTION("""COMPUTED_VALUE"""),"기타")</f>
        <v>기타</v>
      </c>
      <c r="AG110" s="201"/>
      <c r="AH110" s="201"/>
      <c r="AI110" s="201"/>
    </row>
    <row r="111">
      <c r="H111" s="195">
        <v>45611.0</v>
      </c>
      <c r="I111" s="196" t="s">
        <v>26</v>
      </c>
      <c r="J111" s="196" t="s">
        <v>30</v>
      </c>
      <c r="K111" s="202">
        <v>29000.0</v>
      </c>
      <c r="L111" s="198" t="s">
        <v>55</v>
      </c>
      <c r="M111" s="130"/>
      <c r="N111" s="198" t="s">
        <v>880</v>
      </c>
      <c r="O111" s="200"/>
      <c r="P111" s="200"/>
      <c r="Q111" s="130"/>
      <c r="R111" s="199"/>
      <c r="S111" s="200"/>
      <c r="T111" s="132"/>
      <c r="AB111" s="201" t="str">
        <f>IFERROR(__xludf.DUMMYFUNCTION("FILTER('설정시트'!$D$7:$K$20,'설정시트'!$C$7:$C$20=I111)"),"식재료비")</f>
        <v>식재료비</v>
      </c>
      <c r="AC111" s="201" t="str">
        <f>IFERROR(__xludf.DUMMYFUNCTION("""COMPUTED_VALUE"""),"회사점심")</f>
        <v>회사점심</v>
      </c>
      <c r="AD111" s="201" t="str">
        <f>IFERROR(__xludf.DUMMYFUNCTION("""COMPUTED_VALUE"""),"간식/카페")</f>
        <v>간식/카페</v>
      </c>
      <c r="AE111" s="201" t="str">
        <f>IFERROR(__xludf.DUMMYFUNCTION("""COMPUTED_VALUE"""),"외식/배달")</f>
        <v>외식/배달</v>
      </c>
      <c r="AF111" s="201" t="str">
        <f>IFERROR(__xludf.DUMMYFUNCTION("""COMPUTED_VALUE"""),"기타")</f>
        <v>기타</v>
      </c>
      <c r="AG111" s="201"/>
      <c r="AH111" s="201"/>
      <c r="AI111" s="201"/>
    </row>
    <row r="112">
      <c r="H112" s="195">
        <v>45611.0</v>
      </c>
      <c r="I112" s="203" t="s">
        <v>21</v>
      </c>
      <c r="J112" s="203" t="s">
        <v>18</v>
      </c>
      <c r="K112" s="204">
        <v>40750.0</v>
      </c>
      <c r="L112" s="198" t="s">
        <v>58</v>
      </c>
      <c r="M112" s="130"/>
      <c r="N112" s="198" t="s">
        <v>881</v>
      </c>
      <c r="O112" s="200"/>
      <c r="P112" s="200"/>
      <c r="Q112" s="130"/>
      <c r="R112" s="199"/>
      <c r="S112" s="200"/>
      <c r="T112" s="132"/>
      <c r="AB112" s="201" t="str">
        <f>IFERROR(__xludf.DUMMYFUNCTION("FILTER('설정시트'!$D$7:$K$20,'설정시트'!$C$7:$C$20=I112)"),"관리비")</f>
        <v>관리비</v>
      </c>
      <c r="AC112" s="201" t="str">
        <f>IFERROR(__xludf.DUMMYFUNCTION("""COMPUTED_VALUE"""),"대출이자")</f>
        <v>대출이자</v>
      </c>
      <c r="AD112" s="201" t="str">
        <f>IFERROR(__xludf.DUMMYFUNCTION("""COMPUTED_VALUE"""),"통신비")</f>
        <v>통신비</v>
      </c>
      <c r="AE112" s="201" t="str">
        <f>IFERROR(__xludf.DUMMYFUNCTION("""COMPUTED_VALUE"""),"보험료")</f>
        <v>보험료</v>
      </c>
      <c r="AF112" s="201" t="str">
        <f>IFERROR(__xludf.DUMMYFUNCTION("""COMPUTED_VALUE"""),"곗돈")</f>
        <v>곗돈</v>
      </c>
      <c r="AG112" s="201"/>
      <c r="AH112" s="201"/>
      <c r="AI112" s="201"/>
    </row>
    <row r="113">
      <c r="H113" s="195">
        <v>45612.0</v>
      </c>
      <c r="I113" s="196" t="s">
        <v>26</v>
      </c>
      <c r="J113" s="196" t="s">
        <v>29</v>
      </c>
      <c r="K113" s="202">
        <v>17000.0</v>
      </c>
      <c r="L113" s="198" t="s">
        <v>55</v>
      </c>
      <c r="M113" s="130"/>
      <c r="N113" s="198" t="s">
        <v>882</v>
      </c>
      <c r="O113" s="200"/>
      <c r="P113" s="200"/>
      <c r="Q113" s="130"/>
      <c r="R113" s="199"/>
      <c r="S113" s="200"/>
      <c r="T113" s="132"/>
      <c r="AB113" s="201" t="str">
        <f>IFERROR(__xludf.DUMMYFUNCTION("FILTER('설정시트'!$D$7:$K$20,'설정시트'!$C$7:$C$20=I113)"),"식재료비")</f>
        <v>식재료비</v>
      </c>
      <c r="AC113" s="201" t="str">
        <f>IFERROR(__xludf.DUMMYFUNCTION("""COMPUTED_VALUE"""),"회사점심")</f>
        <v>회사점심</v>
      </c>
      <c r="AD113" s="201" t="str">
        <f>IFERROR(__xludf.DUMMYFUNCTION("""COMPUTED_VALUE"""),"간식/카페")</f>
        <v>간식/카페</v>
      </c>
      <c r="AE113" s="201" t="str">
        <f>IFERROR(__xludf.DUMMYFUNCTION("""COMPUTED_VALUE"""),"외식/배달")</f>
        <v>외식/배달</v>
      </c>
      <c r="AF113" s="201" t="str">
        <f>IFERROR(__xludf.DUMMYFUNCTION("""COMPUTED_VALUE"""),"기타")</f>
        <v>기타</v>
      </c>
      <c r="AG113" s="201"/>
      <c r="AH113" s="201"/>
      <c r="AI113" s="201"/>
    </row>
    <row r="114">
      <c r="H114" s="195">
        <v>45613.0</v>
      </c>
      <c r="I114" s="196" t="s">
        <v>26</v>
      </c>
      <c r="J114" s="196" t="s">
        <v>30</v>
      </c>
      <c r="K114" s="202">
        <v>21800.0</v>
      </c>
      <c r="L114" s="198" t="s">
        <v>55</v>
      </c>
      <c r="M114" s="130"/>
      <c r="N114" s="198" t="s">
        <v>883</v>
      </c>
      <c r="O114" s="200"/>
      <c r="P114" s="200"/>
      <c r="Q114" s="130"/>
      <c r="R114" s="199"/>
      <c r="S114" s="200"/>
      <c r="T114" s="132"/>
      <c r="AB114" s="201" t="str">
        <f>IFERROR(__xludf.DUMMYFUNCTION("FILTER('설정시트'!$D$7:$K$20,'설정시트'!$C$7:$C$20=I114)"),"식재료비")</f>
        <v>식재료비</v>
      </c>
      <c r="AC114" s="201" t="str">
        <f>IFERROR(__xludf.DUMMYFUNCTION("""COMPUTED_VALUE"""),"회사점심")</f>
        <v>회사점심</v>
      </c>
      <c r="AD114" s="201" t="str">
        <f>IFERROR(__xludf.DUMMYFUNCTION("""COMPUTED_VALUE"""),"간식/카페")</f>
        <v>간식/카페</v>
      </c>
      <c r="AE114" s="201" t="str">
        <f>IFERROR(__xludf.DUMMYFUNCTION("""COMPUTED_VALUE"""),"외식/배달")</f>
        <v>외식/배달</v>
      </c>
      <c r="AF114" s="201" t="str">
        <f>IFERROR(__xludf.DUMMYFUNCTION("""COMPUTED_VALUE"""),"기타")</f>
        <v>기타</v>
      </c>
      <c r="AG114" s="201"/>
      <c r="AH114" s="201"/>
      <c r="AI114" s="201"/>
    </row>
    <row r="115">
      <c r="H115" s="195">
        <v>45613.0</v>
      </c>
      <c r="I115" s="196" t="s">
        <v>39</v>
      </c>
      <c r="J115" s="196" t="s">
        <v>42</v>
      </c>
      <c r="K115" s="202">
        <v>25220.0</v>
      </c>
      <c r="L115" s="198" t="s">
        <v>55</v>
      </c>
      <c r="M115" s="130"/>
      <c r="N115" s="198" t="s">
        <v>884</v>
      </c>
      <c r="O115" s="200"/>
      <c r="P115" s="200"/>
      <c r="Q115" s="130"/>
      <c r="R115" s="199"/>
      <c r="S115" s="200"/>
      <c r="T115" s="132"/>
      <c r="AB115" s="201" t="str">
        <f>IFERROR(__xludf.DUMMYFUNCTION("FILTER('설정시트'!$D$7:$K$20,'설정시트'!$C$7:$C$20=I115)"),"약국")</f>
        <v>약국</v>
      </c>
      <c r="AC115" s="201" t="str">
        <f>IFERROR(__xludf.DUMMYFUNCTION("""COMPUTED_VALUE"""),"병원비")</f>
        <v>병원비</v>
      </c>
      <c r="AD115" s="201" t="str">
        <f>IFERROR(__xludf.DUMMYFUNCTION("""COMPUTED_VALUE"""),"영양제")</f>
        <v>영양제</v>
      </c>
      <c r="AE115" s="201" t="str">
        <f>IFERROR(__xludf.DUMMYFUNCTION("""COMPUTED_VALUE"""),"교통비")</f>
        <v>교통비</v>
      </c>
      <c r="AF115" s="201" t="str">
        <f>IFERROR(__xludf.DUMMYFUNCTION("""COMPUTED_VALUE"""),"주유비")</f>
        <v>주유비</v>
      </c>
      <c r="AG115" s="201" t="str">
        <f>IFERROR(__xludf.DUMMYFUNCTION("""COMPUTED_VALUE"""),"기타")</f>
        <v>기타</v>
      </c>
      <c r="AH115" s="201"/>
      <c r="AI115" s="201"/>
    </row>
    <row r="116">
      <c r="H116" s="195">
        <v>45613.0</v>
      </c>
      <c r="I116" s="196" t="s">
        <v>45</v>
      </c>
      <c r="J116" s="196" t="s">
        <v>43</v>
      </c>
      <c r="K116" s="202">
        <v>1000.0</v>
      </c>
      <c r="L116" s="198" t="s">
        <v>58</v>
      </c>
      <c r="M116" s="130"/>
      <c r="N116" s="198" t="s">
        <v>885</v>
      </c>
      <c r="O116" s="200"/>
      <c r="P116" s="200"/>
      <c r="Q116" s="130"/>
      <c r="R116" s="199"/>
      <c r="S116" s="200"/>
      <c r="T116" s="132"/>
      <c r="AB116" s="201" t="str">
        <f>IFERROR(__xludf.DUMMYFUNCTION("FILTER('설정시트'!$D$7:$K$20,'설정시트'!$C$7:$C$20=I116)"),"약국")</f>
        <v>약국</v>
      </c>
      <c r="AC116" s="201" t="str">
        <f>IFERROR(__xludf.DUMMYFUNCTION("""COMPUTED_VALUE"""),"병원비")</f>
        <v>병원비</v>
      </c>
      <c r="AD116" s="201" t="str">
        <f>IFERROR(__xludf.DUMMYFUNCTION("""COMPUTED_VALUE"""),"영양제")</f>
        <v>영양제</v>
      </c>
      <c r="AE116" s="201" t="str">
        <f>IFERROR(__xludf.DUMMYFUNCTION("""COMPUTED_VALUE"""),"교통비")</f>
        <v>교통비</v>
      </c>
      <c r="AF116" s="201" t="str">
        <f>IFERROR(__xludf.DUMMYFUNCTION("""COMPUTED_VALUE"""),"주유비")</f>
        <v>주유비</v>
      </c>
      <c r="AG116" s="201" t="str">
        <f>IFERROR(__xludf.DUMMYFUNCTION("""COMPUTED_VALUE"""),"기타")</f>
        <v>기타</v>
      </c>
      <c r="AH116" s="201"/>
      <c r="AI116" s="201"/>
    </row>
    <row r="117">
      <c r="H117" s="195">
        <v>45614.0</v>
      </c>
      <c r="I117" s="196" t="s">
        <v>26</v>
      </c>
      <c r="J117" s="196" t="s">
        <v>29</v>
      </c>
      <c r="K117" s="204">
        <v>14000.0</v>
      </c>
      <c r="L117" s="198" t="s">
        <v>56</v>
      </c>
      <c r="M117" s="130"/>
      <c r="N117" s="198" t="s">
        <v>886</v>
      </c>
      <c r="O117" s="200"/>
      <c r="P117" s="200"/>
      <c r="Q117" s="130"/>
      <c r="R117" s="199"/>
      <c r="S117" s="200"/>
      <c r="T117" s="132"/>
      <c r="AB117" s="201" t="str">
        <f>IFERROR(__xludf.DUMMYFUNCTION("FILTER('설정시트'!$D$7:$K$20,'설정시트'!$C$7:$C$20=I117)"),"식재료비")</f>
        <v>식재료비</v>
      </c>
      <c r="AC117" s="201" t="str">
        <f>IFERROR(__xludf.DUMMYFUNCTION("""COMPUTED_VALUE"""),"회사점심")</f>
        <v>회사점심</v>
      </c>
      <c r="AD117" s="201" t="str">
        <f>IFERROR(__xludf.DUMMYFUNCTION("""COMPUTED_VALUE"""),"간식/카페")</f>
        <v>간식/카페</v>
      </c>
      <c r="AE117" s="201" t="str">
        <f>IFERROR(__xludf.DUMMYFUNCTION("""COMPUTED_VALUE"""),"외식/배달")</f>
        <v>외식/배달</v>
      </c>
      <c r="AF117" s="201" t="str">
        <f>IFERROR(__xludf.DUMMYFUNCTION("""COMPUTED_VALUE"""),"기타")</f>
        <v>기타</v>
      </c>
      <c r="AG117" s="201"/>
      <c r="AH117" s="201"/>
      <c r="AI117" s="201"/>
    </row>
    <row r="118">
      <c r="H118" s="195">
        <v>45614.0</v>
      </c>
      <c r="I118" s="203" t="s">
        <v>31</v>
      </c>
      <c r="J118" s="203" t="s">
        <v>28</v>
      </c>
      <c r="K118" s="204">
        <v>9000.0</v>
      </c>
      <c r="L118" s="198" t="s">
        <v>58</v>
      </c>
      <c r="M118" s="130"/>
      <c r="N118" s="198" t="s">
        <v>887</v>
      </c>
      <c r="O118" s="200"/>
      <c r="P118" s="200"/>
      <c r="Q118" s="130"/>
      <c r="R118" s="199"/>
      <c r="S118" s="200"/>
      <c r="T118" s="132"/>
      <c r="AB118" s="201" t="str">
        <f>IFERROR(__xludf.DUMMYFUNCTION("FILTER('설정시트'!$D$7:$K$20,'설정시트'!$C$7:$C$20=I118)"),"식재료비")</f>
        <v>식재료비</v>
      </c>
      <c r="AC118" s="201" t="str">
        <f>IFERROR(__xludf.DUMMYFUNCTION("""COMPUTED_VALUE"""),"회사점심")</f>
        <v>회사점심</v>
      </c>
      <c r="AD118" s="201" t="str">
        <f>IFERROR(__xludf.DUMMYFUNCTION("""COMPUTED_VALUE"""),"간식/카페")</f>
        <v>간식/카페</v>
      </c>
      <c r="AE118" s="201" t="str">
        <f>IFERROR(__xludf.DUMMYFUNCTION("""COMPUTED_VALUE"""),"외식/배달")</f>
        <v>외식/배달</v>
      </c>
      <c r="AF118" s="201" t="str">
        <f>IFERROR(__xludf.DUMMYFUNCTION("""COMPUTED_VALUE"""),"기타")</f>
        <v>기타</v>
      </c>
      <c r="AG118" s="201"/>
      <c r="AH118" s="201"/>
      <c r="AI118" s="201"/>
    </row>
    <row r="119">
      <c r="H119" s="195">
        <v>45614.0</v>
      </c>
      <c r="I119" s="196" t="s">
        <v>26</v>
      </c>
      <c r="J119" s="196" t="s">
        <v>28</v>
      </c>
      <c r="K119" s="204">
        <v>10000.0</v>
      </c>
      <c r="L119" s="198" t="s">
        <v>55</v>
      </c>
      <c r="M119" s="130"/>
      <c r="N119" s="198" t="s">
        <v>888</v>
      </c>
      <c r="O119" s="200"/>
      <c r="P119" s="200"/>
      <c r="Q119" s="130"/>
      <c r="R119" s="199"/>
      <c r="S119" s="200"/>
      <c r="T119" s="132"/>
      <c r="AB119" s="201" t="str">
        <f>IFERROR(__xludf.DUMMYFUNCTION("FILTER('설정시트'!$D$7:$K$20,'설정시트'!$C$7:$C$20=I119)"),"식재료비")</f>
        <v>식재료비</v>
      </c>
      <c r="AC119" s="201" t="str">
        <f>IFERROR(__xludf.DUMMYFUNCTION("""COMPUTED_VALUE"""),"회사점심")</f>
        <v>회사점심</v>
      </c>
      <c r="AD119" s="201" t="str">
        <f>IFERROR(__xludf.DUMMYFUNCTION("""COMPUTED_VALUE"""),"간식/카페")</f>
        <v>간식/카페</v>
      </c>
      <c r="AE119" s="201" t="str">
        <f>IFERROR(__xludf.DUMMYFUNCTION("""COMPUTED_VALUE"""),"외식/배달")</f>
        <v>외식/배달</v>
      </c>
      <c r="AF119" s="201" t="str">
        <f>IFERROR(__xludf.DUMMYFUNCTION("""COMPUTED_VALUE"""),"기타")</f>
        <v>기타</v>
      </c>
      <c r="AG119" s="201"/>
      <c r="AH119" s="201"/>
      <c r="AI119" s="201"/>
    </row>
    <row r="120">
      <c r="H120" s="195">
        <v>45614.0</v>
      </c>
      <c r="I120" s="196" t="s">
        <v>26</v>
      </c>
      <c r="J120" s="196" t="s">
        <v>29</v>
      </c>
      <c r="K120" s="204">
        <v>6000.0</v>
      </c>
      <c r="L120" s="198" t="s">
        <v>55</v>
      </c>
      <c r="M120" s="130"/>
      <c r="N120" s="198" t="s">
        <v>889</v>
      </c>
      <c r="O120" s="200"/>
      <c r="P120" s="200"/>
      <c r="Q120" s="130"/>
      <c r="R120" s="199"/>
      <c r="S120" s="200"/>
      <c r="T120" s="132"/>
      <c r="AB120" s="201" t="str">
        <f>IFERROR(__xludf.DUMMYFUNCTION("FILTER('설정시트'!$D$7:$K$20,'설정시트'!$C$7:$C$20=I120)"),"식재료비")</f>
        <v>식재료비</v>
      </c>
      <c r="AC120" s="201" t="str">
        <f>IFERROR(__xludf.DUMMYFUNCTION("""COMPUTED_VALUE"""),"회사점심")</f>
        <v>회사점심</v>
      </c>
      <c r="AD120" s="201" t="str">
        <f>IFERROR(__xludf.DUMMYFUNCTION("""COMPUTED_VALUE"""),"간식/카페")</f>
        <v>간식/카페</v>
      </c>
      <c r="AE120" s="201" t="str">
        <f>IFERROR(__xludf.DUMMYFUNCTION("""COMPUTED_VALUE"""),"외식/배달")</f>
        <v>외식/배달</v>
      </c>
      <c r="AF120" s="201" t="str">
        <f>IFERROR(__xludf.DUMMYFUNCTION("""COMPUTED_VALUE"""),"기타")</f>
        <v>기타</v>
      </c>
      <c r="AG120" s="201"/>
      <c r="AH120" s="201"/>
      <c r="AI120" s="201"/>
    </row>
    <row r="121">
      <c r="H121" s="195">
        <v>45614.0</v>
      </c>
      <c r="I121" s="196" t="s">
        <v>26</v>
      </c>
      <c r="J121" s="196" t="s">
        <v>29</v>
      </c>
      <c r="K121" s="204">
        <v>4100.0</v>
      </c>
      <c r="L121" s="198" t="s">
        <v>55</v>
      </c>
      <c r="M121" s="130"/>
      <c r="N121" s="198" t="s">
        <v>890</v>
      </c>
      <c r="O121" s="200"/>
      <c r="P121" s="200"/>
      <c r="Q121" s="130"/>
      <c r="R121" s="199"/>
      <c r="S121" s="200"/>
      <c r="T121" s="132"/>
      <c r="AB121" s="201" t="str">
        <f>IFERROR(__xludf.DUMMYFUNCTION("FILTER('설정시트'!$D$7:$K$20,'설정시트'!$C$7:$C$20=I121)"),"식재료비")</f>
        <v>식재료비</v>
      </c>
      <c r="AC121" s="201" t="str">
        <f>IFERROR(__xludf.DUMMYFUNCTION("""COMPUTED_VALUE"""),"회사점심")</f>
        <v>회사점심</v>
      </c>
      <c r="AD121" s="201" t="str">
        <f>IFERROR(__xludf.DUMMYFUNCTION("""COMPUTED_VALUE"""),"간식/카페")</f>
        <v>간식/카페</v>
      </c>
      <c r="AE121" s="201" t="str">
        <f>IFERROR(__xludf.DUMMYFUNCTION("""COMPUTED_VALUE"""),"외식/배달")</f>
        <v>외식/배달</v>
      </c>
      <c r="AF121" s="201" t="str">
        <f>IFERROR(__xludf.DUMMYFUNCTION("""COMPUTED_VALUE"""),"기타")</f>
        <v>기타</v>
      </c>
      <c r="AG121" s="201"/>
      <c r="AH121" s="201"/>
      <c r="AI121" s="201"/>
    </row>
    <row r="122">
      <c r="H122" s="195">
        <v>45614.0</v>
      </c>
      <c r="I122" s="196" t="s">
        <v>26</v>
      </c>
      <c r="J122" s="196" t="s">
        <v>27</v>
      </c>
      <c r="K122" s="204">
        <v>27130.0</v>
      </c>
      <c r="L122" s="198" t="s">
        <v>55</v>
      </c>
      <c r="M122" s="130"/>
      <c r="N122" s="198" t="s">
        <v>891</v>
      </c>
      <c r="O122" s="200"/>
      <c r="P122" s="200"/>
      <c r="Q122" s="130"/>
      <c r="R122" s="199"/>
      <c r="S122" s="200"/>
      <c r="T122" s="132"/>
      <c r="AB122" s="201" t="str">
        <f>IFERROR(__xludf.DUMMYFUNCTION("FILTER('설정시트'!$D$7:$K$20,'설정시트'!$C$7:$C$20=I122)"),"식재료비")</f>
        <v>식재료비</v>
      </c>
      <c r="AC122" s="201" t="str">
        <f>IFERROR(__xludf.DUMMYFUNCTION("""COMPUTED_VALUE"""),"회사점심")</f>
        <v>회사점심</v>
      </c>
      <c r="AD122" s="201" t="str">
        <f>IFERROR(__xludf.DUMMYFUNCTION("""COMPUTED_VALUE"""),"간식/카페")</f>
        <v>간식/카페</v>
      </c>
      <c r="AE122" s="201" t="str">
        <f>IFERROR(__xludf.DUMMYFUNCTION("""COMPUTED_VALUE"""),"외식/배달")</f>
        <v>외식/배달</v>
      </c>
      <c r="AF122" s="201" t="str">
        <f>IFERROR(__xludf.DUMMYFUNCTION("""COMPUTED_VALUE"""),"기타")</f>
        <v>기타</v>
      </c>
      <c r="AG122" s="201"/>
      <c r="AH122" s="201"/>
      <c r="AI122" s="201"/>
    </row>
    <row r="123">
      <c r="H123" s="195">
        <v>45615.0</v>
      </c>
      <c r="I123" s="203" t="s">
        <v>31</v>
      </c>
      <c r="J123" s="203" t="s">
        <v>28</v>
      </c>
      <c r="K123" s="204">
        <v>8000.0</v>
      </c>
      <c r="L123" s="198" t="s">
        <v>58</v>
      </c>
      <c r="M123" s="130"/>
      <c r="N123" s="198" t="s">
        <v>892</v>
      </c>
      <c r="O123" s="200"/>
      <c r="P123" s="200"/>
      <c r="Q123" s="130"/>
      <c r="R123" s="199"/>
      <c r="S123" s="200"/>
      <c r="T123" s="132"/>
      <c r="AB123" s="201" t="str">
        <f>IFERROR(__xludf.DUMMYFUNCTION("FILTER('설정시트'!$D$7:$K$20,'설정시트'!$C$7:$C$20=I123)"),"식재료비")</f>
        <v>식재료비</v>
      </c>
      <c r="AC123" s="201" t="str">
        <f>IFERROR(__xludf.DUMMYFUNCTION("""COMPUTED_VALUE"""),"회사점심")</f>
        <v>회사점심</v>
      </c>
      <c r="AD123" s="201" t="str">
        <f>IFERROR(__xludf.DUMMYFUNCTION("""COMPUTED_VALUE"""),"간식/카페")</f>
        <v>간식/카페</v>
      </c>
      <c r="AE123" s="201" t="str">
        <f>IFERROR(__xludf.DUMMYFUNCTION("""COMPUTED_VALUE"""),"외식/배달")</f>
        <v>외식/배달</v>
      </c>
      <c r="AF123" s="201" t="str">
        <f>IFERROR(__xludf.DUMMYFUNCTION("""COMPUTED_VALUE"""),"기타")</f>
        <v>기타</v>
      </c>
      <c r="AG123" s="201"/>
      <c r="AH123" s="201"/>
      <c r="AI123" s="201"/>
    </row>
    <row r="124">
      <c r="H124" s="195">
        <v>45615.0</v>
      </c>
      <c r="I124" s="196" t="s">
        <v>32</v>
      </c>
      <c r="J124" s="203" t="s">
        <v>37</v>
      </c>
      <c r="K124" s="204">
        <v>84000.0</v>
      </c>
      <c r="L124" s="198" t="s">
        <v>54</v>
      </c>
      <c r="M124" s="130"/>
      <c r="N124" s="198" t="s">
        <v>893</v>
      </c>
      <c r="O124" s="200"/>
      <c r="P124" s="200"/>
      <c r="Q124" s="130"/>
      <c r="R124" s="199"/>
      <c r="S124" s="200"/>
      <c r="T124" s="132"/>
      <c r="AB124" s="201" t="str">
        <f>IFERROR(__xludf.DUMMYFUNCTION("FILTER('설정시트'!$D$7:$K$20,'설정시트'!$C$7:$C$20=I124)"),"의류/잡화")</f>
        <v>의류/잡화</v>
      </c>
      <c r="AC124" s="201" t="str">
        <f>IFERROR(__xludf.DUMMYFUNCTION("""COMPUTED_VALUE"""),"OTT")</f>
        <v>OTT</v>
      </c>
      <c r="AD124" s="201" t="str">
        <f>IFERROR(__xludf.DUMMYFUNCTION("""COMPUTED_VALUE"""),"문화생활")</f>
        <v>문화생활</v>
      </c>
      <c r="AE124" s="201" t="str">
        <f>IFERROR(__xludf.DUMMYFUNCTION("""COMPUTED_VALUE"""),"자기계발")</f>
        <v>자기계발</v>
      </c>
      <c r="AF124" s="201" t="str">
        <f>IFERROR(__xludf.DUMMYFUNCTION("""COMPUTED_VALUE"""),"미용")</f>
        <v>미용</v>
      </c>
      <c r="AG124" s="201" t="str">
        <f>IFERROR(__xludf.DUMMYFUNCTION("""COMPUTED_VALUE"""),"기타")</f>
        <v>기타</v>
      </c>
      <c r="AH124" s="201"/>
      <c r="AI124" s="201"/>
    </row>
    <row r="125">
      <c r="H125" s="195">
        <v>45615.0</v>
      </c>
      <c r="I125" s="196" t="s">
        <v>22</v>
      </c>
      <c r="J125" s="203" t="s">
        <v>24</v>
      </c>
      <c r="K125" s="204">
        <v>7782.0</v>
      </c>
      <c r="L125" s="198" t="s">
        <v>54</v>
      </c>
      <c r="M125" s="130"/>
      <c r="N125" s="198" t="s">
        <v>894</v>
      </c>
      <c r="O125" s="200"/>
      <c r="P125" s="200"/>
      <c r="Q125" s="130"/>
      <c r="R125" s="199"/>
      <c r="S125" s="200"/>
      <c r="T125" s="132"/>
      <c r="AB125" s="201" t="str">
        <f>IFERROR(__xludf.DUMMYFUNCTION("FILTER('설정시트'!$D$7:$K$20,'설정시트'!$C$7:$C$20=I125)"),"주방/욕실")</f>
        <v>주방/욕실</v>
      </c>
      <c r="AC125" s="201" t="str">
        <f>IFERROR(__xludf.DUMMYFUNCTION("""COMPUTED_VALUE"""),"소모품")</f>
        <v>소모품</v>
      </c>
      <c r="AD125" s="201" t="str">
        <f>IFERROR(__xludf.DUMMYFUNCTION("""COMPUTED_VALUE"""),"기타")</f>
        <v>기타</v>
      </c>
      <c r="AE125" s="201"/>
      <c r="AF125" s="201"/>
      <c r="AG125" s="201"/>
      <c r="AH125" s="201"/>
      <c r="AI125" s="201"/>
    </row>
    <row r="126">
      <c r="H126" s="195">
        <v>45616.0</v>
      </c>
      <c r="I126" s="203" t="s">
        <v>31</v>
      </c>
      <c r="J126" s="203" t="s">
        <v>28</v>
      </c>
      <c r="K126" s="204">
        <v>11000.0</v>
      </c>
      <c r="L126" s="198" t="s">
        <v>58</v>
      </c>
      <c r="M126" s="130"/>
      <c r="N126" s="198" t="s">
        <v>895</v>
      </c>
      <c r="O126" s="200"/>
      <c r="P126" s="200"/>
      <c r="Q126" s="130"/>
      <c r="R126" s="199"/>
      <c r="S126" s="200"/>
      <c r="T126" s="132"/>
      <c r="AB126" s="201" t="str">
        <f>IFERROR(__xludf.DUMMYFUNCTION("FILTER('설정시트'!$D$7:$K$20,'설정시트'!$C$7:$C$20=I126)"),"식재료비")</f>
        <v>식재료비</v>
      </c>
      <c r="AC126" s="201" t="str">
        <f>IFERROR(__xludf.DUMMYFUNCTION("""COMPUTED_VALUE"""),"회사점심")</f>
        <v>회사점심</v>
      </c>
      <c r="AD126" s="201" t="str">
        <f>IFERROR(__xludf.DUMMYFUNCTION("""COMPUTED_VALUE"""),"간식/카페")</f>
        <v>간식/카페</v>
      </c>
      <c r="AE126" s="201" t="str">
        <f>IFERROR(__xludf.DUMMYFUNCTION("""COMPUTED_VALUE"""),"외식/배달")</f>
        <v>외식/배달</v>
      </c>
      <c r="AF126" s="201" t="str">
        <f>IFERROR(__xludf.DUMMYFUNCTION("""COMPUTED_VALUE"""),"기타")</f>
        <v>기타</v>
      </c>
      <c r="AG126" s="201"/>
      <c r="AH126" s="201"/>
      <c r="AI126" s="201"/>
    </row>
    <row r="127">
      <c r="H127" s="195">
        <v>45616.0</v>
      </c>
      <c r="I127" s="196" t="s">
        <v>26</v>
      </c>
      <c r="J127" s="196" t="s">
        <v>27</v>
      </c>
      <c r="K127" s="204">
        <v>12683.0</v>
      </c>
      <c r="L127" s="198" t="s">
        <v>55</v>
      </c>
      <c r="M127" s="130"/>
      <c r="N127" s="198" t="s">
        <v>896</v>
      </c>
      <c r="O127" s="200"/>
      <c r="P127" s="200"/>
      <c r="Q127" s="130"/>
      <c r="R127" s="199"/>
      <c r="S127" s="200"/>
      <c r="T127" s="132"/>
      <c r="AB127" s="201" t="str">
        <f>IFERROR(__xludf.DUMMYFUNCTION("FILTER('설정시트'!$D$7:$K$20,'설정시트'!$C$7:$C$20=I127)"),"식재료비")</f>
        <v>식재료비</v>
      </c>
      <c r="AC127" s="201" t="str">
        <f>IFERROR(__xludf.DUMMYFUNCTION("""COMPUTED_VALUE"""),"회사점심")</f>
        <v>회사점심</v>
      </c>
      <c r="AD127" s="201" t="str">
        <f>IFERROR(__xludf.DUMMYFUNCTION("""COMPUTED_VALUE"""),"간식/카페")</f>
        <v>간식/카페</v>
      </c>
      <c r="AE127" s="201" t="str">
        <f>IFERROR(__xludf.DUMMYFUNCTION("""COMPUTED_VALUE"""),"외식/배달")</f>
        <v>외식/배달</v>
      </c>
      <c r="AF127" s="201" t="str">
        <f>IFERROR(__xludf.DUMMYFUNCTION("""COMPUTED_VALUE"""),"기타")</f>
        <v>기타</v>
      </c>
      <c r="AG127" s="201"/>
      <c r="AH127" s="201"/>
      <c r="AI127" s="201"/>
    </row>
    <row r="128">
      <c r="H128" s="195">
        <v>45616.0</v>
      </c>
      <c r="I128" s="203" t="s">
        <v>22</v>
      </c>
      <c r="J128" s="203" t="s">
        <v>8</v>
      </c>
      <c r="K128" s="204">
        <v>5000.0</v>
      </c>
      <c r="L128" s="198" t="s">
        <v>55</v>
      </c>
      <c r="M128" s="130"/>
      <c r="N128" s="198" t="s">
        <v>897</v>
      </c>
      <c r="O128" s="200"/>
      <c r="P128" s="200"/>
      <c r="Q128" s="130"/>
      <c r="R128" s="199"/>
      <c r="S128" s="200"/>
      <c r="T128" s="132"/>
      <c r="AB128" s="201" t="str">
        <f>IFERROR(__xludf.DUMMYFUNCTION("FILTER('설정시트'!$D$7:$K$20,'설정시트'!$C$7:$C$20=I128)"),"주방/욕실")</f>
        <v>주방/욕실</v>
      </c>
      <c r="AC128" s="201" t="str">
        <f>IFERROR(__xludf.DUMMYFUNCTION("""COMPUTED_VALUE"""),"소모품")</f>
        <v>소모품</v>
      </c>
      <c r="AD128" s="201" t="str">
        <f>IFERROR(__xludf.DUMMYFUNCTION("""COMPUTED_VALUE"""),"기타")</f>
        <v>기타</v>
      </c>
      <c r="AE128" s="201"/>
      <c r="AF128" s="201"/>
      <c r="AG128" s="201"/>
      <c r="AH128" s="201"/>
      <c r="AI128" s="201"/>
    </row>
    <row r="129">
      <c r="H129" s="195">
        <v>45616.0</v>
      </c>
      <c r="I129" s="203" t="s">
        <v>21</v>
      </c>
      <c r="J129" s="203" t="s">
        <v>15</v>
      </c>
      <c r="K129" s="204">
        <v>17030.0</v>
      </c>
      <c r="L129" s="198" t="s">
        <v>53</v>
      </c>
      <c r="M129" s="130"/>
      <c r="N129" s="198" t="s">
        <v>898</v>
      </c>
      <c r="O129" s="200"/>
      <c r="P129" s="200"/>
      <c r="Q129" s="130"/>
      <c r="R129" s="199"/>
      <c r="S129" s="200"/>
      <c r="T129" s="132"/>
      <c r="AB129" s="201" t="str">
        <f>IFERROR(__xludf.DUMMYFUNCTION("FILTER('설정시트'!$D$7:$K$20,'설정시트'!$C$7:$C$20=I129)"),"관리비")</f>
        <v>관리비</v>
      </c>
      <c r="AC129" s="201" t="str">
        <f>IFERROR(__xludf.DUMMYFUNCTION("""COMPUTED_VALUE"""),"대출이자")</f>
        <v>대출이자</v>
      </c>
      <c r="AD129" s="201" t="str">
        <f>IFERROR(__xludf.DUMMYFUNCTION("""COMPUTED_VALUE"""),"통신비")</f>
        <v>통신비</v>
      </c>
      <c r="AE129" s="201" t="str">
        <f>IFERROR(__xludf.DUMMYFUNCTION("""COMPUTED_VALUE"""),"보험료")</f>
        <v>보험료</v>
      </c>
      <c r="AF129" s="201" t="str">
        <f>IFERROR(__xludf.DUMMYFUNCTION("""COMPUTED_VALUE"""),"곗돈")</f>
        <v>곗돈</v>
      </c>
      <c r="AG129" s="201"/>
      <c r="AH129" s="201"/>
      <c r="AI129" s="201"/>
    </row>
    <row r="130">
      <c r="H130" s="195">
        <v>45617.0</v>
      </c>
      <c r="I130" s="203" t="s">
        <v>31</v>
      </c>
      <c r="J130" s="203" t="s">
        <v>28</v>
      </c>
      <c r="K130" s="204">
        <v>11000.0</v>
      </c>
      <c r="L130" s="198" t="s">
        <v>58</v>
      </c>
      <c r="M130" s="130"/>
      <c r="N130" s="198" t="s">
        <v>899</v>
      </c>
      <c r="O130" s="200"/>
      <c r="P130" s="200"/>
      <c r="Q130" s="130"/>
      <c r="R130" s="199"/>
      <c r="S130" s="200"/>
      <c r="T130" s="132"/>
      <c r="AB130" s="201" t="str">
        <f>IFERROR(__xludf.DUMMYFUNCTION("FILTER('설정시트'!$D$7:$K$20,'설정시트'!$C$7:$C$20=I130)"),"식재료비")</f>
        <v>식재료비</v>
      </c>
      <c r="AC130" s="201" t="str">
        <f>IFERROR(__xludf.DUMMYFUNCTION("""COMPUTED_VALUE"""),"회사점심")</f>
        <v>회사점심</v>
      </c>
      <c r="AD130" s="201" t="str">
        <f>IFERROR(__xludf.DUMMYFUNCTION("""COMPUTED_VALUE"""),"간식/카페")</f>
        <v>간식/카페</v>
      </c>
      <c r="AE130" s="201" t="str">
        <f>IFERROR(__xludf.DUMMYFUNCTION("""COMPUTED_VALUE"""),"외식/배달")</f>
        <v>외식/배달</v>
      </c>
      <c r="AF130" s="201" t="str">
        <f>IFERROR(__xludf.DUMMYFUNCTION("""COMPUTED_VALUE"""),"기타")</f>
        <v>기타</v>
      </c>
      <c r="AG130" s="201"/>
      <c r="AH130" s="201"/>
      <c r="AI130" s="201"/>
    </row>
    <row r="131">
      <c r="H131" s="195">
        <v>45617.0</v>
      </c>
      <c r="I131" s="203" t="s">
        <v>31</v>
      </c>
      <c r="J131" s="203" t="s">
        <v>29</v>
      </c>
      <c r="K131" s="204">
        <v>8900.0</v>
      </c>
      <c r="L131" s="198" t="s">
        <v>58</v>
      </c>
      <c r="M131" s="130"/>
      <c r="N131" s="198" t="s">
        <v>260</v>
      </c>
      <c r="O131" s="200"/>
      <c r="P131" s="200"/>
      <c r="Q131" s="130"/>
      <c r="R131" s="199"/>
      <c r="S131" s="200"/>
      <c r="T131" s="132"/>
      <c r="AB131" s="201" t="str">
        <f>IFERROR(__xludf.DUMMYFUNCTION("FILTER('설정시트'!$D$7:$K$20,'설정시트'!$C$7:$C$20=I131)"),"식재료비")</f>
        <v>식재료비</v>
      </c>
      <c r="AC131" s="201" t="str">
        <f>IFERROR(__xludf.DUMMYFUNCTION("""COMPUTED_VALUE"""),"회사점심")</f>
        <v>회사점심</v>
      </c>
      <c r="AD131" s="201" t="str">
        <f>IFERROR(__xludf.DUMMYFUNCTION("""COMPUTED_VALUE"""),"간식/카페")</f>
        <v>간식/카페</v>
      </c>
      <c r="AE131" s="201" t="str">
        <f>IFERROR(__xludf.DUMMYFUNCTION("""COMPUTED_VALUE"""),"외식/배달")</f>
        <v>외식/배달</v>
      </c>
      <c r="AF131" s="201" t="str">
        <f>IFERROR(__xludf.DUMMYFUNCTION("""COMPUTED_VALUE"""),"기타")</f>
        <v>기타</v>
      </c>
      <c r="AG131" s="201"/>
      <c r="AH131" s="201"/>
      <c r="AI131" s="201"/>
    </row>
    <row r="132">
      <c r="H132" s="195">
        <v>45617.0</v>
      </c>
      <c r="I132" s="196" t="s">
        <v>26</v>
      </c>
      <c r="J132" s="196" t="s">
        <v>27</v>
      </c>
      <c r="K132" s="204">
        <v>54520.0</v>
      </c>
      <c r="L132" s="198" t="s">
        <v>55</v>
      </c>
      <c r="M132" s="130"/>
      <c r="N132" s="198" t="s">
        <v>900</v>
      </c>
      <c r="O132" s="200"/>
      <c r="P132" s="200"/>
      <c r="Q132" s="130"/>
      <c r="R132" s="199"/>
      <c r="S132" s="200"/>
      <c r="T132" s="132"/>
      <c r="AB132" s="201" t="str">
        <f>IFERROR(__xludf.DUMMYFUNCTION("FILTER('설정시트'!$D$7:$K$20,'설정시트'!$C$7:$C$20=I132)"),"식재료비")</f>
        <v>식재료비</v>
      </c>
      <c r="AC132" s="201" t="str">
        <f>IFERROR(__xludf.DUMMYFUNCTION("""COMPUTED_VALUE"""),"회사점심")</f>
        <v>회사점심</v>
      </c>
      <c r="AD132" s="201" t="str">
        <f>IFERROR(__xludf.DUMMYFUNCTION("""COMPUTED_VALUE"""),"간식/카페")</f>
        <v>간식/카페</v>
      </c>
      <c r="AE132" s="201" t="str">
        <f>IFERROR(__xludf.DUMMYFUNCTION("""COMPUTED_VALUE"""),"외식/배달")</f>
        <v>외식/배달</v>
      </c>
      <c r="AF132" s="201" t="str">
        <f>IFERROR(__xludf.DUMMYFUNCTION("""COMPUTED_VALUE"""),"기타")</f>
        <v>기타</v>
      </c>
      <c r="AG132" s="201"/>
      <c r="AH132" s="201"/>
      <c r="AI132" s="201"/>
    </row>
    <row r="133">
      <c r="H133" s="195">
        <v>45618.0</v>
      </c>
      <c r="I133" s="203" t="s">
        <v>31</v>
      </c>
      <c r="J133" s="203" t="s">
        <v>28</v>
      </c>
      <c r="K133" s="204">
        <v>11000.0</v>
      </c>
      <c r="L133" s="198" t="s">
        <v>58</v>
      </c>
      <c r="M133" s="130"/>
      <c r="N133" s="198" t="s">
        <v>573</v>
      </c>
      <c r="O133" s="200"/>
      <c r="P133" s="200"/>
      <c r="Q133" s="130"/>
      <c r="R133" s="199"/>
      <c r="S133" s="200"/>
      <c r="T133" s="132"/>
      <c r="AB133" s="201" t="str">
        <f>IFERROR(__xludf.DUMMYFUNCTION("FILTER('설정시트'!$D$7:$K$20,'설정시트'!$C$7:$C$20=I133)"),"식재료비")</f>
        <v>식재료비</v>
      </c>
      <c r="AC133" s="201" t="str">
        <f>IFERROR(__xludf.DUMMYFUNCTION("""COMPUTED_VALUE"""),"회사점심")</f>
        <v>회사점심</v>
      </c>
      <c r="AD133" s="201" t="str">
        <f>IFERROR(__xludf.DUMMYFUNCTION("""COMPUTED_VALUE"""),"간식/카페")</f>
        <v>간식/카페</v>
      </c>
      <c r="AE133" s="201" t="str">
        <f>IFERROR(__xludf.DUMMYFUNCTION("""COMPUTED_VALUE"""),"외식/배달")</f>
        <v>외식/배달</v>
      </c>
      <c r="AF133" s="201" t="str">
        <f>IFERROR(__xludf.DUMMYFUNCTION("""COMPUTED_VALUE"""),"기타")</f>
        <v>기타</v>
      </c>
      <c r="AG133" s="201"/>
      <c r="AH133" s="201"/>
      <c r="AI133" s="201"/>
    </row>
    <row r="134">
      <c r="H134" s="195">
        <v>45618.0</v>
      </c>
      <c r="I134" s="196" t="s">
        <v>26</v>
      </c>
      <c r="J134" s="196" t="s">
        <v>30</v>
      </c>
      <c r="K134" s="204">
        <v>46162.0</v>
      </c>
      <c r="L134" s="198" t="s">
        <v>55</v>
      </c>
      <c r="M134" s="130"/>
      <c r="N134" s="198" t="s">
        <v>267</v>
      </c>
      <c r="O134" s="200"/>
      <c r="P134" s="200"/>
      <c r="Q134" s="130"/>
      <c r="R134" s="199"/>
      <c r="S134" s="200"/>
      <c r="T134" s="132"/>
      <c r="AB134" s="201" t="str">
        <f>IFERROR(__xludf.DUMMYFUNCTION("FILTER('설정시트'!$D$7:$K$20,'설정시트'!$C$7:$C$20=I134)"),"식재료비")</f>
        <v>식재료비</v>
      </c>
      <c r="AC134" s="201" t="str">
        <f>IFERROR(__xludf.DUMMYFUNCTION("""COMPUTED_VALUE"""),"회사점심")</f>
        <v>회사점심</v>
      </c>
      <c r="AD134" s="201" t="str">
        <f>IFERROR(__xludf.DUMMYFUNCTION("""COMPUTED_VALUE"""),"간식/카페")</f>
        <v>간식/카페</v>
      </c>
      <c r="AE134" s="201" t="str">
        <f>IFERROR(__xludf.DUMMYFUNCTION("""COMPUTED_VALUE"""),"외식/배달")</f>
        <v>외식/배달</v>
      </c>
      <c r="AF134" s="201" t="str">
        <f>IFERROR(__xludf.DUMMYFUNCTION("""COMPUTED_VALUE"""),"기타")</f>
        <v>기타</v>
      </c>
      <c r="AG134" s="201"/>
      <c r="AH134" s="201"/>
      <c r="AI134" s="201"/>
    </row>
    <row r="135">
      <c r="H135" s="195">
        <v>45619.0</v>
      </c>
      <c r="I135" s="203" t="s">
        <v>31</v>
      </c>
      <c r="J135" s="203" t="s">
        <v>29</v>
      </c>
      <c r="K135" s="204">
        <f>4700+2000</f>
        <v>6700</v>
      </c>
      <c r="L135" s="198" t="s">
        <v>58</v>
      </c>
      <c r="M135" s="130"/>
      <c r="N135" s="198" t="s">
        <v>901</v>
      </c>
      <c r="O135" s="200"/>
      <c r="P135" s="200"/>
      <c r="Q135" s="130"/>
      <c r="R135" s="199"/>
      <c r="S135" s="200"/>
      <c r="T135" s="132"/>
      <c r="AB135" s="201" t="str">
        <f>IFERROR(__xludf.DUMMYFUNCTION("FILTER('설정시트'!$D$7:$K$20,'설정시트'!$C$7:$C$20=I135)"),"식재료비")</f>
        <v>식재료비</v>
      </c>
      <c r="AC135" s="201" t="str">
        <f>IFERROR(__xludf.DUMMYFUNCTION("""COMPUTED_VALUE"""),"회사점심")</f>
        <v>회사점심</v>
      </c>
      <c r="AD135" s="201" t="str">
        <f>IFERROR(__xludf.DUMMYFUNCTION("""COMPUTED_VALUE"""),"간식/카페")</f>
        <v>간식/카페</v>
      </c>
      <c r="AE135" s="201" t="str">
        <f>IFERROR(__xludf.DUMMYFUNCTION("""COMPUTED_VALUE"""),"외식/배달")</f>
        <v>외식/배달</v>
      </c>
      <c r="AF135" s="201" t="str">
        <f>IFERROR(__xludf.DUMMYFUNCTION("""COMPUTED_VALUE"""),"기타")</f>
        <v>기타</v>
      </c>
      <c r="AG135" s="201"/>
      <c r="AH135" s="201"/>
      <c r="AI135" s="201"/>
    </row>
    <row r="136">
      <c r="H136" s="195">
        <v>45619.0</v>
      </c>
      <c r="I136" s="203" t="s">
        <v>45</v>
      </c>
      <c r="J136" s="203" t="s">
        <v>44</v>
      </c>
      <c r="K136" s="204">
        <v>30000.0</v>
      </c>
      <c r="L136" s="198" t="s">
        <v>58</v>
      </c>
      <c r="M136" s="130"/>
      <c r="N136" s="199"/>
      <c r="O136" s="200"/>
      <c r="P136" s="200"/>
      <c r="Q136" s="130"/>
      <c r="R136" s="199"/>
      <c r="S136" s="200"/>
      <c r="T136" s="132"/>
      <c r="AB136" s="201" t="str">
        <f>IFERROR(__xludf.DUMMYFUNCTION("FILTER('설정시트'!$D$7:$K$20,'설정시트'!$C$7:$C$20=I136)"),"약국")</f>
        <v>약국</v>
      </c>
      <c r="AC136" s="201" t="str">
        <f>IFERROR(__xludf.DUMMYFUNCTION("""COMPUTED_VALUE"""),"병원비")</f>
        <v>병원비</v>
      </c>
      <c r="AD136" s="201" t="str">
        <f>IFERROR(__xludf.DUMMYFUNCTION("""COMPUTED_VALUE"""),"영양제")</f>
        <v>영양제</v>
      </c>
      <c r="AE136" s="201" t="str">
        <f>IFERROR(__xludf.DUMMYFUNCTION("""COMPUTED_VALUE"""),"교통비")</f>
        <v>교통비</v>
      </c>
      <c r="AF136" s="201" t="str">
        <f>IFERROR(__xludf.DUMMYFUNCTION("""COMPUTED_VALUE"""),"주유비")</f>
        <v>주유비</v>
      </c>
      <c r="AG136" s="201" t="str">
        <f>IFERROR(__xludf.DUMMYFUNCTION("""COMPUTED_VALUE"""),"기타")</f>
        <v>기타</v>
      </c>
      <c r="AH136" s="201"/>
      <c r="AI136" s="201"/>
    </row>
    <row r="137">
      <c r="H137" s="195">
        <v>45619.0</v>
      </c>
      <c r="I137" s="196" t="s">
        <v>26</v>
      </c>
      <c r="J137" s="196" t="s">
        <v>29</v>
      </c>
      <c r="K137" s="204">
        <v>4500.0</v>
      </c>
      <c r="L137" s="198" t="s">
        <v>55</v>
      </c>
      <c r="M137" s="130"/>
      <c r="N137" s="198" t="s">
        <v>902</v>
      </c>
      <c r="O137" s="200"/>
      <c r="P137" s="200"/>
      <c r="Q137" s="130"/>
      <c r="R137" s="199"/>
      <c r="S137" s="200"/>
      <c r="T137" s="132"/>
      <c r="AB137" s="201" t="str">
        <f>IFERROR(__xludf.DUMMYFUNCTION("FILTER('설정시트'!$D$7:$K$20,'설정시트'!$C$7:$C$20=I137)"),"식재료비")</f>
        <v>식재료비</v>
      </c>
      <c r="AC137" s="201" t="str">
        <f>IFERROR(__xludf.DUMMYFUNCTION("""COMPUTED_VALUE"""),"회사점심")</f>
        <v>회사점심</v>
      </c>
      <c r="AD137" s="201" t="str">
        <f>IFERROR(__xludf.DUMMYFUNCTION("""COMPUTED_VALUE"""),"간식/카페")</f>
        <v>간식/카페</v>
      </c>
      <c r="AE137" s="201" t="str">
        <f>IFERROR(__xludf.DUMMYFUNCTION("""COMPUTED_VALUE"""),"외식/배달")</f>
        <v>외식/배달</v>
      </c>
      <c r="AF137" s="201" t="str">
        <f>IFERROR(__xludf.DUMMYFUNCTION("""COMPUTED_VALUE"""),"기타")</f>
        <v>기타</v>
      </c>
      <c r="AG137" s="201"/>
      <c r="AH137" s="201"/>
      <c r="AI137" s="201"/>
    </row>
    <row r="138">
      <c r="H138" s="195">
        <v>45619.0</v>
      </c>
      <c r="I138" s="196" t="s">
        <v>26</v>
      </c>
      <c r="J138" s="196" t="s">
        <v>30</v>
      </c>
      <c r="K138" s="204">
        <v>26000.0</v>
      </c>
      <c r="L138" s="198" t="s">
        <v>55</v>
      </c>
      <c r="M138" s="130"/>
      <c r="N138" s="198" t="s">
        <v>903</v>
      </c>
      <c r="O138" s="200"/>
      <c r="P138" s="200"/>
      <c r="Q138" s="130"/>
      <c r="R138" s="199"/>
      <c r="S138" s="200"/>
      <c r="T138" s="132"/>
      <c r="AB138" s="201" t="str">
        <f>IFERROR(__xludf.DUMMYFUNCTION("FILTER('설정시트'!$D$7:$K$20,'설정시트'!$C$7:$C$20=I138)"),"식재료비")</f>
        <v>식재료비</v>
      </c>
      <c r="AC138" s="201" t="str">
        <f>IFERROR(__xludf.DUMMYFUNCTION("""COMPUTED_VALUE"""),"회사점심")</f>
        <v>회사점심</v>
      </c>
      <c r="AD138" s="201" t="str">
        <f>IFERROR(__xludf.DUMMYFUNCTION("""COMPUTED_VALUE"""),"간식/카페")</f>
        <v>간식/카페</v>
      </c>
      <c r="AE138" s="201" t="str">
        <f>IFERROR(__xludf.DUMMYFUNCTION("""COMPUTED_VALUE"""),"외식/배달")</f>
        <v>외식/배달</v>
      </c>
      <c r="AF138" s="201" t="str">
        <f>IFERROR(__xludf.DUMMYFUNCTION("""COMPUTED_VALUE"""),"기타")</f>
        <v>기타</v>
      </c>
      <c r="AG138" s="201"/>
      <c r="AH138" s="201"/>
      <c r="AI138" s="201"/>
    </row>
    <row r="139">
      <c r="H139" s="195">
        <v>45620.0</v>
      </c>
      <c r="I139" s="196" t="s">
        <v>26</v>
      </c>
      <c r="J139" s="196" t="s">
        <v>29</v>
      </c>
      <c r="K139" s="204">
        <v>17000.0</v>
      </c>
      <c r="L139" s="198" t="s">
        <v>55</v>
      </c>
      <c r="M139" s="130"/>
      <c r="N139" s="198" t="s">
        <v>904</v>
      </c>
      <c r="O139" s="200"/>
      <c r="P139" s="200"/>
      <c r="Q139" s="130"/>
      <c r="R139" s="199"/>
      <c r="S139" s="200"/>
      <c r="T139" s="132"/>
      <c r="AB139" s="201" t="str">
        <f>IFERROR(__xludf.DUMMYFUNCTION("FILTER('설정시트'!$D$7:$K$20,'설정시트'!$C$7:$C$20=I139)"),"식재료비")</f>
        <v>식재료비</v>
      </c>
      <c r="AC139" s="201" t="str">
        <f>IFERROR(__xludf.DUMMYFUNCTION("""COMPUTED_VALUE"""),"회사점심")</f>
        <v>회사점심</v>
      </c>
      <c r="AD139" s="201" t="str">
        <f>IFERROR(__xludf.DUMMYFUNCTION("""COMPUTED_VALUE"""),"간식/카페")</f>
        <v>간식/카페</v>
      </c>
      <c r="AE139" s="201" t="str">
        <f>IFERROR(__xludf.DUMMYFUNCTION("""COMPUTED_VALUE"""),"외식/배달")</f>
        <v>외식/배달</v>
      </c>
      <c r="AF139" s="201" t="str">
        <f>IFERROR(__xludf.DUMMYFUNCTION("""COMPUTED_VALUE"""),"기타")</f>
        <v>기타</v>
      </c>
      <c r="AG139" s="201"/>
      <c r="AH139" s="201"/>
      <c r="AI139" s="201"/>
    </row>
    <row r="140">
      <c r="H140" s="195">
        <v>45620.0</v>
      </c>
      <c r="I140" s="203" t="s">
        <v>22</v>
      </c>
      <c r="J140" s="203" t="s">
        <v>24</v>
      </c>
      <c r="K140" s="204">
        <v>2600.0</v>
      </c>
      <c r="L140" s="198" t="s">
        <v>55</v>
      </c>
      <c r="M140" s="130"/>
      <c r="N140" s="198" t="s">
        <v>905</v>
      </c>
      <c r="O140" s="200"/>
      <c r="P140" s="200"/>
      <c r="Q140" s="130"/>
      <c r="R140" s="199"/>
      <c r="S140" s="200"/>
      <c r="T140" s="132"/>
      <c r="AB140" s="201" t="str">
        <f>IFERROR(__xludf.DUMMYFUNCTION("FILTER('설정시트'!$D$7:$K$20,'설정시트'!$C$7:$C$20=I140)"),"주방/욕실")</f>
        <v>주방/욕실</v>
      </c>
      <c r="AC140" s="201" t="str">
        <f>IFERROR(__xludf.DUMMYFUNCTION("""COMPUTED_VALUE"""),"소모품")</f>
        <v>소모품</v>
      </c>
      <c r="AD140" s="201" t="str">
        <f>IFERROR(__xludf.DUMMYFUNCTION("""COMPUTED_VALUE"""),"기타")</f>
        <v>기타</v>
      </c>
      <c r="AE140" s="201"/>
      <c r="AF140" s="201"/>
      <c r="AG140" s="201"/>
      <c r="AH140" s="201"/>
      <c r="AI140" s="201"/>
    </row>
    <row r="141">
      <c r="H141" s="195">
        <v>45620.0</v>
      </c>
      <c r="I141" s="203" t="s">
        <v>46</v>
      </c>
      <c r="J141" s="203" t="s">
        <v>48</v>
      </c>
      <c r="K141" s="204">
        <v>22200.0</v>
      </c>
      <c r="L141" s="198" t="s">
        <v>55</v>
      </c>
      <c r="M141" s="130"/>
      <c r="N141" s="198" t="s">
        <v>906</v>
      </c>
      <c r="O141" s="200"/>
      <c r="P141" s="200"/>
      <c r="Q141" s="130"/>
      <c r="R141" s="199"/>
      <c r="S141" s="200"/>
      <c r="T141" s="132"/>
      <c r="AB141" s="201" t="str">
        <f>IFERROR(__xludf.DUMMYFUNCTION("FILTER('설정시트'!$D$7:$K$20,'설정시트'!$C$7:$C$20=I141)"),"축의/부의금")</f>
        <v>축의/부의금</v>
      </c>
      <c r="AC141" s="201" t="str">
        <f>IFERROR(__xludf.DUMMYFUNCTION("""COMPUTED_VALUE"""),"생신/생일선물")</f>
        <v>생신/생일선물</v>
      </c>
      <c r="AD141" s="201" t="str">
        <f>IFERROR(__xludf.DUMMYFUNCTION("""COMPUTED_VALUE"""),"명절/어버이날")</f>
        <v>명절/어버이날</v>
      </c>
      <c r="AE141" s="201" t="str">
        <f>IFERROR(__xludf.DUMMYFUNCTION("""COMPUTED_VALUE"""),"여행")</f>
        <v>여행</v>
      </c>
      <c r="AF141" s="201" t="str">
        <f>IFERROR(__xludf.DUMMYFUNCTION("""COMPUTED_VALUE"""),"기타")</f>
        <v>기타</v>
      </c>
      <c r="AG141" s="201"/>
      <c r="AH141" s="201"/>
      <c r="AI141" s="201"/>
    </row>
    <row r="142">
      <c r="H142" s="195">
        <v>45620.0</v>
      </c>
      <c r="I142" s="203" t="s">
        <v>22</v>
      </c>
      <c r="J142" s="203" t="s">
        <v>8</v>
      </c>
      <c r="K142" s="204">
        <v>33930.0</v>
      </c>
      <c r="L142" s="198" t="s">
        <v>55</v>
      </c>
      <c r="M142" s="130"/>
      <c r="N142" s="198" t="s">
        <v>907</v>
      </c>
      <c r="O142" s="200"/>
      <c r="P142" s="200"/>
      <c r="Q142" s="130"/>
      <c r="R142" s="198" t="s">
        <v>908</v>
      </c>
      <c r="S142" s="200"/>
      <c r="T142" s="132"/>
      <c r="AB142" s="201" t="str">
        <f>IFERROR(__xludf.DUMMYFUNCTION("FILTER('설정시트'!$D$7:$K$20,'설정시트'!$C$7:$C$20=I142)"),"주방/욕실")</f>
        <v>주방/욕실</v>
      </c>
      <c r="AC142" s="201" t="str">
        <f>IFERROR(__xludf.DUMMYFUNCTION("""COMPUTED_VALUE"""),"소모품")</f>
        <v>소모품</v>
      </c>
      <c r="AD142" s="201" t="str">
        <f>IFERROR(__xludf.DUMMYFUNCTION("""COMPUTED_VALUE"""),"기타")</f>
        <v>기타</v>
      </c>
      <c r="AE142" s="201"/>
      <c r="AF142" s="201"/>
      <c r="AG142" s="201"/>
      <c r="AH142" s="201"/>
      <c r="AI142" s="201"/>
    </row>
    <row r="143">
      <c r="H143" s="195">
        <v>45621.0</v>
      </c>
      <c r="I143" s="203" t="s">
        <v>21</v>
      </c>
      <c r="J143" s="203" t="s">
        <v>20</v>
      </c>
      <c r="K143" s="204">
        <v>20000.0</v>
      </c>
      <c r="L143" s="198" t="s">
        <v>54</v>
      </c>
      <c r="M143" s="130"/>
      <c r="N143" s="198" t="s">
        <v>909</v>
      </c>
      <c r="O143" s="200"/>
      <c r="P143" s="200"/>
      <c r="Q143" s="130"/>
      <c r="R143" s="199"/>
      <c r="S143" s="200"/>
      <c r="T143" s="132"/>
      <c r="AB143" s="201" t="str">
        <f>IFERROR(__xludf.DUMMYFUNCTION("FILTER('설정시트'!$D$7:$K$20,'설정시트'!$C$7:$C$20=I143)"),"관리비")</f>
        <v>관리비</v>
      </c>
      <c r="AC143" s="201" t="str">
        <f>IFERROR(__xludf.DUMMYFUNCTION("""COMPUTED_VALUE"""),"대출이자")</f>
        <v>대출이자</v>
      </c>
      <c r="AD143" s="201" t="str">
        <f>IFERROR(__xludf.DUMMYFUNCTION("""COMPUTED_VALUE"""),"통신비")</f>
        <v>통신비</v>
      </c>
      <c r="AE143" s="201" t="str">
        <f>IFERROR(__xludf.DUMMYFUNCTION("""COMPUTED_VALUE"""),"보험료")</f>
        <v>보험료</v>
      </c>
      <c r="AF143" s="201" t="str">
        <f>IFERROR(__xludf.DUMMYFUNCTION("""COMPUTED_VALUE"""),"곗돈")</f>
        <v>곗돈</v>
      </c>
      <c r="AG143" s="201"/>
      <c r="AH143" s="201"/>
      <c r="AI143" s="201"/>
    </row>
    <row r="144">
      <c r="H144" s="195">
        <v>45621.0</v>
      </c>
      <c r="I144" s="203" t="s">
        <v>9</v>
      </c>
      <c r="J144" s="203" t="s">
        <v>13</v>
      </c>
      <c r="K144" s="204">
        <v>100000.0</v>
      </c>
      <c r="L144" s="198"/>
      <c r="M144" s="130"/>
      <c r="N144" s="198" t="s">
        <v>910</v>
      </c>
      <c r="O144" s="200"/>
      <c r="P144" s="200"/>
      <c r="Q144" s="130"/>
      <c r="R144" s="199"/>
      <c r="S144" s="200"/>
      <c r="T144" s="132"/>
      <c r="AB144" s="201" t="str">
        <f>IFERROR(__xludf.DUMMYFUNCTION("FILTER('설정시트'!$D$7:$K$20,'설정시트'!$C$7:$C$20=I144)"),"주택청약")</f>
        <v>주택청약</v>
      </c>
      <c r="AC144" s="201" t="str">
        <f>IFERROR(__xludf.DUMMYFUNCTION("""COMPUTED_VALUE"""),"우리은행")</f>
        <v>우리은행</v>
      </c>
      <c r="AD144" s="201" t="str">
        <f>IFERROR(__xludf.DUMMYFUNCTION("""COMPUTED_VALUE"""),"케이뱅크")</f>
        <v>케이뱅크</v>
      </c>
      <c r="AE144" s="201" t="str">
        <f>IFERROR(__xludf.DUMMYFUNCTION("""COMPUTED_VALUE"""),"연금저축")</f>
        <v>연금저축</v>
      </c>
      <c r="AF144" s="201"/>
      <c r="AG144" s="201"/>
      <c r="AH144" s="201"/>
      <c r="AI144" s="201"/>
    </row>
    <row r="145">
      <c r="H145" s="195">
        <v>45621.0</v>
      </c>
      <c r="I145" s="203" t="s">
        <v>31</v>
      </c>
      <c r="J145" s="203" t="s">
        <v>28</v>
      </c>
      <c r="K145" s="204">
        <v>9000.0</v>
      </c>
      <c r="L145" s="198" t="s">
        <v>58</v>
      </c>
      <c r="M145" s="130"/>
      <c r="N145" s="198" t="s">
        <v>911</v>
      </c>
      <c r="O145" s="200"/>
      <c r="P145" s="200"/>
      <c r="Q145" s="130"/>
      <c r="R145" s="199"/>
      <c r="S145" s="200"/>
      <c r="T145" s="132"/>
      <c r="AB145" s="201" t="str">
        <f>IFERROR(__xludf.DUMMYFUNCTION("FILTER('설정시트'!$D$7:$K$20,'설정시트'!$C$7:$C$20=I145)"),"식재료비")</f>
        <v>식재료비</v>
      </c>
      <c r="AC145" s="201" t="str">
        <f>IFERROR(__xludf.DUMMYFUNCTION("""COMPUTED_VALUE"""),"회사점심")</f>
        <v>회사점심</v>
      </c>
      <c r="AD145" s="201" t="str">
        <f>IFERROR(__xludf.DUMMYFUNCTION("""COMPUTED_VALUE"""),"간식/카페")</f>
        <v>간식/카페</v>
      </c>
      <c r="AE145" s="201" t="str">
        <f>IFERROR(__xludf.DUMMYFUNCTION("""COMPUTED_VALUE"""),"외식/배달")</f>
        <v>외식/배달</v>
      </c>
      <c r="AF145" s="201" t="str">
        <f>IFERROR(__xludf.DUMMYFUNCTION("""COMPUTED_VALUE"""),"기타")</f>
        <v>기타</v>
      </c>
      <c r="AG145" s="201"/>
      <c r="AH145" s="201"/>
      <c r="AI145" s="201"/>
    </row>
    <row r="146">
      <c r="H146" s="195">
        <v>45621.0</v>
      </c>
      <c r="I146" s="203" t="s">
        <v>3</v>
      </c>
      <c r="J146" s="203" t="s">
        <v>6</v>
      </c>
      <c r="K146" s="204">
        <v>5353370.0</v>
      </c>
      <c r="L146" s="198"/>
      <c r="M146" s="130"/>
      <c r="N146" s="198" t="s">
        <v>912</v>
      </c>
      <c r="O146" s="200"/>
      <c r="P146" s="200"/>
      <c r="Q146" s="130"/>
      <c r="R146" s="199"/>
      <c r="S146" s="200"/>
      <c r="T146" s="132"/>
      <c r="AB146" s="201" t="str">
        <f>IFERROR(__xludf.DUMMYFUNCTION("FILTER('설정시트'!$D$7:$K$20,'설정시트'!$C$7:$C$20=I146)"),"🍪 월급")</f>
        <v>🍪 월급</v>
      </c>
      <c r="AC146" s="201" t="str">
        <f>IFERROR(__xludf.DUMMYFUNCTION("""COMPUTED_VALUE"""),"🍪 부수입")</f>
        <v>🍪 부수입</v>
      </c>
      <c r="AD146" s="201" t="str">
        <f>IFERROR(__xludf.DUMMYFUNCTION("""COMPUTED_VALUE"""),"🐻 월급")</f>
        <v>🐻 월급</v>
      </c>
      <c r="AE146" s="201" t="str">
        <f>IFERROR(__xludf.DUMMYFUNCTION("""COMPUTED_VALUE"""),"🐻 부수입")</f>
        <v>🐻 부수입</v>
      </c>
      <c r="AF146" s="201" t="str">
        <f>IFERROR(__xludf.DUMMYFUNCTION("""COMPUTED_VALUE"""),"기타")</f>
        <v>기타</v>
      </c>
      <c r="AG146" s="201"/>
      <c r="AH146" s="201"/>
      <c r="AI146" s="201"/>
    </row>
    <row r="147">
      <c r="H147" s="195">
        <v>45621.0</v>
      </c>
      <c r="I147" s="203" t="s">
        <v>9</v>
      </c>
      <c r="J147" s="203" t="s">
        <v>12</v>
      </c>
      <c r="K147" s="204">
        <v>5000000.0</v>
      </c>
      <c r="L147" s="198"/>
      <c r="M147" s="130"/>
      <c r="N147" s="199"/>
      <c r="O147" s="200"/>
      <c r="P147" s="200"/>
      <c r="Q147" s="130"/>
      <c r="R147" s="199"/>
      <c r="S147" s="200"/>
      <c r="T147" s="132"/>
      <c r="AB147" s="201" t="str">
        <f>IFERROR(__xludf.DUMMYFUNCTION("FILTER('설정시트'!$D$7:$K$20,'설정시트'!$C$7:$C$20=I147)"),"주택청약")</f>
        <v>주택청약</v>
      </c>
      <c r="AC147" s="201" t="str">
        <f>IFERROR(__xludf.DUMMYFUNCTION("""COMPUTED_VALUE"""),"우리은행")</f>
        <v>우리은행</v>
      </c>
      <c r="AD147" s="201" t="str">
        <f>IFERROR(__xludf.DUMMYFUNCTION("""COMPUTED_VALUE"""),"케이뱅크")</f>
        <v>케이뱅크</v>
      </c>
      <c r="AE147" s="201" t="str">
        <f>IFERROR(__xludf.DUMMYFUNCTION("""COMPUTED_VALUE"""),"연금저축")</f>
        <v>연금저축</v>
      </c>
      <c r="AF147" s="201"/>
      <c r="AG147" s="201"/>
      <c r="AH147" s="201"/>
      <c r="AI147" s="201"/>
    </row>
    <row r="148">
      <c r="H148" s="195">
        <v>45621.0</v>
      </c>
      <c r="I148" s="203" t="s">
        <v>21</v>
      </c>
      <c r="J148" s="203" t="s">
        <v>19</v>
      </c>
      <c r="K148" s="204">
        <v>88010.0</v>
      </c>
      <c r="L148" s="198" t="s">
        <v>54</v>
      </c>
      <c r="M148" s="130"/>
      <c r="N148" s="198" t="s">
        <v>256</v>
      </c>
      <c r="O148" s="200"/>
      <c r="P148" s="200"/>
      <c r="Q148" s="130"/>
      <c r="R148" s="199"/>
      <c r="S148" s="200"/>
      <c r="T148" s="132"/>
      <c r="AB148" s="201" t="str">
        <f>IFERROR(__xludf.DUMMYFUNCTION("FILTER('설정시트'!$D$7:$K$20,'설정시트'!$C$7:$C$20=I148)"),"관리비")</f>
        <v>관리비</v>
      </c>
      <c r="AC148" s="201" t="str">
        <f>IFERROR(__xludf.DUMMYFUNCTION("""COMPUTED_VALUE"""),"대출이자")</f>
        <v>대출이자</v>
      </c>
      <c r="AD148" s="201" t="str">
        <f>IFERROR(__xludf.DUMMYFUNCTION("""COMPUTED_VALUE"""),"통신비")</f>
        <v>통신비</v>
      </c>
      <c r="AE148" s="201" t="str">
        <f>IFERROR(__xludf.DUMMYFUNCTION("""COMPUTED_VALUE"""),"보험료")</f>
        <v>보험료</v>
      </c>
      <c r="AF148" s="201" t="str">
        <f>IFERROR(__xludf.DUMMYFUNCTION("""COMPUTED_VALUE"""),"곗돈")</f>
        <v>곗돈</v>
      </c>
      <c r="AG148" s="201"/>
      <c r="AH148" s="201"/>
      <c r="AI148" s="201"/>
    </row>
    <row r="149">
      <c r="H149" s="195">
        <v>45621.0</v>
      </c>
      <c r="I149" s="203" t="s">
        <v>14</v>
      </c>
      <c r="J149" s="203" t="s">
        <v>17</v>
      </c>
      <c r="K149" s="204">
        <v>180918.0</v>
      </c>
      <c r="L149" s="198" t="s">
        <v>54</v>
      </c>
      <c r="M149" s="130"/>
      <c r="N149" s="198" t="s">
        <v>913</v>
      </c>
      <c r="O149" s="200"/>
      <c r="P149" s="200"/>
      <c r="Q149" s="130"/>
      <c r="R149" s="199"/>
      <c r="S149" s="200"/>
      <c r="T149" s="132"/>
      <c r="AB149" s="201" t="str">
        <f>IFERROR(__xludf.DUMMYFUNCTION("FILTER('설정시트'!$D$7:$K$20,'설정시트'!$C$7:$C$20=I149)"),"관리비")</f>
        <v>관리비</v>
      </c>
      <c r="AC149" s="201" t="str">
        <f>IFERROR(__xludf.DUMMYFUNCTION("""COMPUTED_VALUE"""),"월세")</f>
        <v>월세</v>
      </c>
      <c r="AD149" s="201" t="str">
        <f>IFERROR(__xludf.DUMMYFUNCTION("""COMPUTED_VALUE"""),"대출이자")</f>
        <v>대출이자</v>
      </c>
      <c r="AE149" s="201" t="str">
        <f>IFERROR(__xludf.DUMMYFUNCTION("""COMPUTED_VALUE"""),"통신비")</f>
        <v>통신비</v>
      </c>
      <c r="AF149" s="201" t="str">
        <f>IFERROR(__xludf.DUMMYFUNCTION("""COMPUTED_VALUE"""),"보험료")</f>
        <v>보험료</v>
      </c>
      <c r="AG149" s="201" t="str">
        <f>IFERROR(__xludf.DUMMYFUNCTION("""COMPUTED_VALUE"""),"곗돈")</f>
        <v>곗돈</v>
      </c>
      <c r="AH149" s="201"/>
      <c r="AI149" s="201"/>
    </row>
    <row r="150">
      <c r="H150" s="195">
        <v>45622.0</v>
      </c>
      <c r="I150" s="203" t="s">
        <v>3</v>
      </c>
      <c r="J150" s="203" t="s">
        <v>4</v>
      </c>
      <c r="K150" s="204">
        <v>3257030.0</v>
      </c>
      <c r="L150" s="198"/>
      <c r="M150" s="130"/>
      <c r="N150" s="198" t="s">
        <v>914</v>
      </c>
      <c r="O150" s="200"/>
      <c r="P150" s="200"/>
      <c r="Q150" s="130"/>
      <c r="R150" s="199"/>
      <c r="S150" s="200"/>
      <c r="T150" s="132"/>
      <c r="AB150" s="201" t="str">
        <f>IFERROR(__xludf.DUMMYFUNCTION("FILTER('설정시트'!$D$7:$K$20,'설정시트'!$C$7:$C$20=I150)"),"🍪 월급")</f>
        <v>🍪 월급</v>
      </c>
      <c r="AC150" s="201" t="str">
        <f>IFERROR(__xludf.DUMMYFUNCTION("""COMPUTED_VALUE"""),"🍪 부수입")</f>
        <v>🍪 부수입</v>
      </c>
      <c r="AD150" s="201" t="str">
        <f>IFERROR(__xludf.DUMMYFUNCTION("""COMPUTED_VALUE"""),"🐻 월급")</f>
        <v>🐻 월급</v>
      </c>
      <c r="AE150" s="201" t="str">
        <f>IFERROR(__xludf.DUMMYFUNCTION("""COMPUTED_VALUE"""),"🐻 부수입")</f>
        <v>🐻 부수입</v>
      </c>
      <c r="AF150" s="201" t="str">
        <f>IFERROR(__xludf.DUMMYFUNCTION("""COMPUTED_VALUE"""),"기타")</f>
        <v>기타</v>
      </c>
      <c r="AG150" s="201"/>
      <c r="AH150" s="201"/>
      <c r="AI150" s="201"/>
    </row>
    <row r="151">
      <c r="H151" s="195">
        <v>45622.0</v>
      </c>
      <c r="I151" s="203" t="s">
        <v>9</v>
      </c>
      <c r="J151" s="203" t="s">
        <v>12</v>
      </c>
      <c r="K151" s="204">
        <v>2000000.0</v>
      </c>
      <c r="L151" s="198"/>
      <c r="M151" s="130"/>
      <c r="N151" s="199"/>
      <c r="O151" s="200"/>
      <c r="P151" s="200"/>
      <c r="Q151" s="130"/>
      <c r="R151" s="199"/>
      <c r="S151" s="200"/>
      <c r="T151" s="132"/>
      <c r="AB151" s="201" t="str">
        <f>IFERROR(__xludf.DUMMYFUNCTION("FILTER('설정시트'!$D$7:$K$20,'설정시트'!$C$7:$C$20=I151)"),"주택청약")</f>
        <v>주택청약</v>
      </c>
      <c r="AC151" s="201" t="str">
        <f>IFERROR(__xludf.DUMMYFUNCTION("""COMPUTED_VALUE"""),"우리은행")</f>
        <v>우리은행</v>
      </c>
      <c r="AD151" s="201" t="str">
        <f>IFERROR(__xludf.DUMMYFUNCTION("""COMPUTED_VALUE"""),"케이뱅크")</f>
        <v>케이뱅크</v>
      </c>
      <c r="AE151" s="201" t="str">
        <f>IFERROR(__xludf.DUMMYFUNCTION("""COMPUTED_VALUE"""),"연금저축")</f>
        <v>연금저축</v>
      </c>
      <c r="AF151" s="201"/>
      <c r="AG151" s="201"/>
      <c r="AH151" s="201"/>
      <c r="AI151" s="201"/>
    </row>
    <row r="152">
      <c r="H152" s="195">
        <v>45622.0</v>
      </c>
      <c r="I152" s="203" t="s">
        <v>31</v>
      </c>
      <c r="J152" s="203" t="s">
        <v>28</v>
      </c>
      <c r="K152" s="204">
        <v>12000.0</v>
      </c>
      <c r="L152" s="198" t="s">
        <v>58</v>
      </c>
      <c r="M152" s="130"/>
      <c r="N152" s="198" t="s">
        <v>915</v>
      </c>
      <c r="O152" s="200"/>
      <c r="P152" s="200"/>
      <c r="Q152" s="130"/>
      <c r="R152" s="199"/>
      <c r="S152" s="200"/>
      <c r="T152" s="132"/>
      <c r="AB152" s="201" t="str">
        <f>IFERROR(__xludf.DUMMYFUNCTION("FILTER('설정시트'!$D$7:$K$20,'설정시트'!$C$7:$C$20=I152)"),"식재료비")</f>
        <v>식재료비</v>
      </c>
      <c r="AC152" s="201" t="str">
        <f>IFERROR(__xludf.DUMMYFUNCTION("""COMPUTED_VALUE"""),"회사점심")</f>
        <v>회사점심</v>
      </c>
      <c r="AD152" s="201" t="str">
        <f>IFERROR(__xludf.DUMMYFUNCTION("""COMPUTED_VALUE"""),"간식/카페")</f>
        <v>간식/카페</v>
      </c>
      <c r="AE152" s="201" t="str">
        <f>IFERROR(__xludf.DUMMYFUNCTION("""COMPUTED_VALUE"""),"외식/배달")</f>
        <v>외식/배달</v>
      </c>
      <c r="AF152" s="201" t="str">
        <f>IFERROR(__xludf.DUMMYFUNCTION("""COMPUTED_VALUE"""),"기타")</f>
        <v>기타</v>
      </c>
      <c r="AG152" s="201"/>
      <c r="AH152" s="201"/>
      <c r="AI152" s="201"/>
    </row>
    <row r="153">
      <c r="H153" s="195">
        <v>45622.0</v>
      </c>
      <c r="I153" s="203" t="s">
        <v>38</v>
      </c>
      <c r="J153" s="203" t="s">
        <v>34</v>
      </c>
      <c r="K153" s="204">
        <v>22000.0</v>
      </c>
      <c r="L153" s="198" t="s">
        <v>58</v>
      </c>
      <c r="M153" s="130"/>
      <c r="N153" s="198" t="s">
        <v>320</v>
      </c>
      <c r="O153" s="200"/>
      <c r="P153" s="200"/>
      <c r="Q153" s="130"/>
      <c r="R153" s="199"/>
      <c r="S153" s="200"/>
      <c r="T153" s="132"/>
      <c r="AB153" s="201" t="str">
        <f>IFERROR(__xludf.DUMMYFUNCTION("FILTER('설정시트'!$D$7:$K$20,'설정시트'!$C$7:$C$20=I153)"),"의류/잡화")</f>
        <v>의류/잡화</v>
      </c>
      <c r="AC153" s="201" t="str">
        <f>IFERROR(__xludf.DUMMYFUNCTION("""COMPUTED_VALUE"""),"OTT")</f>
        <v>OTT</v>
      </c>
      <c r="AD153" s="201" t="str">
        <f>IFERROR(__xludf.DUMMYFUNCTION("""COMPUTED_VALUE"""),"문화생활")</f>
        <v>문화생활</v>
      </c>
      <c r="AE153" s="201" t="str">
        <f>IFERROR(__xludf.DUMMYFUNCTION("""COMPUTED_VALUE"""),"자기계발")</f>
        <v>자기계발</v>
      </c>
      <c r="AF153" s="201" t="str">
        <f>IFERROR(__xludf.DUMMYFUNCTION("""COMPUTED_VALUE"""),"미용")</f>
        <v>미용</v>
      </c>
      <c r="AG153" s="201" t="str">
        <f>IFERROR(__xludf.DUMMYFUNCTION("""COMPUTED_VALUE"""),"기타")</f>
        <v>기타</v>
      </c>
      <c r="AH153" s="201"/>
      <c r="AI153" s="201"/>
    </row>
    <row r="154">
      <c r="H154" s="195">
        <v>45622.0</v>
      </c>
      <c r="I154" s="203" t="s">
        <v>14</v>
      </c>
      <c r="J154" s="203" t="s">
        <v>15</v>
      </c>
      <c r="K154" s="204">
        <v>241940.0</v>
      </c>
      <c r="L154" s="198" t="s">
        <v>56</v>
      </c>
      <c r="M154" s="130"/>
      <c r="N154" s="198" t="s">
        <v>15</v>
      </c>
      <c r="O154" s="200"/>
      <c r="P154" s="200"/>
      <c r="Q154" s="130"/>
      <c r="R154" s="199"/>
      <c r="S154" s="200"/>
      <c r="T154" s="132"/>
      <c r="AB154" s="201" t="str">
        <f>IFERROR(__xludf.DUMMYFUNCTION("FILTER('설정시트'!$D$7:$K$20,'설정시트'!$C$7:$C$20=I154)"),"관리비")</f>
        <v>관리비</v>
      </c>
      <c r="AC154" s="201" t="str">
        <f>IFERROR(__xludf.DUMMYFUNCTION("""COMPUTED_VALUE"""),"월세")</f>
        <v>월세</v>
      </c>
      <c r="AD154" s="201" t="str">
        <f>IFERROR(__xludf.DUMMYFUNCTION("""COMPUTED_VALUE"""),"대출이자")</f>
        <v>대출이자</v>
      </c>
      <c r="AE154" s="201" t="str">
        <f>IFERROR(__xludf.DUMMYFUNCTION("""COMPUTED_VALUE"""),"통신비")</f>
        <v>통신비</v>
      </c>
      <c r="AF154" s="201" t="str">
        <f>IFERROR(__xludf.DUMMYFUNCTION("""COMPUTED_VALUE"""),"보험료")</f>
        <v>보험료</v>
      </c>
      <c r="AG154" s="201" t="str">
        <f>IFERROR(__xludf.DUMMYFUNCTION("""COMPUTED_VALUE"""),"곗돈")</f>
        <v>곗돈</v>
      </c>
      <c r="AH154" s="201"/>
      <c r="AI154" s="201"/>
    </row>
    <row r="155">
      <c r="H155" s="195">
        <v>45622.0</v>
      </c>
      <c r="I155" s="203" t="s">
        <v>22</v>
      </c>
      <c r="J155" s="203" t="s">
        <v>24</v>
      </c>
      <c r="K155" s="204">
        <v>6500.0</v>
      </c>
      <c r="L155" s="198" t="s">
        <v>55</v>
      </c>
      <c r="M155" s="130"/>
      <c r="N155" s="198" t="s">
        <v>916</v>
      </c>
      <c r="O155" s="200"/>
      <c r="P155" s="200"/>
      <c r="Q155" s="130"/>
      <c r="R155" s="199"/>
      <c r="S155" s="200"/>
      <c r="T155" s="132"/>
      <c r="AB155" s="201" t="str">
        <f>IFERROR(__xludf.DUMMYFUNCTION("FILTER('설정시트'!$D$7:$K$20,'설정시트'!$C$7:$C$20=I155)"),"주방/욕실")</f>
        <v>주방/욕실</v>
      </c>
      <c r="AC155" s="201" t="str">
        <f>IFERROR(__xludf.DUMMYFUNCTION("""COMPUTED_VALUE"""),"소모품")</f>
        <v>소모품</v>
      </c>
      <c r="AD155" s="201" t="str">
        <f>IFERROR(__xludf.DUMMYFUNCTION("""COMPUTED_VALUE"""),"기타")</f>
        <v>기타</v>
      </c>
      <c r="AE155" s="201"/>
      <c r="AF155" s="201"/>
      <c r="AG155" s="201"/>
      <c r="AH155" s="201"/>
      <c r="AI155" s="201"/>
    </row>
    <row r="156">
      <c r="H156" s="195">
        <v>45623.0</v>
      </c>
      <c r="I156" s="203" t="s">
        <v>31</v>
      </c>
      <c r="J156" s="203" t="s">
        <v>28</v>
      </c>
      <c r="K156" s="204">
        <v>2700.0</v>
      </c>
      <c r="L156" s="198" t="s">
        <v>58</v>
      </c>
      <c r="M156" s="130"/>
      <c r="N156" s="198" t="s">
        <v>917</v>
      </c>
      <c r="O156" s="200"/>
      <c r="P156" s="200"/>
      <c r="Q156" s="130"/>
      <c r="R156" s="199"/>
      <c r="S156" s="200"/>
      <c r="T156" s="132"/>
      <c r="AB156" s="201" t="str">
        <f>IFERROR(__xludf.DUMMYFUNCTION("FILTER('설정시트'!$D$7:$K$20,'설정시트'!$C$7:$C$20=I156)"),"식재료비")</f>
        <v>식재료비</v>
      </c>
      <c r="AC156" s="201" t="str">
        <f>IFERROR(__xludf.DUMMYFUNCTION("""COMPUTED_VALUE"""),"회사점심")</f>
        <v>회사점심</v>
      </c>
      <c r="AD156" s="201" t="str">
        <f>IFERROR(__xludf.DUMMYFUNCTION("""COMPUTED_VALUE"""),"간식/카페")</f>
        <v>간식/카페</v>
      </c>
      <c r="AE156" s="201" t="str">
        <f>IFERROR(__xludf.DUMMYFUNCTION("""COMPUTED_VALUE"""),"외식/배달")</f>
        <v>외식/배달</v>
      </c>
      <c r="AF156" s="201" t="str">
        <f>IFERROR(__xludf.DUMMYFUNCTION("""COMPUTED_VALUE"""),"기타")</f>
        <v>기타</v>
      </c>
      <c r="AG156" s="201"/>
      <c r="AH156" s="201"/>
      <c r="AI156" s="201"/>
    </row>
    <row r="157">
      <c r="H157" s="195">
        <v>45623.0</v>
      </c>
      <c r="I157" s="203" t="s">
        <v>26</v>
      </c>
      <c r="J157" s="203" t="s">
        <v>27</v>
      </c>
      <c r="K157" s="204">
        <v>20350.0</v>
      </c>
      <c r="L157" s="198" t="s">
        <v>56</v>
      </c>
      <c r="M157" s="130"/>
      <c r="N157" s="198" t="s">
        <v>918</v>
      </c>
      <c r="O157" s="200"/>
      <c r="P157" s="200"/>
      <c r="Q157" s="130"/>
      <c r="R157" s="199"/>
      <c r="S157" s="200"/>
      <c r="T157" s="132"/>
      <c r="AB157" s="201" t="str">
        <f>IFERROR(__xludf.DUMMYFUNCTION("FILTER('설정시트'!$D$7:$K$20,'설정시트'!$C$7:$C$20=I157)"),"식재료비")</f>
        <v>식재료비</v>
      </c>
      <c r="AC157" s="201" t="str">
        <f>IFERROR(__xludf.DUMMYFUNCTION("""COMPUTED_VALUE"""),"회사점심")</f>
        <v>회사점심</v>
      </c>
      <c r="AD157" s="201" t="str">
        <f>IFERROR(__xludf.DUMMYFUNCTION("""COMPUTED_VALUE"""),"간식/카페")</f>
        <v>간식/카페</v>
      </c>
      <c r="AE157" s="201" t="str">
        <f>IFERROR(__xludf.DUMMYFUNCTION("""COMPUTED_VALUE"""),"외식/배달")</f>
        <v>외식/배달</v>
      </c>
      <c r="AF157" s="201" t="str">
        <f>IFERROR(__xludf.DUMMYFUNCTION("""COMPUTED_VALUE"""),"기타")</f>
        <v>기타</v>
      </c>
      <c r="AG157" s="201"/>
      <c r="AH157" s="201"/>
      <c r="AI157" s="201"/>
    </row>
    <row r="158">
      <c r="H158" s="195">
        <v>45623.0</v>
      </c>
      <c r="I158" s="203" t="s">
        <v>31</v>
      </c>
      <c r="J158" s="203" t="s">
        <v>27</v>
      </c>
      <c r="K158" s="204">
        <v>1600.0</v>
      </c>
      <c r="L158" s="198" t="s">
        <v>58</v>
      </c>
      <c r="M158" s="130"/>
      <c r="N158" s="198" t="s">
        <v>134</v>
      </c>
      <c r="O158" s="200"/>
      <c r="P158" s="200"/>
      <c r="Q158" s="130"/>
      <c r="R158" s="199"/>
      <c r="S158" s="200"/>
      <c r="T158" s="132"/>
      <c r="AB158" s="201" t="str">
        <f>IFERROR(__xludf.DUMMYFUNCTION("FILTER('설정시트'!$D$7:$K$20,'설정시트'!$C$7:$C$20=I158)"),"식재료비")</f>
        <v>식재료비</v>
      </c>
      <c r="AC158" s="201" t="str">
        <f>IFERROR(__xludf.DUMMYFUNCTION("""COMPUTED_VALUE"""),"회사점심")</f>
        <v>회사점심</v>
      </c>
      <c r="AD158" s="201" t="str">
        <f>IFERROR(__xludf.DUMMYFUNCTION("""COMPUTED_VALUE"""),"간식/카페")</f>
        <v>간식/카페</v>
      </c>
      <c r="AE158" s="201" t="str">
        <f>IFERROR(__xludf.DUMMYFUNCTION("""COMPUTED_VALUE"""),"외식/배달")</f>
        <v>외식/배달</v>
      </c>
      <c r="AF158" s="201" t="str">
        <f>IFERROR(__xludf.DUMMYFUNCTION("""COMPUTED_VALUE"""),"기타")</f>
        <v>기타</v>
      </c>
      <c r="AG158" s="201"/>
      <c r="AH158" s="201"/>
      <c r="AI158" s="201"/>
    </row>
    <row r="159">
      <c r="H159" s="195">
        <v>45624.0</v>
      </c>
      <c r="I159" s="203" t="s">
        <v>26</v>
      </c>
      <c r="J159" s="203" t="s">
        <v>29</v>
      </c>
      <c r="K159" s="204">
        <v>17800.0</v>
      </c>
      <c r="L159" s="198" t="s">
        <v>55</v>
      </c>
      <c r="M159" s="130"/>
      <c r="N159" s="198" t="s">
        <v>919</v>
      </c>
      <c r="O159" s="200"/>
      <c r="P159" s="200"/>
      <c r="Q159" s="130"/>
      <c r="R159" s="199"/>
      <c r="S159" s="200"/>
      <c r="T159" s="132"/>
      <c r="AB159" s="201" t="str">
        <f>IFERROR(__xludf.DUMMYFUNCTION("FILTER('설정시트'!$D$7:$K$20,'설정시트'!$C$7:$C$20=I159)"),"식재료비")</f>
        <v>식재료비</v>
      </c>
      <c r="AC159" s="201" t="str">
        <f>IFERROR(__xludf.DUMMYFUNCTION("""COMPUTED_VALUE"""),"회사점심")</f>
        <v>회사점심</v>
      </c>
      <c r="AD159" s="201" t="str">
        <f>IFERROR(__xludf.DUMMYFUNCTION("""COMPUTED_VALUE"""),"간식/카페")</f>
        <v>간식/카페</v>
      </c>
      <c r="AE159" s="201" t="str">
        <f>IFERROR(__xludf.DUMMYFUNCTION("""COMPUTED_VALUE"""),"외식/배달")</f>
        <v>외식/배달</v>
      </c>
      <c r="AF159" s="201" t="str">
        <f>IFERROR(__xludf.DUMMYFUNCTION("""COMPUTED_VALUE"""),"기타")</f>
        <v>기타</v>
      </c>
      <c r="AG159" s="201"/>
      <c r="AH159" s="201"/>
      <c r="AI159" s="201"/>
    </row>
    <row r="160">
      <c r="H160" s="195">
        <v>45624.0</v>
      </c>
      <c r="I160" s="203" t="s">
        <v>22</v>
      </c>
      <c r="J160" s="203" t="s">
        <v>24</v>
      </c>
      <c r="K160" s="204">
        <v>79800.0</v>
      </c>
      <c r="L160" s="198" t="s">
        <v>55</v>
      </c>
      <c r="M160" s="130"/>
      <c r="N160" s="198" t="s">
        <v>920</v>
      </c>
      <c r="O160" s="200"/>
      <c r="P160" s="200"/>
      <c r="Q160" s="130"/>
      <c r="R160" s="199"/>
      <c r="S160" s="200"/>
      <c r="T160" s="132"/>
      <c r="AB160" s="201" t="str">
        <f>IFERROR(__xludf.DUMMYFUNCTION("FILTER('설정시트'!$D$7:$K$20,'설정시트'!$C$7:$C$20=I160)"),"주방/욕실")</f>
        <v>주방/욕실</v>
      </c>
      <c r="AC160" s="201" t="str">
        <f>IFERROR(__xludf.DUMMYFUNCTION("""COMPUTED_VALUE"""),"소모품")</f>
        <v>소모품</v>
      </c>
      <c r="AD160" s="201" t="str">
        <f>IFERROR(__xludf.DUMMYFUNCTION("""COMPUTED_VALUE"""),"기타")</f>
        <v>기타</v>
      </c>
      <c r="AE160" s="201"/>
      <c r="AF160" s="201"/>
      <c r="AG160" s="201"/>
      <c r="AH160" s="201"/>
      <c r="AI160" s="201"/>
    </row>
    <row r="161">
      <c r="H161" s="195">
        <v>45624.0</v>
      </c>
      <c r="I161" s="203" t="s">
        <v>3</v>
      </c>
      <c r="J161" s="203" t="s">
        <v>8</v>
      </c>
      <c r="K161" s="204">
        <v>11000.0</v>
      </c>
      <c r="L161" s="198" t="s">
        <v>54</v>
      </c>
      <c r="M161" s="130"/>
      <c r="N161" s="198" t="s">
        <v>921</v>
      </c>
      <c r="O161" s="200"/>
      <c r="P161" s="200"/>
      <c r="Q161" s="130"/>
      <c r="R161" s="199"/>
      <c r="S161" s="200"/>
      <c r="T161" s="132"/>
      <c r="AB161" s="201" t="str">
        <f>IFERROR(__xludf.DUMMYFUNCTION("FILTER('설정시트'!$D$7:$K$20,'설정시트'!$C$7:$C$20=I161)"),"🍪 월급")</f>
        <v>🍪 월급</v>
      </c>
      <c r="AC161" s="201" t="str">
        <f>IFERROR(__xludf.DUMMYFUNCTION("""COMPUTED_VALUE"""),"🍪 부수입")</f>
        <v>🍪 부수입</v>
      </c>
      <c r="AD161" s="201" t="str">
        <f>IFERROR(__xludf.DUMMYFUNCTION("""COMPUTED_VALUE"""),"🐻 월급")</f>
        <v>🐻 월급</v>
      </c>
      <c r="AE161" s="201" t="str">
        <f>IFERROR(__xludf.DUMMYFUNCTION("""COMPUTED_VALUE"""),"🐻 부수입")</f>
        <v>🐻 부수입</v>
      </c>
      <c r="AF161" s="201" t="str">
        <f>IFERROR(__xludf.DUMMYFUNCTION("""COMPUTED_VALUE"""),"기타")</f>
        <v>기타</v>
      </c>
      <c r="AG161" s="201"/>
      <c r="AH161" s="201"/>
      <c r="AI161" s="201"/>
    </row>
    <row r="162">
      <c r="H162" s="195">
        <v>45625.0</v>
      </c>
      <c r="I162" s="203" t="s">
        <v>31</v>
      </c>
      <c r="J162" s="203" t="s">
        <v>28</v>
      </c>
      <c r="K162" s="204">
        <v>11000.0</v>
      </c>
      <c r="L162" s="198" t="s">
        <v>58</v>
      </c>
      <c r="M162" s="130"/>
      <c r="N162" s="198" t="s">
        <v>781</v>
      </c>
      <c r="O162" s="200"/>
      <c r="P162" s="200"/>
      <c r="Q162" s="130"/>
      <c r="R162" s="199"/>
      <c r="S162" s="200"/>
      <c r="T162" s="132"/>
      <c r="AB162" s="201" t="str">
        <f>IFERROR(__xludf.DUMMYFUNCTION("FILTER('설정시트'!$D$7:$K$20,'설정시트'!$C$7:$C$20=I162)"),"식재료비")</f>
        <v>식재료비</v>
      </c>
      <c r="AC162" s="201" t="str">
        <f>IFERROR(__xludf.DUMMYFUNCTION("""COMPUTED_VALUE"""),"회사점심")</f>
        <v>회사점심</v>
      </c>
      <c r="AD162" s="201" t="str">
        <f>IFERROR(__xludf.DUMMYFUNCTION("""COMPUTED_VALUE"""),"간식/카페")</f>
        <v>간식/카페</v>
      </c>
      <c r="AE162" s="201" t="str">
        <f>IFERROR(__xludf.DUMMYFUNCTION("""COMPUTED_VALUE"""),"외식/배달")</f>
        <v>외식/배달</v>
      </c>
      <c r="AF162" s="201" t="str">
        <f>IFERROR(__xludf.DUMMYFUNCTION("""COMPUTED_VALUE"""),"기타")</f>
        <v>기타</v>
      </c>
      <c r="AG162" s="201"/>
      <c r="AH162" s="201"/>
      <c r="AI162" s="201"/>
    </row>
    <row r="163">
      <c r="H163" s="195">
        <v>45625.0</v>
      </c>
      <c r="I163" s="203" t="s">
        <v>31</v>
      </c>
      <c r="J163" s="203" t="s">
        <v>29</v>
      </c>
      <c r="K163" s="204">
        <v>4000.0</v>
      </c>
      <c r="L163" s="198" t="s">
        <v>58</v>
      </c>
      <c r="M163" s="130"/>
      <c r="N163" s="198" t="s">
        <v>260</v>
      </c>
      <c r="O163" s="200"/>
      <c r="P163" s="200"/>
      <c r="Q163" s="130"/>
      <c r="R163" s="199"/>
      <c r="S163" s="200"/>
      <c r="T163" s="132"/>
      <c r="AB163" s="201" t="str">
        <f>IFERROR(__xludf.DUMMYFUNCTION("FILTER('설정시트'!$D$7:$K$20,'설정시트'!$C$7:$C$20=I163)"),"식재료비")</f>
        <v>식재료비</v>
      </c>
      <c r="AC163" s="201" t="str">
        <f>IFERROR(__xludf.DUMMYFUNCTION("""COMPUTED_VALUE"""),"회사점심")</f>
        <v>회사점심</v>
      </c>
      <c r="AD163" s="201" t="str">
        <f>IFERROR(__xludf.DUMMYFUNCTION("""COMPUTED_VALUE"""),"간식/카페")</f>
        <v>간식/카페</v>
      </c>
      <c r="AE163" s="201" t="str">
        <f>IFERROR(__xludf.DUMMYFUNCTION("""COMPUTED_VALUE"""),"외식/배달")</f>
        <v>외식/배달</v>
      </c>
      <c r="AF163" s="201" t="str">
        <f>IFERROR(__xludf.DUMMYFUNCTION("""COMPUTED_VALUE"""),"기타")</f>
        <v>기타</v>
      </c>
      <c r="AG163" s="201"/>
      <c r="AH163" s="201"/>
      <c r="AI163" s="201"/>
    </row>
    <row r="164">
      <c r="H164" s="195">
        <v>45625.0</v>
      </c>
      <c r="I164" s="203" t="s">
        <v>26</v>
      </c>
      <c r="J164" s="203" t="s">
        <v>29</v>
      </c>
      <c r="K164" s="204">
        <v>6300.0</v>
      </c>
      <c r="L164" s="198" t="s">
        <v>55</v>
      </c>
      <c r="M164" s="130"/>
      <c r="N164" s="198" t="s">
        <v>922</v>
      </c>
      <c r="O164" s="200"/>
      <c r="P164" s="200"/>
      <c r="Q164" s="130"/>
      <c r="R164" s="199"/>
      <c r="S164" s="200"/>
      <c r="T164" s="132"/>
      <c r="AB164" s="201" t="str">
        <f>IFERROR(__xludf.DUMMYFUNCTION("FILTER('설정시트'!$D$7:$K$20,'설정시트'!$C$7:$C$20=I164)"),"식재료비")</f>
        <v>식재료비</v>
      </c>
      <c r="AC164" s="201" t="str">
        <f>IFERROR(__xludf.DUMMYFUNCTION("""COMPUTED_VALUE"""),"회사점심")</f>
        <v>회사점심</v>
      </c>
      <c r="AD164" s="201" t="str">
        <f>IFERROR(__xludf.DUMMYFUNCTION("""COMPUTED_VALUE"""),"간식/카페")</f>
        <v>간식/카페</v>
      </c>
      <c r="AE164" s="201" t="str">
        <f>IFERROR(__xludf.DUMMYFUNCTION("""COMPUTED_VALUE"""),"외식/배달")</f>
        <v>외식/배달</v>
      </c>
      <c r="AF164" s="201" t="str">
        <f>IFERROR(__xludf.DUMMYFUNCTION("""COMPUTED_VALUE"""),"기타")</f>
        <v>기타</v>
      </c>
      <c r="AG164" s="201"/>
      <c r="AH164" s="201"/>
      <c r="AI164" s="201"/>
    </row>
    <row r="165">
      <c r="H165" s="195">
        <v>45625.0</v>
      </c>
      <c r="I165" s="203" t="s">
        <v>26</v>
      </c>
      <c r="J165" s="203" t="s">
        <v>30</v>
      </c>
      <c r="K165" s="204">
        <v>18900.0</v>
      </c>
      <c r="L165" s="198" t="s">
        <v>55</v>
      </c>
      <c r="M165" s="130"/>
      <c r="N165" s="198" t="s">
        <v>923</v>
      </c>
      <c r="O165" s="200"/>
      <c r="P165" s="200"/>
      <c r="Q165" s="130"/>
      <c r="R165" s="199"/>
      <c r="S165" s="200"/>
      <c r="T165" s="132"/>
      <c r="AB165" s="201" t="str">
        <f>IFERROR(__xludf.DUMMYFUNCTION("FILTER('설정시트'!$D$7:$K$20,'설정시트'!$C$7:$C$20=I165)"),"식재료비")</f>
        <v>식재료비</v>
      </c>
      <c r="AC165" s="201" t="str">
        <f>IFERROR(__xludf.DUMMYFUNCTION("""COMPUTED_VALUE"""),"회사점심")</f>
        <v>회사점심</v>
      </c>
      <c r="AD165" s="201" t="str">
        <f>IFERROR(__xludf.DUMMYFUNCTION("""COMPUTED_VALUE"""),"간식/카페")</f>
        <v>간식/카페</v>
      </c>
      <c r="AE165" s="201" t="str">
        <f>IFERROR(__xludf.DUMMYFUNCTION("""COMPUTED_VALUE"""),"외식/배달")</f>
        <v>외식/배달</v>
      </c>
      <c r="AF165" s="201" t="str">
        <f>IFERROR(__xludf.DUMMYFUNCTION("""COMPUTED_VALUE"""),"기타")</f>
        <v>기타</v>
      </c>
      <c r="AG165" s="201"/>
      <c r="AH165" s="201"/>
      <c r="AI165" s="201"/>
    </row>
    <row r="166">
      <c r="H166" s="195">
        <v>45625.0</v>
      </c>
      <c r="I166" s="203" t="s">
        <v>45</v>
      </c>
      <c r="J166" s="203" t="s">
        <v>43</v>
      </c>
      <c r="K166" s="204">
        <v>30000.0</v>
      </c>
      <c r="L166" s="198" t="s">
        <v>58</v>
      </c>
      <c r="M166" s="130"/>
      <c r="N166" s="198" t="s">
        <v>924</v>
      </c>
      <c r="O166" s="200"/>
      <c r="P166" s="200"/>
      <c r="Q166" s="130"/>
      <c r="R166" s="199"/>
      <c r="S166" s="200"/>
      <c r="T166" s="132"/>
      <c r="AB166" s="201" t="str">
        <f>IFERROR(__xludf.DUMMYFUNCTION("FILTER('설정시트'!$D$7:$K$20,'설정시트'!$C$7:$C$20=I166)"),"약국")</f>
        <v>약국</v>
      </c>
      <c r="AC166" s="201" t="str">
        <f>IFERROR(__xludf.DUMMYFUNCTION("""COMPUTED_VALUE"""),"병원비")</f>
        <v>병원비</v>
      </c>
      <c r="AD166" s="201" t="str">
        <f>IFERROR(__xludf.DUMMYFUNCTION("""COMPUTED_VALUE"""),"영양제")</f>
        <v>영양제</v>
      </c>
      <c r="AE166" s="201" t="str">
        <f>IFERROR(__xludf.DUMMYFUNCTION("""COMPUTED_VALUE"""),"교통비")</f>
        <v>교통비</v>
      </c>
      <c r="AF166" s="201" t="str">
        <f>IFERROR(__xludf.DUMMYFUNCTION("""COMPUTED_VALUE"""),"주유비")</f>
        <v>주유비</v>
      </c>
      <c r="AG166" s="201" t="str">
        <f>IFERROR(__xludf.DUMMYFUNCTION("""COMPUTED_VALUE"""),"기타")</f>
        <v>기타</v>
      </c>
      <c r="AH166" s="201"/>
      <c r="AI166" s="201"/>
    </row>
    <row r="167">
      <c r="H167" s="195">
        <v>45626.0</v>
      </c>
      <c r="I167" s="203" t="s">
        <v>39</v>
      </c>
      <c r="J167" s="203" t="s">
        <v>44</v>
      </c>
      <c r="K167" s="204">
        <v>73477.0</v>
      </c>
      <c r="L167" s="198" t="s">
        <v>55</v>
      </c>
      <c r="M167" s="130"/>
      <c r="N167" s="198" t="s">
        <v>44</v>
      </c>
      <c r="O167" s="200"/>
      <c r="P167" s="200"/>
      <c r="Q167" s="130"/>
      <c r="R167" s="199"/>
      <c r="S167" s="200"/>
      <c r="T167" s="132"/>
      <c r="AB167" s="201" t="str">
        <f>IFERROR(__xludf.DUMMYFUNCTION("FILTER('설정시트'!$D$7:$K$20,'설정시트'!$C$7:$C$20=I167)"),"약국")</f>
        <v>약국</v>
      </c>
      <c r="AC167" s="201" t="str">
        <f>IFERROR(__xludf.DUMMYFUNCTION("""COMPUTED_VALUE"""),"병원비")</f>
        <v>병원비</v>
      </c>
      <c r="AD167" s="201" t="str">
        <f>IFERROR(__xludf.DUMMYFUNCTION("""COMPUTED_VALUE"""),"영양제")</f>
        <v>영양제</v>
      </c>
      <c r="AE167" s="201" t="str">
        <f>IFERROR(__xludf.DUMMYFUNCTION("""COMPUTED_VALUE"""),"교통비")</f>
        <v>교통비</v>
      </c>
      <c r="AF167" s="201" t="str">
        <f>IFERROR(__xludf.DUMMYFUNCTION("""COMPUTED_VALUE"""),"주유비")</f>
        <v>주유비</v>
      </c>
      <c r="AG167" s="201" t="str">
        <f>IFERROR(__xludf.DUMMYFUNCTION("""COMPUTED_VALUE"""),"기타")</f>
        <v>기타</v>
      </c>
      <c r="AH167" s="201"/>
      <c r="AI167" s="201"/>
    </row>
    <row r="168">
      <c r="H168" s="195">
        <v>45626.0</v>
      </c>
      <c r="I168" s="203" t="s">
        <v>26</v>
      </c>
      <c r="J168" s="203" t="s">
        <v>29</v>
      </c>
      <c r="K168" s="204">
        <v>5200.0</v>
      </c>
      <c r="L168" s="198" t="s">
        <v>55</v>
      </c>
      <c r="M168" s="130"/>
      <c r="N168" s="198" t="s">
        <v>925</v>
      </c>
      <c r="O168" s="200"/>
      <c r="P168" s="200"/>
      <c r="Q168" s="130"/>
      <c r="R168" s="199"/>
      <c r="S168" s="200"/>
      <c r="T168" s="132"/>
      <c r="AB168" s="201" t="str">
        <f>IFERROR(__xludf.DUMMYFUNCTION("FILTER('설정시트'!$D$7:$K$20,'설정시트'!$C$7:$C$20=I168)"),"식재료비")</f>
        <v>식재료비</v>
      </c>
      <c r="AC168" s="201" t="str">
        <f>IFERROR(__xludf.DUMMYFUNCTION("""COMPUTED_VALUE"""),"회사점심")</f>
        <v>회사점심</v>
      </c>
      <c r="AD168" s="201" t="str">
        <f>IFERROR(__xludf.DUMMYFUNCTION("""COMPUTED_VALUE"""),"간식/카페")</f>
        <v>간식/카페</v>
      </c>
      <c r="AE168" s="201" t="str">
        <f>IFERROR(__xludf.DUMMYFUNCTION("""COMPUTED_VALUE"""),"외식/배달")</f>
        <v>외식/배달</v>
      </c>
      <c r="AF168" s="201" t="str">
        <f>IFERROR(__xludf.DUMMYFUNCTION("""COMPUTED_VALUE"""),"기타")</f>
        <v>기타</v>
      </c>
      <c r="AG168" s="201"/>
      <c r="AH168" s="201"/>
      <c r="AI168" s="201"/>
    </row>
    <row r="169">
      <c r="H169" s="195">
        <v>45626.0</v>
      </c>
      <c r="I169" s="203" t="s">
        <v>22</v>
      </c>
      <c r="J169" s="203" t="s">
        <v>23</v>
      </c>
      <c r="K169" s="204">
        <v>62500.0</v>
      </c>
      <c r="L169" s="198" t="s">
        <v>55</v>
      </c>
      <c r="M169" s="130"/>
      <c r="N169" s="198" t="s">
        <v>926</v>
      </c>
      <c r="O169" s="200"/>
      <c r="P169" s="200"/>
      <c r="Q169" s="130"/>
      <c r="R169" s="199"/>
      <c r="S169" s="200"/>
      <c r="T169" s="132"/>
      <c r="AB169" s="201" t="str">
        <f>IFERROR(__xludf.DUMMYFUNCTION("FILTER('설정시트'!$D$7:$K$20,'설정시트'!$C$7:$C$20=I169)"),"주방/욕실")</f>
        <v>주방/욕실</v>
      </c>
      <c r="AC169" s="201" t="str">
        <f>IFERROR(__xludf.DUMMYFUNCTION("""COMPUTED_VALUE"""),"소모품")</f>
        <v>소모품</v>
      </c>
      <c r="AD169" s="201" t="str">
        <f>IFERROR(__xludf.DUMMYFUNCTION("""COMPUTED_VALUE"""),"기타")</f>
        <v>기타</v>
      </c>
      <c r="AE169" s="201"/>
      <c r="AF169" s="201"/>
      <c r="AG169" s="201"/>
      <c r="AH169" s="201"/>
      <c r="AI169" s="201"/>
    </row>
    <row r="170">
      <c r="H170" s="195">
        <v>45626.0</v>
      </c>
      <c r="I170" s="203" t="s">
        <v>39</v>
      </c>
      <c r="J170" s="203" t="s">
        <v>43</v>
      </c>
      <c r="K170" s="204">
        <v>6600.0</v>
      </c>
      <c r="L170" s="198" t="s">
        <v>56</v>
      </c>
      <c r="M170" s="130"/>
      <c r="N170" s="198" t="s">
        <v>927</v>
      </c>
      <c r="O170" s="200"/>
      <c r="P170" s="200"/>
      <c r="Q170" s="130"/>
      <c r="R170" s="199"/>
      <c r="S170" s="200"/>
      <c r="T170" s="132"/>
      <c r="AB170" s="201" t="str">
        <f>IFERROR(__xludf.DUMMYFUNCTION("FILTER('설정시트'!$D$7:$K$20,'설정시트'!$C$7:$C$20=I170)"),"약국")</f>
        <v>약국</v>
      </c>
      <c r="AC170" s="201" t="str">
        <f>IFERROR(__xludf.DUMMYFUNCTION("""COMPUTED_VALUE"""),"병원비")</f>
        <v>병원비</v>
      </c>
      <c r="AD170" s="201" t="str">
        <f>IFERROR(__xludf.DUMMYFUNCTION("""COMPUTED_VALUE"""),"영양제")</f>
        <v>영양제</v>
      </c>
      <c r="AE170" s="201" t="str">
        <f>IFERROR(__xludf.DUMMYFUNCTION("""COMPUTED_VALUE"""),"교통비")</f>
        <v>교통비</v>
      </c>
      <c r="AF170" s="201" t="str">
        <f>IFERROR(__xludf.DUMMYFUNCTION("""COMPUTED_VALUE"""),"주유비")</f>
        <v>주유비</v>
      </c>
      <c r="AG170" s="201" t="str">
        <f>IFERROR(__xludf.DUMMYFUNCTION("""COMPUTED_VALUE"""),"기타")</f>
        <v>기타</v>
      </c>
      <c r="AH170" s="201"/>
      <c r="AI170" s="201"/>
    </row>
    <row r="171">
      <c r="H171" s="195">
        <v>45626.0</v>
      </c>
      <c r="I171" s="203" t="s">
        <v>32</v>
      </c>
      <c r="J171" s="203" t="s">
        <v>34</v>
      </c>
      <c r="K171" s="204">
        <v>7890.0</v>
      </c>
      <c r="L171" s="198" t="s">
        <v>56</v>
      </c>
      <c r="M171" s="130"/>
      <c r="N171" s="198" t="s">
        <v>201</v>
      </c>
      <c r="O171" s="200"/>
      <c r="P171" s="200"/>
      <c r="Q171" s="130"/>
      <c r="R171" s="199"/>
      <c r="S171" s="200"/>
      <c r="T171" s="132"/>
      <c r="AB171" s="201" t="str">
        <f>IFERROR(__xludf.DUMMYFUNCTION("FILTER('설정시트'!$D$7:$K$20,'설정시트'!$C$7:$C$20=I171)"),"의류/잡화")</f>
        <v>의류/잡화</v>
      </c>
      <c r="AC171" s="201" t="str">
        <f>IFERROR(__xludf.DUMMYFUNCTION("""COMPUTED_VALUE"""),"OTT")</f>
        <v>OTT</v>
      </c>
      <c r="AD171" s="201" t="str">
        <f>IFERROR(__xludf.DUMMYFUNCTION("""COMPUTED_VALUE"""),"문화생활")</f>
        <v>문화생활</v>
      </c>
      <c r="AE171" s="201" t="str">
        <f>IFERROR(__xludf.DUMMYFUNCTION("""COMPUTED_VALUE"""),"자기계발")</f>
        <v>자기계발</v>
      </c>
      <c r="AF171" s="201" t="str">
        <f>IFERROR(__xludf.DUMMYFUNCTION("""COMPUTED_VALUE"""),"미용")</f>
        <v>미용</v>
      </c>
      <c r="AG171" s="201" t="str">
        <f>IFERROR(__xludf.DUMMYFUNCTION("""COMPUTED_VALUE"""),"기타")</f>
        <v>기타</v>
      </c>
      <c r="AH171" s="201"/>
      <c r="AI171" s="201"/>
    </row>
    <row r="172">
      <c r="H172" s="195">
        <v>45626.0</v>
      </c>
      <c r="I172" s="203" t="s">
        <v>45</v>
      </c>
      <c r="J172" s="203" t="s">
        <v>44</v>
      </c>
      <c r="K172" s="204">
        <v>20000.0</v>
      </c>
      <c r="L172" s="198" t="s">
        <v>58</v>
      </c>
      <c r="M172" s="130"/>
      <c r="N172" s="198" t="s">
        <v>44</v>
      </c>
      <c r="O172" s="200"/>
      <c r="P172" s="200"/>
      <c r="Q172" s="130"/>
      <c r="R172" s="199"/>
      <c r="S172" s="200"/>
      <c r="T172" s="132"/>
      <c r="AB172" s="201" t="str">
        <f>IFERROR(__xludf.DUMMYFUNCTION("FILTER('설정시트'!$D$7:$K$20,'설정시트'!$C$7:$C$20=I172)"),"약국")</f>
        <v>약국</v>
      </c>
      <c r="AC172" s="201" t="str">
        <f>IFERROR(__xludf.DUMMYFUNCTION("""COMPUTED_VALUE"""),"병원비")</f>
        <v>병원비</v>
      </c>
      <c r="AD172" s="201" t="str">
        <f>IFERROR(__xludf.DUMMYFUNCTION("""COMPUTED_VALUE"""),"영양제")</f>
        <v>영양제</v>
      </c>
      <c r="AE172" s="201" t="str">
        <f>IFERROR(__xludf.DUMMYFUNCTION("""COMPUTED_VALUE"""),"교통비")</f>
        <v>교통비</v>
      </c>
      <c r="AF172" s="201" t="str">
        <f>IFERROR(__xludf.DUMMYFUNCTION("""COMPUTED_VALUE"""),"주유비")</f>
        <v>주유비</v>
      </c>
      <c r="AG172" s="201" t="str">
        <f>IFERROR(__xludf.DUMMYFUNCTION("""COMPUTED_VALUE"""),"기타")</f>
        <v>기타</v>
      </c>
      <c r="AH172" s="201"/>
      <c r="AI172" s="201"/>
    </row>
    <row r="173">
      <c r="H173" s="195">
        <v>45626.0</v>
      </c>
      <c r="I173" s="203" t="s">
        <v>38</v>
      </c>
      <c r="J173" s="203" t="s">
        <v>34</v>
      </c>
      <c r="K173" s="204">
        <v>5048.0</v>
      </c>
      <c r="L173" s="198" t="s">
        <v>58</v>
      </c>
      <c r="M173" s="130"/>
      <c r="N173" s="198" t="s">
        <v>338</v>
      </c>
      <c r="O173" s="200"/>
      <c r="P173" s="200"/>
      <c r="Q173" s="130"/>
      <c r="R173" s="199"/>
      <c r="S173" s="200"/>
      <c r="T173" s="132"/>
      <c r="AB173" s="201" t="str">
        <f>IFERROR(__xludf.DUMMYFUNCTION("FILTER('설정시트'!$D$7:$K$20,'설정시트'!$C$7:$C$20=I173)"),"의류/잡화")</f>
        <v>의류/잡화</v>
      </c>
      <c r="AC173" s="201" t="str">
        <f>IFERROR(__xludf.DUMMYFUNCTION("""COMPUTED_VALUE"""),"OTT")</f>
        <v>OTT</v>
      </c>
      <c r="AD173" s="201" t="str">
        <f>IFERROR(__xludf.DUMMYFUNCTION("""COMPUTED_VALUE"""),"문화생활")</f>
        <v>문화생활</v>
      </c>
      <c r="AE173" s="201" t="str">
        <f>IFERROR(__xludf.DUMMYFUNCTION("""COMPUTED_VALUE"""),"자기계발")</f>
        <v>자기계발</v>
      </c>
      <c r="AF173" s="201" t="str">
        <f>IFERROR(__xludf.DUMMYFUNCTION("""COMPUTED_VALUE"""),"미용")</f>
        <v>미용</v>
      </c>
      <c r="AG173" s="201" t="str">
        <f>IFERROR(__xludf.DUMMYFUNCTION("""COMPUTED_VALUE"""),"기타")</f>
        <v>기타</v>
      </c>
      <c r="AH173" s="201"/>
      <c r="AI173" s="201"/>
    </row>
    <row r="174">
      <c r="H174" s="195">
        <v>45626.0</v>
      </c>
      <c r="I174" s="203" t="s">
        <v>45</v>
      </c>
      <c r="J174" s="203" t="s">
        <v>41</v>
      </c>
      <c r="K174" s="204">
        <v>186100.0</v>
      </c>
      <c r="L174" s="198" t="s">
        <v>58</v>
      </c>
      <c r="M174" s="130"/>
      <c r="N174" s="198" t="s">
        <v>928</v>
      </c>
      <c r="O174" s="200"/>
      <c r="P174" s="200"/>
      <c r="Q174" s="130"/>
      <c r="R174" s="199"/>
      <c r="S174" s="200"/>
      <c r="T174" s="132"/>
      <c r="AB174" s="201" t="str">
        <f>IFERROR(__xludf.DUMMYFUNCTION("FILTER('설정시트'!$D$7:$K$20,'설정시트'!$C$7:$C$20=I174)"),"약국")</f>
        <v>약국</v>
      </c>
      <c r="AC174" s="201" t="str">
        <f>IFERROR(__xludf.DUMMYFUNCTION("""COMPUTED_VALUE"""),"병원비")</f>
        <v>병원비</v>
      </c>
      <c r="AD174" s="201" t="str">
        <f>IFERROR(__xludf.DUMMYFUNCTION("""COMPUTED_VALUE"""),"영양제")</f>
        <v>영양제</v>
      </c>
      <c r="AE174" s="201" t="str">
        <f>IFERROR(__xludf.DUMMYFUNCTION("""COMPUTED_VALUE"""),"교통비")</f>
        <v>교통비</v>
      </c>
      <c r="AF174" s="201" t="str">
        <f>IFERROR(__xludf.DUMMYFUNCTION("""COMPUTED_VALUE"""),"주유비")</f>
        <v>주유비</v>
      </c>
      <c r="AG174" s="201" t="str">
        <f>IFERROR(__xludf.DUMMYFUNCTION("""COMPUTED_VALUE"""),"기타")</f>
        <v>기타</v>
      </c>
      <c r="AH174" s="201"/>
      <c r="AI174" s="201"/>
    </row>
    <row r="175">
      <c r="H175" s="195">
        <v>45626.0</v>
      </c>
      <c r="I175" s="203" t="s">
        <v>45</v>
      </c>
      <c r="J175" s="203" t="s">
        <v>43</v>
      </c>
      <c r="K175" s="204">
        <v>26600.0</v>
      </c>
      <c r="L175" s="198" t="s">
        <v>58</v>
      </c>
      <c r="M175" s="130"/>
      <c r="N175" s="198" t="s">
        <v>596</v>
      </c>
      <c r="O175" s="200"/>
      <c r="P175" s="200"/>
      <c r="Q175" s="130"/>
      <c r="R175" s="199"/>
      <c r="S175" s="200"/>
      <c r="T175" s="132"/>
      <c r="AB175" s="201" t="str">
        <f>IFERROR(__xludf.DUMMYFUNCTION("FILTER('설정시트'!$D$7:$K$20,'설정시트'!$C$7:$C$20=I175)"),"약국")</f>
        <v>약국</v>
      </c>
      <c r="AC175" s="201" t="str">
        <f>IFERROR(__xludf.DUMMYFUNCTION("""COMPUTED_VALUE"""),"병원비")</f>
        <v>병원비</v>
      </c>
      <c r="AD175" s="201" t="str">
        <f>IFERROR(__xludf.DUMMYFUNCTION("""COMPUTED_VALUE"""),"영양제")</f>
        <v>영양제</v>
      </c>
      <c r="AE175" s="201" t="str">
        <f>IFERROR(__xludf.DUMMYFUNCTION("""COMPUTED_VALUE"""),"교통비")</f>
        <v>교통비</v>
      </c>
      <c r="AF175" s="201" t="str">
        <f>IFERROR(__xludf.DUMMYFUNCTION("""COMPUTED_VALUE"""),"주유비")</f>
        <v>주유비</v>
      </c>
      <c r="AG175" s="201" t="str">
        <f>IFERROR(__xludf.DUMMYFUNCTION("""COMPUTED_VALUE"""),"기타")</f>
        <v>기타</v>
      </c>
      <c r="AH175" s="201"/>
      <c r="AI175" s="201"/>
    </row>
    <row r="176">
      <c r="H176" s="205"/>
      <c r="I176" s="206"/>
      <c r="J176" s="203"/>
      <c r="K176" s="207"/>
      <c r="L176" s="199"/>
      <c r="M176" s="130"/>
      <c r="N176" s="199"/>
      <c r="O176" s="200"/>
      <c r="P176" s="200"/>
      <c r="Q176" s="130"/>
      <c r="R176" s="199"/>
      <c r="S176" s="200"/>
      <c r="T176" s="132"/>
      <c r="AB176" s="201" t="str">
        <f>IFERROR(__xludf.DUMMYFUNCTION("FILTER('설정시트'!$D$7:$K$20,'설정시트'!$C$7:$C$20=I176)"),"#N/A")</f>
        <v>#N/A</v>
      </c>
      <c r="AC176" s="201"/>
      <c r="AD176" s="201"/>
      <c r="AE176" s="201"/>
      <c r="AF176" s="201"/>
      <c r="AG176" s="201"/>
      <c r="AH176" s="201"/>
      <c r="AI176" s="201"/>
    </row>
    <row r="177">
      <c r="H177" s="205"/>
      <c r="I177" s="206"/>
      <c r="J177" s="203"/>
      <c r="K177" s="207"/>
      <c r="L177" s="199"/>
      <c r="M177" s="130"/>
      <c r="N177" s="199"/>
      <c r="O177" s="200"/>
      <c r="P177" s="200"/>
      <c r="Q177" s="130"/>
      <c r="R177" s="199"/>
      <c r="S177" s="200"/>
      <c r="T177" s="132"/>
      <c r="AB177" s="201" t="str">
        <f>IFERROR(__xludf.DUMMYFUNCTION("FILTER('설정시트'!$D$7:$K$20,'설정시트'!$C$7:$C$20=I177)"),"#N/A")</f>
        <v>#N/A</v>
      </c>
      <c r="AC177" s="201"/>
      <c r="AD177" s="201"/>
      <c r="AE177" s="201"/>
      <c r="AF177" s="201"/>
      <c r="AG177" s="201"/>
      <c r="AH177" s="201"/>
      <c r="AI177" s="201"/>
    </row>
    <row r="178">
      <c r="H178" s="205"/>
      <c r="I178" s="206"/>
      <c r="J178" s="203"/>
      <c r="K178" s="207"/>
      <c r="L178" s="199"/>
      <c r="M178" s="130"/>
      <c r="N178" s="199"/>
      <c r="O178" s="200"/>
      <c r="P178" s="200"/>
      <c r="Q178" s="130"/>
      <c r="R178" s="199"/>
      <c r="S178" s="200"/>
      <c r="T178" s="132"/>
      <c r="AB178" s="201" t="str">
        <f>IFERROR(__xludf.DUMMYFUNCTION("FILTER('설정시트'!$D$7:$K$20,'설정시트'!$C$7:$C$20=I178)"),"#N/A")</f>
        <v>#N/A</v>
      </c>
      <c r="AC178" s="201"/>
      <c r="AD178" s="201"/>
      <c r="AE178" s="201"/>
      <c r="AF178" s="201"/>
      <c r="AG178" s="201"/>
      <c r="AH178" s="201"/>
      <c r="AI178" s="201"/>
    </row>
    <row r="179">
      <c r="H179" s="205"/>
      <c r="I179" s="206"/>
      <c r="J179" s="203"/>
      <c r="K179" s="207"/>
      <c r="L179" s="199"/>
      <c r="M179" s="130"/>
      <c r="N179" s="199"/>
      <c r="O179" s="200"/>
      <c r="P179" s="200"/>
      <c r="Q179" s="130"/>
      <c r="R179" s="199"/>
      <c r="S179" s="200"/>
      <c r="T179" s="132"/>
      <c r="AB179" s="201" t="str">
        <f>IFERROR(__xludf.DUMMYFUNCTION("FILTER('설정시트'!$D$7:$K$20,'설정시트'!$C$7:$C$20=I179)"),"#N/A")</f>
        <v>#N/A</v>
      </c>
      <c r="AC179" s="201"/>
      <c r="AD179" s="201"/>
      <c r="AE179" s="201"/>
      <c r="AF179" s="201"/>
      <c r="AG179" s="201"/>
      <c r="AH179" s="201"/>
      <c r="AI179" s="201"/>
    </row>
    <row r="180">
      <c r="H180" s="205"/>
      <c r="I180" s="206"/>
      <c r="J180" s="203"/>
      <c r="K180" s="207"/>
      <c r="L180" s="199"/>
      <c r="M180" s="130"/>
      <c r="N180" s="199"/>
      <c r="O180" s="200"/>
      <c r="P180" s="200"/>
      <c r="Q180" s="130"/>
      <c r="R180" s="199"/>
      <c r="S180" s="200"/>
      <c r="T180" s="132"/>
      <c r="AB180" s="201" t="str">
        <f>IFERROR(__xludf.DUMMYFUNCTION("FILTER('설정시트'!$D$7:$K$20,'설정시트'!$C$7:$C$20=I180)"),"#N/A")</f>
        <v>#N/A</v>
      </c>
      <c r="AC180" s="201"/>
      <c r="AD180" s="201"/>
      <c r="AE180" s="201"/>
      <c r="AF180" s="201"/>
      <c r="AG180" s="201"/>
      <c r="AH180" s="201"/>
      <c r="AI180" s="201"/>
    </row>
    <row r="181">
      <c r="H181" s="205"/>
      <c r="I181" s="206"/>
      <c r="J181" s="203"/>
      <c r="K181" s="207"/>
      <c r="L181" s="199"/>
      <c r="M181" s="130"/>
      <c r="N181" s="199"/>
      <c r="O181" s="200"/>
      <c r="P181" s="200"/>
      <c r="Q181" s="130"/>
      <c r="R181" s="199"/>
      <c r="S181" s="200"/>
      <c r="T181" s="132"/>
      <c r="AB181" s="201" t="str">
        <f>IFERROR(__xludf.DUMMYFUNCTION("FILTER('설정시트'!$D$7:$K$20,'설정시트'!$C$7:$C$20=I181)"),"#N/A")</f>
        <v>#N/A</v>
      </c>
      <c r="AC181" s="201"/>
      <c r="AD181" s="201"/>
      <c r="AE181" s="201"/>
      <c r="AF181" s="201"/>
      <c r="AG181" s="201"/>
      <c r="AH181" s="201"/>
      <c r="AI181" s="201"/>
    </row>
    <row r="182">
      <c r="H182" s="205"/>
      <c r="I182" s="206"/>
      <c r="J182" s="203"/>
      <c r="K182" s="207"/>
      <c r="L182" s="199"/>
      <c r="M182" s="130"/>
      <c r="N182" s="199"/>
      <c r="O182" s="200"/>
      <c r="P182" s="200"/>
      <c r="Q182" s="130"/>
      <c r="R182" s="199"/>
      <c r="S182" s="200"/>
      <c r="T182" s="132"/>
      <c r="AB182" s="201" t="str">
        <f>IFERROR(__xludf.DUMMYFUNCTION("FILTER('설정시트'!$D$7:$K$20,'설정시트'!$C$7:$C$20=I182)"),"#N/A")</f>
        <v>#N/A</v>
      </c>
      <c r="AC182" s="201"/>
      <c r="AD182" s="201"/>
      <c r="AE182" s="201"/>
      <c r="AF182" s="201"/>
      <c r="AG182" s="201"/>
      <c r="AH182" s="201"/>
      <c r="AI182" s="201"/>
    </row>
    <row r="183">
      <c r="H183" s="205"/>
      <c r="I183" s="206"/>
      <c r="J183" s="203"/>
      <c r="K183" s="207"/>
      <c r="L183" s="199"/>
      <c r="M183" s="130"/>
      <c r="N183" s="199"/>
      <c r="O183" s="200"/>
      <c r="P183" s="200"/>
      <c r="Q183" s="130"/>
      <c r="R183" s="199"/>
      <c r="S183" s="200"/>
      <c r="T183" s="132"/>
      <c r="AB183" s="201" t="str">
        <f>IFERROR(__xludf.DUMMYFUNCTION("FILTER('설정시트'!$D$7:$K$20,'설정시트'!$C$7:$C$20=I183)"),"#N/A")</f>
        <v>#N/A</v>
      </c>
      <c r="AC183" s="201"/>
      <c r="AD183" s="201"/>
      <c r="AE183" s="201"/>
      <c r="AF183" s="201"/>
      <c r="AG183" s="201"/>
      <c r="AH183" s="201"/>
      <c r="AI183" s="201"/>
    </row>
    <row r="184">
      <c r="H184" s="205"/>
      <c r="I184" s="206"/>
      <c r="J184" s="203"/>
      <c r="K184" s="207"/>
      <c r="L184" s="199"/>
      <c r="M184" s="130"/>
      <c r="N184" s="199"/>
      <c r="O184" s="200"/>
      <c r="P184" s="200"/>
      <c r="Q184" s="130"/>
      <c r="R184" s="199"/>
      <c r="S184" s="200"/>
      <c r="T184" s="132"/>
      <c r="AB184" s="201" t="str">
        <f>IFERROR(__xludf.DUMMYFUNCTION("FILTER('설정시트'!$D$7:$K$20,'설정시트'!$C$7:$C$20=I184)"),"#N/A")</f>
        <v>#N/A</v>
      </c>
      <c r="AC184" s="201"/>
      <c r="AD184" s="201"/>
      <c r="AE184" s="201"/>
      <c r="AF184" s="201"/>
      <c r="AG184" s="201"/>
      <c r="AH184" s="201"/>
      <c r="AI184" s="201"/>
    </row>
    <row r="185">
      <c r="H185" s="205"/>
      <c r="I185" s="206"/>
      <c r="J185" s="203"/>
      <c r="K185" s="207"/>
      <c r="L185" s="199"/>
      <c r="M185" s="130"/>
      <c r="N185" s="199"/>
      <c r="O185" s="200"/>
      <c r="P185" s="200"/>
      <c r="Q185" s="130"/>
      <c r="R185" s="199"/>
      <c r="S185" s="200"/>
      <c r="T185" s="132"/>
      <c r="AB185" s="201" t="str">
        <f>IFERROR(__xludf.DUMMYFUNCTION("FILTER('설정시트'!$D$7:$K$20,'설정시트'!$C$7:$C$20=I185)"),"#N/A")</f>
        <v>#N/A</v>
      </c>
      <c r="AC185" s="201"/>
      <c r="AD185" s="201"/>
      <c r="AE185" s="201"/>
      <c r="AF185" s="201"/>
      <c r="AG185" s="201"/>
      <c r="AH185" s="201"/>
      <c r="AI185" s="201"/>
    </row>
    <row r="186">
      <c r="H186" s="205"/>
      <c r="I186" s="206"/>
      <c r="J186" s="203"/>
      <c r="K186" s="207"/>
      <c r="L186" s="199"/>
      <c r="M186" s="130"/>
      <c r="N186" s="199"/>
      <c r="O186" s="200"/>
      <c r="P186" s="200"/>
      <c r="Q186" s="130"/>
      <c r="R186" s="199"/>
      <c r="S186" s="200"/>
      <c r="T186" s="132"/>
      <c r="AB186" s="201" t="str">
        <f>IFERROR(__xludf.DUMMYFUNCTION("FILTER('설정시트'!$D$7:$K$20,'설정시트'!$C$7:$C$20=I186)"),"#N/A")</f>
        <v>#N/A</v>
      </c>
      <c r="AC186" s="201"/>
      <c r="AD186" s="201"/>
      <c r="AE186" s="201"/>
      <c r="AF186" s="201"/>
      <c r="AG186" s="201"/>
      <c r="AH186" s="201"/>
      <c r="AI186" s="201"/>
    </row>
    <row r="187">
      <c r="H187" s="205"/>
      <c r="I187" s="206"/>
      <c r="J187" s="203"/>
      <c r="K187" s="207"/>
      <c r="L187" s="199"/>
      <c r="M187" s="130"/>
      <c r="N187" s="199"/>
      <c r="O187" s="200"/>
      <c r="P187" s="200"/>
      <c r="Q187" s="130"/>
      <c r="R187" s="199"/>
      <c r="S187" s="200"/>
      <c r="T187" s="132"/>
      <c r="AB187" s="201" t="str">
        <f>IFERROR(__xludf.DUMMYFUNCTION("FILTER('설정시트'!$D$7:$K$20,'설정시트'!$C$7:$C$20=I187)"),"#N/A")</f>
        <v>#N/A</v>
      </c>
      <c r="AC187" s="201"/>
      <c r="AD187" s="201"/>
      <c r="AE187" s="201"/>
      <c r="AF187" s="201"/>
      <c r="AG187" s="201"/>
      <c r="AH187" s="201"/>
      <c r="AI187" s="201"/>
    </row>
    <row r="188">
      <c r="H188" s="205"/>
      <c r="I188" s="206"/>
      <c r="J188" s="203"/>
      <c r="K188" s="207"/>
      <c r="L188" s="199"/>
      <c r="M188" s="130"/>
      <c r="N188" s="199"/>
      <c r="O188" s="200"/>
      <c r="P188" s="200"/>
      <c r="Q188" s="130"/>
      <c r="R188" s="199"/>
      <c r="S188" s="200"/>
      <c r="T188" s="132"/>
      <c r="AB188" s="201" t="str">
        <f>IFERROR(__xludf.DUMMYFUNCTION("FILTER('설정시트'!$D$7:$K$20,'설정시트'!$C$7:$C$20=I188)"),"#N/A")</f>
        <v>#N/A</v>
      </c>
      <c r="AC188" s="201"/>
      <c r="AD188" s="201"/>
      <c r="AE188" s="201"/>
      <c r="AF188" s="201"/>
      <c r="AG188" s="201"/>
      <c r="AH188" s="201"/>
      <c r="AI188" s="201"/>
    </row>
    <row r="189">
      <c r="H189" s="205"/>
      <c r="I189" s="206"/>
      <c r="J189" s="203"/>
      <c r="K189" s="207"/>
      <c r="L189" s="199"/>
      <c r="M189" s="130"/>
      <c r="N189" s="199"/>
      <c r="O189" s="200"/>
      <c r="P189" s="200"/>
      <c r="Q189" s="130"/>
      <c r="R189" s="199"/>
      <c r="S189" s="200"/>
      <c r="T189" s="132"/>
      <c r="AB189" s="201" t="str">
        <f>IFERROR(__xludf.DUMMYFUNCTION("FILTER('설정시트'!$D$7:$K$20,'설정시트'!$C$7:$C$20=I189)"),"#N/A")</f>
        <v>#N/A</v>
      </c>
      <c r="AC189" s="201"/>
      <c r="AD189" s="201"/>
      <c r="AE189" s="201"/>
      <c r="AF189" s="201"/>
      <c r="AG189" s="201"/>
      <c r="AH189" s="201"/>
      <c r="AI189" s="201"/>
    </row>
    <row r="190">
      <c r="H190" s="205"/>
      <c r="I190" s="206"/>
      <c r="J190" s="203"/>
      <c r="K190" s="207"/>
      <c r="L190" s="199"/>
      <c r="M190" s="130"/>
      <c r="N190" s="199"/>
      <c r="O190" s="200"/>
      <c r="P190" s="200"/>
      <c r="Q190" s="130"/>
      <c r="R190" s="199"/>
      <c r="S190" s="200"/>
      <c r="T190" s="132"/>
      <c r="AB190" s="201" t="str">
        <f>IFERROR(__xludf.DUMMYFUNCTION("FILTER('설정시트'!$D$7:$K$20,'설정시트'!$C$7:$C$20=I190)"),"#N/A")</f>
        <v>#N/A</v>
      </c>
      <c r="AC190" s="201"/>
      <c r="AD190" s="201"/>
      <c r="AE190" s="201"/>
      <c r="AF190" s="201"/>
      <c r="AG190" s="201"/>
      <c r="AH190" s="201"/>
      <c r="AI190" s="201"/>
    </row>
    <row r="191">
      <c r="H191" s="205"/>
      <c r="I191" s="206"/>
      <c r="J191" s="203"/>
      <c r="K191" s="207"/>
      <c r="L191" s="199"/>
      <c r="M191" s="130"/>
      <c r="N191" s="199"/>
      <c r="O191" s="200"/>
      <c r="P191" s="200"/>
      <c r="Q191" s="130"/>
      <c r="R191" s="199"/>
      <c r="S191" s="200"/>
      <c r="T191" s="132"/>
      <c r="AB191" s="201" t="str">
        <f>IFERROR(__xludf.DUMMYFUNCTION("FILTER('설정시트'!$D$7:$K$20,'설정시트'!$C$7:$C$20=I191)"),"#N/A")</f>
        <v>#N/A</v>
      </c>
      <c r="AC191" s="201"/>
      <c r="AD191" s="201"/>
      <c r="AE191" s="201"/>
      <c r="AF191" s="201"/>
      <c r="AG191" s="201"/>
      <c r="AH191" s="201"/>
      <c r="AI191" s="201"/>
    </row>
    <row r="192">
      <c r="H192" s="205"/>
      <c r="I192" s="206"/>
      <c r="J192" s="203"/>
      <c r="K192" s="207"/>
      <c r="L192" s="199"/>
      <c r="M192" s="130"/>
      <c r="N192" s="199"/>
      <c r="O192" s="200"/>
      <c r="P192" s="200"/>
      <c r="Q192" s="130"/>
      <c r="R192" s="199"/>
      <c r="S192" s="200"/>
      <c r="T192" s="132"/>
      <c r="AB192" s="201" t="str">
        <f>IFERROR(__xludf.DUMMYFUNCTION("FILTER('설정시트'!$D$7:$K$20,'설정시트'!$C$7:$C$20=I192)"),"#N/A")</f>
        <v>#N/A</v>
      </c>
      <c r="AC192" s="201"/>
      <c r="AD192" s="201"/>
      <c r="AE192" s="201"/>
      <c r="AF192" s="201"/>
      <c r="AG192" s="201"/>
      <c r="AH192" s="201"/>
      <c r="AI192" s="201"/>
    </row>
    <row r="193">
      <c r="H193" s="205"/>
      <c r="I193" s="206"/>
      <c r="J193" s="203"/>
      <c r="K193" s="207"/>
      <c r="L193" s="199"/>
      <c r="M193" s="130"/>
      <c r="N193" s="199"/>
      <c r="O193" s="200"/>
      <c r="P193" s="200"/>
      <c r="Q193" s="130"/>
      <c r="R193" s="199"/>
      <c r="S193" s="200"/>
      <c r="T193" s="132"/>
      <c r="AB193" s="201" t="str">
        <f>IFERROR(__xludf.DUMMYFUNCTION("FILTER('설정시트'!$D$7:$K$20,'설정시트'!$C$7:$C$20=I193)"),"#N/A")</f>
        <v>#N/A</v>
      </c>
      <c r="AC193" s="201"/>
      <c r="AD193" s="201"/>
      <c r="AE193" s="201"/>
      <c r="AF193" s="201"/>
      <c r="AG193" s="201"/>
      <c r="AH193" s="201"/>
      <c r="AI193" s="201"/>
    </row>
    <row r="194">
      <c r="H194" s="205"/>
      <c r="I194" s="206"/>
      <c r="J194" s="203"/>
      <c r="K194" s="207"/>
      <c r="L194" s="199"/>
      <c r="M194" s="130"/>
      <c r="N194" s="199"/>
      <c r="O194" s="200"/>
      <c r="P194" s="200"/>
      <c r="Q194" s="130"/>
      <c r="R194" s="199"/>
      <c r="S194" s="200"/>
      <c r="T194" s="132"/>
      <c r="AB194" s="201" t="str">
        <f>IFERROR(__xludf.DUMMYFUNCTION("FILTER('설정시트'!$D$7:$K$20,'설정시트'!$C$7:$C$20=I194)"),"#N/A")</f>
        <v>#N/A</v>
      </c>
      <c r="AC194" s="201"/>
      <c r="AD194" s="201"/>
      <c r="AE194" s="201"/>
      <c r="AF194" s="201"/>
      <c r="AG194" s="201"/>
      <c r="AH194" s="201"/>
      <c r="AI194" s="201"/>
    </row>
    <row r="195">
      <c r="H195" s="205"/>
      <c r="I195" s="206"/>
      <c r="J195" s="203"/>
      <c r="K195" s="207"/>
      <c r="L195" s="199"/>
      <c r="M195" s="130"/>
      <c r="N195" s="199"/>
      <c r="O195" s="200"/>
      <c r="P195" s="200"/>
      <c r="Q195" s="130"/>
      <c r="R195" s="199"/>
      <c r="S195" s="200"/>
      <c r="T195" s="132"/>
      <c r="AB195" s="201" t="str">
        <f>IFERROR(__xludf.DUMMYFUNCTION("FILTER('설정시트'!$D$7:$K$20,'설정시트'!$C$7:$C$20=I195)"),"#N/A")</f>
        <v>#N/A</v>
      </c>
      <c r="AC195" s="201"/>
      <c r="AD195" s="201"/>
      <c r="AE195" s="201"/>
      <c r="AF195" s="201"/>
      <c r="AG195" s="201"/>
      <c r="AH195" s="201"/>
      <c r="AI195" s="201"/>
    </row>
    <row r="196">
      <c r="H196" s="205"/>
      <c r="I196" s="206"/>
      <c r="J196" s="203"/>
      <c r="K196" s="207"/>
      <c r="L196" s="199"/>
      <c r="M196" s="130"/>
      <c r="N196" s="199"/>
      <c r="O196" s="200"/>
      <c r="P196" s="200"/>
      <c r="Q196" s="130"/>
      <c r="R196" s="199"/>
      <c r="S196" s="200"/>
      <c r="T196" s="132"/>
      <c r="AB196" s="201" t="str">
        <f>IFERROR(__xludf.DUMMYFUNCTION("FILTER('설정시트'!$D$7:$K$20,'설정시트'!$C$7:$C$20=I196)"),"#N/A")</f>
        <v>#N/A</v>
      </c>
      <c r="AC196" s="201"/>
      <c r="AD196" s="201"/>
      <c r="AE196" s="201"/>
      <c r="AF196" s="201"/>
      <c r="AG196" s="201"/>
      <c r="AH196" s="201"/>
      <c r="AI196" s="201"/>
    </row>
    <row r="197">
      <c r="H197" s="205"/>
      <c r="I197" s="206"/>
      <c r="J197" s="203"/>
      <c r="K197" s="207"/>
      <c r="L197" s="199"/>
      <c r="M197" s="130"/>
      <c r="N197" s="199"/>
      <c r="O197" s="200"/>
      <c r="P197" s="200"/>
      <c r="Q197" s="130"/>
      <c r="R197" s="199"/>
      <c r="S197" s="200"/>
      <c r="T197" s="132"/>
      <c r="AB197" s="201" t="str">
        <f>IFERROR(__xludf.DUMMYFUNCTION("FILTER('설정시트'!$D$7:$K$20,'설정시트'!$C$7:$C$20=I197)"),"#N/A")</f>
        <v>#N/A</v>
      </c>
      <c r="AC197" s="201"/>
      <c r="AD197" s="201"/>
      <c r="AE197" s="201"/>
      <c r="AF197" s="201"/>
      <c r="AG197" s="201"/>
      <c r="AH197" s="201"/>
      <c r="AI197" s="201"/>
    </row>
    <row r="198">
      <c r="H198" s="205"/>
      <c r="I198" s="206"/>
      <c r="J198" s="203"/>
      <c r="K198" s="207"/>
      <c r="L198" s="199"/>
      <c r="M198" s="130"/>
      <c r="N198" s="199"/>
      <c r="O198" s="200"/>
      <c r="P198" s="200"/>
      <c r="Q198" s="130"/>
      <c r="R198" s="199"/>
      <c r="S198" s="200"/>
      <c r="T198" s="132"/>
      <c r="AB198" s="201" t="str">
        <f>IFERROR(__xludf.DUMMYFUNCTION("FILTER('설정시트'!$D$7:$K$20,'설정시트'!$C$7:$C$20=I198)"),"#N/A")</f>
        <v>#N/A</v>
      </c>
      <c r="AC198" s="201"/>
      <c r="AD198" s="201"/>
      <c r="AE198" s="201"/>
      <c r="AF198" s="201"/>
      <c r="AG198" s="201"/>
      <c r="AH198" s="201"/>
      <c r="AI198" s="201"/>
    </row>
    <row r="199">
      <c r="H199" s="205"/>
      <c r="I199" s="206"/>
      <c r="J199" s="203"/>
      <c r="K199" s="207"/>
      <c r="L199" s="199"/>
      <c r="M199" s="130"/>
      <c r="N199" s="199"/>
      <c r="O199" s="200"/>
      <c r="P199" s="200"/>
      <c r="Q199" s="130"/>
      <c r="R199" s="199"/>
      <c r="S199" s="200"/>
      <c r="T199" s="132"/>
      <c r="AB199" s="201" t="str">
        <f>IFERROR(__xludf.DUMMYFUNCTION("FILTER('설정시트'!$D$7:$K$20,'설정시트'!$C$7:$C$20=I199)"),"#N/A")</f>
        <v>#N/A</v>
      </c>
      <c r="AC199" s="201"/>
      <c r="AD199" s="201"/>
      <c r="AE199" s="201"/>
      <c r="AF199" s="201"/>
      <c r="AG199" s="201"/>
      <c r="AH199" s="201"/>
      <c r="AI199" s="201"/>
    </row>
    <row r="200">
      <c r="H200" s="205"/>
      <c r="I200" s="206"/>
      <c r="J200" s="203"/>
      <c r="K200" s="207"/>
      <c r="L200" s="199"/>
      <c r="M200" s="130"/>
      <c r="N200" s="199"/>
      <c r="O200" s="200"/>
      <c r="P200" s="200"/>
      <c r="Q200" s="130"/>
      <c r="R200" s="199"/>
      <c r="S200" s="200"/>
      <c r="T200" s="132"/>
      <c r="AB200" s="201" t="str">
        <f>IFERROR(__xludf.DUMMYFUNCTION("FILTER('설정시트'!$D$7:$K$20,'설정시트'!$C$7:$C$20=I200)"),"#N/A")</f>
        <v>#N/A</v>
      </c>
      <c r="AC200" s="201"/>
      <c r="AD200" s="201"/>
      <c r="AE200" s="201"/>
      <c r="AF200" s="201"/>
      <c r="AG200" s="201"/>
      <c r="AH200" s="201"/>
      <c r="AI200" s="201"/>
    </row>
    <row r="201">
      <c r="H201" s="205"/>
      <c r="I201" s="206"/>
      <c r="J201" s="203"/>
      <c r="K201" s="207"/>
      <c r="L201" s="199"/>
      <c r="M201" s="130"/>
      <c r="N201" s="199"/>
      <c r="O201" s="200"/>
      <c r="P201" s="200"/>
      <c r="Q201" s="130"/>
      <c r="R201" s="199"/>
      <c r="S201" s="200"/>
      <c r="T201" s="132"/>
      <c r="AB201" s="201" t="str">
        <f>IFERROR(__xludf.DUMMYFUNCTION("FILTER('설정시트'!$D$7:$K$20,'설정시트'!$C$7:$C$20=I201)"),"#N/A")</f>
        <v>#N/A</v>
      </c>
      <c r="AC201" s="201"/>
      <c r="AD201" s="201"/>
      <c r="AE201" s="201"/>
      <c r="AF201" s="201"/>
      <c r="AG201" s="201"/>
      <c r="AH201" s="201"/>
      <c r="AI201" s="201"/>
    </row>
    <row r="202">
      <c r="H202" s="205"/>
      <c r="I202" s="206"/>
      <c r="J202" s="203"/>
      <c r="K202" s="207"/>
      <c r="L202" s="199"/>
      <c r="M202" s="130"/>
      <c r="N202" s="199"/>
      <c r="O202" s="200"/>
      <c r="P202" s="200"/>
      <c r="Q202" s="130"/>
      <c r="R202" s="199"/>
      <c r="S202" s="200"/>
      <c r="T202" s="132"/>
      <c r="AB202" s="201" t="str">
        <f>IFERROR(__xludf.DUMMYFUNCTION("FILTER('설정시트'!$D$7:$K$20,'설정시트'!$C$7:$C$20=I202)"),"#N/A")</f>
        <v>#N/A</v>
      </c>
      <c r="AC202" s="201"/>
      <c r="AD202" s="201"/>
      <c r="AE202" s="201"/>
      <c r="AF202" s="201"/>
      <c r="AG202" s="201"/>
      <c r="AH202" s="201"/>
      <c r="AI202" s="201"/>
    </row>
    <row r="203">
      <c r="H203" s="205"/>
      <c r="I203" s="206"/>
      <c r="J203" s="203"/>
      <c r="K203" s="207"/>
      <c r="L203" s="199"/>
      <c r="M203" s="130"/>
      <c r="N203" s="199"/>
      <c r="O203" s="200"/>
      <c r="P203" s="200"/>
      <c r="Q203" s="130"/>
      <c r="R203" s="199"/>
      <c r="S203" s="200"/>
      <c r="T203" s="132"/>
      <c r="AB203" s="201" t="str">
        <f>IFERROR(__xludf.DUMMYFUNCTION("FILTER('설정시트'!$D$7:$K$20,'설정시트'!$C$7:$C$20=I203)"),"#N/A")</f>
        <v>#N/A</v>
      </c>
      <c r="AC203" s="201"/>
      <c r="AD203" s="201"/>
      <c r="AE203" s="201"/>
      <c r="AF203" s="201"/>
      <c r="AG203" s="201"/>
      <c r="AH203" s="201"/>
      <c r="AI203" s="201"/>
    </row>
    <row r="204">
      <c r="H204" s="205"/>
      <c r="I204" s="206"/>
      <c r="J204" s="203"/>
      <c r="K204" s="207"/>
      <c r="L204" s="199"/>
      <c r="M204" s="130"/>
      <c r="N204" s="199"/>
      <c r="O204" s="200"/>
      <c r="P204" s="200"/>
      <c r="Q204" s="130"/>
      <c r="R204" s="199"/>
      <c r="S204" s="200"/>
      <c r="T204" s="132"/>
      <c r="AB204" s="201" t="str">
        <f>IFERROR(__xludf.DUMMYFUNCTION("FILTER('설정시트'!$D$7:$K$20,'설정시트'!$C$7:$C$20=I204)"),"#N/A")</f>
        <v>#N/A</v>
      </c>
      <c r="AC204" s="201"/>
      <c r="AD204" s="201"/>
      <c r="AE204" s="201"/>
      <c r="AF204" s="201"/>
      <c r="AG204" s="201"/>
      <c r="AH204" s="201"/>
      <c r="AI204" s="201"/>
    </row>
    <row r="205">
      <c r="H205" s="205"/>
      <c r="I205" s="206"/>
      <c r="J205" s="203"/>
      <c r="K205" s="207"/>
      <c r="L205" s="199"/>
      <c r="M205" s="130"/>
      <c r="N205" s="199"/>
      <c r="O205" s="200"/>
      <c r="P205" s="200"/>
      <c r="Q205" s="130"/>
      <c r="R205" s="199"/>
      <c r="S205" s="200"/>
      <c r="T205" s="132"/>
      <c r="AB205" s="201" t="str">
        <f>IFERROR(__xludf.DUMMYFUNCTION("FILTER('설정시트'!$D$7:$K$20,'설정시트'!$C$7:$C$20=I205)"),"#N/A")</f>
        <v>#N/A</v>
      </c>
      <c r="AC205" s="201"/>
      <c r="AD205" s="201"/>
      <c r="AE205" s="201"/>
      <c r="AF205" s="201"/>
      <c r="AG205" s="201"/>
      <c r="AH205" s="201"/>
      <c r="AI205" s="201"/>
    </row>
    <row r="206">
      <c r="H206" s="205"/>
      <c r="I206" s="206"/>
      <c r="J206" s="203"/>
      <c r="K206" s="207"/>
      <c r="L206" s="199"/>
      <c r="M206" s="130"/>
      <c r="N206" s="199"/>
      <c r="O206" s="200"/>
      <c r="P206" s="200"/>
      <c r="Q206" s="130"/>
      <c r="R206" s="199"/>
      <c r="S206" s="200"/>
      <c r="T206" s="132"/>
      <c r="AB206" s="201" t="str">
        <f>IFERROR(__xludf.DUMMYFUNCTION("FILTER('설정시트'!$D$7:$K$20,'설정시트'!$C$7:$C$20=I206)"),"#N/A")</f>
        <v>#N/A</v>
      </c>
      <c r="AC206" s="201"/>
      <c r="AD206" s="201"/>
      <c r="AE206" s="201"/>
      <c r="AF206" s="201"/>
      <c r="AG206" s="201"/>
      <c r="AH206" s="201"/>
      <c r="AI206" s="201"/>
    </row>
    <row r="207">
      <c r="H207" s="205"/>
      <c r="I207" s="206"/>
      <c r="J207" s="203"/>
      <c r="K207" s="207"/>
      <c r="L207" s="199"/>
      <c r="M207" s="130"/>
      <c r="N207" s="199"/>
      <c r="O207" s="200"/>
      <c r="P207" s="200"/>
      <c r="Q207" s="130"/>
      <c r="R207" s="199"/>
      <c r="S207" s="200"/>
      <c r="T207" s="132"/>
      <c r="AB207" s="201" t="str">
        <f>IFERROR(__xludf.DUMMYFUNCTION("FILTER('설정시트'!$D$7:$K$20,'설정시트'!$C$7:$C$20=I207)"),"#N/A")</f>
        <v>#N/A</v>
      </c>
      <c r="AC207" s="201"/>
      <c r="AD207" s="201"/>
      <c r="AE207" s="201"/>
      <c r="AF207" s="201"/>
      <c r="AG207" s="201"/>
      <c r="AH207" s="201"/>
      <c r="AI207" s="201"/>
    </row>
    <row r="208">
      <c r="H208" s="205"/>
      <c r="I208" s="206"/>
      <c r="J208" s="203"/>
      <c r="K208" s="207"/>
      <c r="L208" s="199"/>
      <c r="M208" s="130"/>
      <c r="N208" s="199"/>
      <c r="O208" s="200"/>
      <c r="P208" s="200"/>
      <c r="Q208" s="130"/>
      <c r="R208" s="199"/>
      <c r="S208" s="200"/>
      <c r="T208" s="132"/>
      <c r="AB208" s="201" t="str">
        <f>IFERROR(__xludf.DUMMYFUNCTION("FILTER('설정시트'!$D$7:$K$20,'설정시트'!$C$7:$C$20=I208)"),"#N/A")</f>
        <v>#N/A</v>
      </c>
      <c r="AC208" s="201"/>
      <c r="AD208" s="201"/>
      <c r="AE208" s="201"/>
      <c r="AF208" s="201"/>
      <c r="AG208" s="201"/>
      <c r="AH208" s="201"/>
      <c r="AI208" s="201"/>
    </row>
    <row r="209">
      <c r="H209" s="205"/>
      <c r="I209" s="206"/>
      <c r="J209" s="203"/>
      <c r="K209" s="207"/>
      <c r="L209" s="199"/>
      <c r="M209" s="130"/>
      <c r="N209" s="199"/>
      <c r="O209" s="200"/>
      <c r="P209" s="200"/>
      <c r="Q209" s="130"/>
      <c r="R209" s="199"/>
      <c r="S209" s="200"/>
      <c r="T209" s="132"/>
      <c r="AB209" s="201" t="str">
        <f>IFERROR(__xludf.DUMMYFUNCTION("FILTER('설정시트'!$D$7:$K$20,'설정시트'!$C$7:$C$20=I209)"),"#N/A")</f>
        <v>#N/A</v>
      </c>
      <c r="AC209" s="201"/>
      <c r="AD209" s="201"/>
      <c r="AE209" s="201"/>
      <c r="AF209" s="201"/>
      <c r="AG209" s="201"/>
      <c r="AH209" s="201"/>
      <c r="AI209" s="201"/>
    </row>
    <row r="210">
      <c r="H210" s="205"/>
      <c r="I210" s="206"/>
      <c r="J210" s="203"/>
      <c r="K210" s="207"/>
      <c r="L210" s="199"/>
      <c r="M210" s="130"/>
      <c r="N210" s="199"/>
      <c r="O210" s="200"/>
      <c r="P210" s="200"/>
      <c r="Q210" s="130"/>
      <c r="R210" s="199"/>
      <c r="S210" s="200"/>
      <c r="T210" s="132"/>
      <c r="AB210" s="201" t="str">
        <f>IFERROR(__xludf.DUMMYFUNCTION("FILTER('설정시트'!$D$7:$K$20,'설정시트'!$C$7:$C$20=I210)"),"#N/A")</f>
        <v>#N/A</v>
      </c>
      <c r="AC210" s="201"/>
      <c r="AD210" s="201"/>
      <c r="AE210" s="201"/>
      <c r="AF210" s="201"/>
      <c r="AG210" s="201"/>
      <c r="AH210" s="201"/>
      <c r="AI210" s="201"/>
    </row>
    <row r="211">
      <c r="H211" s="205"/>
      <c r="I211" s="206"/>
      <c r="J211" s="203"/>
      <c r="K211" s="207"/>
      <c r="L211" s="199"/>
      <c r="M211" s="130"/>
      <c r="N211" s="199"/>
      <c r="O211" s="200"/>
      <c r="P211" s="200"/>
      <c r="Q211" s="130"/>
      <c r="R211" s="199"/>
      <c r="S211" s="200"/>
      <c r="T211" s="132"/>
      <c r="AB211" s="201" t="str">
        <f>IFERROR(__xludf.DUMMYFUNCTION("FILTER('설정시트'!$D$7:$K$20,'설정시트'!$C$7:$C$20=I211)"),"#N/A")</f>
        <v>#N/A</v>
      </c>
      <c r="AC211" s="201"/>
      <c r="AD211" s="201"/>
      <c r="AE211" s="201"/>
      <c r="AF211" s="201"/>
      <c r="AG211" s="201"/>
      <c r="AH211" s="201"/>
      <c r="AI211" s="201"/>
    </row>
    <row r="212">
      <c r="H212" s="205"/>
      <c r="I212" s="206"/>
      <c r="J212" s="203"/>
      <c r="K212" s="207"/>
      <c r="L212" s="199"/>
      <c r="M212" s="130"/>
      <c r="N212" s="199"/>
      <c r="O212" s="200"/>
      <c r="P212" s="200"/>
      <c r="Q212" s="130"/>
      <c r="R212" s="199"/>
      <c r="S212" s="200"/>
      <c r="T212" s="132"/>
      <c r="AB212" s="201" t="str">
        <f>IFERROR(__xludf.DUMMYFUNCTION("FILTER('설정시트'!$D$7:$K$20,'설정시트'!$C$7:$C$20=I212)"),"#N/A")</f>
        <v>#N/A</v>
      </c>
      <c r="AC212" s="201"/>
      <c r="AD212" s="201"/>
      <c r="AE212" s="201"/>
      <c r="AF212" s="201"/>
      <c r="AG212" s="201"/>
      <c r="AH212" s="201"/>
      <c r="AI212" s="201"/>
    </row>
    <row r="213">
      <c r="H213" s="205"/>
      <c r="I213" s="206"/>
      <c r="J213" s="203"/>
      <c r="K213" s="207"/>
      <c r="L213" s="199"/>
      <c r="M213" s="130"/>
      <c r="N213" s="199"/>
      <c r="O213" s="200"/>
      <c r="P213" s="200"/>
      <c r="Q213" s="130"/>
      <c r="R213" s="199"/>
      <c r="S213" s="200"/>
      <c r="T213" s="132"/>
      <c r="AB213" s="201" t="str">
        <f>IFERROR(__xludf.DUMMYFUNCTION("FILTER('설정시트'!$D$7:$K$20,'설정시트'!$C$7:$C$20=I213)"),"#N/A")</f>
        <v>#N/A</v>
      </c>
      <c r="AC213" s="201"/>
      <c r="AD213" s="201"/>
      <c r="AE213" s="201"/>
      <c r="AF213" s="201"/>
      <c r="AG213" s="201"/>
      <c r="AH213" s="201"/>
      <c r="AI213" s="201"/>
    </row>
    <row r="214">
      <c r="H214" s="205"/>
      <c r="I214" s="206"/>
      <c r="J214" s="203"/>
      <c r="K214" s="207"/>
      <c r="L214" s="199"/>
      <c r="M214" s="130"/>
      <c r="N214" s="199"/>
      <c r="O214" s="200"/>
      <c r="P214" s="200"/>
      <c r="Q214" s="130"/>
      <c r="R214" s="199"/>
      <c r="S214" s="200"/>
      <c r="T214" s="132"/>
      <c r="AB214" s="201" t="str">
        <f>IFERROR(__xludf.DUMMYFUNCTION("FILTER('설정시트'!$D$7:$K$20,'설정시트'!$C$7:$C$20=I214)"),"#N/A")</f>
        <v>#N/A</v>
      </c>
      <c r="AC214" s="201"/>
      <c r="AD214" s="201"/>
      <c r="AE214" s="201"/>
      <c r="AF214" s="201"/>
      <c r="AG214" s="201"/>
      <c r="AH214" s="201"/>
      <c r="AI214" s="201"/>
    </row>
    <row r="215">
      <c r="H215" s="205"/>
      <c r="I215" s="206"/>
      <c r="J215" s="203"/>
      <c r="K215" s="207"/>
      <c r="L215" s="199"/>
      <c r="M215" s="130"/>
      <c r="N215" s="199"/>
      <c r="O215" s="200"/>
      <c r="P215" s="200"/>
      <c r="Q215" s="130"/>
      <c r="R215" s="199"/>
      <c r="S215" s="200"/>
      <c r="T215" s="132"/>
      <c r="AB215" s="201" t="str">
        <f>IFERROR(__xludf.DUMMYFUNCTION("FILTER('설정시트'!$D$7:$K$20,'설정시트'!$C$7:$C$20=I215)"),"#N/A")</f>
        <v>#N/A</v>
      </c>
      <c r="AC215" s="201"/>
      <c r="AD215" s="201"/>
      <c r="AE215" s="201"/>
      <c r="AF215" s="201"/>
      <c r="AG215" s="201"/>
      <c r="AH215" s="201"/>
      <c r="AI215" s="201"/>
    </row>
    <row r="216">
      <c r="H216" s="205"/>
      <c r="I216" s="206"/>
      <c r="J216" s="203"/>
      <c r="K216" s="207"/>
      <c r="L216" s="199"/>
      <c r="M216" s="130"/>
      <c r="N216" s="199"/>
      <c r="O216" s="200"/>
      <c r="P216" s="200"/>
      <c r="Q216" s="130"/>
      <c r="R216" s="199"/>
      <c r="S216" s="200"/>
      <c r="T216" s="132"/>
      <c r="AB216" s="201" t="str">
        <f>IFERROR(__xludf.DUMMYFUNCTION("FILTER('설정시트'!$D$7:$K$20,'설정시트'!$C$7:$C$20=I216)"),"#N/A")</f>
        <v>#N/A</v>
      </c>
      <c r="AC216" s="201"/>
      <c r="AD216" s="201"/>
      <c r="AE216" s="201"/>
      <c r="AF216" s="201"/>
      <c r="AG216" s="201"/>
      <c r="AH216" s="201"/>
      <c r="AI216" s="201"/>
    </row>
    <row r="217">
      <c r="H217" s="205"/>
      <c r="I217" s="206"/>
      <c r="J217" s="203"/>
      <c r="K217" s="207"/>
      <c r="L217" s="199"/>
      <c r="M217" s="130"/>
      <c r="N217" s="199"/>
      <c r="O217" s="200"/>
      <c r="P217" s="200"/>
      <c r="Q217" s="130"/>
      <c r="R217" s="199"/>
      <c r="S217" s="200"/>
      <c r="T217" s="132"/>
      <c r="AB217" s="201" t="str">
        <f>IFERROR(__xludf.DUMMYFUNCTION("FILTER('설정시트'!$D$7:$K$20,'설정시트'!$C$7:$C$20=I217)"),"#N/A")</f>
        <v>#N/A</v>
      </c>
      <c r="AC217" s="201"/>
      <c r="AD217" s="201"/>
      <c r="AE217" s="201"/>
      <c r="AF217" s="201"/>
      <c r="AG217" s="201"/>
      <c r="AH217" s="201"/>
      <c r="AI217" s="201"/>
    </row>
    <row r="218">
      <c r="H218" s="205"/>
      <c r="I218" s="206"/>
      <c r="J218" s="203"/>
      <c r="K218" s="207"/>
      <c r="L218" s="199"/>
      <c r="M218" s="130"/>
      <c r="N218" s="199"/>
      <c r="O218" s="200"/>
      <c r="P218" s="200"/>
      <c r="Q218" s="130"/>
      <c r="R218" s="199"/>
      <c r="S218" s="200"/>
      <c r="T218" s="132"/>
      <c r="AB218" s="201" t="str">
        <f>IFERROR(__xludf.DUMMYFUNCTION("FILTER('설정시트'!$D$7:$K$20,'설정시트'!$C$7:$C$20=I218)"),"#N/A")</f>
        <v>#N/A</v>
      </c>
      <c r="AC218" s="201"/>
      <c r="AD218" s="201"/>
      <c r="AE218" s="201"/>
      <c r="AF218" s="201"/>
      <c r="AG218" s="201"/>
      <c r="AH218" s="201"/>
      <c r="AI218" s="201"/>
    </row>
    <row r="219">
      <c r="H219" s="205"/>
      <c r="I219" s="206"/>
      <c r="J219" s="203"/>
      <c r="K219" s="207"/>
      <c r="L219" s="199"/>
      <c r="M219" s="130"/>
      <c r="N219" s="199"/>
      <c r="O219" s="200"/>
      <c r="P219" s="200"/>
      <c r="Q219" s="130"/>
      <c r="R219" s="199"/>
      <c r="S219" s="200"/>
      <c r="T219" s="132"/>
      <c r="AB219" s="201" t="str">
        <f>IFERROR(__xludf.DUMMYFUNCTION("FILTER('설정시트'!$D$7:$K$20,'설정시트'!$C$7:$C$20=I219)"),"#N/A")</f>
        <v>#N/A</v>
      </c>
      <c r="AC219" s="201"/>
      <c r="AD219" s="201"/>
      <c r="AE219" s="201"/>
      <c r="AF219" s="201"/>
      <c r="AG219" s="201"/>
      <c r="AH219" s="201"/>
      <c r="AI219" s="201"/>
    </row>
    <row r="220">
      <c r="H220" s="205"/>
      <c r="I220" s="206"/>
      <c r="J220" s="203"/>
      <c r="K220" s="207"/>
      <c r="L220" s="199"/>
      <c r="M220" s="130"/>
      <c r="N220" s="199"/>
      <c r="O220" s="200"/>
      <c r="P220" s="200"/>
      <c r="Q220" s="130"/>
      <c r="R220" s="199"/>
      <c r="S220" s="200"/>
      <c r="T220" s="132"/>
      <c r="AB220" s="201" t="str">
        <f>IFERROR(__xludf.DUMMYFUNCTION("FILTER('설정시트'!$D$7:$K$20,'설정시트'!$C$7:$C$20=I220)"),"#N/A")</f>
        <v>#N/A</v>
      </c>
      <c r="AC220" s="201"/>
      <c r="AD220" s="201"/>
      <c r="AE220" s="201"/>
      <c r="AF220" s="201"/>
      <c r="AG220" s="201"/>
      <c r="AH220" s="201"/>
      <c r="AI220" s="201"/>
    </row>
    <row r="221">
      <c r="H221" s="205"/>
      <c r="I221" s="206"/>
      <c r="J221" s="203"/>
      <c r="K221" s="207"/>
      <c r="L221" s="199"/>
      <c r="M221" s="130"/>
      <c r="N221" s="199"/>
      <c r="O221" s="200"/>
      <c r="P221" s="200"/>
      <c r="Q221" s="130"/>
      <c r="R221" s="199"/>
      <c r="S221" s="200"/>
      <c r="T221" s="132"/>
      <c r="AB221" s="201" t="str">
        <f>IFERROR(__xludf.DUMMYFUNCTION("FILTER('설정시트'!$D$7:$K$20,'설정시트'!$C$7:$C$20=I221)"),"#N/A")</f>
        <v>#N/A</v>
      </c>
      <c r="AC221" s="201"/>
      <c r="AD221" s="201"/>
      <c r="AE221" s="201"/>
      <c r="AF221" s="201"/>
      <c r="AG221" s="201"/>
      <c r="AH221" s="201"/>
      <c r="AI221" s="201"/>
    </row>
    <row r="222">
      <c r="H222" s="205"/>
      <c r="I222" s="206"/>
      <c r="J222" s="203"/>
      <c r="K222" s="207"/>
      <c r="L222" s="199"/>
      <c r="M222" s="130"/>
      <c r="N222" s="199"/>
      <c r="O222" s="200"/>
      <c r="P222" s="200"/>
      <c r="Q222" s="130"/>
      <c r="R222" s="199"/>
      <c r="S222" s="200"/>
      <c r="T222" s="132"/>
      <c r="AB222" s="201" t="str">
        <f>IFERROR(__xludf.DUMMYFUNCTION("FILTER('설정시트'!$D$7:$K$20,'설정시트'!$C$7:$C$20=I222)"),"#N/A")</f>
        <v>#N/A</v>
      </c>
      <c r="AC222" s="201"/>
      <c r="AD222" s="201"/>
      <c r="AE222" s="201"/>
      <c r="AF222" s="201"/>
      <c r="AG222" s="201"/>
      <c r="AH222" s="201"/>
      <c r="AI222" s="201"/>
    </row>
    <row r="223">
      <c r="H223" s="205"/>
      <c r="I223" s="206"/>
      <c r="J223" s="203"/>
      <c r="K223" s="207"/>
      <c r="L223" s="199"/>
      <c r="M223" s="130"/>
      <c r="N223" s="199"/>
      <c r="O223" s="200"/>
      <c r="P223" s="200"/>
      <c r="Q223" s="130"/>
      <c r="R223" s="199"/>
      <c r="S223" s="200"/>
      <c r="T223" s="132"/>
      <c r="AB223" s="201" t="str">
        <f>IFERROR(__xludf.DUMMYFUNCTION("FILTER('설정시트'!$D$7:$K$20,'설정시트'!$C$7:$C$20=I223)"),"#N/A")</f>
        <v>#N/A</v>
      </c>
      <c r="AC223" s="201"/>
      <c r="AD223" s="201"/>
      <c r="AE223" s="201"/>
      <c r="AF223" s="201"/>
      <c r="AG223" s="201"/>
      <c r="AH223" s="201"/>
      <c r="AI223" s="201"/>
    </row>
    <row r="224">
      <c r="H224" s="205"/>
      <c r="I224" s="206"/>
      <c r="J224" s="203"/>
      <c r="K224" s="207"/>
      <c r="L224" s="199"/>
      <c r="M224" s="130"/>
      <c r="N224" s="199"/>
      <c r="O224" s="200"/>
      <c r="P224" s="200"/>
      <c r="Q224" s="130"/>
      <c r="R224" s="199"/>
      <c r="S224" s="200"/>
      <c r="T224" s="132"/>
      <c r="AB224" s="201" t="str">
        <f>IFERROR(__xludf.DUMMYFUNCTION("FILTER('설정시트'!$D$7:$K$20,'설정시트'!$C$7:$C$20=I224)"),"#N/A")</f>
        <v>#N/A</v>
      </c>
      <c r="AC224" s="201"/>
      <c r="AD224" s="201"/>
      <c r="AE224" s="201"/>
      <c r="AF224" s="201"/>
      <c r="AG224" s="201"/>
      <c r="AH224" s="201"/>
      <c r="AI224" s="201"/>
    </row>
    <row r="225">
      <c r="H225" s="205"/>
      <c r="I225" s="206"/>
      <c r="J225" s="203"/>
      <c r="K225" s="207"/>
      <c r="L225" s="199"/>
      <c r="M225" s="130"/>
      <c r="N225" s="199"/>
      <c r="O225" s="200"/>
      <c r="P225" s="200"/>
      <c r="Q225" s="130"/>
      <c r="R225" s="199"/>
      <c r="S225" s="200"/>
      <c r="T225" s="132"/>
      <c r="AB225" s="201" t="str">
        <f>IFERROR(__xludf.DUMMYFUNCTION("FILTER('설정시트'!$D$7:$K$20,'설정시트'!$C$7:$C$20=I225)"),"#N/A")</f>
        <v>#N/A</v>
      </c>
      <c r="AC225" s="201"/>
      <c r="AD225" s="201"/>
      <c r="AE225" s="201"/>
      <c r="AF225" s="201"/>
      <c r="AG225" s="201"/>
      <c r="AH225" s="201"/>
      <c r="AI225" s="201"/>
    </row>
    <row r="226">
      <c r="H226" s="205"/>
      <c r="I226" s="206"/>
      <c r="J226" s="203"/>
      <c r="K226" s="207"/>
      <c r="L226" s="199"/>
      <c r="M226" s="130"/>
      <c r="N226" s="199"/>
      <c r="O226" s="200"/>
      <c r="P226" s="200"/>
      <c r="Q226" s="130"/>
      <c r="R226" s="199"/>
      <c r="S226" s="200"/>
      <c r="T226" s="132"/>
      <c r="AB226" s="201" t="str">
        <f>IFERROR(__xludf.DUMMYFUNCTION("FILTER('설정시트'!$D$7:$K$20,'설정시트'!$C$7:$C$20=I226)"),"#N/A")</f>
        <v>#N/A</v>
      </c>
      <c r="AC226" s="201"/>
      <c r="AD226" s="201"/>
      <c r="AE226" s="201"/>
      <c r="AF226" s="201"/>
      <c r="AG226" s="201"/>
      <c r="AH226" s="201"/>
      <c r="AI226" s="201"/>
    </row>
    <row r="227">
      <c r="H227" s="205"/>
      <c r="I227" s="206"/>
      <c r="J227" s="203"/>
      <c r="K227" s="207"/>
      <c r="L227" s="199"/>
      <c r="M227" s="130"/>
      <c r="N227" s="199"/>
      <c r="O227" s="200"/>
      <c r="P227" s="200"/>
      <c r="Q227" s="130"/>
      <c r="R227" s="199"/>
      <c r="S227" s="200"/>
      <c r="T227" s="132"/>
      <c r="AB227" s="201" t="str">
        <f>IFERROR(__xludf.DUMMYFUNCTION("FILTER('설정시트'!$D$7:$K$20,'설정시트'!$C$7:$C$20=I227)"),"#N/A")</f>
        <v>#N/A</v>
      </c>
      <c r="AC227" s="201"/>
      <c r="AD227" s="201"/>
      <c r="AE227" s="201"/>
      <c r="AF227" s="201"/>
      <c r="AG227" s="201"/>
      <c r="AH227" s="201"/>
      <c r="AI227" s="201"/>
    </row>
    <row r="228">
      <c r="H228" s="205"/>
      <c r="I228" s="206"/>
      <c r="J228" s="203"/>
      <c r="K228" s="207"/>
      <c r="L228" s="199"/>
      <c r="M228" s="130"/>
      <c r="N228" s="199"/>
      <c r="O228" s="200"/>
      <c r="P228" s="200"/>
      <c r="Q228" s="130"/>
      <c r="R228" s="199"/>
      <c r="S228" s="200"/>
      <c r="T228" s="132"/>
      <c r="AB228" s="201" t="str">
        <f>IFERROR(__xludf.DUMMYFUNCTION("FILTER('설정시트'!$D$7:$K$20,'설정시트'!$C$7:$C$20=I228)"),"#N/A")</f>
        <v>#N/A</v>
      </c>
      <c r="AC228" s="201"/>
      <c r="AD228" s="201"/>
      <c r="AE228" s="201"/>
      <c r="AF228" s="201"/>
      <c r="AG228" s="201"/>
      <c r="AH228" s="201"/>
      <c r="AI228" s="201"/>
    </row>
    <row r="229">
      <c r="H229" s="205"/>
      <c r="I229" s="206"/>
      <c r="J229" s="203"/>
      <c r="K229" s="207"/>
      <c r="L229" s="199"/>
      <c r="M229" s="130"/>
      <c r="N229" s="199"/>
      <c r="O229" s="200"/>
      <c r="P229" s="200"/>
      <c r="Q229" s="130"/>
      <c r="R229" s="199"/>
      <c r="S229" s="200"/>
      <c r="T229" s="132"/>
      <c r="AB229" s="201" t="str">
        <f>IFERROR(__xludf.DUMMYFUNCTION("FILTER('설정시트'!$D$7:$K$20,'설정시트'!$C$7:$C$20=I229)"),"#N/A")</f>
        <v>#N/A</v>
      </c>
      <c r="AC229" s="201"/>
      <c r="AD229" s="201"/>
      <c r="AE229" s="201"/>
      <c r="AF229" s="201"/>
      <c r="AG229" s="201"/>
      <c r="AH229" s="201"/>
      <c r="AI229" s="201"/>
    </row>
    <row r="230">
      <c r="H230" s="205"/>
      <c r="I230" s="206"/>
      <c r="J230" s="203"/>
      <c r="K230" s="207"/>
      <c r="L230" s="199"/>
      <c r="M230" s="130"/>
      <c r="N230" s="199"/>
      <c r="O230" s="200"/>
      <c r="P230" s="200"/>
      <c r="Q230" s="130"/>
      <c r="R230" s="199"/>
      <c r="S230" s="200"/>
      <c r="T230" s="132"/>
      <c r="AB230" s="201" t="str">
        <f>IFERROR(__xludf.DUMMYFUNCTION("FILTER('설정시트'!$D$7:$K$20,'설정시트'!$C$7:$C$20=I230)"),"#N/A")</f>
        <v>#N/A</v>
      </c>
      <c r="AC230" s="201"/>
      <c r="AD230" s="201"/>
      <c r="AE230" s="201"/>
      <c r="AF230" s="201"/>
      <c r="AG230" s="201"/>
      <c r="AH230" s="201"/>
      <c r="AI230" s="201"/>
    </row>
    <row r="231">
      <c r="H231" s="205"/>
      <c r="I231" s="206"/>
      <c r="J231" s="203"/>
      <c r="K231" s="207"/>
      <c r="L231" s="199"/>
      <c r="M231" s="130"/>
      <c r="N231" s="199"/>
      <c r="O231" s="200"/>
      <c r="P231" s="200"/>
      <c r="Q231" s="130"/>
      <c r="R231" s="199"/>
      <c r="S231" s="200"/>
      <c r="T231" s="132"/>
      <c r="AB231" s="201" t="str">
        <f>IFERROR(__xludf.DUMMYFUNCTION("FILTER('설정시트'!$D$7:$K$20,'설정시트'!$C$7:$C$20=I231)"),"#N/A")</f>
        <v>#N/A</v>
      </c>
      <c r="AC231" s="201"/>
      <c r="AD231" s="201"/>
      <c r="AE231" s="201"/>
      <c r="AF231" s="201"/>
      <c r="AG231" s="201"/>
      <c r="AH231" s="201"/>
      <c r="AI231" s="201"/>
    </row>
    <row r="232">
      <c r="H232" s="205"/>
      <c r="I232" s="206"/>
      <c r="J232" s="203"/>
      <c r="K232" s="207"/>
      <c r="L232" s="199"/>
      <c r="M232" s="130"/>
      <c r="N232" s="199"/>
      <c r="O232" s="200"/>
      <c r="P232" s="200"/>
      <c r="Q232" s="130"/>
      <c r="R232" s="199"/>
      <c r="S232" s="200"/>
      <c r="T232" s="132"/>
      <c r="AB232" s="201" t="str">
        <f>IFERROR(__xludf.DUMMYFUNCTION("FILTER('설정시트'!$D$7:$K$20,'설정시트'!$C$7:$C$20=I232)"),"#N/A")</f>
        <v>#N/A</v>
      </c>
      <c r="AC232" s="201"/>
      <c r="AD232" s="201"/>
      <c r="AE232" s="201"/>
      <c r="AF232" s="201"/>
      <c r="AG232" s="201"/>
      <c r="AH232" s="201"/>
      <c r="AI232" s="201"/>
    </row>
    <row r="233">
      <c r="H233" s="205"/>
      <c r="I233" s="206"/>
      <c r="J233" s="203"/>
      <c r="K233" s="207"/>
      <c r="L233" s="199"/>
      <c r="M233" s="130"/>
      <c r="N233" s="199"/>
      <c r="O233" s="200"/>
      <c r="P233" s="200"/>
      <c r="Q233" s="130"/>
      <c r="R233" s="199"/>
      <c r="S233" s="200"/>
      <c r="T233" s="132"/>
      <c r="AB233" s="201" t="str">
        <f>IFERROR(__xludf.DUMMYFUNCTION("FILTER('설정시트'!$D$7:$K$20,'설정시트'!$C$7:$C$20=I233)"),"#N/A")</f>
        <v>#N/A</v>
      </c>
      <c r="AC233" s="201"/>
      <c r="AD233" s="201"/>
      <c r="AE233" s="201"/>
      <c r="AF233" s="201"/>
      <c r="AG233" s="201"/>
      <c r="AH233" s="201"/>
      <c r="AI233" s="201"/>
    </row>
    <row r="234">
      <c r="H234" s="205"/>
      <c r="I234" s="206"/>
      <c r="J234" s="203"/>
      <c r="K234" s="207"/>
      <c r="L234" s="199"/>
      <c r="M234" s="130"/>
      <c r="N234" s="199"/>
      <c r="O234" s="200"/>
      <c r="P234" s="200"/>
      <c r="Q234" s="130"/>
      <c r="R234" s="199"/>
      <c r="S234" s="200"/>
      <c r="T234" s="132"/>
      <c r="AB234" s="201" t="str">
        <f>IFERROR(__xludf.DUMMYFUNCTION("FILTER('설정시트'!$D$7:$K$20,'설정시트'!$C$7:$C$20=I234)"),"#N/A")</f>
        <v>#N/A</v>
      </c>
      <c r="AC234" s="201"/>
      <c r="AD234" s="201"/>
      <c r="AE234" s="201"/>
      <c r="AF234" s="201"/>
      <c r="AG234" s="201"/>
      <c r="AH234" s="201"/>
      <c r="AI234" s="201"/>
    </row>
    <row r="235">
      <c r="H235" s="205"/>
      <c r="I235" s="206"/>
      <c r="J235" s="203"/>
      <c r="K235" s="207"/>
      <c r="L235" s="199"/>
      <c r="M235" s="130"/>
      <c r="N235" s="199"/>
      <c r="O235" s="200"/>
      <c r="P235" s="200"/>
      <c r="Q235" s="130"/>
      <c r="R235" s="199"/>
      <c r="S235" s="200"/>
      <c r="T235" s="132"/>
      <c r="AB235" s="201" t="str">
        <f>IFERROR(__xludf.DUMMYFUNCTION("FILTER('설정시트'!$D$7:$K$20,'설정시트'!$C$7:$C$20=I235)"),"#N/A")</f>
        <v>#N/A</v>
      </c>
      <c r="AC235" s="201"/>
      <c r="AD235" s="201"/>
      <c r="AE235" s="201"/>
      <c r="AF235" s="201"/>
      <c r="AG235" s="201"/>
      <c r="AH235" s="201"/>
      <c r="AI235" s="201"/>
    </row>
    <row r="236">
      <c r="H236" s="205"/>
      <c r="I236" s="206"/>
      <c r="J236" s="203"/>
      <c r="K236" s="207"/>
      <c r="L236" s="199"/>
      <c r="M236" s="130"/>
      <c r="N236" s="199"/>
      <c r="O236" s="200"/>
      <c r="P236" s="200"/>
      <c r="Q236" s="130"/>
      <c r="R236" s="199"/>
      <c r="S236" s="200"/>
      <c r="T236" s="132"/>
      <c r="AB236" s="201" t="str">
        <f>IFERROR(__xludf.DUMMYFUNCTION("FILTER('설정시트'!$D$7:$K$20,'설정시트'!$C$7:$C$20=I236)"),"#N/A")</f>
        <v>#N/A</v>
      </c>
      <c r="AC236" s="201"/>
      <c r="AD236" s="201"/>
      <c r="AE236" s="201"/>
      <c r="AF236" s="201"/>
      <c r="AG236" s="201"/>
      <c r="AH236" s="201"/>
      <c r="AI236" s="201"/>
    </row>
    <row r="237">
      <c r="H237" s="205"/>
      <c r="I237" s="206"/>
      <c r="J237" s="203"/>
      <c r="K237" s="207"/>
      <c r="L237" s="199"/>
      <c r="M237" s="130"/>
      <c r="N237" s="199"/>
      <c r="O237" s="200"/>
      <c r="P237" s="200"/>
      <c r="Q237" s="130"/>
      <c r="R237" s="199"/>
      <c r="S237" s="200"/>
      <c r="T237" s="132"/>
      <c r="AB237" s="201" t="str">
        <f>IFERROR(__xludf.DUMMYFUNCTION("FILTER('설정시트'!$D$7:$K$20,'설정시트'!$C$7:$C$20=I237)"),"#N/A")</f>
        <v>#N/A</v>
      </c>
      <c r="AC237" s="201"/>
      <c r="AD237" s="201"/>
      <c r="AE237" s="201"/>
      <c r="AF237" s="201"/>
      <c r="AG237" s="201"/>
      <c r="AH237" s="201"/>
      <c r="AI237" s="201"/>
    </row>
    <row r="238">
      <c r="H238" s="205"/>
      <c r="I238" s="206"/>
      <c r="J238" s="203"/>
      <c r="K238" s="207"/>
      <c r="L238" s="199"/>
      <c r="M238" s="130"/>
      <c r="N238" s="199"/>
      <c r="O238" s="200"/>
      <c r="P238" s="200"/>
      <c r="Q238" s="130"/>
      <c r="R238" s="199"/>
      <c r="S238" s="200"/>
      <c r="T238" s="132"/>
      <c r="AB238" s="201" t="str">
        <f>IFERROR(__xludf.DUMMYFUNCTION("FILTER('설정시트'!$D$7:$K$20,'설정시트'!$C$7:$C$20=I238)"),"#N/A")</f>
        <v>#N/A</v>
      </c>
      <c r="AC238" s="201"/>
      <c r="AD238" s="201"/>
      <c r="AE238" s="201"/>
      <c r="AF238" s="201"/>
      <c r="AG238" s="201"/>
      <c r="AH238" s="201"/>
      <c r="AI238" s="201"/>
    </row>
    <row r="239">
      <c r="H239" s="205"/>
      <c r="I239" s="206"/>
      <c r="J239" s="203"/>
      <c r="K239" s="207"/>
      <c r="L239" s="199"/>
      <c r="M239" s="130"/>
      <c r="N239" s="199"/>
      <c r="O239" s="200"/>
      <c r="P239" s="200"/>
      <c r="Q239" s="130"/>
      <c r="R239" s="199"/>
      <c r="S239" s="200"/>
      <c r="T239" s="132"/>
      <c r="AB239" s="201" t="str">
        <f>IFERROR(__xludf.DUMMYFUNCTION("FILTER('설정시트'!$D$7:$K$20,'설정시트'!$C$7:$C$20=I239)"),"#N/A")</f>
        <v>#N/A</v>
      </c>
      <c r="AC239" s="201"/>
      <c r="AD239" s="201"/>
      <c r="AE239" s="201"/>
      <c r="AF239" s="201"/>
      <c r="AG239" s="201"/>
      <c r="AH239" s="201"/>
      <c r="AI239" s="201"/>
    </row>
    <row r="240">
      <c r="H240" s="205"/>
      <c r="I240" s="206"/>
      <c r="J240" s="203"/>
      <c r="K240" s="207"/>
      <c r="L240" s="199"/>
      <c r="M240" s="130"/>
      <c r="N240" s="199"/>
      <c r="O240" s="200"/>
      <c r="P240" s="200"/>
      <c r="Q240" s="130"/>
      <c r="R240" s="199"/>
      <c r="S240" s="200"/>
      <c r="T240" s="132"/>
      <c r="AB240" s="201" t="str">
        <f>IFERROR(__xludf.DUMMYFUNCTION("FILTER('설정시트'!$D$7:$K$20,'설정시트'!$C$7:$C$20=I240)"),"#N/A")</f>
        <v>#N/A</v>
      </c>
      <c r="AC240" s="201"/>
      <c r="AD240" s="201"/>
      <c r="AE240" s="201"/>
      <c r="AF240" s="201"/>
      <c r="AG240" s="201"/>
      <c r="AH240" s="201"/>
      <c r="AI240" s="201"/>
    </row>
    <row r="241">
      <c r="H241" s="205"/>
      <c r="I241" s="206"/>
      <c r="J241" s="203"/>
      <c r="K241" s="207"/>
      <c r="L241" s="199"/>
      <c r="M241" s="130"/>
      <c r="N241" s="199"/>
      <c r="O241" s="200"/>
      <c r="P241" s="200"/>
      <c r="Q241" s="130"/>
      <c r="R241" s="199"/>
      <c r="S241" s="200"/>
      <c r="T241" s="132"/>
      <c r="AB241" s="201" t="str">
        <f>IFERROR(__xludf.DUMMYFUNCTION("FILTER('설정시트'!$D$7:$K$20,'설정시트'!$C$7:$C$20=I241)"),"#N/A")</f>
        <v>#N/A</v>
      </c>
      <c r="AC241" s="201"/>
      <c r="AD241" s="201"/>
      <c r="AE241" s="201"/>
      <c r="AF241" s="201"/>
      <c r="AG241" s="201"/>
      <c r="AH241" s="201"/>
      <c r="AI241" s="201"/>
    </row>
    <row r="242">
      <c r="H242" s="205"/>
      <c r="I242" s="206"/>
      <c r="J242" s="203"/>
      <c r="K242" s="207"/>
      <c r="L242" s="199"/>
      <c r="M242" s="130"/>
      <c r="N242" s="199"/>
      <c r="O242" s="200"/>
      <c r="P242" s="200"/>
      <c r="Q242" s="130"/>
      <c r="R242" s="199"/>
      <c r="S242" s="200"/>
      <c r="T242" s="132"/>
      <c r="AB242" s="201" t="str">
        <f>IFERROR(__xludf.DUMMYFUNCTION("FILTER('설정시트'!$D$7:$K$20,'설정시트'!$C$7:$C$20=I242)"),"#N/A")</f>
        <v>#N/A</v>
      </c>
      <c r="AC242" s="201"/>
      <c r="AD242" s="201"/>
      <c r="AE242" s="201"/>
      <c r="AF242" s="201"/>
      <c r="AG242" s="201"/>
      <c r="AH242" s="201"/>
      <c r="AI242" s="201"/>
    </row>
    <row r="243">
      <c r="H243" s="205"/>
      <c r="I243" s="206"/>
      <c r="J243" s="203"/>
      <c r="K243" s="207"/>
      <c r="L243" s="199"/>
      <c r="M243" s="130"/>
      <c r="N243" s="199"/>
      <c r="O243" s="200"/>
      <c r="P243" s="200"/>
      <c r="Q243" s="130"/>
      <c r="R243" s="199"/>
      <c r="S243" s="200"/>
      <c r="T243" s="132"/>
      <c r="AB243" s="201" t="str">
        <f>IFERROR(__xludf.DUMMYFUNCTION("FILTER('설정시트'!$D$7:$K$20,'설정시트'!$C$7:$C$20=I243)"),"#N/A")</f>
        <v>#N/A</v>
      </c>
      <c r="AC243" s="201"/>
      <c r="AD243" s="201"/>
      <c r="AE243" s="201"/>
      <c r="AF243" s="201"/>
      <c r="AG243" s="201"/>
      <c r="AH243" s="201"/>
      <c r="AI243" s="201"/>
    </row>
    <row r="244">
      <c r="H244" s="205"/>
      <c r="I244" s="206"/>
      <c r="J244" s="203"/>
      <c r="K244" s="207"/>
      <c r="L244" s="199"/>
      <c r="M244" s="130"/>
      <c r="N244" s="199"/>
      <c r="O244" s="200"/>
      <c r="P244" s="200"/>
      <c r="Q244" s="130"/>
      <c r="R244" s="199"/>
      <c r="S244" s="200"/>
      <c r="T244" s="132"/>
      <c r="AB244" s="201" t="str">
        <f>IFERROR(__xludf.DUMMYFUNCTION("FILTER('설정시트'!$D$7:$K$20,'설정시트'!$C$7:$C$20=I244)"),"#N/A")</f>
        <v>#N/A</v>
      </c>
      <c r="AC244" s="201"/>
      <c r="AD244" s="201"/>
      <c r="AE244" s="201"/>
      <c r="AF244" s="201"/>
      <c r="AG244" s="201"/>
      <c r="AH244" s="201"/>
      <c r="AI244" s="201"/>
    </row>
    <row r="245">
      <c r="H245" s="205"/>
      <c r="I245" s="206"/>
      <c r="J245" s="203"/>
      <c r="K245" s="207"/>
      <c r="L245" s="199"/>
      <c r="M245" s="130"/>
      <c r="N245" s="199"/>
      <c r="O245" s="200"/>
      <c r="P245" s="200"/>
      <c r="Q245" s="130"/>
      <c r="R245" s="199"/>
      <c r="S245" s="200"/>
      <c r="T245" s="132"/>
      <c r="AB245" s="201" t="str">
        <f>IFERROR(__xludf.DUMMYFUNCTION("FILTER('설정시트'!$D$7:$K$20,'설정시트'!$C$7:$C$20=I245)"),"#N/A")</f>
        <v>#N/A</v>
      </c>
      <c r="AC245" s="201"/>
      <c r="AD245" s="201"/>
      <c r="AE245" s="201"/>
      <c r="AF245" s="201"/>
      <c r="AG245" s="201"/>
      <c r="AH245" s="201"/>
      <c r="AI245" s="201"/>
    </row>
    <row r="246">
      <c r="H246" s="205"/>
      <c r="I246" s="206"/>
      <c r="J246" s="203"/>
      <c r="K246" s="207"/>
      <c r="L246" s="199"/>
      <c r="M246" s="130"/>
      <c r="N246" s="199"/>
      <c r="O246" s="200"/>
      <c r="P246" s="200"/>
      <c r="Q246" s="130"/>
      <c r="R246" s="199"/>
      <c r="S246" s="200"/>
      <c r="T246" s="132"/>
      <c r="AB246" s="201" t="str">
        <f>IFERROR(__xludf.DUMMYFUNCTION("FILTER('설정시트'!$D$7:$K$20,'설정시트'!$C$7:$C$20=I246)"),"#N/A")</f>
        <v>#N/A</v>
      </c>
      <c r="AC246" s="201"/>
      <c r="AD246" s="201"/>
      <c r="AE246" s="201"/>
      <c r="AF246" s="201"/>
      <c r="AG246" s="201"/>
      <c r="AH246" s="201"/>
      <c r="AI246" s="201"/>
    </row>
    <row r="247">
      <c r="H247" s="205"/>
      <c r="I247" s="206"/>
      <c r="J247" s="203"/>
      <c r="K247" s="207"/>
      <c r="L247" s="199"/>
      <c r="M247" s="130"/>
      <c r="N247" s="199"/>
      <c r="O247" s="200"/>
      <c r="P247" s="200"/>
      <c r="Q247" s="130"/>
      <c r="R247" s="199"/>
      <c r="S247" s="200"/>
      <c r="T247" s="132"/>
      <c r="AB247" s="201" t="str">
        <f>IFERROR(__xludf.DUMMYFUNCTION("FILTER('설정시트'!$D$7:$K$20,'설정시트'!$C$7:$C$20=I247)"),"#N/A")</f>
        <v>#N/A</v>
      </c>
      <c r="AC247" s="201"/>
      <c r="AD247" s="201"/>
      <c r="AE247" s="201"/>
      <c r="AF247" s="201"/>
      <c r="AG247" s="201"/>
      <c r="AH247" s="201"/>
      <c r="AI247" s="201"/>
    </row>
    <row r="248">
      <c r="H248" s="205"/>
      <c r="I248" s="206"/>
      <c r="J248" s="203"/>
      <c r="K248" s="207"/>
      <c r="L248" s="199"/>
      <c r="M248" s="130"/>
      <c r="N248" s="199"/>
      <c r="O248" s="200"/>
      <c r="P248" s="200"/>
      <c r="Q248" s="130"/>
      <c r="R248" s="199"/>
      <c r="S248" s="200"/>
      <c r="T248" s="132"/>
      <c r="AB248" s="201" t="str">
        <f>IFERROR(__xludf.DUMMYFUNCTION("FILTER('설정시트'!$D$7:$K$20,'설정시트'!$C$7:$C$20=I248)"),"#N/A")</f>
        <v>#N/A</v>
      </c>
      <c r="AC248" s="201"/>
      <c r="AD248" s="201"/>
      <c r="AE248" s="201"/>
      <c r="AF248" s="201"/>
      <c r="AG248" s="201"/>
      <c r="AH248" s="201"/>
      <c r="AI248" s="201"/>
    </row>
    <row r="249">
      <c r="H249" s="205"/>
      <c r="I249" s="206"/>
      <c r="J249" s="203"/>
      <c r="K249" s="207"/>
      <c r="L249" s="199"/>
      <c r="M249" s="130"/>
      <c r="N249" s="199"/>
      <c r="O249" s="200"/>
      <c r="P249" s="200"/>
      <c r="Q249" s="130"/>
      <c r="R249" s="199"/>
      <c r="S249" s="200"/>
      <c r="T249" s="132"/>
      <c r="AB249" s="201" t="str">
        <f>IFERROR(__xludf.DUMMYFUNCTION("FILTER('설정시트'!$D$7:$K$20,'설정시트'!$C$7:$C$20=I249)"),"#N/A")</f>
        <v>#N/A</v>
      </c>
      <c r="AC249" s="201"/>
      <c r="AD249" s="201"/>
      <c r="AE249" s="201"/>
      <c r="AF249" s="201"/>
      <c r="AG249" s="201"/>
      <c r="AH249" s="201"/>
      <c r="AI249" s="201"/>
    </row>
    <row r="250">
      <c r="H250" s="205"/>
      <c r="I250" s="206"/>
      <c r="J250" s="203"/>
      <c r="K250" s="207"/>
      <c r="L250" s="199"/>
      <c r="M250" s="130"/>
      <c r="N250" s="199"/>
      <c r="O250" s="200"/>
      <c r="P250" s="200"/>
      <c r="Q250" s="130"/>
      <c r="R250" s="199"/>
      <c r="S250" s="200"/>
      <c r="T250" s="132"/>
      <c r="AB250" s="201" t="str">
        <f>IFERROR(__xludf.DUMMYFUNCTION("FILTER('설정시트'!$D$7:$K$20,'설정시트'!$C$7:$C$20=I250)"),"#N/A")</f>
        <v>#N/A</v>
      </c>
      <c r="AC250" s="201"/>
      <c r="AD250" s="201"/>
      <c r="AE250" s="201"/>
      <c r="AF250" s="201"/>
      <c r="AG250" s="201"/>
      <c r="AH250" s="201"/>
      <c r="AI250" s="201"/>
    </row>
    <row r="251">
      <c r="H251" s="205"/>
      <c r="I251" s="206"/>
      <c r="J251" s="203"/>
      <c r="K251" s="207"/>
      <c r="L251" s="199"/>
      <c r="M251" s="130"/>
      <c r="N251" s="199"/>
      <c r="O251" s="200"/>
      <c r="P251" s="200"/>
      <c r="Q251" s="130"/>
      <c r="R251" s="199"/>
      <c r="S251" s="200"/>
      <c r="T251" s="132"/>
      <c r="AB251" s="201" t="str">
        <f>IFERROR(__xludf.DUMMYFUNCTION("FILTER('설정시트'!$D$7:$K$20,'설정시트'!$C$7:$C$20=I251)"),"#N/A")</f>
        <v>#N/A</v>
      </c>
      <c r="AC251" s="201"/>
      <c r="AD251" s="201"/>
      <c r="AE251" s="201"/>
      <c r="AF251" s="201"/>
      <c r="AG251" s="201"/>
      <c r="AH251" s="201"/>
      <c r="AI251" s="201"/>
    </row>
    <row r="252">
      <c r="H252" s="205"/>
      <c r="I252" s="206"/>
      <c r="J252" s="203"/>
      <c r="K252" s="207"/>
      <c r="L252" s="199"/>
      <c r="M252" s="130"/>
      <c r="N252" s="199"/>
      <c r="O252" s="200"/>
      <c r="P252" s="200"/>
      <c r="Q252" s="130"/>
      <c r="R252" s="199"/>
      <c r="S252" s="200"/>
      <c r="T252" s="132"/>
      <c r="AB252" s="201" t="str">
        <f>IFERROR(__xludf.DUMMYFUNCTION("FILTER('설정시트'!$D$7:$K$20,'설정시트'!$C$7:$C$20=I252)"),"#N/A")</f>
        <v>#N/A</v>
      </c>
      <c r="AC252" s="201"/>
      <c r="AD252" s="201"/>
      <c r="AE252" s="201"/>
      <c r="AF252" s="201"/>
      <c r="AG252" s="201"/>
      <c r="AH252" s="201"/>
      <c r="AI252" s="201"/>
    </row>
    <row r="253">
      <c r="H253" s="205"/>
      <c r="I253" s="206"/>
      <c r="J253" s="203"/>
      <c r="K253" s="207"/>
      <c r="L253" s="199"/>
      <c r="M253" s="130"/>
      <c r="N253" s="199"/>
      <c r="O253" s="200"/>
      <c r="P253" s="200"/>
      <c r="Q253" s="130"/>
      <c r="R253" s="199"/>
      <c r="S253" s="200"/>
      <c r="T253" s="132"/>
      <c r="AB253" s="201" t="str">
        <f>IFERROR(__xludf.DUMMYFUNCTION("FILTER('설정시트'!$D$7:$K$20,'설정시트'!$C$7:$C$20=I253)"),"#N/A")</f>
        <v>#N/A</v>
      </c>
      <c r="AC253" s="201"/>
      <c r="AD253" s="201"/>
      <c r="AE253" s="201"/>
      <c r="AF253" s="201"/>
      <c r="AG253" s="201"/>
      <c r="AH253" s="201"/>
      <c r="AI253" s="201"/>
    </row>
    <row r="254">
      <c r="H254" s="205"/>
      <c r="I254" s="206"/>
      <c r="J254" s="203"/>
      <c r="K254" s="207"/>
      <c r="L254" s="199"/>
      <c r="M254" s="130"/>
      <c r="N254" s="199"/>
      <c r="O254" s="200"/>
      <c r="P254" s="200"/>
      <c r="Q254" s="130"/>
      <c r="R254" s="199"/>
      <c r="S254" s="200"/>
      <c r="T254" s="132"/>
      <c r="AB254" s="201" t="str">
        <f>IFERROR(__xludf.DUMMYFUNCTION("FILTER('설정시트'!$D$7:$K$20,'설정시트'!$C$7:$C$20=I254)"),"#N/A")</f>
        <v>#N/A</v>
      </c>
      <c r="AC254" s="201"/>
      <c r="AD254" s="201"/>
      <c r="AE254" s="201"/>
      <c r="AF254" s="201"/>
      <c r="AG254" s="201"/>
      <c r="AH254" s="201"/>
      <c r="AI254" s="201"/>
    </row>
    <row r="255">
      <c r="H255" s="205"/>
      <c r="I255" s="206"/>
      <c r="J255" s="203"/>
      <c r="K255" s="207"/>
      <c r="L255" s="199"/>
      <c r="M255" s="130"/>
      <c r="N255" s="199"/>
      <c r="O255" s="200"/>
      <c r="P255" s="200"/>
      <c r="Q255" s="130"/>
      <c r="R255" s="199"/>
      <c r="S255" s="200"/>
      <c r="T255" s="132"/>
      <c r="AB255" s="201" t="str">
        <f>IFERROR(__xludf.DUMMYFUNCTION("FILTER('설정시트'!$D$7:$K$20,'설정시트'!$C$7:$C$20=I255)"),"#N/A")</f>
        <v>#N/A</v>
      </c>
      <c r="AC255" s="201"/>
      <c r="AD255" s="201"/>
      <c r="AE255" s="201"/>
      <c r="AF255" s="201"/>
      <c r="AG255" s="201"/>
      <c r="AH255" s="201"/>
      <c r="AI255" s="201"/>
    </row>
    <row r="256">
      <c r="H256" s="205"/>
      <c r="I256" s="206"/>
      <c r="J256" s="203"/>
      <c r="K256" s="207"/>
      <c r="L256" s="199"/>
      <c r="M256" s="130"/>
      <c r="N256" s="199"/>
      <c r="O256" s="200"/>
      <c r="P256" s="200"/>
      <c r="Q256" s="130"/>
      <c r="R256" s="199"/>
      <c r="S256" s="200"/>
      <c r="T256" s="132"/>
      <c r="AB256" s="201" t="str">
        <f>IFERROR(__xludf.DUMMYFUNCTION("FILTER('설정시트'!$D$7:$K$20,'설정시트'!$C$7:$C$20=I256)"),"#N/A")</f>
        <v>#N/A</v>
      </c>
      <c r="AC256" s="201"/>
      <c r="AD256" s="201"/>
      <c r="AE256" s="201"/>
      <c r="AF256" s="201"/>
      <c r="AG256" s="201"/>
      <c r="AH256" s="201"/>
      <c r="AI256" s="201"/>
    </row>
    <row r="257">
      <c r="H257" s="205"/>
      <c r="I257" s="206"/>
      <c r="J257" s="203"/>
      <c r="K257" s="207"/>
      <c r="L257" s="199"/>
      <c r="M257" s="130"/>
      <c r="N257" s="199"/>
      <c r="O257" s="200"/>
      <c r="P257" s="200"/>
      <c r="Q257" s="130"/>
      <c r="R257" s="199"/>
      <c r="S257" s="200"/>
      <c r="T257" s="132"/>
      <c r="AB257" s="201" t="str">
        <f>IFERROR(__xludf.DUMMYFUNCTION("FILTER('설정시트'!$D$7:$K$20,'설정시트'!$C$7:$C$20=I257)"),"#N/A")</f>
        <v>#N/A</v>
      </c>
      <c r="AC257" s="201"/>
      <c r="AD257" s="201"/>
      <c r="AE257" s="201"/>
      <c r="AF257" s="201"/>
      <c r="AG257" s="201"/>
      <c r="AH257" s="201"/>
      <c r="AI257" s="201"/>
    </row>
    <row r="258">
      <c r="H258" s="205"/>
      <c r="I258" s="206"/>
      <c r="J258" s="203"/>
      <c r="K258" s="207"/>
      <c r="L258" s="199"/>
      <c r="M258" s="130"/>
      <c r="N258" s="199"/>
      <c r="O258" s="200"/>
      <c r="P258" s="200"/>
      <c r="Q258" s="130"/>
      <c r="R258" s="199"/>
      <c r="S258" s="200"/>
      <c r="T258" s="132"/>
      <c r="AB258" s="201" t="str">
        <f>IFERROR(__xludf.DUMMYFUNCTION("FILTER('설정시트'!$D$7:$K$20,'설정시트'!$C$7:$C$20=I258)"),"#N/A")</f>
        <v>#N/A</v>
      </c>
      <c r="AC258" s="201"/>
      <c r="AD258" s="201"/>
      <c r="AE258" s="201"/>
      <c r="AF258" s="201"/>
      <c r="AG258" s="201"/>
      <c r="AH258" s="201"/>
      <c r="AI258" s="201"/>
    </row>
    <row r="259">
      <c r="H259" s="205"/>
      <c r="I259" s="206"/>
      <c r="J259" s="203"/>
      <c r="K259" s="207"/>
      <c r="L259" s="199"/>
      <c r="M259" s="130"/>
      <c r="N259" s="199"/>
      <c r="O259" s="200"/>
      <c r="P259" s="200"/>
      <c r="Q259" s="130"/>
      <c r="R259" s="199"/>
      <c r="S259" s="200"/>
      <c r="T259" s="132"/>
      <c r="AB259" s="201" t="str">
        <f>IFERROR(__xludf.DUMMYFUNCTION("FILTER('설정시트'!$D$7:$K$20,'설정시트'!$C$7:$C$20=I259)"),"#N/A")</f>
        <v>#N/A</v>
      </c>
      <c r="AC259" s="201"/>
      <c r="AD259" s="201"/>
      <c r="AE259" s="201"/>
      <c r="AF259" s="201"/>
      <c r="AG259" s="201"/>
      <c r="AH259" s="201"/>
      <c r="AI259" s="201"/>
    </row>
    <row r="260">
      <c r="H260" s="205"/>
      <c r="I260" s="206"/>
      <c r="J260" s="203"/>
      <c r="K260" s="207"/>
      <c r="L260" s="199"/>
      <c r="M260" s="130"/>
      <c r="N260" s="199"/>
      <c r="O260" s="200"/>
      <c r="P260" s="200"/>
      <c r="Q260" s="130"/>
      <c r="R260" s="199"/>
      <c r="S260" s="200"/>
      <c r="T260" s="132"/>
      <c r="AB260" s="201" t="str">
        <f>IFERROR(__xludf.DUMMYFUNCTION("FILTER('설정시트'!$D$7:$K$20,'설정시트'!$C$7:$C$20=I260)"),"#N/A")</f>
        <v>#N/A</v>
      </c>
      <c r="AC260" s="201"/>
      <c r="AD260" s="201"/>
      <c r="AE260" s="201"/>
      <c r="AF260" s="201"/>
      <c r="AG260" s="201"/>
      <c r="AH260" s="201"/>
      <c r="AI260" s="201"/>
    </row>
    <row r="261">
      <c r="H261" s="205"/>
      <c r="I261" s="206"/>
      <c r="J261" s="203"/>
      <c r="K261" s="207"/>
      <c r="L261" s="199"/>
      <c r="M261" s="130"/>
      <c r="N261" s="199"/>
      <c r="O261" s="200"/>
      <c r="P261" s="200"/>
      <c r="Q261" s="130"/>
      <c r="R261" s="199"/>
      <c r="S261" s="200"/>
      <c r="T261" s="132"/>
      <c r="AB261" s="201" t="str">
        <f>IFERROR(__xludf.DUMMYFUNCTION("FILTER('설정시트'!$D$7:$K$20,'설정시트'!$C$7:$C$20=I261)"),"#N/A")</f>
        <v>#N/A</v>
      </c>
      <c r="AC261" s="201"/>
      <c r="AD261" s="201"/>
      <c r="AE261" s="201"/>
      <c r="AF261" s="201"/>
      <c r="AG261" s="201"/>
      <c r="AH261" s="201"/>
      <c r="AI261" s="201"/>
    </row>
    <row r="262">
      <c r="H262" s="205"/>
      <c r="I262" s="206"/>
      <c r="J262" s="203"/>
      <c r="K262" s="207"/>
      <c r="L262" s="199"/>
      <c r="M262" s="130"/>
      <c r="N262" s="199"/>
      <c r="O262" s="200"/>
      <c r="P262" s="200"/>
      <c r="Q262" s="130"/>
      <c r="R262" s="199"/>
      <c r="S262" s="200"/>
      <c r="T262" s="132"/>
      <c r="AB262" s="201" t="str">
        <f>IFERROR(__xludf.DUMMYFUNCTION("FILTER('설정시트'!$D$7:$K$20,'설정시트'!$C$7:$C$20=I262)"),"#N/A")</f>
        <v>#N/A</v>
      </c>
      <c r="AC262" s="201"/>
      <c r="AD262" s="201"/>
      <c r="AE262" s="201"/>
      <c r="AF262" s="201"/>
      <c r="AG262" s="201"/>
      <c r="AH262" s="201"/>
      <c r="AI262" s="201"/>
    </row>
    <row r="263">
      <c r="H263" s="205"/>
      <c r="I263" s="206"/>
      <c r="J263" s="203"/>
      <c r="K263" s="207"/>
      <c r="L263" s="199"/>
      <c r="M263" s="130"/>
      <c r="N263" s="199"/>
      <c r="O263" s="200"/>
      <c r="P263" s="200"/>
      <c r="Q263" s="130"/>
      <c r="R263" s="199"/>
      <c r="S263" s="200"/>
      <c r="T263" s="132"/>
      <c r="AB263" s="201" t="str">
        <f>IFERROR(__xludf.DUMMYFUNCTION("FILTER('설정시트'!$D$7:$K$20,'설정시트'!$C$7:$C$20=I263)"),"#N/A")</f>
        <v>#N/A</v>
      </c>
      <c r="AC263" s="201"/>
      <c r="AD263" s="201"/>
      <c r="AE263" s="201"/>
      <c r="AF263" s="201"/>
      <c r="AG263" s="201"/>
      <c r="AH263" s="201"/>
      <c r="AI263" s="201"/>
    </row>
    <row r="264">
      <c r="H264" s="205"/>
      <c r="I264" s="206"/>
      <c r="J264" s="203"/>
      <c r="K264" s="207"/>
      <c r="L264" s="199"/>
      <c r="M264" s="130"/>
      <c r="N264" s="199"/>
      <c r="O264" s="200"/>
      <c r="P264" s="200"/>
      <c r="Q264" s="130"/>
      <c r="R264" s="199"/>
      <c r="S264" s="200"/>
      <c r="T264" s="132"/>
      <c r="AB264" s="201" t="str">
        <f>IFERROR(__xludf.DUMMYFUNCTION("FILTER('설정시트'!$D$7:$K$20,'설정시트'!$C$7:$C$20=I264)"),"#N/A")</f>
        <v>#N/A</v>
      </c>
      <c r="AC264" s="201"/>
      <c r="AD264" s="201"/>
      <c r="AE264" s="201"/>
      <c r="AF264" s="201"/>
      <c r="AG264" s="201"/>
      <c r="AH264" s="201"/>
      <c r="AI264" s="201"/>
    </row>
    <row r="265">
      <c r="H265" s="205"/>
      <c r="I265" s="206"/>
      <c r="J265" s="203"/>
      <c r="K265" s="207"/>
      <c r="L265" s="199"/>
      <c r="M265" s="130"/>
      <c r="N265" s="199"/>
      <c r="O265" s="200"/>
      <c r="P265" s="200"/>
      <c r="Q265" s="130"/>
      <c r="R265" s="199"/>
      <c r="S265" s="200"/>
      <c r="T265" s="132"/>
      <c r="AB265" s="201" t="str">
        <f>IFERROR(__xludf.DUMMYFUNCTION("FILTER('설정시트'!$D$7:$K$20,'설정시트'!$C$7:$C$20=I265)"),"#N/A")</f>
        <v>#N/A</v>
      </c>
      <c r="AC265" s="201"/>
      <c r="AD265" s="201"/>
      <c r="AE265" s="201"/>
      <c r="AF265" s="201"/>
      <c r="AG265" s="201"/>
      <c r="AH265" s="201"/>
      <c r="AI265" s="201"/>
    </row>
    <row r="266">
      <c r="H266" s="205"/>
      <c r="I266" s="206"/>
      <c r="J266" s="203"/>
      <c r="K266" s="207"/>
      <c r="L266" s="199"/>
      <c r="M266" s="130"/>
      <c r="N266" s="199"/>
      <c r="O266" s="200"/>
      <c r="P266" s="200"/>
      <c r="Q266" s="130"/>
      <c r="R266" s="199"/>
      <c r="S266" s="200"/>
      <c r="T266" s="132"/>
      <c r="AB266" s="201" t="str">
        <f>IFERROR(__xludf.DUMMYFUNCTION("FILTER('설정시트'!$D$7:$K$20,'설정시트'!$C$7:$C$20=I266)"),"#N/A")</f>
        <v>#N/A</v>
      </c>
      <c r="AC266" s="201"/>
      <c r="AD266" s="201"/>
      <c r="AE266" s="201"/>
      <c r="AF266" s="201"/>
      <c r="AG266" s="201"/>
      <c r="AH266" s="201"/>
      <c r="AI266" s="201"/>
    </row>
    <row r="267">
      <c r="H267" s="205"/>
      <c r="I267" s="206"/>
      <c r="J267" s="203"/>
      <c r="K267" s="207"/>
      <c r="L267" s="199"/>
      <c r="M267" s="130"/>
      <c r="N267" s="199"/>
      <c r="O267" s="200"/>
      <c r="P267" s="200"/>
      <c r="Q267" s="130"/>
      <c r="R267" s="199"/>
      <c r="S267" s="200"/>
      <c r="T267" s="132"/>
      <c r="AB267" s="201" t="str">
        <f>IFERROR(__xludf.DUMMYFUNCTION("FILTER('설정시트'!$D$7:$K$20,'설정시트'!$C$7:$C$20=I267)"),"#N/A")</f>
        <v>#N/A</v>
      </c>
      <c r="AC267" s="201"/>
      <c r="AD267" s="201"/>
      <c r="AE267" s="201"/>
      <c r="AF267" s="201"/>
      <c r="AG267" s="201"/>
      <c r="AH267" s="201"/>
      <c r="AI267" s="201"/>
    </row>
    <row r="268">
      <c r="H268" s="205"/>
      <c r="I268" s="206"/>
      <c r="J268" s="203"/>
      <c r="K268" s="207"/>
      <c r="L268" s="199"/>
      <c r="M268" s="130"/>
      <c r="N268" s="199"/>
      <c r="O268" s="200"/>
      <c r="P268" s="200"/>
      <c r="Q268" s="130"/>
      <c r="R268" s="199"/>
      <c r="S268" s="200"/>
      <c r="T268" s="132"/>
      <c r="AB268" s="201" t="str">
        <f>IFERROR(__xludf.DUMMYFUNCTION("FILTER('설정시트'!$D$7:$K$20,'설정시트'!$C$7:$C$20=I268)"),"#N/A")</f>
        <v>#N/A</v>
      </c>
      <c r="AC268" s="201"/>
      <c r="AD268" s="201"/>
      <c r="AE268" s="201"/>
      <c r="AF268" s="201"/>
      <c r="AG268" s="201"/>
      <c r="AH268" s="201"/>
      <c r="AI268" s="201"/>
    </row>
    <row r="269">
      <c r="H269" s="205"/>
      <c r="I269" s="206"/>
      <c r="J269" s="203"/>
      <c r="K269" s="207"/>
      <c r="L269" s="199"/>
      <c r="M269" s="130"/>
      <c r="N269" s="199"/>
      <c r="O269" s="200"/>
      <c r="P269" s="200"/>
      <c r="Q269" s="130"/>
      <c r="R269" s="199"/>
      <c r="S269" s="200"/>
      <c r="T269" s="132"/>
      <c r="AB269" s="201" t="str">
        <f>IFERROR(__xludf.DUMMYFUNCTION("FILTER('설정시트'!$D$7:$K$20,'설정시트'!$C$7:$C$20=I269)"),"#N/A")</f>
        <v>#N/A</v>
      </c>
      <c r="AC269" s="201"/>
      <c r="AD269" s="201"/>
      <c r="AE269" s="201"/>
      <c r="AF269" s="201"/>
      <c r="AG269" s="201"/>
      <c r="AH269" s="201"/>
      <c r="AI269" s="201"/>
    </row>
    <row r="270">
      <c r="H270" s="205"/>
      <c r="I270" s="206"/>
      <c r="J270" s="203"/>
      <c r="K270" s="207"/>
      <c r="L270" s="199"/>
      <c r="M270" s="130"/>
      <c r="N270" s="199"/>
      <c r="O270" s="200"/>
      <c r="P270" s="200"/>
      <c r="Q270" s="130"/>
      <c r="R270" s="199"/>
      <c r="S270" s="200"/>
      <c r="T270" s="132"/>
      <c r="AB270" s="201" t="str">
        <f>IFERROR(__xludf.DUMMYFUNCTION("FILTER('설정시트'!$D$7:$K$20,'설정시트'!$C$7:$C$20=I270)"),"#N/A")</f>
        <v>#N/A</v>
      </c>
      <c r="AC270" s="201"/>
      <c r="AD270" s="201"/>
      <c r="AE270" s="201"/>
      <c r="AF270" s="201"/>
      <c r="AG270" s="201"/>
      <c r="AH270" s="201"/>
      <c r="AI270" s="201"/>
    </row>
    <row r="271">
      <c r="H271" s="205"/>
      <c r="I271" s="206"/>
      <c r="J271" s="203"/>
      <c r="K271" s="207"/>
      <c r="L271" s="199"/>
      <c r="M271" s="130"/>
      <c r="N271" s="199"/>
      <c r="O271" s="200"/>
      <c r="P271" s="200"/>
      <c r="Q271" s="130"/>
      <c r="R271" s="199"/>
      <c r="S271" s="200"/>
      <c r="T271" s="132"/>
      <c r="AB271" s="201" t="str">
        <f>IFERROR(__xludf.DUMMYFUNCTION("FILTER('설정시트'!$D$7:$K$20,'설정시트'!$C$7:$C$20=I271)"),"#N/A")</f>
        <v>#N/A</v>
      </c>
      <c r="AC271" s="201"/>
      <c r="AD271" s="201"/>
      <c r="AE271" s="201"/>
      <c r="AF271" s="201"/>
      <c r="AG271" s="201"/>
      <c r="AH271" s="201"/>
      <c r="AI271" s="201"/>
    </row>
    <row r="272">
      <c r="H272" s="205"/>
      <c r="I272" s="206"/>
      <c r="J272" s="203"/>
      <c r="K272" s="207"/>
      <c r="L272" s="199"/>
      <c r="M272" s="130"/>
      <c r="N272" s="199"/>
      <c r="O272" s="200"/>
      <c r="P272" s="200"/>
      <c r="Q272" s="130"/>
      <c r="R272" s="199"/>
      <c r="S272" s="200"/>
      <c r="T272" s="132"/>
      <c r="AB272" s="201" t="str">
        <f>IFERROR(__xludf.DUMMYFUNCTION("FILTER('설정시트'!$D$7:$K$20,'설정시트'!$C$7:$C$20=I272)"),"#N/A")</f>
        <v>#N/A</v>
      </c>
      <c r="AC272" s="201"/>
      <c r="AD272" s="201"/>
      <c r="AE272" s="201"/>
      <c r="AF272" s="201"/>
      <c r="AG272" s="201"/>
      <c r="AH272" s="201"/>
      <c r="AI272" s="201"/>
    </row>
    <row r="273">
      <c r="H273" s="205"/>
      <c r="I273" s="206"/>
      <c r="J273" s="203"/>
      <c r="K273" s="207"/>
      <c r="L273" s="199"/>
      <c r="M273" s="130"/>
      <c r="N273" s="199"/>
      <c r="O273" s="200"/>
      <c r="P273" s="200"/>
      <c r="Q273" s="130"/>
      <c r="R273" s="199"/>
      <c r="S273" s="200"/>
      <c r="T273" s="132"/>
      <c r="AB273" s="201" t="str">
        <f>IFERROR(__xludf.DUMMYFUNCTION("FILTER('설정시트'!$D$7:$K$20,'설정시트'!$C$7:$C$20=I273)"),"#N/A")</f>
        <v>#N/A</v>
      </c>
      <c r="AC273" s="201"/>
      <c r="AD273" s="201"/>
      <c r="AE273" s="201"/>
      <c r="AF273" s="201"/>
      <c r="AG273" s="201"/>
      <c r="AH273" s="201"/>
      <c r="AI273" s="201"/>
    </row>
    <row r="274">
      <c r="H274" s="205"/>
      <c r="I274" s="206"/>
      <c r="J274" s="203"/>
      <c r="K274" s="207"/>
      <c r="L274" s="199"/>
      <c r="M274" s="130"/>
      <c r="N274" s="199"/>
      <c r="O274" s="200"/>
      <c r="P274" s="200"/>
      <c r="Q274" s="130"/>
      <c r="R274" s="199"/>
      <c r="S274" s="200"/>
      <c r="T274" s="132"/>
      <c r="AB274" s="201" t="str">
        <f>IFERROR(__xludf.DUMMYFUNCTION("FILTER('설정시트'!$D$7:$K$20,'설정시트'!$C$7:$C$20=I274)"),"#N/A")</f>
        <v>#N/A</v>
      </c>
      <c r="AC274" s="201"/>
      <c r="AD274" s="201"/>
      <c r="AE274" s="201"/>
      <c r="AF274" s="201"/>
      <c r="AG274" s="201"/>
      <c r="AH274" s="201"/>
      <c r="AI274" s="201"/>
    </row>
    <row r="275">
      <c r="H275" s="205"/>
      <c r="I275" s="206"/>
      <c r="J275" s="203"/>
      <c r="K275" s="207"/>
      <c r="L275" s="199"/>
      <c r="M275" s="130"/>
      <c r="N275" s="199"/>
      <c r="O275" s="200"/>
      <c r="P275" s="200"/>
      <c r="Q275" s="130"/>
      <c r="R275" s="199"/>
      <c r="S275" s="200"/>
      <c r="T275" s="132"/>
      <c r="AB275" s="201" t="str">
        <f>IFERROR(__xludf.DUMMYFUNCTION("FILTER('설정시트'!$D$7:$K$20,'설정시트'!$C$7:$C$20=I275)"),"#N/A")</f>
        <v>#N/A</v>
      </c>
      <c r="AC275" s="201"/>
      <c r="AD275" s="201"/>
      <c r="AE275" s="201"/>
      <c r="AF275" s="201"/>
      <c r="AG275" s="201"/>
      <c r="AH275" s="201"/>
      <c r="AI275" s="201"/>
    </row>
    <row r="276">
      <c r="H276" s="205"/>
      <c r="I276" s="206"/>
      <c r="J276" s="203"/>
      <c r="K276" s="207"/>
      <c r="L276" s="199"/>
      <c r="M276" s="130"/>
      <c r="N276" s="199"/>
      <c r="O276" s="200"/>
      <c r="P276" s="200"/>
      <c r="Q276" s="130"/>
      <c r="R276" s="199"/>
      <c r="S276" s="200"/>
      <c r="T276" s="132"/>
      <c r="AB276" s="201" t="str">
        <f>IFERROR(__xludf.DUMMYFUNCTION("FILTER('설정시트'!$D$7:$K$20,'설정시트'!$C$7:$C$20=I276)"),"#N/A")</f>
        <v>#N/A</v>
      </c>
      <c r="AC276" s="201"/>
      <c r="AD276" s="201"/>
      <c r="AE276" s="201"/>
      <c r="AF276" s="201"/>
      <c r="AG276" s="201"/>
      <c r="AH276" s="201"/>
      <c r="AI276" s="201"/>
    </row>
    <row r="277">
      <c r="H277" s="205"/>
      <c r="I277" s="206"/>
      <c r="J277" s="203"/>
      <c r="K277" s="207"/>
      <c r="L277" s="199"/>
      <c r="M277" s="130"/>
      <c r="N277" s="199"/>
      <c r="O277" s="200"/>
      <c r="P277" s="200"/>
      <c r="Q277" s="130"/>
      <c r="R277" s="199"/>
      <c r="S277" s="200"/>
      <c r="T277" s="132"/>
      <c r="AB277" s="201" t="str">
        <f>IFERROR(__xludf.DUMMYFUNCTION("FILTER('설정시트'!$D$7:$K$20,'설정시트'!$C$7:$C$20=I277)"),"#N/A")</f>
        <v>#N/A</v>
      </c>
      <c r="AC277" s="201"/>
      <c r="AD277" s="201"/>
      <c r="AE277" s="201"/>
      <c r="AF277" s="201"/>
      <c r="AG277" s="201"/>
      <c r="AH277" s="201"/>
      <c r="AI277" s="201"/>
    </row>
    <row r="278">
      <c r="H278" s="205"/>
      <c r="I278" s="206"/>
      <c r="J278" s="203"/>
      <c r="K278" s="207"/>
      <c r="L278" s="199"/>
      <c r="M278" s="130"/>
      <c r="N278" s="199"/>
      <c r="O278" s="200"/>
      <c r="P278" s="200"/>
      <c r="Q278" s="130"/>
      <c r="R278" s="199"/>
      <c r="S278" s="200"/>
      <c r="T278" s="132"/>
      <c r="AB278" s="201" t="str">
        <f>IFERROR(__xludf.DUMMYFUNCTION("FILTER('설정시트'!$D$7:$K$20,'설정시트'!$C$7:$C$20=I278)"),"#N/A")</f>
        <v>#N/A</v>
      </c>
      <c r="AC278" s="201"/>
      <c r="AD278" s="201"/>
      <c r="AE278" s="201"/>
      <c r="AF278" s="201"/>
      <c r="AG278" s="201"/>
      <c r="AH278" s="201"/>
      <c r="AI278" s="201"/>
    </row>
    <row r="279">
      <c r="H279" s="205"/>
      <c r="I279" s="206"/>
      <c r="J279" s="203"/>
      <c r="K279" s="207"/>
      <c r="L279" s="199"/>
      <c r="M279" s="130"/>
      <c r="N279" s="199"/>
      <c r="O279" s="200"/>
      <c r="P279" s="200"/>
      <c r="Q279" s="130"/>
      <c r="R279" s="199"/>
      <c r="S279" s="200"/>
      <c r="T279" s="132"/>
      <c r="AB279" s="201" t="str">
        <f>IFERROR(__xludf.DUMMYFUNCTION("FILTER('설정시트'!$D$7:$K$20,'설정시트'!$C$7:$C$20=I279)"),"#N/A")</f>
        <v>#N/A</v>
      </c>
      <c r="AC279" s="201"/>
      <c r="AD279" s="201"/>
      <c r="AE279" s="201"/>
      <c r="AF279" s="201"/>
      <c r="AG279" s="201"/>
      <c r="AH279" s="201"/>
      <c r="AI279" s="201"/>
    </row>
    <row r="280">
      <c r="H280" s="205"/>
      <c r="I280" s="206"/>
      <c r="J280" s="203"/>
      <c r="K280" s="207"/>
      <c r="L280" s="199"/>
      <c r="M280" s="130"/>
      <c r="N280" s="199"/>
      <c r="O280" s="200"/>
      <c r="P280" s="200"/>
      <c r="Q280" s="130"/>
      <c r="R280" s="199"/>
      <c r="S280" s="200"/>
      <c r="T280" s="132"/>
      <c r="AB280" s="201" t="str">
        <f>IFERROR(__xludf.DUMMYFUNCTION("FILTER('설정시트'!$D$7:$K$20,'설정시트'!$C$7:$C$20=I280)"),"#N/A")</f>
        <v>#N/A</v>
      </c>
      <c r="AC280" s="201"/>
      <c r="AD280" s="201"/>
      <c r="AE280" s="201"/>
      <c r="AF280" s="201"/>
      <c r="AG280" s="201"/>
      <c r="AH280" s="201"/>
      <c r="AI280" s="201"/>
    </row>
    <row r="281">
      <c r="H281" s="205"/>
      <c r="I281" s="206"/>
      <c r="J281" s="203"/>
      <c r="K281" s="207"/>
      <c r="L281" s="199"/>
      <c r="M281" s="130"/>
      <c r="N281" s="199"/>
      <c r="O281" s="200"/>
      <c r="P281" s="200"/>
      <c r="Q281" s="130"/>
      <c r="R281" s="199"/>
      <c r="S281" s="200"/>
      <c r="T281" s="132"/>
      <c r="AB281" s="201" t="str">
        <f>IFERROR(__xludf.DUMMYFUNCTION("FILTER('설정시트'!$D$7:$K$20,'설정시트'!$C$7:$C$20=I281)"),"#N/A")</f>
        <v>#N/A</v>
      </c>
      <c r="AC281" s="201"/>
      <c r="AD281" s="201"/>
      <c r="AE281" s="201"/>
      <c r="AF281" s="201"/>
      <c r="AG281" s="201"/>
      <c r="AH281" s="201"/>
      <c r="AI281" s="201"/>
    </row>
    <row r="282">
      <c r="H282" s="205"/>
      <c r="I282" s="206"/>
      <c r="J282" s="203"/>
      <c r="K282" s="207"/>
      <c r="L282" s="199"/>
      <c r="M282" s="130"/>
      <c r="N282" s="199"/>
      <c r="O282" s="200"/>
      <c r="P282" s="200"/>
      <c r="Q282" s="130"/>
      <c r="R282" s="199"/>
      <c r="S282" s="200"/>
      <c r="T282" s="132"/>
      <c r="AB282" s="201" t="str">
        <f>IFERROR(__xludf.DUMMYFUNCTION("FILTER('설정시트'!$D$7:$K$20,'설정시트'!$C$7:$C$20=I282)"),"#N/A")</f>
        <v>#N/A</v>
      </c>
      <c r="AC282" s="201"/>
      <c r="AD282" s="201"/>
      <c r="AE282" s="201"/>
      <c r="AF282" s="201"/>
      <c r="AG282" s="201"/>
      <c r="AH282" s="201"/>
      <c r="AI282" s="201"/>
    </row>
    <row r="283">
      <c r="H283" s="205"/>
      <c r="I283" s="206"/>
      <c r="J283" s="203"/>
      <c r="K283" s="207"/>
      <c r="L283" s="199"/>
      <c r="M283" s="130"/>
      <c r="N283" s="199"/>
      <c r="O283" s="200"/>
      <c r="P283" s="200"/>
      <c r="Q283" s="130"/>
      <c r="R283" s="199"/>
      <c r="S283" s="200"/>
      <c r="T283" s="132"/>
      <c r="AB283" s="201" t="str">
        <f>IFERROR(__xludf.DUMMYFUNCTION("FILTER('설정시트'!$D$7:$K$20,'설정시트'!$C$7:$C$20=I283)"),"#N/A")</f>
        <v>#N/A</v>
      </c>
      <c r="AC283" s="201"/>
      <c r="AD283" s="201"/>
      <c r="AE283" s="201"/>
      <c r="AF283" s="201"/>
      <c r="AG283" s="201"/>
      <c r="AH283" s="201"/>
      <c r="AI283" s="201"/>
    </row>
    <row r="284">
      <c r="H284" s="205"/>
      <c r="I284" s="206"/>
      <c r="J284" s="203"/>
      <c r="K284" s="207"/>
      <c r="L284" s="199"/>
      <c r="M284" s="130"/>
      <c r="N284" s="199"/>
      <c r="O284" s="200"/>
      <c r="P284" s="200"/>
      <c r="Q284" s="130"/>
      <c r="R284" s="199"/>
      <c r="S284" s="200"/>
      <c r="T284" s="132"/>
      <c r="AB284" s="201" t="str">
        <f>IFERROR(__xludf.DUMMYFUNCTION("FILTER('설정시트'!$D$7:$K$20,'설정시트'!$C$7:$C$20=I284)"),"#N/A")</f>
        <v>#N/A</v>
      </c>
      <c r="AC284" s="201"/>
      <c r="AD284" s="201"/>
      <c r="AE284" s="201"/>
      <c r="AF284" s="201"/>
      <c r="AG284" s="201"/>
      <c r="AH284" s="201"/>
      <c r="AI284" s="201"/>
    </row>
    <row r="285">
      <c r="H285" s="205"/>
      <c r="I285" s="206"/>
      <c r="J285" s="203"/>
      <c r="K285" s="207"/>
      <c r="L285" s="199"/>
      <c r="M285" s="130"/>
      <c r="N285" s="199"/>
      <c r="O285" s="200"/>
      <c r="P285" s="200"/>
      <c r="Q285" s="130"/>
      <c r="R285" s="199"/>
      <c r="S285" s="200"/>
      <c r="T285" s="132"/>
      <c r="AB285" s="201" t="str">
        <f>IFERROR(__xludf.DUMMYFUNCTION("FILTER('설정시트'!$D$7:$K$20,'설정시트'!$C$7:$C$20=I285)"),"#N/A")</f>
        <v>#N/A</v>
      </c>
      <c r="AC285" s="201"/>
      <c r="AD285" s="201"/>
      <c r="AE285" s="201"/>
      <c r="AF285" s="201"/>
      <c r="AG285" s="201"/>
      <c r="AH285" s="201"/>
      <c r="AI285" s="201"/>
    </row>
    <row r="286">
      <c r="H286" s="205"/>
      <c r="I286" s="206"/>
      <c r="J286" s="203"/>
      <c r="K286" s="207"/>
      <c r="L286" s="199"/>
      <c r="M286" s="130"/>
      <c r="N286" s="199"/>
      <c r="O286" s="200"/>
      <c r="P286" s="200"/>
      <c r="Q286" s="130"/>
      <c r="R286" s="199"/>
      <c r="S286" s="200"/>
      <c r="T286" s="132"/>
      <c r="AB286" s="201" t="str">
        <f>IFERROR(__xludf.DUMMYFUNCTION("FILTER('설정시트'!$D$7:$K$20,'설정시트'!$C$7:$C$20=I286)"),"#N/A")</f>
        <v>#N/A</v>
      </c>
      <c r="AC286" s="201"/>
      <c r="AD286" s="201"/>
      <c r="AE286" s="201"/>
      <c r="AF286" s="201"/>
      <c r="AG286" s="201"/>
      <c r="AH286" s="201"/>
      <c r="AI286" s="201"/>
    </row>
    <row r="287">
      <c r="H287" s="205"/>
      <c r="I287" s="206"/>
      <c r="J287" s="203"/>
      <c r="K287" s="207"/>
      <c r="L287" s="199"/>
      <c r="M287" s="130"/>
      <c r="N287" s="199"/>
      <c r="O287" s="200"/>
      <c r="P287" s="200"/>
      <c r="Q287" s="130"/>
      <c r="R287" s="199"/>
      <c r="S287" s="200"/>
      <c r="T287" s="132"/>
      <c r="AB287" s="201" t="str">
        <f>IFERROR(__xludf.DUMMYFUNCTION("FILTER('설정시트'!$D$7:$K$20,'설정시트'!$C$7:$C$20=I287)"),"#N/A")</f>
        <v>#N/A</v>
      </c>
      <c r="AC287" s="201"/>
      <c r="AD287" s="201"/>
      <c r="AE287" s="201"/>
      <c r="AF287" s="201"/>
      <c r="AG287" s="201"/>
      <c r="AH287" s="201"/>
      <c r="AI287" s="201"/>
    </row>
    <row r="288">
      <c r="H288" s="205"/>
      <c r="I288" s="206"/>
      <c r="J288" s="203"/>
      <c r="K288" s="207"/>
      <c r="L288" s="199"/>
      <c r="M288" s="130"/>
      <c r="N288" s="199"/>
      <c r="O288" s="200"/>
      <c r="P288" s="200"/>
      <c r="Q288" s="130"/>
      <c r="R288" s="199"/>
      <c r="S288" s="200"/>
      <c r="T288" s="132"/>
      <c r="AB288" s="201" t="str">
        <f>IFERROR(__xludf.DUMMYFUNCTION("FILTER('설정시트'!$D$7:$K$20,'설정시트'!$C$7:$C$20=I288)"),"#N/A")</f>
        <v>#N/A</v>
      </c>
      <c r="AC288" s="201"/>
      <c r="AD288" s="201"/>
      <c r="AE288" s="201"/>
      <c r="AF288" s="201"/>
      <c r="AG288" s="201"/>
      <c r="AH288" s="201"/>
      <c r="AI288" s="201"/>
    </row>
    <row r="289">
      <c r="H289" s="205"/>
      <c r="I289" s="206"/>
      <c r="J289" s="203"/>
      <c r="K289" s="207"/>
      <c r="L289" s="199"/>
      <c r="M289" s="130"/>
      <c r="N289" s="199"/>
      <c r="O289" s="200"/>
      <c r="P289" s="200"/>
      <c r="Q289" s="130"/>
      <c r="R289" s="199"/>
      <c r="S289" s="200"/>
      <c r="T289" s="132"/>
      <c r="AB289" s="201" t="str">
        <f>IFERROR(__xludf.DUMMYFUNCTION("FILTER('설정시트'!$D$7:$K$20,'설정시트'!$C$7:$C$20=I289)"),"#N/A")</f>
        <v>#N/A</v>
      </c>
      <c r="AC289" s="201"/>
      <c r="AD289" s="201"/>
      <c r="AE289" s="201"/>
      <c r="AF289" s="201"/>
      <c r="AG289" s="201"/>
      <c r="AH289" s="201"/>
      <c r="AI289" s="201"/>
    </row>
    <row r="290">
      <c r="H290" s="205"/>
      <c r="I290" s="206"/>
      <c r="J290" s="203"/>
      <c r="K290" s="207"/>
      <c r="L290" s="199"/>
      <c r="M290" s="130"/>
      <c r="N290" s="199"/>
      <c r="O290" s="200"/>
      <c r="P290" s="200"/>
      <c r="Q290" s="130"/>
      <c r="R290" s="199"/>
      <c r="S290" s="200"/>
      <c r="T290" s="132"/>
      <c r="AB290" s="201" t="str">
        <f>IFERROR(__xludf.DUMMYFUNCTION("FILTER('설정시트'!$D$7:$K$20,'설정시트'!$C$7:$C$20=I290)"),"#N/A")</f>
        <v>#N/A</v>
      </c>
      <c r="AC290" s="201"/>
      <c r="AD290" s="201"/>
      <c r="AE290" s="201"/>
      <c r="AF290" s="201"/>
      <c r="AG290" s="201"/>
      <c r="AH290" s="201"/>
      <c r="AI290" s="201"/>
    </row>
    <row r="291">
      <c r="H291" s="205"/>
      <c r="I291" s="206"/>
      <c r="J291" s="203"/>
      <c r="K291" s="207"/>
      <c r="L291" s="199"/>
      <c r="M291" s="130"/>
      <c r="N291" s="199"/>
      <c r="O291" s="200"/>
      <c r="P291" s="200"/>
      <c r="Q291" s="130"/>
      <c r="R291" s="199"/>
      <c r="S291" s="200"/>
      <c r="T291" s="132"/>
      <c r="AB291" s="201" t="str">
        <f>IFERROR(__xludf.DUMMYFUNCTION("FILTER('설정시트'!$D$7:$K$20,'설정시트'!$C$7:$C$20=I291)"),"#N/A")</f>
        <v>#N/A</v>
      </c>
      <c r="AC291" s="201"/>
      <c r="AD291" s="201"/>
      <c r="AE291" s="201"/>
      <c r="AF291" s="201"/>
      <c r="AG291" s="201"/>
      <c r="AH291" s="201"/>
      <c r="AI291" s="201"/>
    </row>
    <row r="292">
      <c r="H292" s="205"/>
      <c r="I292" s="206"/>
      <c r="J292" s="203"/>
      <c r="K292" s="207"/>
      <c r="L292" s="199"/>
      <c r="M292" s="130"/>
      <c r="N292" s="199"/>
      <c r="O292" s="200"/>
      <c r="P292" s="200"/>
      <c r="Q292" s="130"/>
      <c r="R292" s="199"/>
      <c r="S292" s="200"/>
      <c r="T292" s="132"/>
      <c r="AB292" s="201" t="str">
        <f>IFERROR(__xludf.DUMMYFUNCTION("FILTER('설정시트'!$D$7:$K$20,'설정시트'!$C$7:$C$20=I292)"),"#N/A")</f>
        <v>#N/A</v>
      </c>
      <c r="AC292" s="201"/>
      <c r="AD292" s="201"/>
      <c r="AE292" s="201"/>
      <c r="AF292" s="201"/>
      <c r="AG292" s="201"/>
      <c r="AH292" s="201"/>
      <c r="AI292" s="201"/>
    </row>
    <row r="293">
      <c r="H293" s="205"/>
      <c r="I293" s="206"/>
      <c r="J293" s="203"/>
      <c r="K293" s="207"/>
      <c r="L293" s="199"/>
      <c r="M293" s="130"/>
      <c r="N293" s="199"/>
      <c r="O293" s="200"/>
      <c r="P293" s="200"/>
      <c r="Q293" s="130"/>
      <c r="R293" s="199"/>
      <c r="S293" s="200"/>
      <c r="T293" s="132"/>
      <c r="AB293" s="201" t="str">
        <f>IFERROR(__xludf.DUMMYFUNCTION("FILTER('설정시트'!$D$7:$K$20,'설정시트'!$C$7:$C$20=I293)"),"#N/A")</f>
        <v>#N/A</v>
      </c>
      <c r="AC293" s="201"/>
      <c r="AD293" s="201"/>
      <c r="AE293" s="201"/>
      <c r="AF293" s="201"/>
      <c r="AG293" s="201"/>
      <c r="AH293" s="201"/>
      <c r="AI293" s="201"/>
    </row>
    <row r="294">
      <c r="H294" s="205"/>
      <c r="I294" s="206"/>
      <c r="J294" s="203"/>
      <c r="K294" s="207"/>
      <c r="L294" s="199"/>
      <c r="M294" s="130"/>
      <c r="N294" s="199"/>
      <c r="O294" s="200"/>
      <c r="P294" s="200"/>
      <c r="Q294" s="130"/>
      <c r="R294" s="199"/>
      <c r="S294" s="200"/>
      <c r="T294" s="132"/>
      <c r="AB294" s="201" t="str">
        <f>IFERROR(__xludf.DUMMYFUNCTION("FILTER('설정시트'!$D$7:$K$20,'설정시트'!$C$7:$C$20=I294)"),"#N/A")</f>
        <v>#N/A</v>
      </c>
      <c r="AC294" s="201"/>
      <c r="AD294" s="201"/>
      <c r="AE294" s="201"/>
      <c r="AF294" s="201"/>
      <c r="AG294" s="201"/>
      <c r="AH294" s="201"/>
      <c r="AI294" s="201"/>
    </row>
    <row r="295">
      <c r="H295" s="205"/>
      <c r="I295" s="206"/>
      <c r="J295" s="203"/>
      <c r="K295" s="207"/>
      <c r="L295" s="199"/>
      <c r="M295" s="130"/>
      <c r="N295" s="199"/>
      <c r="O295" s="200"/>
      <c r="P295" s="200"/>
      <c r="Q295" s="130"/>
      <c r="R295" s="199"/>
      <c r="S295" s="200"/>
      <c r="T295" s="132"/>
      <c r="AB295" s="201" t="str">
        <f>IFERROR(__xludf.DUMMYFUNCTION("FILTER('설정시트'!$D$7:$K$20,'설정시트'!$C$7:$C$20=I295)"),"#N/A")</f>
        <v>#N/A</v>
      </c>
      <c r="AC295" s="201"/>
      <c r="AD295" s="201"/>
      <c r="AE295" s="201"/>
      <c r="AF295" s="201"/>
      <c r="AG295" s="201"/>
      <c r="AH295" s="201"/>
      <c r="AI295" s="201"/>
    </row>
    <row r="296">
      <c r="H296" s="205"/>
      <c r="I296" s="206"/>
      <c r="J296" s="203"/>
      <c r="K296" s="207"/>
      <c r="L296" s="199"/>
      <c r="M296" s="130"/>
      <c r="N296" s="199"/>
      <c r="O296" s="200"/>
      <c r="P296" s="200"/>
      <c r="Q296" s="130"/>
      <c r="R296" s="199"/>
      <c r="S296" s="200"/>
      <c r="T296" s="132"/>
      <c r="AB296" s="201" t="str">
        <f>IFERROR(__xludf.DUMMYFUNCTION("FILTER('설정시트'!$D$7:$K$20,'설정시트'!$C$7:$C$20=I296)"),"#N/A")</f>
        <v>#N/A</v>
      </c>
      <c r="AC296" s="201"/>
      <c r="AD296" s="201"/>
      <c r="AE296" s="201"/>
      <c r="AF296" s="201"/>
      <c r="AG296" s="201"/>
      <c r="AH296" s="201"/>
      <c r="AI296" s="201"/>
    </row>
    <row r="297">
      <c r="H297" s="205"/>
      <c r="I297" s="206"/>
      <c r="J297" s="203"/>
      <c r="K297" s="207"/>
      <c r="L297" s="199"/>
      <c r="M297" s="130"/>
      <c r="N297" s="199"/>
      <c r="O297" s="200"/>
      <c r="P297" s="200"/>
      <c r="Q297" s="130"/>
      <c r="R297" s="199"/>
      <c r="S297" s="200"/>
      <c r="T297" s="132"/>
      <c r="AB297" s="201" t="str">
        <f>IFERROR(__xludf.DUMMYFUNCTION("FILTER('설정시트'!$D$7:$K$20,'설정시트'!$C$7:$C$20=I297)"),"#N/A")</f>
        <v>#N/A</v>
      </c>
      <c r="AC297" s="201"/>
      <c r="AD297" s="201"/>
      <c r="AE297" s="201"/>
      <c r="AF297" s="201"/>
      <c r="AG297" s="201"/>
      <c r="AH297" s="201"/>
      <c r="AI297" s="201"/>
    </row>
    <row r="298">
      <c r="H298" s="205"/>
      <c r="I298" s="206"/>
      <c r="J298" s="203"/>
      <c r="K298" s="207"/>
      <c r="L298" s="199"/>
      <c r="M298" s="130"/>
      <c r="N298" s="199"/>
      <c r="O298" s="200"/>
      <c r="P298" s="200"/>
      <c r="Q298" s="130"/>
      <c r="R298" s="199"/>
      <c r="S298" s="200"/>
      <c r="T298" s="132"/>
      <c r="AB298" s="201" t="str">
        <f>IFERROR(__xludf.DUMMYFUNCTION("FILTER('설정시트'!$D$7:$K$20,'설정시트'!$C$7:$C$20=I298)"),"#N/A")</f>
        <v>#N/A</v>
      </c>
      <c r="AC298" s="201"/>
      <c r="AD298" s="201"/>
      <c r="AE298" s="201"/>
      <c r="AF298" s="201"/>
      <c r="AG298" s="201"/>
      <c r="AH298" s="201"/>
      <c r="AI298" s="201"/>
    </row>
    <row r="299">
      <c r="H299" s="205"/>
      <c r="I299" s="206"/>
      <c r="J299" s="203"/>
      <c r="K299" s="207"/>
      <c r="L299" s="199"/>
      <c r="M299" s="130"/>
      <c r="N299" s="199"/>
      <c r="O299" s="200"/>
      <c r="P299" s="200"/>
      <c r="Q299" s="130"/>
      <c r="R299" s="199"/>
      <c r="S299" s="200"/>
      <c r="T299" s="132"/>
      <c r="AB299" s="201" t="str">
        <f>IFERROR(__xludf.DUMMYFUNCTION("FILTER('설정시트'!$D$7:$K$20,'설정시트'!$C$7:$C$20=I299)"),"#N/A")</f>
        <v>#N/A</v>
      </c>
      <c r="AC299" s="201"/>
      <c r="AD299" s="201"/>
      <c r="AE299" s="201"/>
      <c r="AF299" s="201"/>
      <c r="AG299" s="201"/>
      <c r="AH299" s="201"/>
      <c r="AI299" s="201"/>
    </row>
    <row r="300">
      <c r="H300" s="205"/>
      <c r="I300" s="206"/>
      <c r="J300" s="203"/>
      <c r="K300" s="207"/>
      <c r="L300" s="199"/>
      <c r="M300" s="130"/>
      <c r="N300" s="199"/>
      <c r="O300" s="200"/>
      <c r="P300" s="200"/>
      <c r="Q300" s="130"/>
      <c r="R300" s="199"/>
      <c r="S300" s="200"/>
      <c r="T300" s="132"/>
      <c r="AB300" s="201" t="str">
        <f>IFERROR(__xludf.DUMMYFUNCTION("FILTER('설정시트'!$D$7:$K$20,'설정시트'!$C$7:$C$20=I300)"),"#N/A")</f>
        <v>#N/A</v>
      </c>
      <c r="AC300" s="201"/>
      <c r="AD300" s="201"/>
      <c r="AE300" s="201"/>
      <c r="AF300" s="201"/>
      <c r="AG300" s="201"/>
      <c r="AH300" s="201"/>
      <c r="AI300" s="201"/>
    </row>
    <row r="301">
      <c r="H301" s="205"/>
      <c r="I301" s="206"/>
      <c r="J301" s="203"/>
      <c r="K301" s="207"/>
      <c r="L301" s="199"/>
      <c r="M301" s="130"/>
      <c r="N301" s="199"/>
      <c r="O301" s="200"/>
      <c r="P301" s="200"/>
      <c r="Q301" s="130"/>
      <c r="R301" s="199"/>
      <c r="S301" s="200"/>
      <c r="T301" s="132"/>
      <c r="AB301" s="201" t="str">
        <f>IFERROR(__xludf.DUMMYFUNCTION("FILTER('설정시트'!$D$7:$K$20,'설정시트'!$C$7:$C$20=I301)"),"#N/A")</f>
        <v>#N/A</v>
      </c>
      <c r="AC301" s="201"/>
      <c r="AD301" s="201"/>
      <c r="AE301" s="201"/>
      <c r="AF301" s="201"/>
      <c r="AG301" s="201"/>
      <c r="AH301" s="201"/>
      <c r="AI301" s="201"/>
    </row>
    <row r="302">
      <c r="H302" s="205"/>
      <c r="I302" s="206"/>
      <c r="J302" s="203"/>
      <c r="K302" s="207"/>
      <c r="L302" s="199"/>
      <c r="M302" s="130"/>
      <c r="N302" s="199"/>
      <c r="O302" s="200"/>
      <c r="P302" s="200"/>
      <c r="Q302" s="130"/>
      <c r="R302" s="199"/>
      <c r="S302" s="200"/>
      <c r="T302" s="132"/>
      <c r="AB302" s="201" t="str">
        <f>IFERROR(__xludf.DUMMYFUNCTION("FILTER('설정시트'!$D$7:$K$20,'설정시트'!$C$7:$C$20=I302)"),"#N/A")</f>
        <v>#N/A</v>
      </c>
      <c r="AC302" s="201"/>
      <c r="AD302" s="201"/>
      <c r="AE302" s="201"/>
      <c r="AF302" s="201"/>
      <c r="AG302" s="201"/>
      <c r="AH302" s="201"/>
      <c r="AI302" s="201"/>
    </row>
    <row r="303">
      <c r="H303" s="205"/>
      <c r="I303" s="206"/>
      <c r="J303" s="203"/>
      <c r="K303" s="207"/>
      <c r="L303" s="199"/>
      <c r="M303" s="130"/>
      <c r="N303" s="199"/>
      <c r="O303" s="200"/>
      <c r="P303" s="200"/>
      <c r="Q303" s="130"/>
      <c r="R303" s="199"/>
      <c r="S303" s="200"/>
      <c r="T303" s="132"/>
      <c r="AB303" s="201" t="str">
        <f>IFERROR(__xludf.DUMMYFUNCTION("FILTER('설정시트'!$D$7:$K$20,'설정시트'!$C$7:$C$20=I303)"),"#N/A")</f>
        <v>#N/A</v>
      </c>
      <c r="AC303" s="201"/>
      <c r="AD303" s="201"/>
      <c r="AE303" s="201"/>
      <c r="AF303" s="201"/>
      <c r="AG303" s="201"/>
      <c r="AH303" s="201"/>
      <c r="AI303" s="201"/>
    </row>
    <row r="304">
      <c r="H304" s="205"/>
      <c r="I304" s="206"/>
      <c r="J304" s="203"/>
      <c r="K304" s="207"/>
      <c r="L304" s="199"/>
      <c r="M304" s="130"/>
      <c r="N304" s="199"/>
      <c r="O304" s="200"/>
      <c r="P304" s="200"/>
      <c r="Q304" s="130"/>
      <c r="R304" s="199"/>
      <c r="S304" s="200"/>
      <c r="T304" s="132"/>
      <c r="AB304" s="201" t="str">
        <f>IFERROR(__xludf.DUMMYFUNCTION("FILTER('설정시트'!$D$7:$K$20,'설정시트'!$C$7:$C$20=I304)"),"#N/A")</f>
        <v>#N/A</v>
      </c>
      <c r="AC304" s="201"/>
      <c r="AD304" s="201"/>
      <c r="AE304" s="201"/>
      <c r="AF304" s="201"/>
      <c r="AG304" s="201"/>
      <c r="AH304" s="201"/>
      <c r="AI304" s="201"/>
    </row>
    <row r="305">
      <c r="H305" s="205"/>
      <c r="I305" s="206"/>
      <c r="J305" s="203"/>
      <c r="K305" s="207"/>
      <c r="L305" s="199"/>
      <c r="M305" s="130"/>
      <c r="N305" s="199"/>
      <c r="O305" s="200"/>
      <c r="P305" s="200"/>
      <c r="Q305" s="130"/>
      <c r="R305" s="199"/>
      <c r="S305" s="200"/>
      <c r="T305" s="132"/>
      <c r="AB305" s="201" t="str">
        <f>IFERROR(__xludf.DUMMYFUNCTION("FILTER('설정시트'!$D$7:$K$20,'설정시트'!$C$7:$C$20=I305)"),"#N/A")</f>
        <v>#N/A</v>
      </c>
      <c r="AC305" s="201"/>
      <c r="AD305" s="201"/>
      <c r="AE305" s="201"/>
      <c r="AF305" s="201"/>
      <c r="AG305" s="201"/>
      <c r="AH305" s="201"/>
      <c r="AI305" s="201"/>
    </row>
    <row r="306">
      <c r="H306" s="205"/>
      <c r="I306" s="206"/>
      <c r="J306" s="203"/>
      <c r="K306" s="207"/>
      <c r="L306" s="199"/>
      <c r="M306" s="130"/>
      <c r="N306" s="199"/>
      <c r="O306" s="200"/>
      <c r="P306" s="200"/>
      <c r="Q306" s="130"/>
      <c r="R306" s="199"/>
      <c r="S306" s="200"/>
      <c r="T306" s="132"/>
      <c r="AB306" s="201" t="str">
        <f>IFERROR(__xludf.DUMMYFUNCTION("FILTER('설정시트'!$D$7:$K$20,'설정시트'!$C$7:$C$20=I306)"),"#N/A")</f>
        <v>#N/A</v>
      </c>
      <c r="AC306" s="201"/>
      <c r="AD306" s="201"/>
      <c r="AE306" s="201"/>
      <c r="AF306" s="201"/>
      <c r="AG306" s="201"/>
      <c r="AH306" s="201"/>
      <c r="AI306" s="201"/>
    </row>
    <row r="307">
      <c r="H307" s="205"/>
      <c r="I307" s="206"/>
      <c r="J307" s="203"/>
      <c r="K307" s="207"/>
      <c r="L307" s="199"/>
      <c r="M307" s="130"/>
      <c r="N307" s="199"/>
      <c r="O307" s="200"/>
      <c r="P307" s="200"/>
      <c r="Q307" s="130"/>
      <c r="R307" s="199"/>
      <c r="S307" s="200"/>
      <c r="T307" s="132"/>
      <c r="AB307" s="201" t="str">
        <f>IFERROR(__xludf.DUMMYFUNCTION("FILTER('설정시트'!$D$7:$K$20,'설정시트'!$C$7:$C$20=I307)"),"#N/A")</f>
        <v>#N/A</v>
      </c>
      <c r="AC307" s="201"/>
      <c r="AD307" s="201"/>
      <c r="AE307" s="201"/>
      <c r="AF307" s="201"/>
      <c r="AG307" s="201"/>
      <c r="AH307" s="201"/>
      <c r="AI307" s="201"/>
    </row>
    <row r="308">
      <c r="H308" s="205"/>
      <c r="I308" s="206"/>
      <c r="J308" s="203"/>
      <c r="K308" s="207"/>
      <c r="L308" s="199"/>
      <c r="M308" s="130"/>
      <c r="N308" s="199"/>
      <c r="O308" s="200"/>
      <c r="P308" s="200"/>
      <c r="Q308" s="130"/>
      <c r="R308" s="199"/>
      <c r="S308" s="200"/>
      <c r="T308" s="132"/>
      <c r="AB308" s="201" t="str">
        <f>IFERROR(__xludf.DUMMYFUNCTION("FILTER('설정시트'!$D$7:$K$20,'설정시트'!$C$7:$C$20=I308)"),"#N/A")</f>
        <v>#N/A</v>
      </c>
      <c r="AC308" s="201"/>
      <c r="AD308" s="201"/>
      <c r="AE308" s="201"/>
      <c r="AF308" s="201"/>
      <c r="AG308" s="201"/>
      <c r="AH308" s="201"/>
      <c r="AI308" s="201"/>
    </row>
    <row r="309">
      <c r="H309" s="205"/>
      <c r="I309" s="206"/>
      <c r="J309" s="203"/>
      <c r="K309" s="207"/>
      <c r="L309" s="199"/>
      <c r="M309" s="130"/>
      <c r="N309" s="199"/>
      <c r="O309" s="200"/>
      <c r="P309" s="200"/>
      <c r="Q309" s="130"/>
      <c r="R309" s="199"/>
      <c r="S309" s="200"/>
      <c r="T309" s="132"/>
      <c r="AB309" s="201" t="str">
        <f>IFERROR(__xludf.DUMMYFUNCTION("FILTER('설정시트'!$D$7:$K$20,'설정시트'!$C$7:$C$20=I309)"),"#N/A")</f>
        <v>#N/A</v>
      </c>
      <c r="AC309" s="201"/>
      <c r="AD309" s="201"/>
      <c r="AE309" s="201"/>
      <c r="AF309" s="201"/>
      <c r="AG309" s="201"/>
      <c r="AH309" s="201"/>
      <c r="AI309" s="201"/>
    </row>
    <row r="310">
      <c r="H310" s="205"/>
      <c r="I310" s="206"/>
      <c r="J310" s="203"/>
      <c r="K310" s="207"/>
      <c r="L310" s="199"/>
      <c r="M310" s="130"/>
      <c r="N310" s="199"/>
      <c r="O310" s="200"/>
      <c r="P310" s="200"/>
      <c r="Q310" s="130"/>
      <c r="R310" s="199"/>
      <c r="S310" s="200"/>
      <c r="T310" s="132"/>
      <c r="AB310" s="201" t="str">
        <f>IFERROR(__xludf.DUMMYFUNCTION("FILTER('설정시트'!$D$7:$K$20,'설정시트'!$C$7:$C$20=I310)"),"#N/A")</f>
        <v>#N/A</v>
      </c>
      <c r="AC310" s="201"/>
      <c r="AD310" s="201"/>
      <c r="AE310" s="201"/>
      <c r="AF310" s="201"/>
      <c r="AG310" s="201"/>
      <c r="AH310" s="201"/>
      <c r="AI310" s="201"/>
    </row>
    <row r="311">
      <c r="H311" s="205"/>
      <c r="I311" s="206"/>
      <c r="J311" s="203"/>
      <c r="K311" s="207"/>
      <c r="L311" s="199"/>
      <c r="M311" s="130"/>
      <c r="N311" s="199"/>
      <c r="O311" s="200"/>
      <c r="P311" s="200"/>
      <c r="Q311" s="130"/>
      <c r="R311" s="199"/>
      <c r="S311" s="200"/>
      <c r="T311" s="132"/>
      <c r="AB311" s="201" t="str">
        <f>IFERROR(__xludf.DUMMYFUNCTION("FILTER('설정시트'!$D$7:$K$20,'설정시트'!$C$7:$C$20=I311)"),"#N/A")</f>
        <v>#N/A</v>
      </c>
      <c r="AC311" s="201"/>
      <c r="AD311" s="201"/>
      <c r="AE311" s="201"/>
      <c r="AF311" s="201"/>
      <c r="AG311" s="201"/>
      <c r="AH311" s="201"/>
      <c r="AI311" s="201"/>
    </row>
    <row r="312">
      <c r="H312" s="205"/>
      <c r="I312" s="206"/>
      <c r="J312" s="203"/>
      <c r="K312" s="207"/>
      <c r="L312" s="199"/>
      <c r="M312" s="130"/>
      <c r="N312" s="199"/>
      <c r="O312" s="200"/>
      <c r="P312" s="200"/>
      <c r="Q312" s="130"/>
      <c r="R312" s="199"/>
      <c r="S312" s="200"/>
      <c r="T312" s="132"/>
      <c r="AB312" s="201" t="str">
        <f>IFERROR(__xludf.DUMMYFUNCTION("FILTER('설정시트'!$D$7:$K$20,'설정시트'!$C$7:$C$20=I312)"),"#N/A")</f>
        <v>#N/A</v>
      </c>
      <c r="AC312" s="201"/>
      <c r="AD312" s="201"/>
      <c r="AE312" s="201"/>
      <c r="AF312" s="201"/>
      <c r="AG312" s="201"/>
      <c r="AH312" s="201"/>
      <c r="AI312" s="201"/>
    </row>
    <row r="313">
      <c r="H313" s="205"/>
      <c r="I313" s="206"/>
      <c r="J313" s="203"/>
      <c r="K313" s="207"/>
      <c r="L313" s="199"/>
      <c r="M313" s="130"/>
      <c r="N313" s="199"/>
      <c r="O313" s="200"/>
      <c r="P313" s="200"/>
      <c r="Q313" s="130"/>
      <c r="R313" s="199"/>
      <c r="S313" s="200"/>
      <c r="T313" s="132"/>
      <c r="AB313" s="201" t="str">
        <f>IFERROR(__xludf.DUMMYFUNCTION("FILTER('설정시트'!$D$7:$K$20,'설정시트'!$C$7:$C$20=I313)"),"#N/A")</f>
        <v>#N/A</v>
      </c>
      <c r="AC313" s="201"/>
      <c r="AD313" s="201"/>
      <c r="AE313" s="201"/>
      <c r="AF313" s="201"/>
      <c r="AG313" s="201"/>
      <c r="AH313" s="201"/>
      <c r="AI313" s="201"/>
    </row>
    <row r="314">
      <c r="H314" s="205"/>
      <c r="I314" s="206"/>
      <c r="J314" s="203"/>
      <c r="K314" s="207"/>
      <c r="L314" s="199"/>
      <c r="M314" s="130"/>
      <c r="N314" s="199"/>
      <c r="O314" s="200"/>
      <c r="P314" s="200"/>
      <c r="Q314" s="130"/>
      <c r="R314" s="199"/>
      <c r="S314" s="200"/>
      <c r="T314" s="132"/>
      <c r="AB314" s="201" t="str">
        <f>IFERROR(__xludf.DUMMYFUNCTION("FILTER('설정시트'!$D$7:$K$20,'설정시트'!$C$7:$C$20=I314)"),"#N/A")</f>
        <v>#N/A</v>
      </c>
      <c r="AC314" s="201"/>
      <c r="AD314" s="201"/>
      <c r="AE314" s="201"/>
      <c r="AF314" s="201"/>
      <c r="AG314" s="201"/>
      <c r="AH314" s="201"/>
      <c r="AI314" s="201"/>
    </row>
    <row r="315">
      <c r="H315" s="205"/>
      <c r="I315" s="206"/>
      <c r="J315" s="203"/>
      <c r="K315" s="207"/>
      <c r="L315" s="199"/>
      <c r="M315" s="130"/>
      <c r="N315" s="199"/>
      <c r="O315" s="200"/>
      <c r="P315" s="200"/>
      <c r="Q315" s="130"/>
      <c r="R315" s="199"/>
      <c r="S315" s="200"/>
      <c r="T315" s="132"/>
      <c r="AB315" s="201" t="str">
        <f>IFERROR(__xludf.DUMMYFUNCTION("FILTER('설정시트'!$D$7:$K$20,'설정시트'!$C$7:$C$20=I315)"),"#N/A")</f>
        <v>#N/A</v>
      </c>
      <c r="AC315" s="201"/>
      <c r="AD315" s="201"/>
      <c r="AE315" s="201"/>
      <c r="AF315" s="201"/>
      <c r="AG315" s="201"/>
      <c r="AH315" s="201"/>
      <c r="AI315" s="201"/>
    </row>
    <row r="316">
      <c r="H316" s="205"/>
      <c r="I316" s="206"/>
      <c r="J316" s="203"/>
      <c r="K316" s="207"/>
      <c r="L316" s="199"/>
      <c r="M316" s="130"/>
      <c r="N316" s="199"/>
      <c r="O316" s="200"/>
      <c r="P316" s="200"/>
      <c r="Q316" s="130"/>
      <c r="R316" s="199"/>
      <c r="S316" s="200"/>
      <c r="T316" s="132"/>
      <c r="AB316" s="201" t="str">
        <f>IFERROR(__xludf.DUMMYFUNCTION("FILTER('설정시트'!$D$7:$K$20,'설정시트'!$C$7:$C$20=I316)"),"#N/A")</f>
        <v>#N/A</v>
      </c>
      <c r="AC316" s="201"/>
      <c r="AD316" s="201"/>
      <c r="AE316" s="201"/>
      <c r="AF316" s="201"/>
      <c r="AG316" s="201"/>
      <c r="AH316" s="201"/>
      <c r="AI316" s="201"/>
    </row>
    <row r="317">
      <c r="H317" s="205"/>
      <c r="I317" s="206"/>
      <c r="J317" s="203"/>
      <c r="K317" s="207"/>
      <c r="L317" s="199"/>
      <c r="M317" s="130"/>
      <c r="N317" s="199"/>
      <c r="O317" s="200"/>
      <c r="P317" s="200"/>
      <c r="Q317" s="130"/>
      <c r="R317" s="199"/>
      <c r="S317" s="200"/>
      <c r="T317" s="132"/>
      <c r="AB317" s="201" t="str">
        <f>IFERROR(__xludf.DUMMYFUNCTION("FILTER('설정시트'!$D$7:$K$20,'설정시트'!$C$7:$C$20=I317)"),"#N/A")</f>
        <v>#N/A</v>
      </c>
      <c r="AC317" s="201"/>
      <c r="AD317" s="201"/>
      <c r="AE317" s="201"/>
      <c r="AF317" s="201"/>
      <c r="AG317" s="201"/>
      <c r="AH317" s="201"/>
      <c r="AI317" s="201"/>
    </row>
    <row r="318">
      <c r="H318" s="205"/>
      <c r="I318" s="206"/>
      <c r="J318" s="203"/>
      <c r="K318" s="207"/>
      <c r="L318" s="199"/>
      <c r="M318" s="130"/>
      <c r="N318" s="199"/>
      <c r="O318" s="200"/>
      <c r="P318" s="200"/>
      <c r="Q318" s="130"/>
      <c r="R318" s="199"/>
      <c r="S318" s="200"/>
      <c r="T318" s="132"/>
      <c r="AB318" s="201" t="str">
        <f>IFERROR(__xludf.DUMMYFUNCTION("FILTER('설정시트'!$D$7:$K$20,'설정시트'!$C$7:$C$20=I318)"),"#N/A")</f>
        <v>#N/A</v>
      </c>
      <c r="AC318" s="201"/>
      <c r="AD318" s="201"/>
      <c r="AE318" s="201"/>
      <c r="AF318" s="201"/>
      <c r="AG318" s="201"/>
      <c r="AH318" s="201"/>
      <c r="AI318" s="201"/>
    </row>
    <row r="319">
      <c r="H319" s="205"/>
      <c r="I319" s="206"/>
      <c r="J319" s="203"/>
      <c r="K319" s="207"/>
      <c r="L319" s="199"/>
      <c r="M319" s="130"/>
      <c r="N319" s="199"/>
      <c r="O319" s="200"/>
      <c r="P319" s="200"/>
      <c r="Q319" s="130"/>
      <c r="R319" s="199"/>
      <c r="S319" s="200"/>
      <c r="T319" s="132"/>
      <c r="AB319" s="201" t="str">
        <f>IFERROR(__xludf.DUMMYFUNCTION("FILTER('설정시트'!$D$7:$K$20,'설정시트'!$C$7:$C$20=I319)"),"#N/A")</f>
        <v>#N/A</v>
      </c>
      <c r="AC319" s="201"/>
      <c r="AD319" s="201"/>
      <c r="AE319" s="201"/>
      <c r="AF319" s="201"/>
      <c r="AG319" s="201"/>
      <c r="AH319" s="201"/>
      <c r="AI319" s="201"/>
    </row>
    <row r="320">
      <c r="H320" s="205"/>
      <c r="I320" s="206"/>
      <c r="J320" s="203"/>
      <c r="K320" s="207"/>
      <c r="L320" s="199"/>
      <c r="M320" s="130"/>
      <c r="N320" s="199"/>
      <c r="O320" s="200"/>
      <c r="P320" s="200"/>
      <c r="Q320" s="130"/>
      <c r="R320" s="199"/>
      <c r="S320" s="200"/>
      <c r="T320" s="132"/>
      <c r="AB320" s="201" t="str">
        <f>IFERROR(__xludf.DUMMYFUNCTION("FILTER('설정시트'!$D$7:$K$20,'설정시트'!$C$7:$C$20=I320)"),"#N/A")</f>
        <v>#N/A</v>
      </c>
      <c r="AC320" s="201"/>
      <c r="AD320" s="201"/>
      <c r="AE320" s="201"/>
      <c r="AF320" s="201"/>
      <c r="AG320" s="201"/>
      <c r="AH320" s="201"/>
      <c r="AI320" s="201"/>
    </row>
    <row r="321">
      <c r="H321" s="205"/>
      <c r="I321" s="206"/>
      <c r="J321" s="203"/>
      <c r="K321" s="207"/>
      <c r="L321" s="199"/>
      <c r="M321" s="130"/>
      <c r="N321" s="199"/>
      <c r="O321" s="200"/>
      <c r="P321" s="200"/>
      <c r="Q321" s="130"/>
      <c r="R321" s="199"/>
      <c r="S321" s="200"/>
      <c r="T321" s="132"/>
      <c r="AB321" s="201" t="str">
        <f>IFERROR(__xludf.DUMMYFUNCTION("FILTER('설정시트'!$D$7:$K$20,'설정시트'!$C$7:$C$20=I321)"),"#N/A")</f>
        <v>#N/A</v>
      </c>
      <c r="AC321" s="201"/>
      <c r="AD321" s="201"/>
      <c r="AE321" s="201"/>
      <c r="AF321" s="201"/>
      <c r="AG321" s="201"/>
      <c r="AH321" s="201"/>
      <c r="AI321" s="201"/>
    </row>
    <row r="322">
      <c r="H322" s="205"/>
      <c r="I322" s="206"/>
      <c r="J322" s="203"/>
      <c r="K322" s="207"/>
      <c r="L322" s="199"/>
      <c r="M322" s="130"/>
      <c r="N322" s="199"/>
      <c r="O322" s="200"/>
      <c r="P322" s="200"/>
      <c r="Q322" s="130"/>
      <c r="R322" s="199"/>
      <c r="S322" s="200"/>
      <c r="T322" s="132"/>
      <c r="AB322" s="201" t="str">
        <f>IFERROR(__xludf.DUMMYFUNCTION("FILTER('설정시트'!$D$7:$K$20,'설정시트'!$C$7:$C$20=I322)"),"#N/A")</f>
        <v>#N/A</v>
      </c>
      <c r="AC322" s="201"/>
      <c r="AD322" s="201"/>
      <c r="AE322" s="201"/>
      <c r="AF322" s="201"/>
      <c r="AG322" s="201"/>
      <c r="AH322" s="201"/>
      <c r="AI322" s="201"/>
    </row>
    <row r="323">
      <c r="H323" s="205"/>
      <c r="I323" s="206"/>
      <c r="J323" s="203"/>
      <c r="K323" s="207"/>
      <c r="L323" s="199"/>
      <c r="M323" s="130"/>
      <c r="N323" s="199"/>
      <c r="O323" s="200"/>
      <c r="P323" s="200"/>
      <c r="Q323" s="130"/>
      <c r="R323" s="199"/>
      <c r="S323" s="200"/>
      <c r="T323" s="132"/>
      <c r="AB323" s="201" t="str">
        <f>IFERROR(__xludf.DUMMYFUNCTION("FILTER('설정시트'!$D$7:$K$20,'설정시트'!$C$7:$C$20=I323)"),"#N/A")</f>
        <v>#N/A</v>
      </c>
      <c r="AC323" s="201"/>
      <c r="AD323" s="201"/>
      <c r="AE323" s="201"/>
      <c r="AF323" s="201"/>
      <c r="AG323" s="201"/>
      <c r="AH323" s="201"/>
      <c r="AI323" s="201"/>
    </row>
    <row r="324">
      <c r="H324" s="205"/>
      <c r="I324" s="206"/>
      <c r="J324" s="203"/>
      <c r="K324" s="207"/>
      <c r="L324" s="199"/>
      <c r="M324" s="130"/>
      <c r="N324" s="199"/>
      <c r="O324" s="200"/>
      <c r="P324" s="200"/>
      <c r="Q324" s="130"/>
      <c r="R324" s="199"/>
      <c r="S324" s="200"/>
      <c r="T324" s="132"/>
      <c r="AB324" s="201" t="str">
        <f>IFERROR(__xludf.DUMMYFUNCTION("FILTER('설정시트'!$D$7:$K$20,'설정시트'!$C$7:$C$20=I324)"),"#N/A")</f>
        <v>#N/A</v>
      </c>
      <c r="AC324" s="201"/>
      <c r="AD324" s="201"/>
      <c r="AE324" s="201"/>
      <c r="AF324" s="201"/>
      <c r="AG324" s="201"/>
      <c r="AH324" s="201"/>
      <c r="AI324" s="201"/>
    </row>
    <row r="325">
      <c r="H325" s="205"/>
      <c r="I325" s="206"/>
      <c r="J325" s="203"/>
      <c r="K325" s="207"/>
      <c r="L325" s="199"/>
      <c r="M325" s="130"/>
      <c r="N325" s="199"/>
      <c r="O325" s="200"/>
      <c r="P325" s="200"/>
      <c r="Q325" s="130"/>
      <c r="R325" s="199"/>
      <c r="S325" s="200"/>
      <c r="T325" s="132"/>
      <c r="AB325" s="201" t="str">
        <f>IFERROR(__xludf.DUMMYFUNCTION("FILTER('설정시트'!$D$7:$K$20,'설정시트'!$C$7:$C$20=I325)"),"#N/A")</f>
        <v>#N/A</v>
      </c>
      <c r="AC325" s="201"/>
      <c r="AD325" s="201"/>
      <c r="AE325" s="201"/>
      <c r="AF325" s="201"/>
      <c r="AG325" s="201"/>
      <c r="AH325" s="201"/>
      <c r="AI325" s="201"/>
    </row>
    <row r="326">
      <c r="H326" s="205"/>
      <c r="I326" s="206"/>
      <c r="J326" s="203"/>
      <c r="K326" s="207"/>
      <c r="L326" s="199"/>
      <c r="M326" s="130"/>
      <c r="N326" s="199"/>
      <c r="O326" s="200"/>
      <c r="P326" s="200"/>
      <c r="Q326" s="130"/>
      <c r="R326" s="199"/>
      <c r="S326" s="200"/>
      <c r="T326" s="132"/>
      <c r="AB326" s="201" t="str">
        <f>IFERROR(__xludf.DUMMYFUNCTION("FILTER('설정시트'!$D$7:$K$20,'설정시트'!$C$7:$C$20=I326)"),"#N/A")</f>
        <v>#N/A</v>
      </c>
      <c r="AC326" s="201"/>
      <c r="AD326" s="201"/>
      <c r="AE326" s="201"/>
      <c r="AF326" s="201"/>
      <c r="AG326" s="201"/>
      <c r="AH326" s="201"/>
      <c r="AI326" s="201"/>
    </row>
    <row r="327">
      <c r="H327" s="205"/>
      <c r="I327" s="206"/>
      <c r="J327" s="203"/>
      <c r="K327" s="207"/>
      <c r="L327" s="199"/>
      <c r="M327" s="130"/>
      <c r="N327" s="199"/>
      <c r="O327" s="200"/>
      <c r="P327" s="200"/>
      <c r="Q327" s="130"/>
      <c r="R327" s="199"/>
      <c r="S327" s="200"/>
      <c r="T327" s="132"/>
      <c r="AB327" s="201" t="str">
        <f>IFERROR(__xludf.DUMMYFUNCTION("FILTER('설정시트'!$D$7:$K$20,'설정시트'!$C$7:$C$20=I327)"),"#N/A")</f>
        <v>#N/A</v>
      </c>
      <c r="AC327" s="201"/>
      <c r="AD327" s="201"/>
      <c r="AE327" s="201"/>
      <c r="AF327" s="201"/>
      <c r="AG327" s="201"/>
      <c r="AH327" s="201"/>
      <c r="AI327" s="201"/>
    </row>
    <row r="328">
      <c r="H328" s="205"/>
      <c r="I328" s="206"/>
      <c r="J328" s="203"/>
      <c r="K328" s="207"/>
      <c r="L328" s="199"/>
      <c r="M328" s="130"/>
      <c r="N328" s="199"/>
      <c r="O328" s="200"/>
      <c r="P328" s="200"/>
      <c r="Q328" s="130"/>
      <c r="R328" s="199"/>
      <c r="S328" s="200"/>
      <c r="T328" s="132"/>
      <c r="AB328" s="201" t="str">
        <f>IFERROR(__xludf.DUMMYFUNCTION("FILTER('설정시트'!$D$7:$K$20,'설정시트'!$C$7:$C$20=I328)"),"#N/A")</f>
        <v>#N/A</v>
      </c>
      <c r="AC328" s="201"/>
      <c r="AD328" s="201"/>
      <c r="AE328" s="201"/>
      <c r="AF328" s="201"/>
      <c r="AG328" s="201"/>
      <c r="AH328" s="201"/>
      <c r="AI328" s="201"/>
    </row>
    <row r="329">
      <c r="H329" s="205"/>
      <c r="I329" s="206"/>
      <c r="J329" s="203"/>
      <c r="K329" s="207"/>
      <c r="L329" s="199"/>
      <c r="M329" s="130"/>
      <c r="N329" s="199"/>
      <c r="O329" s="200"/>
      <c r="P329" s="200"/>
      <c r="Q329" s="130"/>
      <c r="R329" s="199"/>
      <c r="S329" s="200"/>
      <c r="T329" s="132"/>
      <c r="AB329" s="201" t="str">
        <f>IFERROR(__xludf.DUMMYFUNCTION("FILTER('설정시트'!$D$7:$K$20,'설정시트'!$C$7:$C$20=I329)"),"#N/A")</f>
        <v>#N/A</v>
      </c>
      <c r="AC329" s="201"/>
      <c r="AD329" s="201"/>
      <c r="AE329" s="201"/>
      <c r="AF329" s="201"/>
      <c r="AG329" s="201"/>
      <c r="AH329" s="201"/>
      <c r="AI329" s="201"/>
    </row>
    <row r="330">
      <c r="H330" s="205"/>
      <c r="I330" s="206"/>
      <c r="J330" s="203"/>
      <c r="K330" s="207"/>
      <c r="L330" s="199"/>
      <c r="M330" s="130"/>
      <c r="N330" s="199"/>
      <c r="O330" s="200"/>
      <c r="P330" s="200"/>
      <c r="Q330" s="130"/>
      <c r="R330" s="199"/>
      <c r="S330" s="200"/>
      <c r="T330" s="132"/>
      <c r="AB330" s="201" t="str">
        <f>IFERROR(__xludf.DUMMYFUNCTION("FILTER('설정시트'!$D$7:$K$20,'설정시트'!$C$7:$C$20=I330)"),"#N/A")</f>
        <v>#N/A</v>
      </c>
      <c r="AC330" s="201"/>
      <c r="AD330" s="201"/>
      <c r="AE330" s="201"/>
      <c r="AF330" s="201"/>
      <c r="AG330" s="201"/>
      <c r="AH330" s="201"/>
      <c r="AI330" s="201"/>
    </row>
    <row r="331">
      <c r="H331" s="205"/>
      <c r="I331" s="206"/>
      <c r="J331" s="203"/>
      <c r="K331" s="207"/>
      <c r="L331" s="199"/>
      <c r="M331" s="130"/>
      <c r="N331" s="199"/>
      <c r="O331" s="200"/>
      <c r="P331" s="200"/>
      <c r="Q331" s="130"/>
      <c r="R331" s="199"/>
      <c r="S331" s="200"/>
      <c r="T331" s="132"/>
      <c r="AB331" s="201" t="str">
        <f>IFERROR(__xludf.DUMMYFUNCTION("FILTER('설정시트'!$D$7:$K$20,'설정시트'!$C$7:$C$20=I331)"),"#N/A")</f>
        <v>#N/A</v>
      </c>
      <c r="AC331" s="201"/>
      <c r="AD331" s="201"/>
      <c r="AE331" s="201"/>
      <c r="AF331" s="201"/>
      <c r="AG331" s="201"/>
      <c r="AH331" s="201"/>
      <c r="AI331" s="201"/>
    </row>
    <row r="332">
      <c r="H332" s="205"/>
      <c r="I332" s="206"/>
      <c r="J332" s="203"/>
      <c r="K332" s="207"/>
      <c r="L332" s="199"/>
      <c r="M332" s="130"/>
      <c r="N332" s="199"/>
      <c r="O332" s="200"/>
      <c r="P332" s="200"/>
      <c r="Q332" s="130"/>
      <c r="R332" s="199"/>
      <c r="S332" s="200"/>
      <c r="T332" s="132"/>
      <c r="AB332" s="201" t="str">
        <f>IFERROR(__xludf.DUMMYFUNCTION("FILTER('설정시트'!$D$7:$K$20,'설정시트'!$C$7:$C$20=I332)"),"#N/A")</f>
        <v>#N/A</v>
      </c>
      <c r="AC332" s="201"/>
      <c r="AD332" s="201"/>
      <c r="AE332" s="201"/>
      <c r="AF332" s="201"/>
      <c r="AG332" s="201"/>
      <c r="AH332" s="201"/>
      <c r="AI332" s="201"/>
    </row>
    <row r="333">
      <c r="H333" s="205"/>
      <c r="I333" s="206"/>
      <c r="J333" s="203"/>
      <c r="K333" s="207"/>
      <c r="L333" s="199"/>
      <c r="M333" s="130"/>
      <c r="N333" s="199"/>
      <c r="O333" s="200"/>
      <c r="P333" s="200"/>
      <c r="Q333" s="130"/>
      <c r="R333" s="199"/>
      <c r="S333" s="200"/>
      <c r="T333" s="132"/>
      <c r="AB333" s="201" t="str">
        <f>IFERROR(__xludf.DUMMYFUNCTION("FILTER('설정시트'!$D$7:$K$20,'설정시트'!$C$7:$C$20=I333)"),"#N/A")</f>
        <v>#N/A</v>
      </c>
      <c r="AC333" s="201"/>
      <c r="AD333" s="201"/>
      <c r="AE333" s="201"/>
      <c r="AF333" s="201"/>
      <c r="AG333" s="201"/>
      <c r="AH333" s="201"/>
      <c r="AI333" s="201"/>
    </row>
    <row r="334">
      <c r="H334" s="205"/>
      <c r="I334" s="206"/>
      <c r="J334" s="203"/>
      <c r="K334" s="207"/>
      <c r="L334" s="199"/>
      <c r="M334" s="130"/>
      <c r="N334" s="199"/>
      <c r="O334" s="200"/>
      <c r="P334" s="200"/>
      <c r="Q334" s="130"/>
      <c r="R334" s="199"/>
      <c r="S334" s="200"/>
      <c r="T334" s="132"/>
      <c r="AB334" s="201" t="str">
        <f>IFERROR(__xludf.DUMMYFUNCTION("FILTER('설정시트'!$D$7:$K$20,'설정시트'!$C$7:$C$20=I334)"),"#N/A")</f>
        <v>#N/A</v>
      </c>
      <c r="AC334" s="201"/>
      <c r="AD334" s="201"/>
      <c r="AE334" s="201"/>
      <c r="AF334" s="201"/>
      <c r="AG334" s="201"/>
      <c r="AH334" s="201"/>
      <c r="AI334" s="201"/>
    </row>
    <row r="335">
      <c r="H335" s="205"/>
      <c r="I335" s="206"/>
      <c r="J335" s="203"/>
      <c r="K335" s="207"/>
      <c r="L335" s="199"/>
      <c r="M335" s="130"/>
      <c r="N335" s="199"/>
      <c r="O335" s="200"/>
      <c r="P335" s="200"/>
      <c r="Q335" s="130"/>
      <c r="R335" s="199"/>
      <c r="S335" s="200"/>
      <c r="T335" s="132"/>
      <c r="AB335" s="201" t="str">
        <f>IFERROR(__xludf.DUMMYFUNCTION("FILTER('설정시트'!$D$7:$K$20,'설정시트'!$C$7:$C$20=I335)"),"#N/A")</f>
        <v>#N/A</v>
      </c>
      <c r="AC335" s="201"/>
      <c r="AD335" s="201"/>
      <c r="AE335" s="201"/>
      <c r="AF335" s="201"/>
      <c r="AG335" s="201"/>
      <c r="AH335" s="201"/>
      <c r="AI335" s="201"/>
    </row>
    <row r="336">
      <c r="H336" s="205"/>
      <c r="I336" s="206"/>
      <c r="J336" s="203"/>
      <c r="K336" s="207"/>
      <c r="L336" s="199"/>
      <c r="M336" s="130"/>
      <c r="N336" s="199"/>
      <c r="O336" s="200"/>
      <c r="P336" s="200"/>
      <c r="Q336" s="130"/>
      <c r="R336" s="199"/>
      <c r="S336" s="200"/>
      <c r="T336" s="132"/>
      <c r="AB336" s="201" t="str">
        <f>IFERROR(__xludf.DUMMYFUNCTION("FILTER('설정시트'!$D$7:$K$20,'설정시트'!$C$7:$C$20=I336)"),"#N/A")</f>
        <v>#N/A</v>
      </c>
      <c r="AC336" s="201"/>
      <c r="AD336" s="201"/>
      <c r="AE336" s="201"/>
      <c r="AF336" s="201"/>
      <c r="AG336" s="201"/>
      <c r="AH336" s="201"/>
      <c r="AI336" s="201"/>
    </row>
    <row r="337">
      <c r="H337" s="205"/>
      <c r="I337" s="206"/>
      <c r="J337" s="203"/>
      <c r="K337" s="207"/>
      <c r="L337" s="199"/>
      <c r="M337" s="130"/>
      <c r="N337" s="199"/>
      <c r="O337" s="200"/>
      <c r="P337" s="200"/>
      <c r="Q337" s="130"/>
      <c r="R337" s="199"/>
      <c r="S337" s="200"/>
      <c r="T337" s="132"/>
      <c r="AB337" s="201" t="str">
        <f>IFERROR(__xludf.DUMMYFUNCTION("FILTER('설정시트'!$D$7:$K$20,'설정시트'!$C$7:$C$20=I337)"),"#N/A")</f>
        <v>#N/A</v>
      </c>
      <c r="AC337" s="201"/>
      <c r="AD337" s="201"/>
      <c r="AE337" s="201"/>
      <c r="AF337" s="201"/>
      <c r="AG337" s="201"/>
      <c r="AH337" s="201"/>
      <c r="AI337" s="201"/>
    </row>
    <row r="338">
      <c r="H338" s="205"/>
      <c r="I338" s="206"/>
      <c r="J338" s="203"/>
      <c r="K338" s="207"/>
      <c r="L338" s="199"/>
      <c r="M338" s="130"/>
      <c r="N338" s="199"/>
      <c r="O338" s="200"/>
      <c r="P338" s="200"/>
      <c r="Q338" s="130"/>
      <c r="R338" s="199"/>
      <c r="S338" s="200"/>
      <c r="T338" s="132"/>
      <c r="AB338" s="201" t="str">
        <f>IFERROR(__xludf.DUMMYFUNCTION("FILTER('설정시트'!$D$7:$K$20,'설정시트'!$C$7:$C$20=I338)"),"#N/A")</f>
        <v>#N/A</v>
      </c>
      <c r="AC338" s="201"/>
      <c r="AD338" s="201"/>
      <c r="AE338" s="201"/>
      <c r="AF338" s="201"/>
      <c r="AG338" s="201"/>
      <c r="AH338" s="201"/>
      <c r="AI338" s="201"/>
    </row>
    <row r="339">
      <c r="H339" s="205"/>
      <c r="I339" s="206"/>
      <c r="J339" s="203"/>
      <c r="K339" s="207"/>
      <c r="L339" s="199"/>
      <c r="M339" s="130"/>
      <c r="N339" s="199"/>
      <c r="O339" s="200"/>
      <c r="P339" s="200"/>
      <c r="Q339" s="130"/>
      <c r="R339" s="199"/>
      <c r="S339" s="200"/>
      <c r="T339" s="132"/>
      <c r="AB339" s="201" t="str">
        <f>IFERROR(__xludf.DUMMYFUNCTION("FILTER('설정시트'!$D$7:$K$20,'설정시트'!$C$7:$C$20=I339)"),"#N/A")</f>
        <v>#N/A</v>
      </c>
      <c r="AC339" s="201"/>
      <c r="AD339" s="201"/>
      <c r="AE339" s="201"/>
      <c r="AF339" s="201"/>
      <c r="AG339" s="201"/>
      <c r="AH339" s="201"/>
      <c r="AI339" s="201"/>
    </row>
    <row r="340">
      <c r="H340" s="205"/>
      <c r="I340" s="206"/>
      <c r="J340" s="203"/>
      <c r="K340" s="207"/>
      <c r="L340" s="199"/>
      <c r="M340" s="130"/>
      <c r="N340" s="199"/>
      <c r="O340" s="200"/>
      <c r="P340" s="200"/>
      <c r="Q340" s="130"/>
      <c r="R340" s="199"/>
      <c r="S340" s="200"/>
      <c r="T340" s="132"/>
      <c r="AB340" s="201" t="str">
        <f>IFERROR(__xludf.DUMMYFUNCTION("FILTER('설정시트'!$D$7:$K$20,'설정시트'!$C$7:$C$20=I340)"),"#N/A")</f>
        <v>#N/A</v>
      </c>
      <c r="AC340" s="201"/>
      <c r="AD340" s="201"/>
      <c r="AE340" s="201"/>
      <c r="AF340" s="201"/>
      <c r="AG340" s="201"/>
      <c r="AH340" s="201"/>
      <c r="AI340" s="201"/>
    </row>
    <row r="341">
      <c r="H341" s="205"/>
      <c r="I341" s="206"/>
      <c r="J341" s="203"/>
      <c r="K341" s="207"/>
      <c r="L341" s="199"/>
      <c r="M341" s="130"/>
      <c r="N341" s="199"/>
      <c r="O341" s="200"/>
      <c r="P341" s="200"/>
      <c r="Q341" s="130"/>
      <c r="R341" s="199"/>
      <c r="S341" s="200"/>
      <c r="T341" s="132"/>
      <c r="AB341" s="201" t="str">
        <f>IFERROR(__xludf.DUMMYFUNCTION("FILTER('설정시트'!$D$7:$K$20,'설정시트'!$C$7:$C$20=I341)"),"#N/A")</f>
        <v>#N/A</v>
      </c>
      <c r="AC341" s="201"/>
      <c r="AD341" s="201"/>
      <c r="AE341" s="201"/>
      <c r="AF341" s="201"/>
      <c r="AG341" s="201"/>
      <c r="AH341" s="201"/>
      <c r="AI341" s="201"/>
    </row>
    <row r="342">
      <c r="H342" s="205"/>
      <c r="I342" s="206"/>
      <c r="J342" s="203"/>
      <c r="K342" s="207"/>
      <c r="L342" s="199"/>
      <c r="M342" s="130"/>
      <c r="N342" s="199"/>
      <c r="O342" s="200"/>
      <c r="P342" s="200"/>
      <c r="Q342" s="130"/>
      <c r="R342" s="199"/>
      <c r="S342" s="200"/>
      <c r="T342" s="132"/>
      <c r="AB342" s="201" t="str">
        <f>IFERROR(__xludf.DUMMYFUNCTION("FILTER('설정시트'!$D$7:$K$20,'설정시트'!$C$7:$C$20=I342)"),"#N/A")</f>
        <v>#N/A</v>
      </c>
      <c r="AC342" s="201"/>
      <c r="AD342" s="201"/>
      <c r="AE342" s="201"/>
      <c r="AF342" s="201"/>
      <c r="AG342" s="201"/>
      <c r="AH342" s="201"/>
      <c r="AI342" s="201"/>
    </row>
    <row r="343">
      <c r="H343" s="205"/>
      <c r="I343" s="206"/>
      <c r="J343" s="203"/>
      <c r="K343" s="207"/>
      <c r="L343" s="199"/>
      <c r="M343" s="130"/>
      <c r="N343" s="199"/>
      <c r="O343" s="200"/>
      <c r="P343" s="200"/>
      <c r="Q343" s="130"/>
      <c r="R343" s="199"/>
      <c r="S343" s="200"/>
      <c r="T343" s="132"/>
      <c r="AB343" s="201" t="str">
        <f>IFERROR(__xludf.DUMMYFUNCTION("FILTER('설정시트'!$D$7:$K$20,'설정시트'!$C$7:$C$20=I343)"),"#N/A")</f>
        <v>#N/A</v>
      </c>
      <c r="AC343" s="201"/>
      <c r="AD343" s="201"/>
      <c r="AE343" s="201"/>
      <c r="AF343" s="201"/>
      <c r="AG343" s="201"/>
      <c r="AH343" s="201"/>
      <c r="AI343" s="201"/>
    </row>
    <row r="344">
      <c r="H344" s="205"/>
      <c r="I344" s="206"/>
      <c r="J344" s="203"/>
      <c r="K344" s="207"/>
      <c r="L344" s="199"/>
      <c r="M344" s="130"/>
      <c r="N344" s="199"/>
      <c r="O344" s="200"/>
      <c r="P344" s="200"/>
      <c r="Q344" s="130"/>
      <c r="R344" s="199"/>
      <c r="S344" s="200"/>
      <c r="T344" s="132"/>
      <c r="AB344" s="201" t="str">
        <f>IFERROR(__xludf.DUMMYFUNCTION("FILTER('설정시트'!$D$7:$K$20,'설정시트'!$C$7:$C$20=I344)"),"#N/A")</f>
        <v>#N/A</v>
      </c>
      <c r="AC344" s="201"/>
      <c r="AD344" s="201"/>
      <c r="AE344" s="201"/>
      <c r="AF344" s="201"/>
      <c r="AG344" s="201"/>
      <c r="AH344" s="201"/>
      <c r="AI344" s="201"/>
    </row>
    <row r="345">
      <c r="H345" s="205"/>
      <c r="I345" s="206"/>
      <c r="J345" s="203"/>
      <c r="K345" s="207"/>
      <c r="L345" s="199"/>
      <c r="M345" s="130"/>
      <c r="N345" s="199"/>
      <c r="O345" s="200"/>
      <c r="P345" s="200"/>
      <c r="Q345" s="130"/>
      <c r="R345" s="199"/>
      <c r="S345" s="200"/>
      <c r="T345" s="132"/>
      <c r="AB345" s="201" t="str">
        <f>IFERROR(__xludf.DUMMYFUNCTION("FILTER('설정시트'!$D$7:$K$20,'설정시트'!$C$7:$C$20=I345)"),"#N/A")</f>
        <v>#N/A</v>
      </c>
      <c r="AC345" s="201"/>
      <c r="AD345" s="201"/>
      <c r="AE345" s="201"/>
      <c r="AF345" s="201"/>
      <c r="AG345" s="201"/>
      <c r="AH345" s="201"/>
      <c r="AI345" s="201"/>
    </row>
    <row r="346">
      <c r="H346" s="205"/>
      <c r="I346" s="206"/>
      <c r="J346" s="203"/>
      <c r="K346" s="207"/>
      <c r="L346" s="199"/>
      <c r="M346" s="130"/>
      <c r="N346" s="199"/>
      <c r="O346" s="200"/>
      <c r="P346" s="200"/>
      <c r="Q346" s="130"/>
      <c r="R346" s="199"/>
      <c r="S346" s="200"/>
      <c r="T346" s="132"/>
      <c r="AB346" s="201" t="str">
        <f>IFERROR(__xludf.DUMMYFUNCTION("FILTER('설정시트'!$D$7:$K$20,'설정시트'!$C$7:$C$20=I346)"),"#N/A")</f>
        <v>#N/A</v>
      </c>
      <c r="AC346" s="201"/>
      <c r="AD346" s="201"/>
      <c r="AE346" s="201"/>
      <c r="AF346" s="201"/>
      <c r="AG346" s="201"/>
      <c r="AH346" s="201"/>
      <c r="AI346" s="201"/>
    </row>
    <row r="347">
      <c r="H347" s="205"/>
      <c r="I347" s="206"/>
      <c r="J347" s="203"/>
      <c r="K347" s="207"/>
      <c r="L347" s="199"/>
      <c r="M347" s="130"/>
      <c r="N347" s="199"/>
      <c r="O347" s="200"/>
      <c r="P347" s="200"/>
      <c r="Q347" s="130"/>
      <c r="R347" s="199"/>
      <c r="S347" s="200"/>
      <c r="T347" s="132"/>
      <c r="AB347" s="201" t="str">
        <f>IFERROR(__xludf.DUMMYFUNCTION("FILTER('설정시트'!$D$7:$K$20,'설정시트'!$C$7:$C$20=I347)"),"#N/A")</f>
        <v>#N/A</v>
      </c>
      <c r="AC347" s="201"/>
      <c r="AD347" s="201"/>
      <c r="AE347" s="201"/>
      <c r="AF347" s="201"/>
      <c r="AG347" s="201"/>
      <c r="AH347" s="201"/>
      <c r="AI347" s="201"/>
    </row>
    <row r="348">
      <c r="H348" s="205"/>
      <c r="I348" s="206"/>
      <c r="J348" s="203"/>
      <c r="K348" s="207"/>
      <c r="L348" s="199"/>
      <c r="M348" s="130"/>
      <c r="N348" s="199"/>
      <c r="O348" s="200"/>
      <c r="P348" s="200"/>
      <c r="Q348" s="130"/>
      <c r="R348" s="199"/>
      <c r="S348" s="200"/>
      <c r="T348" s="132"/>
      <c r="AB348" s="201" t="str">
        <f>IFERROR(__xludf.DUMMYFUNCTION("FILTER('설정시트'!$D$7:$K$20,'설정시트'!$C$7:$C$20=I348)"),"#N/A")</f>
        <v>#N/A</v>
      </c>
      <c r="AC348" s="201"/>
      <c r="AD348" s="201"/>
      <c r="AE348" s="201"/>
      <c r="AF348" s="201"/>
      <c r="AG348" s="201"/>
      <c r="AH348" s="201"/>
      <c r="AI348" s="201"/>
    </row>
    <row r="349">
      <c r="H349" s="205"/>
      <c r="I349" s="206"/>
      <c r="J349" s="203"/>
      <c r="K349" s="207"/>
      <c r="L349" s="199"/>
      <c r="M349" s="130"/>
      <c r="N349" s="199"/>
      <c r="O349" s="200"/>
      <c r="P349" s="200"/>
      <c r="Q349" s="130"/>
      <c r="R349" s="199"/>
      <c r="S349" s="200"/>
      <c r="T349" s="132"/>
      <c r="AB349" s="201" t="str">
        <f>IFERROR(__xludf.DUMMYFUNCTION("FILTER('설정시트'!$D$7:$K$20,'설정시트'!$C$7:$C$20=I349)"),"#N/A")</f>
        <v>#N/A</v>
      </c>
      <c r="AC349" s="201"/>
      <c r="AD349" s="201"/>
      <c r="AE349" s="201"/>
      <c r="AF349" s="201"/>
      <c r="AG349" s="201"/>
      <c r="AH349" s="201"/>
      <c r="AI349" s="201"/>
    </row>
    <row r="350">
      <c r="H350" s="205"/>
      <c r="I350" s="206"/>
      <c r="J350" s="203"/>
      <c r="K350" s="207"/>
      <c r="L350" s="199"/>
      <c r="M350" s="130"/>
      <c r="N350" s="199"/>
      <c r="O350" s="200"/>
      <c r="P350" s="200"/>
      <c r="Q350" s="130"/>
      <c r="R350" s="199"/>
      <c r="S350" s="200"/>
      <c r="T350" s="132"/>
      <c r="AB350" s="201" t="str">
        <f>IFERROR(__xludf.DUMMYFUNCTION("FILTER('설정시트'!$D$7:$K$20,'설정시트'!$C$7:$C$20=I350)"),"#N/A")</f>
        <v>#N/A</v>
      </c>
      <c r="AC350" s="201"/>
      <c r="AD350" s="201"/>
      <c r="AE350" s="201"/>
      <c r="AF350" s="201"/>
      <c r="AG350" s="201"/>
      <c r="AH350" s="201"/>
      <c r="AI350" s="201"/>
    </row>
    <row r="351">
      <c r="H351" s="205"/>
      <c r="I351" s="206"/>
      <c r="J351" s="203"/>
      <c r="K351" s="207"/>
      <c r="L351" s="199"/>
      <c r="M351" s="130"/>
      <c r="N351" s="199"/>
      <c r="O351" s="200"/>
      <c r="P351" s="200"/>
      <c r="Q351" s="130"/>
      <c r="R351" s="199"/>
      <c r="S351" s="200"/>
      <c r="T351" s="132"/>
      <c r="AB351" s="201" t="str">
        <f>IFERROR(__xludf.DUMMYFUNCTION("FILTER('설정시트'!$D$7:$K$20,'설정시트'!$C$7:$C$20=I351)"),"#N/A")</f>
        <v>#N/A</v>
      </c>
      <c r="AC351" s="201"/>
      <c r="AD351" s="201"/>
      <c r="AE351" s="201"/>
      <c r="AF351" s="201"/>
      <c r="AG351" s="201"/>
      <c r="AH351" s="201"/>
      <c r="AI351" s="201"/>
    </row>
    <row r="352">
      <c r="H352" s="205"/>
      <c r="I352" s="206"/>
      <c r="J352" s="203"/>
      <c r="K352" s="207"/>
      <c r="L352" s="199"/>
      <c r="M352" s="130"/>
      <c r="N352" s="199"/>
      <c r="O352" s="200"/>
      <c r="P352" s="200"/>
      <c r="Q352" s="130"/>
      <c r="R352" s="199"/>
      <c r="S352" s="200"/>
      <c r="T352" s="132"/>
      <c r="AB352" s="201" t="str">
        <f>IFERROR(__xludf.DUMMYFUNCTION("FILTER('설정시트'!$D$7:$K$20,'설정시트'!$C$7:$C$20=I352)"),"#N/A")</f>
        <v>#N/A</v>
      </c>
      <c r="AC352" s="201"/>
      <c r="AD352" s="201"/>
      <c r="AE352" s="201"/>
      <c r="AF352" s="201"/>
      <c r="AG352" s="201"/>
      <c r="AH352" s="201"/>
      <c r="AI352" s="201"/>
    </row>
    <row r="353">
      <c r="H353" s="205"/>
      <c r="I353" s="206"/>
      <c r="J353" s="203"/>
      <c r="K353" s="207"/>
      <c r="L353" s="199"/>
      <c r="M353" s="130"/>
      <c r="N353" s="199"/>
      <c r="O353" s="200"/>
      <c r="P353" s="200"/>
      <c r="Q353" s="130"/>
      <c r="R353" s="199"/>
      <c r="S353" s="200"/>
      <c r="T353" s="132"/>
      <c r="AB353" s="201" t="str">
        <f>IFERROR(__xludf.DUMMYFUNCTION("FILTER('설정시트'!$D$7:$K$20,'설정시트'!$C$7:$C$20=I353)"),"#N/A")</f>
        <v>#N/A</v>
      </c>
      <c r="AC353" s="201"/>
      <c r="AD353" s="201"/>
      <c r="AE353" s="201"/>
      <c r="AF353" s="201"/>
      <c r="AG353" s="201"/>
      <c r="AH353" s="201"/>
      <c r="AI353" s="201"/>
    </row>
    <row r="354">
      <c r="H354" s="205"/>
      <c r="I354" s="206"/>
      <c r="J354" s="203"/>
      <c r="K354" s="207"/>
      <c r="L354" s="199"/>
      <c r="M354" s="130"/>
      <c r="N354" s="199"/>
      <c r="O354" s="200"/>
      <c r="P354" s="200"/>
      <c r="Q354" s="130"/>
      <c r="R354" s="199"/>
      <c r="S354" s="200"/>
      <c r="T354" s="132"/>
      <c r="AB354" s="201" t="str">
        <f>IFERROR(__xludf.DUMMYFUNCTION("FILTER('설정시트'!$D$7:$K$20,'설정시트'!$C$7:$C$20=I354)"),"#N/A")</f>
        <v>#N/A</v>
      </c>
      <c r="AC354" s="201"/>
      <c r="AD354" s="201"/>
      <c r="AE354" s="201"/>
      <c r="AF354" s="201"/>
      <c r="AG354" s="201"/>
      <c r="AH354" s="201"/>
      <c r="AI354" s="201"/>
    </row>
    <row r="355">
      <c r="H355" s="205"/>
      <c r="I355" s="206"/>
      <c r="J355" s="203"/>
      <c r="K355" s="207"/>
      <c r="L355" s="199"/>
      <c r="M355" s="130"/>
      <c r="N355" s="199"/>
      <c r="O355" s="200"/>
      <c r="P355" s="200"/>
      <c r="Q355" s="130"/>
      <c r="R355" s="199"/>
      <c r="S355" s="200"/>
      <c r="T355" s="132"/>
      <c r="AB355" s="201" t="str">
        <f>IFERROR(__xludf.DUMMYFUNCTION("FILTER('설정시트'!$D$7:$K$20,'설정시트'!$C$7:$C$20=I355)"),"#N/A")</f>
        <v>#N/A</v>
      </c>
      <c r="AC355" s="201"/>
      <c r="AD355" s="201"/>
      <c r="AE355" s="201"/>
      <c r="AF355" s="201"/>
      <c r="AG355" s="201"/>
      <c r="AH355" s="201"/>
      <c r="AI355" s="201"/>
    </row>
    <row r="356">
      <c r="H356" s="205"/>
      <c r="I356" s="206"/>
      <c r="J356" s="203"/>
      <c r="K356" s="207"/>
      <c r="L356" s="199"/>
      <c r="M356" s="130"/>
      <c r="N356" s="199"/>
      <c r="O356" s="200"/>
      <c r="P356" s="200"/>
      <c r="Q356" s="130"/>
      <c r="R356" s="199"/>
      <c r="S356" s="200"/>
      <c r="T356" s="132"/>
      <c r="AB356" s="201" t="str">
        <f>IFERROR(__xludf.DUMMYFUNCTION("FILTER('설정시트'!$D$7:$K$20,'설정시트'!$C$7:$C$20=I356)"),"#N/A")</f>
        <v>#N/A</v>
      </c>
      <c r="AC356" s="201"/>
      <c r="AD356" s="201"/>
      <c r="AE356" s="201"/>
      <c r="AF356" s="201"/>
      <c r="AG356" s="201"/>
      <c r="AH356" s="201"/>
      <c r="AI356" s="201"/>
    </row>
    <row r="357">
      <c r="H357" s="205"/>
      <c r="I357" s="206"/>
      <c r="J357" s="203"/>
      <c r="K357" s="207"/>
      <c r="L357" s="199"/>
      <c r="M357" s="130"/>
      <c r="N357" s="199"/>
      <c r="O357" s="200"/>
      <c r="P357" s="200"/>
      <c r="Q357" s="130"/>
      <c r="R357" s="199"/>
      <c r="S357" s="200"/>
      <c r="T357" s="132"/>
      <c r="AB357" s="201" t="str">
        <f>IFERROR(__xludf.DUMMYFUNCTION("FILTER('설정시트'!$D$7:$K$20,'설정시트'!$C$7:$C$20=I357)"),"#N/A")</f>
        <v>#N/A</v>
      </c>
      <c r="AC357" s="201"/>
      <c r="AD357" s="201"/>
      <c r="AE357" s="201"/>
      <c r="AF357" s="201"/>
      <c r="AG357" s="201"/>
      <c r="AH357" s="201"/>
      <c r="AI357" s="201"/>
    </row>
    <row r="358">
      <c r="H358" s="205"/>
      <c r="I358" s="206"/>
      <c r="J358" s="203"/>
      <c r="K358" s="207"/>
      <c r="L358" s="199"/>
      <c r="M358" s="130"/>
      <c r="N358" s="199"/>
      <c r="O358" s="200"/>
      <c r="P358" s="200"/>
      <c r="Q358" s="130"/>
      <c r="R358" s="199"/>
      <c r="S358" s="200"/>
      <c r="T358" s="132"/>
      <c r="AB358" s="201" t="str">
        <f>IFERROR(__xludf.DUMMYFUNCTION("FILTER('설정시트'!$D$7:$K$20,'설정시트'!$C$7:$C$20=I358)"),"#N/A")</f>
        <v>#N/A</v>
      </c>
      <c r="AC358" s="201"/>
      <c r="AD358" s="201"/>
      <c r="AE358" s="201"/>
      <c r="AF358" s="201"/>
      <c r="AG358" s="201"/>
      <c r="AH358" s="201"/>
      <c r="AI358" s="201"/>
    </row>
    <row r="359">
      <c r="H359" s="205"/>
      <c r="I359" s="206"/>
      <c r="J359" s="203"/>
      <c r="K359" s="207"/>
      <c r="L359" s="199"/>
      <c r="M359" s="130"/>
      <c r="N359" s="199"/>
      <c r="O359" s="200"/>
      <c r="P359" s="200"/>
      <c r="Q359" s="130"/>
      <c r="R359" s="199"/>
      <c r="S359" s="200"/>
      <c r="T359" s="132"/>
      <c r="AB359" s="201" t="str">
        <f>IFERROR(__xludf.DUMMYFUNCTION("FILTER('설정시트'!$D$7:$K$20,'설정시트'!$C$7:$C$20=I359)"),"#N/A")</f>
        <v>#N/A</v>
      </c>
      <c r="AC359" s="201"/>
      <c r="AD359" s="201"/>
      <c r="AE359" s="201"/>
      <c r="AF359" s="201"/>
      <c r="AG359" s="201"/>
      <c r="AH359" s="201"/>
      <c r="AI359" s="201"/>
    </row>
    <row r="360">
      <c r="H360" s="205"/>
      <c r="I360" s="206"/>
      <c r="J360" s="203"/>
      <c r="K360" s="207"/>
      <c r="L360" s="199"/>
      <c r="M360" s="130"/>
      <c r="N360" s="199"/>
      <c r="O360" s="200"/>
      <c r="P360" s="200"/>
      <c r="Q360" s="130"/>
      <c r="R360" s="199"/>
      <c r="S360" s="200"/>
      <c r="T360" s="132"/>
      <c r="AB360" s="201" t="str">
        <f>IFERROR(__xludf.DUMMYFUNCTION("FILTER('설정시트'!$D$7:$K$20,'설정시트'!$C$7:$C$20=I360)"),"#N/A")</f>
        <v>#N/A</v>
      </c>
      <c r="AC360" s="201"/>
      <c r="AD360" s="201"/>
      <c r="AE360" s="201"/>
      <c r="AF360" s="201"/>
      <c r="AG360" s="201"/>
      <c r="AH360" s="201"/>
      <c r="AI360" s="201"/>
    </row>
    <row r="361">
      <c r="H361" s="205"/>
      <c r="I361" s="206"/>
      <c r="J361" s="203"/>
      <c r="K361" s="207"/>
      <c r="L361" s="199"/>
      <c r="M361" s="130"/>
      <c r="N361" s="199"/>
      <c r="O361" s="200"/>
      <c r="P361" s="200"/>
      <c r="Q361" s="130"/>
      <c r="R361" s="199"/>
      <c r="S361" s="200"/>
      <c r="T361" s="132"/>
      <c r="AB361" s="201" t="str">
        <f>IFERROR(__xludf.DUMMYFUNCTION("FILTER('설정시트'!$D$7:$K$20,'설정시트'!$C$7:$C$20=I361)"),"#N/A")</f>
        <v>#N/A</v>
      </c>
      <c r="AC361" s="201"/>
      <c r="AD361" s="201"/>
      <c r="AE361" s="201"/>
      <c r="AF361" s="201"/>
      <c r="AG361" s="201"/>
      <c r="AH361" s="201"/>
      <c r="AI361" s="201"/>
    </row>
    <row r="362">
      <c r="H362" s="205"/>
      <c r="I362" s="206"/>
      <c r="J362" s="203"/>
      <c r="K362" s="207"/>
      <c r="L362" s="199"/>
      <c r="M362" s="130"/>
      <c r="N362" s="199"/>
      <c r="O362" s="200"/>
      <c r="P362" s="200"/>
      <c r="Q362" s="130"/>
      <c r="R362" s="199"/>
      <c r="S362" s="200"/>
      <c r="T362" s="132"/>
      <c r="AB362" s="201" t="str">
        <f>IFERROR(__xludf.DUMMYFUNCTION("FILTER('설정시트'!$D$7:$K$20,'설정시트'!$C$7:$C$20=I362)"),"#N/A")</f>
        <v>#N/A</v>
      </c>
      <c r="AC362" s="201"/>
      <c r="AD362" s="201"/>
      <c r="AE362" s="201"/>
      <c r="AF362" s="201"/>
      <c r="AG362" s="201"/>
      <c r="AH362" s="201"/>
      <c r="AI362" s="201"/>
    </row>
    <row r="363">
      <c r="H363" s="205"/>
      <c r="I363" s="206"/>
      <c r="J363" s="203"/>
      <c r="K363" s="207"/>
      <c r="L363" s="199"/>
      <c r="M363" s="130"/>
      <c r="N363" s="199"/>
      <c r="O363" s="200"/>
      <c r="P363" s="200"/>
      <c r="Q363" s="130"/>
      <c r="R363" s="199"/>
      <c r="S363" s="200"/>
      <c r="T363" s="132"/>
      <c r="AB363" s="201" t="str">
        <f>IFERROR(__xludf.DUMMYFUNCTION("FILTER('설정시트'!$D$7:$K$20,'설정시트'!$C$7:$C$20=I363)"),"#N/A")</f>
        <v>#N/A</v>
      </c>
      <c r="AC363" s="201"/>
      <c r="AD363" s="201"/>
      <c r="AE363" s="201"/>
      <c r="AF363" s="201"/>
      <c r="AG363" s="201"/>
      <c r="AH363" s="201"/>
      <c r="AI363" s="201"/>
    </row>
    <row r="364">
      <c r="H364" s="205"/>
      <c r="I364" s="206"/>
      <c r="J364" s="203"/>
      <c r="K364" s="207"/>
      <c r="L364" s="199"/>
      <c r="M364" s="130"/>
      <c r="N364" s="199"/>
      <c r="O364" s="200"/>
      <c r="P364" s="200"/>
      <c r="Q364" s="130"/>
      <c r="R364" s="199"/>
      <c r="S364" s="200"/>
      <c r="T364" s="132"/>
      <c r="AB364" s="201" t="str">
        <f>IFERROR(__xludf.DUMMYFUNCTION("FILTER('설정시트'!$D$7:$K$20,'설정시트'!$C$7:$C$20=I364)"),"#N/A")</f>
        <v>#N/A</v>
      </c>
      <c r="AC364" s="201"/>
      <c r="AD364" s="201"/>
      <c r="AE364" s="201"/>
      <c r="AF364" s="201"/>
      <c r="AG364" s="201"/>
      <c r="AH364" s="201"/>
      <c r="AI364" s="201"/>
    </row>
    <row r="365">
      <c r="H365" s="205"/>
      <c r="I365" s="206"/>
      <c r="J365" s="203"/>
      <c r="K365" s="207"/>
      <c r="L365" s="199"/>
      <c r="M365" s="130"/>
      <c r="N365" s="199"/>
      <c r="O365" s="200"/>
      <c r="P365" s="200"/>
      <c r="Q365" s="130"/>
      <c r="R365" s="199"/>
      <c r="S365" s="200"/>
      <c r="T365" s="132"/>
      <c r="AB365" s="201" t="str">
        <f>IFERROR(__xludf.DUMMYFUNCTION("FILTER('설정시트'!$D$7:$K$20,'설정시트'!$C$7:$C$20=I365)"),"#N/A")</f>
        <v>#N/A</v>
      </c>
      <c r="AC365" s="201"/>
      <c r="AD365" s="201"/>
      <c r="AE365" s="201"/>
      <c r="AF365" s="201"/>
      <c r="AG365" s="201"/>
      <c r="AH365" s="201"/>
      <c r="AI365" s="201"/>
    </row>
    <row r="366">
      <c r="H366" s="205"/>
      <c r="I366" s="206"/>
      <c r="J366" s="203"/>
      <c r="K366" s="207"/>
      <c r="L366" s="199"/>
      <c r="M366" s="130"/>
      <c r="N366" s="199"/>
      <c r="O366" s="200"/>
      <c r="P366" s="200"/>
      <c r="Q366" s="130"/>
      <c r="R366" s="199"/>
      <c r="S366" s="200"/>
      <c r="T366" s="132"/>
      <c r="AB366" s="201" t="str">
        <f>IFERROR(__xludf.DUMMYFUNCTION("FILTER('설정시트'!$D$7:$K$20,'설정시트'!$C$7:$C$20=I366)"),"#N/A")</f>
        <v>#N/A</v>
      </c>
      <c r="AC366" s="201"/>
      <c r="AD366" s="201"/>
      <c r="AE366" s="201"/>
      <c r="AF366" s="201"/>
      <c r="AG366" s="201"/>
      <c r="AH366" s="201"/>
      <c r="AI366" s="201"/>
    </row>
    <row r="367">
      <c r="H367" s="205"/>
      <c r="I367" s="206"/>
      <c r="J367" s="203"/>
      <c r="K367" s="207"/>
      <c r="L367" s="199"/>
      <c r="M367" s="130"/>
      <c r="N367" s="199"/>
      <c r="O367" s="200"/>
      <c r="P367" s="200"/>
      <c r="Q367" s="130"/>
      <c r="R367" s="199"/>
      <c r="S367" s="200"/>
      <c r="T367" s="132"/>
      <c r="AB367" s="201" t="str">
        <f>IFERROR(__xludf.DUMMYFUNCTION("FILTER('설정시트'!$D$7:$K$20,'설정시트'!$C$7:$C$20=I367)"),"#N/A")</f>
        <v>#N/A</v>
      </c>
      <c r="AC367" s="201"/>
      <c r="AD367" s="201"/>
      <c r="AE367" s="201"/>
      <c r="AF367" s="201"/>
      <c r="AG367" s="201"/>
      <c r="AH367" s="201"/>
      <c r="AI367" s="201"/>
    </row>
    <row r="368">
      <c r="H368" s="205"/>
      <c r="I368" s="206"/>
      <c r="J368" s="203"/>
      <c r="K368" s="207"/>
      <c r="L368" s="199"/>
      <c r="M368" s="130"/>
      <c r="N368" s="199"/>
      <c r="O368" s="200"/>
      <c r="P368" s="200"/>
      <c r="Q368" s="130"/>
      <c r="R368" s="199"/>
      <c r="S368" s="200"/>
      <c r="T368" s="132"/>
      <c r="AB368" s="201" t="str">
        <f>IFERROR(__xludf.DUMMYFUNCTION("FILTER('설정시트'!$D$7:$K$20,'설정시트'!$C$7:$C$20=I368)"),"#N/A")</f>
        <v>#N/A</v>
      </c>
      <c r="AC368" s="201"/>
      <c r="AD368" s="201"/>
      <c r="AE368" s="201"/>
      <c r="AF368" s="201"/>
      <c r="AG368" s="201"/>
      <c r="AH368" s="201"/>
      <c r="AI368" s="201"/>
    </row>
    <row r="369">
      <c r="H369" s="205"/>
      <c r="I369" s="206"/>
      <c r="J369" s="203"/>
      <c r="K369" s="207"/>
      <c r="L369" s="199"/>
      <c r="M369" s="130"/>
      <c r="N369" s="199"/>
      <c r="O369" s="200"/>
      <c r="P369" s="200"/>
      <c r="Q369" s="130"/>
      <c r="R369" s="199"/>
      <c r="S369" s="200"/>
      <c r="T369" s="132"/>
      <c r="AB369" s="201" t="str">
        <f>IFERROR(__xludf.DUMMYFUNCTION("FILTER('설정시트'!$D$7:$K$20,'설정시트'!$C$7:$C$20=I369)"),"#N/A")</f>
        <v>#N/A</v>
      </c>
      <c r="AC369" s="201"/>
      <c r="AD369" s="201"/>
      <c r="AE369" s="201"/>
      <c r="AF369" s="201"/>
      <c r="AG369" s="201"/>
      <c r="AH369" s="201"/>
      <c r="AI369" s="201"/>
    </row>
    <row r="370">
      <c r="H370" s="205"/>
      <c r="I370" s="206"/>
      <c r="J370" s="203"/>
      <c r="K370" s="207"/>
      <c r="L370" s="199"/>
      <c r="M370" s="130"/>
      <c r="N370" s="199"/>
      <c r="O370" s="200"/>
      <c r="P370" s="200"/>
      <c r="Q370" s="130"/>
      <c r="R370" s="199"/>
      <c r="S370" s="200"/>
      <c r="T370" s="132"/>
      <c r="AB370" s="201" t="str">
        <f>IFERROR(__xludf.DUMMYFUNCTION("FILTER('설정시트'!$D$7:$K$20,'설정시트'!$C$7:$C$20=I370)"),"#N/A")</f>
        <v>#N/A</v>
      </c>
      <c r="AC370" s="201"/>
      <c r="AD370" s="201"/>
      <c r="AE370" s="201"/>
      <c r="AF370" s="201"/>
      <c r="AG370" s="201"/>
      <c r="AH370" s="201"/>
      <c r="AI370" s="201"/>
    </row>
    <row r="371">
      <c r="H371" s="205"/>
      <c r="I371" s="206"/>
      <c r="J371" s="203"/>
      <c r="K371" s="207"/>
      <c r="L371" s="199"/>
      <c r="M371" s="130"/>
      <c r="N371" s="199"/>
      <c r="O371" s="200"/>
      <c r="P371" s="200"/>
      <c r="Q371" s="130"/>
      <c r="R371" s="199"/>
      <c r="S371" s="200"/>
      <c r="T371" s="132"/>
      <c r="AB371" s="201" t="str">
        <f>IFERROR(__xludf.DUMMYFUNCTION("FILTER('설정시트'!$D$7:$K$20,'설정시트'!$C$7:$C$20=I371)"),"#N/A")</f>
        <v>#N/A</v>
      </c>
      <c r="AC371" s="201"/>
      <c r="AD371" s="201"/>
      <c r="AE371" s="201"/>
      <c r="AF371" s="201"/>
      <c r="AG371" s="201"/>
      <c r="AH371" s="201"/>
      <c r="AI371" s="201"/>
    </row>
    <row r="372">
      <c r="H372" s="205"/>
      <c r="I372" s="206"/>
      <c r="J372" s="203"/>
      <c r="K372" s="207"/>
      <c r="L372" s="199"/>
      <c r="M372" s="130"/>
      <c r="N372" s="199"/>
      <c r="O372" s="200"/>
      <c r="P372" s="200"/>
      <c r="Q372" s="130"/>
      <c r="R372" s="199"/>
      <c r="S372" s="200"/>
      <c r="T372" s="132"/>
      <c r="AB372" s="201" t="str">
        <f>IFERROR(__xludf.DUMMYFUNCTION("FILTER('설정시트'!$D$7:$K$20,'설정시트'!$C$7:$C$20=I372)"),"#N/A")</f>
        <v>#N/A</v>
      </c>
      <c r="AC372" s="201"/>
      <c r="AD372" s="201"/>
      <c r="AE372" s="201"/>
      <c r="AF372" s="201"/>
      <c r="AG372" s="201"/>
      <c r="AH372" s="201"/>
      <c r="AI372" s="201"/>
    </row>
    <row r="373">
      <c r="H373" s="205"/>
      <c r="I373" s="206"/>
      <c r="J373" s="203"/>
      <c r="K373" s="207"/>
      <c r="L373" s="199"/>
      <c r="M373" s="130"/>
      <c r="N373" s="199"/>
      <c r="O373" s="200"/>
      <c r="P373" s="200"/>
      <c r="Q373" s="130"/>
      <c r="R373" s="199"/>
      <c r="S373" s="200"/>
      <c r="T373" s="132"/>
      <c r="AB373" s="201" t="str">
        <f>IFERROR(__xludf.DUMMYFUNCTION("FILTER('설정시트'!$D$7:$K$20,'설정시트'!$C$7:$C$20=I373)"),"#N/A")</f>
        <v>#N/A</v>
      </c>
      <c r="AC373" s="201"/>
      <c r="AD373" s="201"/>
      <c r="AE373" s="201"/>
      <c r="AF373" s="201"/>
      <c r="AG373" s="201"/>
      <c r="AH373" s="201"/>
      <c r="AI373" s="201"/>
    </row>
    <row r="374">
      <c r="H374" s="205"/>
      <c r="I374" s="206"/>
      <c r="J374" s="203"/>
      <c r="K374" s="207"/>
      <c r="L374" s="199"/>
      <c r="M374" s="130"/>
      <c r="N374" s="199"/>
      <c r="O374" s="200"/>
      <c r="P374" s="200"/>
      <c r="Q374" s="130"/>
      <c r="R374" s="199"/>
      <c r="S374" s="200"/>
      <c r="T374" s="132"/>
      <c r="AB374" s="201" t="str">
        <f>IFERROR(__xludf.DUMMYFUNCTION("FILTER('설정시트'!$D$7:$K$20,'설정시트'!$C$7:$C$20=I374)"),"#N/A")</f>
        <v>#N/A</v>
      </c>
      <c r="AC374" s="201"/>
      <c r="AD374" s="201"/>
      <c r="AE374" s="201"/>
      <c r="AF374" s="201"/>
      <c r="AG374" s="201"/>
      <c r="AH374" s="201"/>
      <c r="AI374" s="201"/>
    </row>
    <row r="375">
      <c r="H375" s="205"/>
      <c r="I375" s="206"/>
      <c r="J375" s="203"/>
      <c r="K375" s="207"/>
      <c r="L375" s="199"/>
      <c r="M375" s="130"/>
      <c r="N375" s="199"/>
      <c r="O375" s="200"/>
      <c r="P375" s="200"/>
      <c r="Q375" s="130"/>
      <c r="R375" s="199"/>
      <c r="S375" s="200"/>
      <c r="T375" s="132"/>
      <c r="AB375" s="201" t="str">
        <f>IFERROR(__xludf.DUMMYFUNCTION("FILTER('설정시트'!$D$7:$K$20,'설정시트'!$C$7:$C$20=I375)"),"#N/A")</f>
        <v>#N/A</v>
      </c>
      <c r="AC375" s="201"/>
      <c r="AD375" s="201"/>
      <c r="AE375" s="201"/>
      <c r="AF375" s="201"/>
      <c r="AG375" s="201"/>
      <c r="AH375" s="201"/>
      <c r="AI375" s="201"/>
    </row>
    <row r="376">
      <c r="H376" s="205"/>
      <c r="I376" s="206"/>
      <c r="J376" s="203"/>
      <c r="K376" s="207"/>
      <c r="L376" s="199"/>
      <c r="M376" s="130"/>
      <c r="N376" s="199"/>
      <c r="O376" s="200"/>
      <c r="P376" s="200"/>
      <c r="Q376" s="130"/>
      <c r="R376" s="199"/>
      <c r="S376" s="200"/>
      <c r="T376" s="132"/>
      <c r="AB376" s="201" t="str">
        <f>IFERROR(__xludf.DUMMYFUNCTION("FILTER('설정시트'!$D$7:$K$20,'설정시트'!$C$7:$C$20=I376)"),"#N/A")</f>
        <v>#N/A</v>
      </c>
      <c r="AC376" s="201"/>
      <c r="AD376" s="201"/>
      <c r="AE376" s="201"/>
      <c r="AF376" s="201"/>
      <c r="AG376" s="201"/>
      <c r="AH376" s="201"/>
      <c r="AI376" s="201"/>
    </row>
    <row r="377">
      <c r="H377" s="205"/>
      <c r="I377" s="206"/>
      <c r="J377" s="203"/>
      <c r="K377" s="207"/>
      <c r="L377" s="199"/>
      <c r="M377" s="130"/>
      <c r="N377" s="199"/>
      <c r="O377" s="200"/>
      <c r="P377" s="200"/>
      <c r="Q377" s="130"/>
      <c r="R377" s="199"/>
      <c r="S377" s="200"/>
      <c r="T377" s="132"/>
      <c r="AB377" s="201" t="str">
        <f>IFERROR(__xludf.DUMMYFUNCTION("FILTER('설정시트'!$D$7:$K$20,'설정시트'!$C$7:$C$20=I377)"),"#N/A")</f>
        <v>#N/A</v>
      </c>
      <c r="AC377" s="201"/>
      <c r="AD377" s="201"/>
      <c r="AE377" s="201"/>
      <c r="AF377" s="201"/>
      <c r="AG377" s="201"/>
      <c r="AH377" s="201"/>
      <c r="AI377" s="201"/>
    </row>
    <row r="378">
      <c r="H378" s="205"/>
      <c r="I378" s="206"/>
      <c r="J378" s="203"/>
      <c r="K378" s="207"/>
      <c r="L378" s="199"/>
      <c r="M378" s="130"/>
      <c r="N378" s="199"/>
      <c r="O378" s="200"/>
      <c r="P378" s="200"/>
      <c r="Q378" s="130"/>
      <c r="R378" s="199"/>
      <c r="S378" s="200"/>
      <c r="T378" s="132"/>
      <c r="AB378" s="201" t="str">
        <f>IFERROR(__xludf.DUMMYFUNCTION("FILTER('설정시트'!$D$7:$K$20,'설정시트'!$C$7:$C$20=I378)"),"#N/A")</f>
        <v>#N/A</v>
      </c>
      <c r="AC378" s="201"/>
      <c r="AD378" s="201"/>
      <c r="AE378" s="201"/>
      <c r="AF378" s="201"/>
      <c r="AG378" s="201"/>
      <c r="AH378" s="201"/>
      <c r="AI378" s="201"/>
    </row>
    <row r="379">
      <c r="H379" s="205"/>
      <c r="I379" s="206"/>
      <c r="J379" s="203"/>
      <c r="K379" s="207"/>
      <c r="L379" s="199"/>
      <c r="M379" s="130"/>
      <c r="N379" s="199"/>
      <c r="O379" s="200"/>
      <c r="P379" s="200"/>
      <c r="Q379" s="130"/>
      <c r="R379" s="199"/>
      <c r="S379" s="200"/>
      <c r="T379" s="132"/>
      <c r="AB379" s="201" t="str">
        <f>IFERROR(__xludf.DUMMYFUNCTION("FILTER('설정시트'!$D$7:$K$20,'설정시트'!$C$7:$C$20=I379)"),"#N/A")</f>
        <v>#N/A</v>
      </c>
      <c r="AC379" s="201"/>
      <c r="AD379" s="201"/>
      <c r="AE379" s="201"/>
      <c r="AF379" s="201"/>
      <c r="AG379" s="201"/>
      <c r="AH379" s="201"/>
      <c r="AI379" s="201"/>
    </row>
    <row r="380">
      <c r="H380" s="205"/>
      <c r="I380" s="206"/>
      <c r="J380" s="203"/>
      <c r="K380" s="207"/>
      <c r="L380" s="199"/>
      <c r="M380" s="130"/>
      <c r="N380" s="199"/>
      <c r="O380" s="200"/>
      <c r="P380" s="200"/>
      <c r="Q380" s="130"/>
      <c r="R380" s="199"/>
      <c r="S380" s="200"/>
      <c r="T380" s="132"/>
      <c r="AB380" s="201" t="str">
        <f>IFERROR(__xludf.DUMMYFUNCTION("FILTER('설정시트'!$D$7:$K$20,'설정시트'!$C$7:$C$20=I380)"),"#N/A")</f>
        <v>#N/A</v>
      </c>
      <c r="AC380" s="201"/>
      <c r="AD380" s="201"/>
      <c r="AE380" s="201"/>
      <c r="AF380" s="201"/>
      <c r="AG380" s="201"/>
      <c r="AH380" s="201"/>
      <c r="AI380" s="201"/>
    </row>
    <row r="381">
      <c r="H381" s="205"/>
      <c r="I381" s="206"/>
      <c r="J381" s="203"/>
      <c r="K381" s="207"/>
      <c r="L381" s="199"/>
      <c r="M381" s="130"/>
      <c r="N381" s="199"/>
      <c r="O381" s="200"/>
      <c r="P381" s="200"/>
      <c r="Q381" s="130"/>
      <c r="R381" s="199"/>
      <c r="S381" s="200"/>
      <c r="T381" s="132"/>
      <c r="AB381" s="201" t="str">
        <f>IFERROR(__xludf.DUMMYFUNCTION("FILTER('설정시트'!$D$7:$K$20,'설정시트'!$C$7:$C$20=I381)"),"#N/A")</f>
        <v>#N/A</v>
      </c>
      <c r="AC381" s="201"/>
      <c r="AD381" s="201"/>
      <c r="AE381" s="201"/>
      <c r="AF381" s="201"/>
      <c r="AG381" s="201"/>
      <c r="AH381" s="201"/>
      <c r="AI381" s="201"/>
    </row>
    <row r="382">
      <c r="H382" s="205"/>
      <c r="I382" s="206"/>
      <c r="J382" s="203"/>
      <c r="K382" s="207"/>
      <c r="L382" s="199"/>
      <c r="M382" s="130"/>
      <c r="N382" s="199"/>
      <c r="O382" s="200"/>
      <c r="P382" s="200"/>
      <c r="Q382" s="130"/>
      <c r="R382" s="199"/>
      <c r="S382" s="200"/>
      <c r="T382" s="132"/>
      <c r="AB382" s="201" t="str">
        <f>IFERROR(__xludf.DUMMYFUNCTION("FILTER('설정시트'!$D$7:$K$20,'설정시트'!$C$7:$C$20=I382)"),"#N/A")</f>
        <v>#N/A</v>
      </c>
      <c r="AC382" s="201"/>
      <c r="AD382" s="201"/>
      <c r="AE382" s="201"/>
      <c r="AF382" s="201"/>
      <c r="AG382" s="201"/>
      <c r="AH382" s="201"/>
      <c r="AI382" s="201"/>
    </row>
    <row r="383">
      <c r="H383" s="205"/>
      <c r="I383" s="206"/>
      <c r="J383" s="203"/>
      <c r="K383" s="207"/>
      <c r="L383" s="199"/>
      <c r="M383" s="130"/>
      <c r="N383" s="199"/>
      <c r="O383" s="200"/>
      <c r="P383" s="200"/>
      <c r="Q383" s="130"/>
      <c r="R383" s="199"/>
      <c r="S383" s="200"/>
      <c r="T383" s="132"/>
      <c r="AB383" s="201" t="str">
        <f>IFERROR(__xludf.DUMMYFUNCTION("FILTER('설정시트'!$D$7:$K$20,'설정시트'!$C$7:$C$20=I383)"),"#N/A")</f>
        <v>#N/A</v>
      </c>
      <c r="AC383" s="201"/>
      <c r="AD383" s="201"/>
      <c r="AE383" s="201"/>
      <c r="AF383" s="201"/>
      <c r="AG383" s="201"/>
      <c r="AH383" s="201"/>
      <c r="AI383" s="201"/>
    </row>
    <row r="384">
      <c r="H384" s="205"/>
      <c r="I384" s="206"/>
      <c r="J384" s="203"/>
      <c r="K384" s="207"/>
      <c r="L384" s="199"/>
      <c r="M384" s="130"/>
      <c r="N384" s="199"/>
      <c r="O384" s="200"/>
      <c r="P384" s="200"/>
      <c r="Q384" s="130"/>
      <c r="R384" s="199"/>
      <c r="S384" s="200"/>
      <c r="T384" s="132"/>
      <c r="AB384" s="201" t="str">
        <f>IFERROR(__xludf.DUMMYFUNCTION("FILTER('설정시트'!$D$7:$K$20,'설정시트'!$C$7:$C$20=I384)"),"#N/A")</f>
        <v>#N/A</v>
      </c>
      <c r="AC384" s="201"/>
      <c r="AD384" s="201"/>
      <c r="AE384" s="201"/>
      <c r="AF384" s="201"/>
      <c r="AG384" s="201"/>
      <c r="AH384" s="201"/>
      <c r="AI384" s="201"/>
    </row>
    <row r="385">
      <c r="H385" s="205"/>
      <c r="I385" s="206"/>
      <c r="J385" s="203"/>
      <c r="K385" s="207"/>
      <c r="L385" s="199"/>
      <c r="M385" s="130"/>
      <c r="N385" s="199"/>
      <c r="O385" s="200"/>
      <c r="P385" s="200"/>
      <c r="Q385" s="130"/>
      <c r="R385" s="199"/>
      <c r="S385" s="200"/>
      <c r="T385" s="132"/>
      <c r="AB385" s="201" t="str">
        <f>IFERROR(__xludf.DUMMYFUNCTION("FILTER('설정시트'!$D$7:$K$20,'설정시트'!$C$7:$C$20=I385)"),"#N/A")</f>
        <v>#N/A</v>
      </c>
      <c r="AC385" s="201"/>
      <c r="AD385" s="201"/>
      <c r="AE385" s="201"/>
      <c r="AF385" s="201"/>
      <c r="AG385" s="201"/>
      <c r="AH385" s="201"/>
      <c r="AI385" s="201"/>
    </row>
    <row r="386">
      <c r="H386" s="205"/>
      <c r="I386" s="206"/>
      <c r="J386" s="203"/>
      <c r="K386" s="207"/>
      <c r="L386" s="199"/>
      <c r="M386" s="130"/>
      <c r="N386" s="199"/>
      <c r="O386" s="200"/>
      <c r="P386" s="200"/>
      <c r="Q386" s="130"/>
      <c r="R386" s="199"/>
      <c r="S386" s="200"/>
      <c r="T386" s="132"/>
      <c r="AB386" s="201" t="str">
        <f>IFERROR(__xludf.DUMMYFUNCTION("FILTER('설정시트'!$D$7:$K$20,'설정시트'!$C$7:$C$20=I386)"),"#N/A")</f>
        <v>#N/A</v>
      </c>
      <c r="AC386" s="201"/>
      <c r="AD386" s="201"/>
      <c r="AE386" s="201"/>
      <c r="AF386" s="201"/>
      <c r="AG386" s="201"/>
      <c r="AH386" s="201"/>
      <c r="AI386" s="201"/>
    </row>
    <row r="387">
      <c r="H387" s="205"/>
      <c r="I387" s="206"/>
      <c r="J387" s="203"/>
      <c r="K387" s="207"/>
      <c r="L387" s="199"/>
      <c r="M387" s="130"/>
      <c r="N387" s="199"/>
      <c r="O387" s="200"/>
      <c r="P387" s="200"/>
      <c r="Q387" s="130"/>
      <c r="R387" s="199"/>
      <c r="S387" s="200"/>
      <c r="T387" s="132"/>
      <c r="AB387" s="201" t="str">
        <f>IFERROR(__xludf.DUMMYFUNCTION("FILTER('설정시트'!$D$7:$K$20,'설정시트'!$C$7:$C$20=I387)"),"#N/A")</f>
        <v>#N/A</v>
      </c>
      <c r="AC387" s="201"/>
      <c r="AD387" s="201"/>
      <c r="AE387" s="201"/>
      <c r="AF387" s="201"/>
      <c r="AG387" s="201"/>
      <c r="AH387" s="201"/>
      <c r="AI387" s="201"/>
    </row>
    <row r="388">
      <c r="H388" s="205"/>
      <c r="I388" s="206"/>
      <c r="J388" s="203"/>
      <c r="K388" s="207"/>
      <c r="L388" s="199"/>
      <c r="M388" s="130"/>
      <c r="N388" s="199"/>
      <c r="O388" s="200"/>
      <c r="P388" s="200"/>
      <c r="Q388" s="130"/>
      <c r="R388" s="199"/>
      <c r="S388" s="200"/>
      <c r="T388" s="132"/>
      <c r="AB388" s="201" t="str">
        <f>IFERROR(__xludf.DUMMYFUNCTION("FILTER('설정시트'!$D$7:$K$20,'설정시트'!$C$7:$C$20=I388)"),"#N/A")</f>
        <v>#N/A</v>
      </c>
      <c r="AC388" s="201"/>
      <c r="AD388" s="201"/>
      <c r="AE388" s="201"/>
      <c r="AF388" s="201"/>
      <c r="AG388" s="201"/>
      <c r="AH388" s="201"/>
      <c r="AI388" s="201"/>
    </row>
    <row r="389">
      <c r="H389" s="205"/>
      <c r="I389" s="206"/>
      <c r="J389" s="203"/>
      <c r="K389" s="207"/>
      <c r="L389" s="199"/>
      <c r="M389" s="130"/>
      <c r="N389" s="199"/>
      <c r="O389" s="200"/>
      <c r="P389" s="200"/>
      <c r="Q389" s="130"/>
      <c r="R389" s="199"/>
      <c r="S389" s="200"/>
      <c r="T389" s="132"/>
      <c r="AB389" s="201" t="str">
        <f>IFERROR(__xludf.DUMMYFUNCTION("FILTER('설정시트'!$D$7:$K$20,'설정시트'!$C$7:$C$20=I389)"),"#N/A")</f>
        <v>#N/A</v>
      </c>
      <c r="AC389" s="201"/>
      <c r="AD389" s="201"/>
      <c r="AE389" s="201"/>
      <c r="AF389" s="201"/>
      <c r="AG389" s="201"/>
      <c r="AH389" s="201"/>
      <c r="AI389" s="201"/>
    </row>
    <row r="390">
      <c r="H390" s="205"/>
      <c r="I390" s="206"/>
      <c r="J390" s="203"/>
      <c r="K390" s="207"/>
      <c r="L390" s="199"/>
      <c r="M390" s="130"/>
      <c r="N390" s="199"/>
      <c r="O390" s="200"/>
      <c r="P390" s="200"/>
      <c r="Q390" s="130"/>
      <c r="R390" s="199"/>
      <c r="S390" s="200"/>
      <c r="T390" s="132"/>
      <c r="AB390" s="201" t="str">
        <f>IFERROR(__xludf.DUMMYFUNCTION("FILTER('설정시트'!$D$7:$K$20,'설정시트'!$C$7:$C$20=I390)"),"#N/A")</f>
        <v>#N/A</v>
      </c>
      <c r="AC390" s="201"/>
      <c r="AD390" s="201"/>
      <c r="AE390" s="201"/>
      <c r="AF390" s="201"/>
      <c r="AG390" s="201"/>
      <c r="AH390" s="201"/>
      <c r="AI390" s="201"/>
    </row>
    <row r="391">
      <c r="H391" s="205"/>
      <c r="I391" s="206"/>
      <c r="J391" s="203"/>
      <c r="K391" s="207"/>
      <c r="L391" s="199"/>
      <c r="M391" s="130"/>
      <c r="N391" s="199"/>
      <c r="O391" s="200"/>
      <c r="P391" s="200"/>
      <c r="Q391" s="130"/>
      <c r="R391" s="199"/>
      <c r="S391" s="200"/>
      <c r="T391" s="132"/>
      <c r="AB391" s="201" t="str">
        <f>IFERROR(__xludf.DUMMYFUNCTION("FILTER('설정시트'!$D$7:$K$20,'설정시트'!$C$7:$C$20=I391)"),"#N/A")</f>
        <v>#N/A</v>
      </c>
      <c r="AC391" s="201"/>
      <c r="AD391" s="201"/>
      <c r="AE391" s="201"/>
      <c r="AF391" s="201"/>
      <c r="AG391" s="201"/>
      <c r="AH391" s="201"/>
      <c r="AI391" s="201"/>
    </row>
    <row r="392">
      <c r="H392" s="205"/>
      <c r="I392" s="206"/>
      <c r="J392" s="203"/>
      <c r="K392" s="207"/>
      <c r="L392" s="199"/>
      <c r="M392" s="130"/>
      <c r="N392" s="199"/>
      <c r="O392" s="200"/>
      <c r="P392" s="200"/>
      <c r="Q392" s="130"/>
      <c r="R392" s="199"/>
      <c r="S392" s="200"/>
      <c r="T392" s="132"/>
      <c r="AB392" s="201" t="str">
        <f>IFERROR(__xludf.DUMMYFUNCTION("FILTER('설정시트'!$D$7:$K$20,'설정시트'!$C$7:$C$20=I392)"),"#N/A")</f>
        <v>#N/A</v>
      </c>
      <c r="AC392" s="201"/>
      <c r="AD392" s="201"/>
      <c r="AE392" s="201"/>
      <c r="AF392" s="201"/>
      <c r="AG392" s="201"/>
      <c r="AH392" s="201"/>
      <c r="AI392" s="201"/>
    </row>
    <row r="393">
      <c r="H393" s="205"/>
      <c r="I393" s="206"/>
      <c r="J393" s="203"/>
      <c r="K393" s="207"/>
      <c r="L393" s="199"/>
      <c r="M393" s="130"/>
      <c r="N393" s="199"/>
      <c r="O393" s="200"/>
      <c r="P393" s="200"/>
      <c r="Q393" s="130"/>
      <c r="R393" s="199"/>
      <c r="S393" s="200"/>
      <c r="T393" s="132"/>
      <c r="AB393" s="201" t="str">
        <f>IFERROR(__xludf.DUMMYFUNCTION("FILTER('설정시트'!$D$7:$K$20,'설정시트'!$C$7:$C$20=I393)"),"#N/A")</f>
        <v>#N/A</v>
      </c>
      <c r="AC393" s="201"/>
      <c r="AD393" s="201"/>
      <c r="AE393" s="201"/>
      <c r="AF393" s="201"/>
      <c r="AG393" s="201"/>
      <c r="AH393" s="201"/>
      <c r="AI393" s="201"/>
    </row>
    <row r="394">
      <c r="H394" s="205"/>
      <c r="I394" s="206"/>
      <c r="J394" s="203"/>
      <c r="K394" s="207"/>
      <c r="L394" s="199"/>
      <c r="M394" s="130"/>
      <c r="N394" s="199"/>
      <c r="O394" s="200"/>
      <c r="P394" s="200"/>
      <c r="Q394" s="130"/>
      <c r="R394" s="199"/>
      <c r="S394" s="200"/>
      <c r="T394" s="132"/>
      <c r="AB394" s="201" t="str">
        <f>IFERROR(__xludf.DUMMYFUNCTION("FILTER('설정시트'!$D$7:$K$20,'설정시트'!$C$7:$C$20=I394)"),"#N/A")</f>
        <v>#N/A</v>
      </c>
      <c r="AC394" s="201"/>
      <c r="AD394" s="201"/>
      <c r="AE394" s="201"/>
      <c r="AF394" s="201"/>
      <c r="AG394" s="201"/>
      <c r="AH394" s="201"/>
      <c r="AI394" s="201"/>
    </row>
    <row r="395">
      <c r="H395" s="205"/>
      <c r="I395" s="206"/>
      <c r="J395" s="203"/>
      <c r="K395" s="207"/>
      <c r="L395" s="199"/>
      <c r="M395" s="130"/>
      <c r="N395" s="199"/>
      <c r="O395" s="200"/>
      <c r="P395" s="200"/>
      <c r="Q395" s="130"/>
      <c r="R395" s="199"/>
      <c r="S395" s="200"/>
      <c r="T395" s="132"/>
      <c r="AB395" s="201" t="str">
        <f>IFERROR(__xludf.DUMMYFUNCTION("FILTER('설정시트'!$D$7:$K$20,'설정시트'!$C$7:$C$20=I395)"),"#N/A")</f>
        <v>#N/A</v>
      </c>
      <c r="AC395" s="201"/>
      <c r="AD395" s="201"/>
      <c r="AE395" s="201"/>
      <c r="AF395" s="201"/>
      <c r="AG395" s="201"/>
      <c r="AH395" s="201"/>
      <c r="AI395" s="201"/>
    </row>
    <row r="396">
      <c r="H396" s="205"/>
      <c r="I396" s="206"/>
      <c r="J396" s="203"/>
      <c r="K396" s="207"/>
      <c r="L396" s="199"/>
      <c r="M396" s="130"/>
      <c r="N396" s="199"/>
      <c r="O396" s="200"/>
      <c r="P396" s="200"/>
      <c r="Q396" s="130"/>
      <c r="R396" s="199"/>
      <c r="S396" s="200"/>
      <c r="T396" s="132"/>
      <c r="AB396" s="201" t="str">
        <f>IFERROR(__xludf.DUMMYFUNCTION("FILTER('설정시트'!$D$7:$K$20,'설정시트'!$C$7:$C$20=I396)"),"#N/A")</f>
        <v>#N/A</v>
      </c>
      <c r="AC396" s="201"/>
      <c r="AD396" s="201"/>
      <c r="AE396" s="201"/>
      <c r="AF396" s="201"/>
      <c r="AG396" s="201"/>
      <c r="AH396" s="201"/>
      <c r="AI396" s="201"/>
    </row>
    <row r="397">
      <c r="H397" s="205"/>
      <c r="I397" s="206"/>
      <c r="J397" s="203"/>
      <c r="K397" s="207"/>
      <c r="L397" s="199"/>
      <c r="M397" s="130"/>
      <c r="N397" s="199"/>
      <c r="O397" s="200"/>
      <c r="P397" s="200"/>
      <c r="Q397" s="130"/>
      <c r="R397" s="199"/>
      <c r="S397" s="200"/>
      <c r="T397" s="132"/>
      <c r="AB397" s="201" t="str">
        <f>IFERROR(__xludf.DUMMYFUNCTION("FILTER('설정시트'!$D$7:$K$20,'설정시트'!$C$7:$C$20=I397)"),"#N/A")</f>
        <v>#N/A</v>
      </c>
      <c r="AC397" s="201"/>
      <c r="AD397" s="201"/>
      <c r="AE397" s="201"/>
      <c r="AF397" s="201"/>
      <c r="AG397" s="201"/>
      <c r="AH397" s="201"/>
      <c r="AI397" s="201"/>
    </row>
    <row r="398">
      <c r="H398" s="205"/>
      <c r="I398" s="206"/>
      <c r="J398" s="203"/>
      <c r="K398" s="207"/>
      <c r="L398" s="199"/>
      <c r="M398" s="130"/>
      <c r="N398" s="199"/>
      <c r="O398" s="200"/>
      <c r="P398" s="200"/>
      <c r="Q398" s="130"/>
      <c r="R398" s="199"/>
      <c r="S398" s="200"/>
      <c r="T398" s="132"/>
      <c r="AB398" s="201" t="str">
        <f>IFERROR(__xludf.DUMMYFUNCTION("FILTER('설정시트'!$D$7:$K$20,'설정시트'!$C$7:$C$20=I398)"),"#N/A")</f>
        <v>#N/A</v>
      </c>
      <c r="AC398" s="201"/>
      <c r="AD398" s="201"/>
      <c r="AE398" s="201"/>
      <c r="AF398" s="201"/>
      <c r="AG398" s="201"/>
      <c r="AH398" s="201"/>
      <c r="AI398" s="201"/>
    </row>
    <row r="399">
      <c r="H399" s="205"/>
      <c r="I399" s="206"/>
      <c r="J399" s="203"/>
      <c r="K399" s="207"/>
      <c r="L399" s="199"/>
      <c r="M399" s="130"/>
      <c r="N399" s="199"/>
      <c r="O399" s="200"/>
      <c r="P399" s="200"/>
      <c r="Q399" s="130"/>
      <c r="R399" s="199"/>
      <c r="S399" s="200"/>
      <c r="T399" s="132"/>
      <c r="AB399" s="201" t="str">
        <f>IFERROR(__xludf.DUMMYFUNCTION("FILTER('설정시트'!$D$7:$K$20,'설정시트'!$C$7:$C$20=I399)"),"#N/A")</f>
        <v>#N/A</v>
      </c>
      <c r="AC399" s="201"/>
      <c r="AD399" s="201"/>
      <c r="AE399" s="201"/>
      <c r="AF399" s="201"/>
      <c r="AG399" s="201"/>
      <c r="AH399" s="201"/>
      <c r="AI399" s="201"/>
    </row>
    <row r="400">
      <c r="H400" s="205"/>
      <c r="I400" s="206"/>
      <c r="J400" s="203"/>
      <c r="K400" s="207"/>
      <c r="L400" s="199"/>
      <c r="M400" s="130"/>
      <c r="N400" s="199"/>
      <c r="O400" s="200"/>
      <c r="P400" s="200"/>
      <c r="Q400" s="130"/>
      <c r="R400" s="199"/>
      <c r="S400" s="200"/>
      <c r="T400" s="132"/>
      <c r="AB400" s="201" t="str">
        <f>IFERROR(__xludf.DUMMYFUNCTION("FILTER('설정시트'!$D$7:$K$20,'설정시트'!$C$7:$C$20=I400)"),"#N/A")</f>
        <v>#N/A</v>
      </c>
      <c r="AC400" s="201"/>
      <c r="AD400" s="201"/>
      <c r="AE400" s="201"/>
      <c r="AF400" s="201"/>
      <c r="AG400" s="201"/>
      <c r="AH400" s="201"/>
      <c r="AI400" s="201"/>
    </row>
    <row r="401">
      <c r="H401" s="205"/>
      <c r="I401" s="206"/>
      <c r="J401" s="203"/>
      <c r="K401" s="207"/>
      <c r="L401" s="199"/>
      <c r="M401" s="130"/>
      <c r="N401" s="199"/>
      <c r="O401" s="200"/>
      <c r="P401" s="200"/>
      <c r="Q401" s="130"/>
      <c r="R401" s="199"/>
      <c r="S401" s="200"/>
      <c r="T401" s="132"/>
      <c r="AB401" s="201" t="str">
        <f>IFERROR(__xludf.DUMMYFUNCTION("FILTER('설정시트'!$D$7:$K$20,'설정시트'!$C$7:$C$20=I401)"),"#N/A")</f>
        <v>#N/A</v>
      </c>
      <c r="AC401" s="201"/>
      <c r="AD401" s="201"/>
      <c r="AE401" s="201"/>
      <c r="AF401" s="201"/>
      <c r="AG401" s="201"/>
      <c r="AH401" s="201"/>
      <c r="AI401" s="201"/>
    </row>
    <row r="402">
      <c r="H402" s="205"/>
      <c r="I402" s="206"/>
      <c r="J402" s="203"/>
      <c r="K402" s="207"/>
      <c r="L402" s="199"/>
      <c r="M402" s="130"/>
      <c r="N402" s="199"/>
      <c r="O402" s="200"/>
      <c r="P402" s="200"/>
      <c r="Q402" s="130"/>
      <c r="R402" s="199"/>
      <c r="S402" s="200"/>
      <c r="T402" s="132"/>
      <c r="AB402" s="201" t="str">
        <f>IFERROR(__xludf.DUMMYFUNCTION("FILTER('설정시트'!$D$7:$K$20,'설정시트'!$C$7:$C$20=I402)"),"#N/A")</f>
        <v>#N/A</v>
      </c>
      <c r="AC402" s="201"/>
      <c r="AD402" s="201"/>
      <c r="AE402" s="201"/>
      <c r="AF402" s="201"/>
      <c r="AG402" s="201"/>
      <c r="AH402" s="201"/>
      <c r="AI402" s="201"/>
    </row>
    <row r="403">
      <c r="H403" s="205"/>
      <c r="I403" s="206"/>
      <c r="J403" s="203"/>
      <c r="K403" s="207"/>
      <c r="L403" s="199"/>
      <c r="M403" s="130"/>
      <c r="N403" s="199"/>
      <c r="O403" s="200"/>
      <c r="P403" s="200"/>
      <c r="Q403" s="130"/>
      <c r="R403" s="199"/>
      <c r="S403" s="200"/>
      <c r="T403" s="132"/>
      <c r="AB403" s="201" t="str">
        <f>IFERROR(__xludf.DUMMYFUNCTION("FILTER('설정시트'!$D$7:$K$20,'설정시트'!$C$7:$C$20=I403)"),"#N/A")</f>
        <v>#N/A</v>
      </c>
      <c r="AC403" s="201"/>
      <c r="AD403" s="201"/>
      <c r="AE403" s="201"/>
      <c r="AF403" s="201"/>
      <c r="AG403" s="201"/>
      <c r="AH403" s="201"/>
      <c r="AI403" s="201"/>
    </row>
    <row r="404">
      <c r="H404" s="205"/>
      <c r="I404" s="206"/>
      <c r="J404" s="203"/>
      <c r="K404" s="207"/>
      <c r="L404" s="199"/>
      <c r="M404" s="130"/>
      <c r="N404" s="199"/>
      <c r="O404" s="200"/>
      <c r="P404" s="200"/>
      <c r="Q404" s="130"/>
      <c r="R404" s="199"/>
      <c r="S404" s="200"/>
      <c r="T404" s="132"/>
      <c r="AB404" s="201" t="str">
        <f>IFERROR(__xludf.DUMMYFUNCTION("FILTER('설정시트'!$D$7:$K$20,'설정시트'!$C$7:$C$20=I404)"),"#N/A")</f>
        <v>#N/A</v>
      </c>
      <c r="AC404" s="201"/>
      <c r="AD404" s="201"/>
      <c r="AE404" s="201"/>
      <c r="AF404" s="201"/>
      <c r="AG404" s="201"/>
      <c r="AH404" s="201"/>
      <c r="AI404" s="201"/>
    </row>
    <row r="405">
      <c r="H405" s="205"/>
      <c r="I405" s="206"/>
      <c r="J405" s="203"/>
      <c r="K405" s="207"/>
      <c r="L405" s="199"/>
      <c r="M405" s="130"/>
      <c r="N405" s="199"/>
      <c r="O405" s="200"/>
      <c r="P405" s="200"/>
      <c r="Q405" s="130"/>
      <c r="R405" s="199"/>
      <c r="S405" s="200"/>
      <c r="T405" s="132"/>
      <c r="AB405" s="201" t="str">
        <f>IFERROR(__xludf.DUMMYFUNCTION("FILTER('설정시트'!$D$7:$K$20,'설정시트'!$C$7:$C$20=I405)"),"#N/A")</f>
        <v>#N/A</v>
      </c>
      <c r="AC405" s="201"/>
      <c r="AD405" s="201"/>
      <c r="AE405" s="201"/>
      <c r="AF405" s="201"/>
      <c r="AG405" s="201"/>
      <c r="AH405" s="201"/>
      <c r="AI405" s="201"/>
    </row>
    <row r="406">
      <c r="H406" s="205"/>
      <c r="I406" s="206"/>
      <c r="J406" s="203"/>
      <c r="K406" s="207"/>
      <c r="L406" s="199"/>
      <c r="M406" s="130"/>
      <c r="N406" s="199"/>
      <c r="O406" s="200"/>
      <c r="P406" s="200"/>
      <c r="Q406" s="130"/>
      <c r="R406" s="199"/>
      <c r="S406" s="200"/>
      <c r="T406" s="132"/>
      <c r="AB406" s="201" t="str">
        <f>IFERROR(__xludf.DUMMYFUNCTION("FILTER('설정시트'!$D$7:$K$20,'설정시트'!$C$7:$C$20=I406)"),"#N/A")</f>
        <v>#N/A</v>
      </c>
      <c r="AC406" s="201"/>
      <c r="AD406" s="201"/>
      <c r="AE406" s="201"/>
      <c r="AF406" s="201"/>
      <c r="AG406" s="201"/>
      <c r="AH406" s="201"/>
      <c r="AI406" s="201"/>
    </row>
    <row r="407">
      <c r="H407" s="205"/>
      <c r="I407" s="206"/>
      <c r="J407" s="203"/>
      <c r="K407" s="207"/>
      <c r="L407" s="199"/>
      <c r="M407" s="130"/>
      <c r="N407" s="199"/>
      <c r="O407" s="200"/>
      <c r="P407" s="200"/>
      <c r="Q407" s="130"/>
      <c r="R407" s="199"/>
      <c r="S407" s="200"/>
      <c r="T407" s="132"/>
      <c r="AB407" s="201" t="str">
        <f>IFERROR(__xludf.DUMMYFUNCTION("FILTER('설정시트'!$D$7:$K$20,'설정시트'!$C$7:$C$20=I407)"),"#N/A")</f>
        <v>#N/A</v>
      </c>
      <c r="AC407" s="201"/>
      <c r="AD407" s="201"/>
      <c r="AE407" s="201"/>
      <c r="AF407" s="201"/>
      <c r="AG407" s="201"/>
      <c r="AH407" s="201"/>
      <c r="AI407" s="201"/>
    </row>
    <row r="408">
      <c r="H408" s="205"/>
      <c r="I408" s="206"/>
      <c r="J408" s="203"/>
      <c r="K408" s="207"/>
      <c r="L408" s="199"/>
      <c r="M408" s="130"/>
      <c r="N408" s="199"/>
      <c r="O408" s="200"/>
      <c r="P408" s="200"/>
      <c r="Q408" s="130"/>
      <c r="R408" s="199"/>
      <c r="S408" s="200"/>
      <c r="T408" s="132"/>
      <c r="AB408" s="201" t="str">
        <f>IFERROR(__xludf.DUMMYFUNCTION("FILTER('설정시트'!$D$7:$K$20,'설정시트'!$C$7:$C$20=I408)"),"#N/A")</f>
        <v>#N/A</v>
      </c>
      <c r="AC408" s="201"/>
      <c r="AD408" s="201"/>
      <c r="AE408" s="201"/>
      <c r="AF408" s="201"/>
      <c r="AG408" s="201"/>
      <c r="AH408" s="201"/>
      <c r="AI408" s="201"/>
    </row>
    <row r="409">
      <c r="H409" s="205"/>
      <c r="I409" s="206"/>
      <c r="J409" s="203"/>
      <c r="K409" s="207"/>
      <c r="L409" s="199"/>
      <c r="M409" s="130"/>
      <c r="N409" s="199"/>
      <c r="O409" s="200"/>
      <c r="P409" s="200"/>
      <c r="Q409" s="130"/>
      <c r="R409" s="199"/>
      <c r="S409" s="200"/>
      <c r="T409" s="132"/>
      <c r="AB409" s="201" t="str">
        <f>IFERROR(__xludf.DUMMYFUNCTION("FILTER('설정시트'!$D$7:$K$20,'설정시트'!$C$7:$C$20=I409)"),"#N/A")</f>
        <v>#N/A</v>
      </c>
      <c r="AC409" s="201"/>
      <c r="AD409" s="201"/>
      <c r="AE409" s="201"/>
      <c r="AF409" s="201"/>
      <c r="AG409" s="201"/>
      <c r="AH409" s="201"/>
      <c r="AI409" s="201"/>
    </row>
    <row r="410">
      <c r="H410" s="205"/>
      <c r="I410" s="206"/>
      <c r="J410" s="203"/>
      <c r="K410" s="207"/>
      <c r="L410" s="199"/>
      <c r="M410" s="130"/>
      <c r="N410" s="199"/>
      <c r="O410" s="200"/>
      <c r="P410" s="200"/>
      <c r="Q410" s="130"/>
      <c r="R410" s="199"/>
      <c r="S410" s="200"/>
      <c r="T410" s="132"/>
      <c r="AB410" s="201" t="str">
        <f>IFERROR(__xludf.DUMMYFUNCTION("FILTER('설정시트'!$D$7:$K$20,'설정시트'!$C$7:$C$20=I410)"),"#N/A")</f>
        <v>#N/A</v>
      </c>
      <c r="AC410" s="201"/>
      <c r="AD410" s="201"/>
      <c r="AE410" s="201"/>
      <c r="AF410" s="201"/>
      <c r="AG410" s="201"/>
      <c r="AH410" s="201"/>
      <c r="AI410" s="201"/>
    </row>
    <row r="411">
      <c r="H411" s="205"/>
      <c r="I411" s="206"/>
      <c r="J411" s="203"/>
      <c r="K411" s="207"/>
      <c r="L411" s="199"/>
      <c r="M411" s="130"/>
      <c r="N411" s="199"/>
      <c r="O411" s="200"/>
      <c r="P411" s="200"/>
      <c r="Q411" s="130"/>
      <c r="R411" s="199"/>
      <c r="S411" s="200"/>
      <c r="T411" s="132"/>
      <c r="AB411" s="201" t="str">
        <f>IFERROR(__xludf.DUMMYFUNCTION("FILTER('설정시트'!$D$7:$K$20,'설정시트'!$C$7:$C$20=I411)"),"#N/A")</f>
        <v>#N/A</v>
      </c>
      <c r="AC411" s="201"/>
      <c r="AD411" s="201"/>
      <c r="AE411" s="201"/>
      <c r="AF411" s="201"/>
      <c r="AG411" s="201"/>
      <c r="AH411" s="201"/>
      <c r="AI411" s="201"/>
    </row>
    <row r="412">
      <c r="H412" s="205"/>
      <c r="I412" s="206"/>
      <c r="J412" s="203"/>
      <c r="K412" s="207"/>
      <c r="L412" s="199"/>
      <c r="M412" s="130"/>
      <c r="N412" s="199"/>
      <c r="O412" s="200"/>
      <c r="P412" s="200"/>
      <c r="Q412" s="130"/>
      <c r="R412" s="199"/>
      <c r="S412" s="200"/>
      <c r="T412" s="132"/>
      <c r="AB412" s="201" t="str">
        <f>IFERROR(__xludf.DUMMYFUNCTION("FILTER('설정시트'!$D$7:$K$20,'설정시트'!$C$7:$C$20=I412)"),"#N/A")</f>
        <v>#N/A</v>
      </c>
      <c r="AC412" s="201"/>
      <c r="AD412" s="201"/>
      <c r="AE412" s="201"/>
      <c r="AF412" s="201"/>
      <c r="AG412" s="201"/>
      <c r="AH412" s="201"/>
      <c r="AI412" s="201"/>
    </row>
    <row r="413">
      <c r="H413" s="205"/>
      <c r="I413" s="206"/>
      <c r="J413" s="203"/>
      <c r="K413" s="207"/>
      <c r="L413" s="199"/>
      <c r="M413" s="130"/>
      <c r="N413" s="199"/>
      <c r="O413" s="200"/>
      <c r="P413" s="200"/>
      <c r="Q413" s="130"/>
      <c r="R413" s="199"/>
      <c r="S413" s="200"/>
      <c r="T413" s="132"/>
      <c r="AB413" s="201" t="str">
        <f>IFERROR(__xludf.DUMMYFUNCTION("FILTER('설정시트'!$D$7:$K$20,'설정시트'!$C$7:$C$20=I413)"),"#N/A")</f>
        <v>#N/A</v>
      </c>
      <c r="AC413" s="201"/>
      <c r="AD413" s="201"/>
      <c r="AE413" s="201"/>
      <c r="AF413" s="201"/>
      <c r="AG413" s="201"/>
      <c r="AH413" s="201"/>
      <c r="AI413" s="201"/>
    </row>
    <row r="414">
      <c r="H414" s="205"/>
      <c r="I414" s="206"/>
      <c r="J414" s="203"/>
      <c r="K414" s="207"/>
      <c r="L414" s="199"/>
      <c r="M414" s="130"/>
      <c r="N414" s="199"/>
      <c r="O414" s="200"/>
      <c r="P414" s="200"/>
      <c r="Q414" s="130"/>
      <c r="R414" s="199"/>
      <c r="S414" s="200"/>
      <c r="T414" s="132"/>
      <c r="AB414" s="201" t="str">
        <f>IFERROR(__xludf.DUMMYFUNCTION("FILTER('설정시트'!$D$7:$K$20,'설정시트'!$C$7:$C$20=I414)"),"#N/A")</f>
        <v>#N/A</v>
      </c>
      <c r="AC414" s="201"/>
      <c r="AD414" s="201"/>
      <c r="AE414" s="201"/>
      <c r="AF414" s="201"/>
      <c r="AG414" s="201"/>
      <c r="AH414" s="201"/>
      <c r="AI414" s="201"/>
    </row>
    <row r="415">
      <c r="H415" s="205"/>
      <c r="I415" s="206"/>
      <c r="J415" s="203"/>
      <c r="K415" s="207"/>
      <c r="L415" s="199"/>
      <c r="M415" s="130"/>
      <c r="N415" s="199"/>
      <c r="O415" s="200"/>
      <c r="P415" s="200"/>
      <c r="Q415" s="130"/>
      <c r="R415" s="199"/>
      <c r="S415" s="200"/>
      <c r="T415" s="132"/>
      <c r="AB415" s="201" t="str">
        <f>IFERROR(__xludf.DUMMYFUNCTION("FILTER('설정시트'!$D$7:$K$20,'설정시트'!$C$7:$C$20=I415)"),"#N/A")</f>
        <v>#N/A</v>
      </c>
      <c r="AC415" s="201"/>
      <c r="AD415" s="201"/>
      <c r="AE415" s="201"/>
      <c r="AF415" s="201"/>
      <c r="AG415" s="201"/>
      <c r="AH415" s="201"/>
      <c r="AI415" s="201"/>
    </row>
    <row r="416">
      <c r="H416" s="205"/>
      <c r="I416" s="206"/>
      <c r="J416" s="203"/>
      <c r="K416" s="207"/>
      <c r="L416" s="199"/>
      <c r="M416" s="130"/>
      <c r="N416" s="199"/>
      <c r="O416" s="200"/>
      <c r="P416" s="200"/>
      <c r="Q416" s="130"/>
      <c r="R416" s="199"/>
      <c r="S416" s="200"/>
      <c r="T416" s="132"/>
      <c r="AB416" s="201" t="str">
        <f>IFERROR(__xludf.DUMMYFUNCTION("FILTER('설정시트'!$D$7:$K$20,'설정시트'!$C$7:$C$20=I416)"),"#N/A")</f>
        <v>#N/A</v>
      </c>
      <c r="AC416" s="201"/>
      <c r="AD416" s="201"/>
      <c r="AE416" s="201"/>
      <c r="AF416" s="201"/>
      <c r="AG416" s="201"/>
      <c r="AH416" s="201"/>
      <c r="AI416" s="201"/>
    </row>
    <row r="417">
      <c r="H417" s="205"/>
      <c r="I417" s="206"/>
      <c r="J417" s="203"/>
      <c r="K417" s="207"/>
      <c r="L417" s="199"/>
      <c r="M417" s="130"/>
      <c r="N417" s="199"/>
      <c r="O417" s="200"/>
      <c r="P417" s="200"/>
      <c r="Q417" s="130"/>
      <c r="R417" s="199"/>
      <c r="S417" s="200"/>
      <c r="T417" s="132"/>
      <c r="AB417" s="201" t="str">
        <f>IFERROR(__xludf.DUMMYFUNCTION("FILTER('설정시트'!$D$7:$K$20,'설정시트'!$C$7:$C$20=I417)"),"#N/A")</f>
        <v>#N/A</v>
      </c>
      <c r="AC417" s="201"/>
      <c r="AD417" s="201"/>
      <c r="AE417" s="201"/>
      <c r="AF417" s="201"/>
      <c r="AG417" s="201"/>
      <c r="AH417" s="201"/>
      <c r="AI417" s="201"/>
    </row>
    <row r="418">
      <c r="H418" s="205"/>
      <c r="I418" s="206"/>
      <c r="J418" s="203"/>
      <c r="K418" s="207"/>
      <c r="L418" s="199"/>
      <c r="M418" s="130"/>
      <c r="N418" s="199"/>
      <c r="O418" s="200"/>
      <c r="P418" s="200"/>
      <c r="Q418" s="130"/>
      <c r="R418" s="199"/>
      <c r="S418" s="200"/>
      <c r="T418" s="132"/>
      <c r="AB418" s="201" t="str">
        <f>IFERROR(__xludf.DUMMYFUNCTION("FILTER('설정시트'!$D$7:$K$20,'설정시트'!$C$7:$C$20=I418)"),"#N/A")</f>
        <v>#N/A</v>
      </c>
      <c r="AC418" s="201"/>
      <c r="AD418" s="201"/>
      <c r="AE418" s="201"/>
      <c r="AF418" s="201"/>
      <c r="AG418" s="201"/>
      <c r="AH418" s="201"/>
      <c r="AI418" s="201"/>
    </row>
    <row r="419">
      <c r="H419" s="205"/>
      <c r="I419" s="206"/>
      <c r="J419" s="203"/>
      <c r="K419" s="207"/>
      <c r="L419" s="199"/>
      <c r="M419" s="130"/>
      <c r="N419" s="199"/>
      <c r="O419" s="200"/>
      <c r="P419" s="200"/>
      <c r="Q419" s="130"/>
      <c r="R419" s="199"/>
      <c r="S419" s="200"/>
      <c r="T419" s="132"/>
      <c r="AB419" s="201" t="str">
        <f>IFERROR(__xludf.DUMMYFUNCTION("FILTER('설정시트'!$D$7:$K$20,'설정시트'!$C$7:$C$20=I419)"),"#N/A")</f>
        <v>#N/A</v>
      </c>
      <c r="AC419" s="201"/>
      <c r="AD419" s="201"/>
      <c r="AE419" s="201"/>
      <c r="AF419" s="201"/>
      <c r="AG419" s="201"/>
      <c r="AH419" s="201"/>
      <c r="AI419" s="201"/>
    </row>
    <row r="420">
      <c r="H420" s="205"/>
      <c r="I420" s="206"/>
      <c r="J420" s="203"/>
      <c r="K420" s="207"/>
      <c r="L420" s="199"/>
      <c r="M420" s="130"/>
      <c r="N420" s="199"/>
      <c r="O420" s="200"/>
      <c r="P420" s="200"/>
      <c r="Q420" s="130"/>
      <c r="R420" s="199"/>
      <c r="S420" s="200"/>
      <c r="T420" s="132"/>
      <c r="AB420" s="201" t="str">
        <f>IFERROR(__xludf.DUMMYFUNCTION("FILTER('설정시트'!$D$7:$K$20,'설정시트'!$C$7:$C$20=I420)"),"#N/A")</f>
        <v>#N/A</v>
      </c>
      <c r="AC420" s="201"/>
      <c r="AD420" s="201"/>
      <c r="AE420" s="201"/>
      <c r="AF420" s="201"/>
      <c r="AG420" s="201"/>
      <c r="AH420" s="201"/>
      <c r="AI420" s="201"/>
    </row>
    <row r="421">
      <c r="H421" s="205"/>
      <c r="I421" s="206"/>
      <c r="J421" s="203"/>
      <c r="K421" s="207"/>
      <c r="L421" s="199"/>
      <c r="M421" s="130"/>
      <c r="N421" s="199"/>
      <c r="O421" s="200"/>
      <c r="P421" s="200"/>
      <c r="Q421" s="130"/>
      <c r="R421" s="199"/>
      <c r="S421" s="200"/>
      <c r="T421" s="132"/>
      <c r="AB421" s="201" t="str">
        <f>IFERROR(__xludf.DUMMYFUNCTION("FILTER('설정시트'!$D$7:$K$20,'설정시트'!$C$7:$C$20=I421)"),"#N/A")</f>
        <v>#N/A</v>
      </c>
      <c r="AC421" s="201"/>
      <c r="AD421" s="201"/>
      <c r="AE421" s="201"/>
      <c r="AF421" s="201"/>
      <c r="AG421" s="201"/>
      <c r="AH421" s="201"/>
      <c r="AI421" s="201"/>
    </row>
    <row r="422">
      <c r="H422" s="205"/>
      <c r="I422" s="206"/>
      <c r="J422" s="203"/>
      <c r="K422" s="207"/>
      <c r="L422" s="199"/>
      <c r="M422" s="130"/>
      <c r="N422" s="199"/>
      <c r="O422" s="200"/>
      <c r="P422" s="200"/>
      <c r="Q422" s="130"/>
      <c r="R422" s="199"/>
      <c r="S422" s="200"/>
      <c r="T422" s="132"/>
      <c r="AB422" s="201" t="str">
        <f>IFERROR(__xludf.DUMMYFUNCTION("FILTER('설정시트'!$D$7:$K$20,'설정시트'!$C$7:$C$20=I422)"),"#N/A")</f>
        <v>#N/A</v>
      </c>
      <c r="AC422" s="201"/>
      <c r="AD422" s="201"/>
      <c r="AE422" s="201"/>
      <c r="AF422" s="201"/>
      <c r="AG422" s="201"/>
      <c r="AH422" s="201"/>
      <c r="AI422" s="201"/>
    </row>
    <row r="423">
      <c r="H423" s="205"/>
      <c r="I423" s="206"/>
      <c r="J423" s="203"/>
      <c r="K423" s="207"/>
      <c r="L423" s="199"/>
      <c r="M423" s="130"/>
      <c r="N423" s="199"/>
      <c r="O423" s="200"/>
      <c r="P423" s="200"/>
      <c r="Q423" s="130"/>
      <c r="R423" s="199"/>
      <c r="S423" s="200"/>
      <c r="T423" s="132"/>
      <c r="AB423" s="201" t="str">
        <f>IFERROR(__xludf.DUMMYFUNCTION("FILTER('설정시트'!$D$7:$K$20,'설정시트'!$C$7:$C$20=I423)"),"#N/A")</f>
        <v>#N/A</v>
      </c>
      <c r="AC423" s="201"/>
      <c r="AD423" s="201"/>
      <c r="AE423" s="201"/>
      <c r="AF423" s="201"/>
      <c r="AG423" s="201"/>
      <c r="AH423" s="201"/>
      <c r="AI423" s="201"/>
    </row>
    <row r="424">
      <c r="H424" s="205"/>
      <c r="I424" s="206"/>
      <c r="J424" s="203"/>
      <c r="K424" s="207"/>
      <c r="L424" s="199"/>
      <c r="M424" s="130"/>
      <c r="N424" s="199"/>
      <c r="O424" s="200"/>
      <c r="P424" s="200"/>
      <c r="Q424" s="130"/>
      <c r="R424" s="199"/>
      <c r="S424" s="200"/>
      <c r="T424" s="132"/>
      <c r="AB424" s="201" t="str">
        <f>IFERROR(__xludf.DUMMYFUNCTION("FILTER('설정시트'!$D$7:$K$20,'설정시트'!$C$7:$C$20=I424)"),"#N/A")</f>
        <v>#N/A</v>
      </c>
      <c r="AC424" s="201"/>
      <c r="AD424" s="201"/>
      <c r="AE424" s="201"/>
      <c r="AF424" s="201"/>
      <c r="AG424" s="201"/>
      <c r="AH424" s="201"/>
      <c r="AI424" s="201"/>
    </row>
    <row r="425">
      <c r="H425" s="205"/>
      <c r="I425" s="206"/>
      <c r="J425" s="203"/>
      <c r="K425" s="207"/>
      <c r="L425" s="199"/>
      <c r="M425" s="130"/>
      <c r="N425" s="199"/>
      <c r="O425" s="200"/>
      <c r="P425" s="200"/>
      <c r="Q425" s="130"/>
      <c r="R425" s="199"/>
      <c r="S425" s="200"/>
      <c r="T425" s="132"/>
      <c r="AB425" s="201" t="str">
        <f>IFERROR(__xludf.DUMMYFUNCTION("FILTER('설정시트'!$D$7:$K$20,'설정시트'!$C$7:$C$20=I425)"),"#N/A")</f>
        <v>#N/A</v>
      </c>
      <c r="AC425" s="201"/>
      <c r="AD425" s="201"/>
      <c r="AE425" s="201"/>
      <c r="AF425" s="201"/>
      <c r="AG425" s="201"/>
      <c r="AH425" s="201"/>
      <c r="AI425" s="201"/>
    </row>
    <row r="426">
      <c r="H426" s="205"/>
      <c r="I426" s="206"/>
      <c r="J426" s="203"/>
      <c r="K426" s="207"/>
      <c r="L426" s="199"/>
      <c r="M426" s="130"/>
      <c r="N426" s="199"/>
      <c r="O426" s="200"/>
      <c r="P426" s="200"/>
      <c r="Q426" s="130"/>
      <c r="R426" s="199"/>
      <c r="S426" s="200"/>
      <c r="T426" s="132"/>
      <c r="AB426" s="201" t="str">
        <f>IFERROR(__xludf.DUMMYFUNCTION("FILTER('설정시트'!$D$7:$K$20,'설정시트'!$C$7:$C$20=I426)"),"#N/A")</f>
        <v>#N/A</v>
      </c>
      <c r="AC426" s="201"/>
      <c r="AD426" s="201"/>
      <c r="AE426" s="201"/>
      <c r="AF426" s="201"/>
      <c r="AG426" s="201"/>
      <c r="AH426" s="201"/>
      <c r="AI426" s="201"/>
    </row>
    <row r="427">
      <c r="H427" s="205"/>
      <c r="I427" s="206"/>
      <c r="J427" s="203"/>
      <c r="K427" s="207"/>
      <c r="L427" s="199"/>
      <c r="M427" s="130"/>
      <c r="N427" s="199"/>
      <c r="O427" s="200"/>
      <c r="P427" s="200"/>
      <c r="Q427" s="130"/>
      <c r="R427" s="199"/>
      <c r="S427" s="200"/>
      <c r="T427" s="132"/>
      <c r="AB427" s="201" t="str">
        <f>IFERROR(__xludf.DUMMYFUNCTION("FILTER('설정시트'!$D$7:$K$20,'설정시트'!$C$7:$C$20=I427)"),"#N/A")</f>
        <v>#N/A</v>
      </c>
      <c r="AC427" s="201"/>
      <c r="AD427" s="201"/>
      <c r="AE427" s="201"/>
      <c r="AF427" s="201"/>
      <c r="AG427" s="201"/>
      <c r="AH427" s="201"/>
      <c r="AI427" s="201"/>
    </row>
    <row r="428">
      <c r="H428" s="205"/>
      <c r="I428" s="206"/>
      <c r="J428" s="203"/>
      <c r="K428" s="207"/>
      <c r="L428" s="199"/>
      <c r="M428" s="130"/>
      <c r="N428" s="199"/>
      <c r="O428" s="200"/>
      <c r="P428" s="200"/>
      <c r="Q428" s="130"/>
      <c r="R428" s="199"/>
      <c r="S428" s="200"/>
      <c r="T428" s="132"/>
      <c r="AB428" s="201" t="str">
        <f>IFERROR(__xludf.DUMMYFUNCTION("FILTER('설정시트'!$D$7:$K$20,'설정시트'!$C$7:$C$20=I428)"),"#N/A")</f>
        <v>#N/A</v>
      </c>
      <c r="AC428" s="201"/>
      <c r="AD428" s="201"/>
      <c r="AE428" s="201"/>
      <c r="AF428" s="201"/>
      <c r="AG428" s="201"/>
      <c r="AH428" s="201"/>
      <c r="AI428" s="201"/>
    </row>
    <row r="429">
      <c r="H429" s="205"/>
      <c r="I429" s="206"/>
      <c r="J429" s="203"/>
      <c r="K429" s="207"/>
      <c r="L429" s="199"/>
      <c r="M429" s="130"/>
      <c r="N429" s="199"/>
      <c r="O429" s="200"/>
      <c r="P429" s="200"/>
      <c r="Q429" s="130"/>
      <c r="R429" s="199"/>
      <c r="S429" s="200"/>
      <c r="T429" s="132"/>
      <c r="AB429" s="201" t="str">
        <f>IFERROR(__xludf.DUMMYFUNCTION("FILTER('설정시트'!$D$7:$K$20,'설정시트'!$C$7:$C$20=I429)"),"#N/A")</f>
        <v>#N/A</v>
      </c>
      <c r="AC429" s="201"/>
      <c r="AD429" s="201"/>
      <c r="AE429" s="201"/>
      <c r="AF429" s="201"/>
      <c r="AG429" s="201"/>
      <c r="AH429" s="201"/>
      <c r="AI429" s="201"/>
    </row>
    <row r="430">
      <c r="H430" s="205"/>
      <c r="I430" s="206"/>
      <c r="J430" s="203"/>
      <c r="K430" s="207"/>
      <c r="L430" s="199"/>
      <c r="M430" s="130"/>
      <c r="N430" s="199"/>
      <c r="O430" s="200"/>
      <c r="P430" s="200"/>
      <c r="Q430" s="130"/>
      <c r="R430" s="199"/>
      <c r="S430" s="200"/>
      <c r="T430" s="132"/>
      <c r="AB430" s="201" t="str">
        <f>IFERROR(__xludf.DUMMYFUNCTION("FILTER('설정시트'!$D$7:$K$20,'설정시트'!$C$7:$C$20=I430)"),"#N/A")</f>
        <v>#N/A</v>
      </c>
      <c r="AC430" s="201"/>
      <c r="AD430" s="201"/>
      <c r="AE430" s="201"/>
      <c r="AF430" s="201"/>
      <c r="AG430" s="201"/>
      <c r="AH430" s="201"/>
      <c r="AI430" s="201"/>
    </row>
    <row r="431">
      <c r="H431" s="205"/>
      <c r="I431" s="206"/>
      <c r="J431" s="203"/>
      <c r="K431" s="207"/>
      <c r="L431" s="199"/>
      <c r="M431" s="130"/>
      <c r="N431" s="199"/>
      <c r="O431" s="200"/>
      <c r="P431" s="200"/>
      <c r="Q431" s="130"/>
      <c r="R431" s="199"/>
      <c r="S431" s="200"/>
      <c r="T431" s="132"/>
      <c r="AB431" s="201" t="str">
        <f>IFERROR(__xludf.DUMMYFUNCTION("FILTER('설정시트'!$D$7:$K$20,'설정시트'!$C$7:$C$20=I431)"),"#N/A")</f>
        <v>#N/A</v>
      </c>
      <c r="AC431" s="201"/>
      <c r="AD431" s="201"/>
      <c r="AE431" s="201"/>
      <c r="AF431" s="201"/>
      <c r="AG431" s="201"/>
      <c r="AH431" s="201"/>
      <c r="AI431" s="201"/>
    </row>
    <row r="432">
      <c r="H432" s="205"/>
      <c r="I432" s="206"/>
      <c r="J432" s="203"/>
      <c r="K432" s="207"/>
      <c r="L432" s="199"/>
      <c r="M432" s="130"/>
      <c r="N432" s="199"/>
      <c r="O432" s="200"/>
      <c r="P432" s="200"/>
      <c r="Q432" s="130"/>
      <c r="R432" s="199"/>
      <c r="S432" s="200"/>
      <c r="T432" s="132"/>
      <c r="AB432" s="201" t="str">
        <f>IFERROR(__xludf.DUMMYFUNCTION("FILTER('설정시트'!$D$7:$K$20,'설정시트'!$C$7:$C$20=I432)"),"#N/A")</f>
        <v>#N/A</v>
      </c>
      <c r="AC432" s="201"/>
      <c r="AD432" s="201"/>
      <c r="AE432" s="201"/>
      <c r="AF432" s="201"/>
      <c r="AG432" s="201"/>
      <c r="AH432" s="201"/>
      <c r="AI432" s="201"/>
    </row>
    <row r="433">
      <c r="H433" s="205"/>
      <c r="I433" s="206"/>
      <c r="J433" s="203"/>
      <c r="K433" s="207"/>
      <c r="L433" s="199"/>
      <c r="M433" s="130"/>
      <c r="N433" s="199"/>
      <c r="O433" s="200"/>
      <c r="P433" s="200"/>
      <c r="Q433" s="130"/>
      <c r="R433" s="199"/>
      <c r="S433" s="200"/>
      <c r="T433" s="132"/>
      <c r="AB433" s="201" t="str">
        <f>IFERROR(__xludf.DUMMYFUNCTION("FILTER('설정시트'!$D$7:$K$20,'설정시트'!$C$7:$C$20=I433)"),"#N/A")</f>
        <v>#N/A</v>
      </c>
      <c r="AC433" s="201"/>
      <c r="AD433" s="201"/>
      <c r="AE433" s="201"/>
      <c r="AF433" s="201"/>
      <c r="AG433" s="201"/>
      <c r="AH433" s="201"/>
      <c r="AI433" s="201"/>
    </row>
    <row r="434">
      <c r="H434" s="205"/>
      <c r="I434" s="206"/>
      <c r="J434" s="203"/>
      <c r="K434" s="207"/>
      <c r="L434" s="199"/>
      <c r="M434" s="130"/>
      <c r="N434" s="199"/>
      <c r="O434" s="200"/>
      <c r="P434" s="200"/>
      <c r="Q434" s="130"/>
      <c r="R434" s="199"/>
      <c r="S434" s="200"/>
      <c r="T434" s="132"/>
      <c r="AB434" s="201" t="str">
        <f>IFERROR(__xludf.DUMMYFUNCTION("FILTER('설정시트'!$D$7:$K$20,'설정시트'!$C$7:$C$20=I434)"),"#N/A")</f>
        <v>#N/A</v>
      </c>
      <c r="AC434" s="201"/>
      <c r="AD434" s="201"/>
      <c r="AE434" s="201"/>
      <c r="AF434" s="201"/>
      <c r="AG434" s="201"/>
      <c r="AH434" s="201"/>
      <c r="AI434" s="201"/>
    </row>
    <row r="435">
      <c r="H435" s="205"/>
      <c r="I435" s="206"/>
      <c r="J435" s="203"/>
      <c r="K435" s="207"/>
      <c r="L435" s="199"/>
      <c r="M435" s="130"/>
      <c r="N435" s="199"/>
      <c r="O435" s="200"/>
      <c r="P435" s="200"/>
      <c r="Q435" s="130"/>
      <c r="R435" s="199"/>
      <c r="S435" s="200"/>
      <c r="T435" s="132"/>
      <c r="AB435" s="201" t="str">
        <f>IFERROR(__xludf.DUMMYFUNCTION("FILTER('설정시트'!$D$7:$K$20,'설정시트'!$C$7:$C$20=I435)"),"#N/A")</f>
        <v>#N/A</v>
      </c>
      <c r="AC435" s="201"/>
      <c r="AD435" s="201"/>
      <c r="AE435" s="201"/>
      <c r="AF435" s="201"/>
      <c r="AG435" s="201"/>
      <c r="AH435" s="201"/>
      <c r="AI435" s="201"/>
    </row>
    <row r="436">
      <c r="H436" s="205"/>
      <c r="I436" s="206"/>
      <c r="J436" s="203"/>
      <c r="K436" s="207"/>
      <c r="L436" s="199"/>
      <c r="M436" s="130"/>
      <c r="N436" s="199"/>
      <c r="O436" s="200"/>
      <c r="P436" s="200"/>
      <c r="Q436" s="130"/>
      <c r="R436" s="199"/>
      <c r="S436" s="200"/>
      <c r="T436" s="132"/>
      <c r="AB436" s="201" t="str">
        <f>IFERROR(__xludf.DUMMYFUNCTION("FILTER('설정시트'!$D$7:$K$20,'설정시트'!$C$7:$C$20=I436)"),"#N/A")</f>
        <v>#N/A</v>
      </c>
      <c r="AC436" s="201"/>
      <c r="AD436" s="201"/>
      <c r="AE436" s="201"/>
      <c r="AF436" s="201"/>
      <c r="AG436" s="201"/>
      <c r="AH436" s="201"/>
      <c r="AI436" s="201"/>
    </row>
    <row r="437">
      <c r="H437" s="205"/>
      <c r="I437" s="206"/>
      <c r="J437" s="203"/>
      <c r="K437" s="207"/>
      <c r="L437" s="199"/>
      <c r="M437" s="130"/>
      <c r="N437" s="199"/>
      <c r="O437" s="200"/>
      <c r="P437" s="200"/>
      <c r="Q437" s="130"/>
      <c r="R437" s="199"/>
      <c r="S437" s="200"/>
      <c r="T437" s="132"/>
      <c r="AB437" s="201" t="str">
        <f>IFERROR(__xludf.DUMMYFUNCTION("FILTER('설정시트'!$D$7:$K$20,'설정시트'!$C$7:$C$20=I437)"),"#N/A")</f>
        <v>#N/A</v>
      </c>
      <c r="AC437" s="201"/>
      <c r="AD437" s="201"/>
      <c r="AE437" s="201"/>
      <c r="AF437" s="201"/>
      <c r="AG437" s="201"/>
      <c r="AH437" s="201"/>
      <c r="AI437" s="201"/>
    </row>
    <row r="438">
      <c r="H438" s="205"/>
      <c r="I438" s="206"/>
      <c r="J438" s="203"/>
      <c r="K438" s="207"/>
      <c r="L438" s="199"/>
      <c r="M438" s="130"/>
      <c r="N438" s="199"/>
      <c r="O438" s="200"/>
      <c r="P438" s="200"/>
      <c r="Q438" s="130"/>
      <c r="R438" s="199"/>
      <c r="S438" s="200"/>
      <c r="T438" s="132"/>
      <c r="AB438" s="201" t="str">
        <f>IFERROR(__xludf.DUMMYFUNCTION("FILTER('설정시트'!$D$7:$K$20,'설정시트'!$C$7:$C$20=I438)"),"#N/A")</f>
        <v>#N/A</v>
      </c>
      <c r="AC438" s="201"/>
      <c r="AD438" s="201"/>
      <c r="AE438" s="201"/>
      <c r="AF438" s="201"/>
      <c r="AG438" s="201"/>
      <c r="AH438" s="201"/>
      <c r="AI438" s="201"/>
    </row>
    <row r="439">
      <c r="H439" s="205"/>
      <c r="I439" s="206"/>
      <c r="J439" s="203"/>
      <c r="K439" s="207"/>
      <c r="L439" s="199"/>
      <c r="M439" s="130"/>
      <c r="N439" s="199"/>
      <c r="O439" s="200"/>
      <c r="P439" s="200"/>
      <c r="Q439" s="130"/>
      <c r="R439" s="199"/>
      <c r="S439" s="200"/>
      <c r="T439" s="132"/>
      <c r="AB439" s="201" t="str">
        <f>IFERROR(__xludf.DUMMYFUNCTION("FILTER('설정시트'!$D$7:$K$20,'설정시트'!$C$7:$C$20=I439)"),"#N/A")</f>
        <v>#N/A</v>
      </c>
      <c r="AC439" s="201"/>
      <c r="AD439" s="201"/>
      <c r="AE439" s="201"/>
      <c r="AF439" s="201"/>
      <c r="AG439" s="201"/>
      <c r="AH439" s="201"/>
      <c r="AI439" s="201"/>
    </row>
    <row r="440">
      <c r="H440" s="205"/>
      <c r="I440" s="206"/>
      <c r="J440" s="203"/>
      <c r="K440" s="207"/>
      <c r="L440" s="199"/>
      <c r="M440" s="130"/>
      <c r="N440" s="199"/>
      <c r="O440" s="200"/>
      <c r="P440" s="200"/>
      <c r="Q440" s="130"/>
      <c r="R440" s="199"/>
      <c r="S440" s="200"/>
      <c r="T440" s="132"/>
      <c r="AB440" s="201" t="str">
        <f>IFERROR(__xludf.DUMMYFUNCTION("FILTER('설정시트'!$D$7:$K$20,'설정시트'!$C$7:$C$20=I440)"),"#N/A")</f>
        <v>#N/A</v>
      </c>
      <c r="AC440" s="201"/>
      <c r="AD440" s="201"/>
      <c r="AE440" s="201"/>
      <c r="AF440" s="201"/>
      <c r="AG440" s="201"/>
      <c r="AH440" s="201"/>
      <c r="AI440" s="201"/>
    </row>
    <row r="441">
      <c r="H441" s="205"/>
      <c r="I441" s="206"/>
      <c r="J441" s="203"/>
      <c r="K441" s="207"/>
      <c r="L441" s="199"/>
      <c r="M441" s="130"/>
      <c r="N441" s="199"/>
      <c r="O441" s="200"/>
      <c r="P441" s="200"/>
      <c r="Q441" s="130"/>
      <c r="R441" s="199"/>
      <c r="S441" s="200"/>
      <c r="T441" s="132"/>
      <c r="AB441" s="201" t="str">
        <f>IFERROR(__xludf.DUMMYFUNCTION("FILTER('설정시트'!$D$7:$K$20,'설정시트'!$C$7:$C$20=I441)"),"#N/A")</f>
        <v>#N/A</v>
      </c>
      <c r="AC441" s="201"/>
      <c r="AD441" s="201"/>
      <c r="AE441" s="201"/>
      <c r="AF441" s="201"/>
      <c r="AG441" s="201"/>
      <c r="AH441" s="201"/>
      <c r="AI441" s="201"/>
    </row>
    <row r="442">
      <c r="H442" s="205"/>
      <c r="I442" s="206"/>
      <c r="J442" s="203"/>
      <c r="K442" s="207"/>
      <c r="L442" s="199"/>
      <c r="M442" s="130"/>
      <c r="N442" s="199"/>
      <c r="O442" s="200"/>
      <c r="P442" s="200"/>
      <c r="Q442" s="130"/>
      <c r="R442" s="199"/>
      <c r="S442" s="200"/>
      <c r="T442" s="132"/>
      <c r="AB442" s="201" t="str">
        <f>IFERROR(__xludf.DUMMYFUNCTION("FILTER('설정시트'!$D$7:$K$20,'설정시트'!$C$7:$C$20=I442)"),"#N/A")</f>
        <v>#N/A</v>
      </c>
      <c r="AC442" s="201"/>
      <c r="AD442" s="201"/>
      <c r="AE442" s="201"/>
      <c r="AF442" s="201"/>
      <c r="AG442" s="201"/>
      <c r="AH442" s="201"/>
      <c r="AI442" s="201"/>
    </row>
    <row r="443">
      <c r="H443" s="205"/>
      <c r="I443" s="206"/>
      <c r="J443" s="203"/>
      <c r="K443" s="207"/>
      <c r="L443" s="199"/>
      <c r="M443" s="130"/>
      <c r="N443" s="199"/>
      <c r="O443" s="200"/>
      <c r="P443" s="200"/>
      <c r="Q443" s="130"/>
      <c r="R443" s="199"/>
      <c r="S443" s="200"/>
      <c r="T443" s="132"/>
      <c r="AB443" s="201" t="str">
        <f>IFERROR(__xludf.DUMMYFUNCTION("FILTER('설정시트'!$D$7:$K$20,'설정시트'!$C$7:$C$20=I443)"),"#N/A")</f>
        <v>#N/A</v>
      </c>
      <c r="AC443" s="201"/>
      <c r="AD443" s="201"/>
      <c r="AE443" s="201"/>
      <c r="AF443" s="201"/>
      <c r="AG443" s="201"/>
      <c r="AH443" s="201"/>
      <c r="AI443" s="201"/>
    </row>
    <row r="444">
      <c r="H444" s="205"/>
      <c r="I444" s="206"/>
      <c r="J444" s="203"/>
      <c r="K444" s="207"/>
      <c r="L444" s="199"/>
      <c r="M444" s="130"/>
      <c r="N444" s="199"/>
      <c r="O444" s="200"/>
      <c r="P444" s="200"/>
      <c r="Q444" s="130"/>
      <c r="R444" s="199"/>
      <c r="S444" s="200"/>
      <c r="T444" s="132"/>
      <c r="AB444" s="201" t="str">
        <f>IFERROR(__xludf.DUMMYFUNCTION("FILTER('설정시트'!$D$7:$K$20,'설정시트'!$C$7:$C$20=I444)"),"#N/A")</f>
        <v>#N/A</v>
      </c>
      <c r="AC444" s="201"/>
      <c r="AD444" s="201"/>
      <c r="AE444" s="201"/>
      <c r="AF444" s="201"/>
      <c r="AG444" s="201"/>
      <c r="AH444" s="201"/>
      <c r="AI444" s="201"/>
    </row>
    <row r="445">
      <c r="H445" s="205"/>
      <c r="I445" s="206"/>
      <c r="J445" s="203"/>
      <c r="K445" s="207"/>
      <c r="L445" s="199"/>
      <c r="M445" s="130"/>
      <c r="N445" s="199"/>
      <c r="O445" s="200"/>
      <c r="P445" s="200"/>
      <c r="Q445" s="130"/>
      <c r="R445" s="199"/>
      <c r="S445" s="200"/>
      <c r="T445" s="132"/>
      <c r="AB445" s="201" t="str">
        <f>IFERROR(__xludf.DUMMYFUNCTION("FILTER('설정시트'!$D$7:$K$20,'설정시트'!$C$7:$C$20=I445)"),"#N/A")</f>
        <v>#N/A</v>
      </c>
      <c r="AC445" s="201"/>
      <c r="AD445" s="201"/>
      <c r="AE445" s="201"/>
      <c r="AF445" s="201"/>
      <c r="AG445" s="201"/>
      <c r="AH445" s="201"/>
      <c r="AI445" s="201"/>
    </row>
    <row r="446">
      <c r="H446" s="205"/>
      <c r="I446" s="206"/>
      <c r="J446" s="203"/>
      <c r="K446" s="207"/>
      <c r="L446" s="199"/>
      <c r="M446" s="130"/>
      <c r="N446" s="199"/>
      <c r="O446" s="200"/>
      <c r="P446" s="200"/>
      <c r="Q446" s="130"/>
      <c r="R446" s="199"/>
      <c r="S446" s="200"/>
      <c r="T446" s="132"/>
      <c r="AB446" s="201" t="str">
        <f>IFERROR(__xludf.DUMMYFUNCTION("FILTER('설정시트'!$D$7:$K$20,'설정시트'!$C$7:$C$20=I446)"),"#N/A")</f>
        <v>#N/A</v>
      </c>
      <c r="AC446" s="201"/>
      <c r="AD446" s="201"/>
      <c r="AE446" s="201"/>
      <c r="AF446" s="201"/>
      <c r="AG446" s="201"/>
      <c r="AH446" s="201"/>
      <c r="AI446" s="201"/>
    </row>
    <row r="447">
      <c r="H447" s="205"/>
      <c r="I447" s="206"/>
      <c r="J447" s="203"/>
      <c r="K447" s="207"/>
      <c r="L447" s="199"/>
      <c r="M447" s="130"/>
      <c r="N447" s="199"/>
      <c r="O447" s="200"/>
      <c r="P447" s="200"/>
      <c r="Q447" s="130"/>
      <c r="R447" s="199"/>
      <c r="S447" s="200"/>
      <c r="T447" s="132"/>
      <c r="AB447" s="201" t="str">
        <f>IFERROR(__xludf.DUMMYFUNCTION("FILTER('설정시트'!$D$7:$K$20,'설정시트'!$C$7:$C$20=I447)"),"#N/A")</f>
        <v>#N/A</v>
      </c>
      <c r="AC447" s="201"/>
      <c r="AD447" s="201"/>
      <c r="AE447" s="201"/>
      <c r="AF447" s="201"/>
      <c r="AG447" s="201"/>
      <c r="AH447" s="201"/>
      <c r="AI447" s="201"/>
    </row>
    <row r="448">
      <c r="H448" s="205"/>
      <c r="I448" s="206"/>
      <c r="J448" s="203"/>
      <c r="K448" s="207"/>
      <c r="L448" s="199"/>
      <c r="M448" s="130"/>
      <c r="N448" s="199"/>
      <c r="O448" s="200"/>
      <c r="P448" s="200"/>
      <c r="Q448" s="130"/>
      <c r="R448" s="199"/>
      <c r="S448" s="200"/>
      <c r="T448" s="132"/>
      <c r="AB448" s="201" t="str">
        <f>IFERROR(__xludf.DUMMYFUNCTION("FILTER('설정시트'!$D$7:$K$20,'설정시트'!$C$7:$C$20=I448)"),"#N/A")</f>
        <v>#N/A</v>
      </c>
      <c r="AC448" s="201"/>
      <c r="AD448" s="201"/>
      <c r="AE448" s="201"/>
      <c r="AF448" s="201"/>
      <c r="AG448" s="201"/>
      <c r="AH448" s="201"/>
      <c r="AI448" s="201"/>
    </row>
    <row r="449">
      <c r="H449" s="205"/>
      <c r="I449" s="206"/>
      <c r="J449" s="203"/>
      <c r="K449" s="207"/>
      <c r="L449" s="199"/>
      <c r="M449" s="130"/>
      <c r="N449" s="199"/>
      <c r="O449" s="200"/>
      <c r="P449" s="200"/>
      <c r="Q449" s="130"/>
      <c r="R449" s="199"/>
      <c r="S449" s="200"/>
      <c r="T449" s="132"/>
      <c r="AB449" s="201" t="str">
        <f>IFERROR(__xludf.DUMMYFUNCTION("FILTER('설정시트'!$D$7:$K$20,'설정시트'!$C$7:$C$20=I449)"),"#N/A")</f>
        <v>#N/A</v>
      </c>
      <c r="AC449" s="201"/>
      <c r="AD449" s="201"/>
      <c r="AE449" s="201"/>
      <c r="AF449" s="201"/>
      <c r="AG449" s="201"/>
      <c r="AH449" s="201"/>
      <c r="AI449" s="201"/>
    </row>
    <row r="450">
      <c r="H450" s="205"/>
      <c r="I450" s="206"/>
      <c r="J450" s="203"/>
      <c r="K450" s="207"/>
      <c r="L450" s="199"/>
      <c r="M450" s="130"/>
      <c r="N450" s="199"/>
      <c r="O450" s="200"/>
      <c r="P450" s="200"/>
      <c r="Q450" s="130"/>
      <c r="R450" s="199"/>
      <c r="S450" s="200"/>
      <c r="T450" s="132"/>
      <c r="AB450" s="201" t="str">
        <f>IFERROR(__xludf.DUMMYFUNCTION("FILTER('설정시트'!$D$7:$K$20,'설정시트'!$C$7:$C$20=I450)"),"#N/A")</f>
        <v>#N/A</v>
      </c>
      <c r="AC450" s="201"/>
      <c r="AD450" s="201"/>
      <c r="AE450" s="201"/>
      <c r="AF450" s="201"/>
      <c r="AG450" s="201"/>
      <c r="AH450" s="201"/>
      <c r="AI450" s="201"/>
    </row>
    <row r="451">
      <c r="H451" s="205"/>
      <c r="I451" s="206"/>
      <c r="J451" s="203"/>
      <c r="K451" s="207"/>
      <c r="L451" s="199"/>
      <c r="M451" s="130"/>
      <c r="N451" s="199"/>
      <c r="O451" s="200"/>
      <c r="P451" s="200"/>
      <c r="Q451" s="130"/>
      <c r="R451" s="199"/>
      <c r="S451" s="200"/>
      <c r="T451" s="132"/>
      <c r="AB451" s="201" t="str">
        <f>IFERROR(__xludf.DUMMYFUNCTION("FILTER('설정시트'!$D$7:$K$20,'설정시트'!$C$7:$C$20=I451)"),"#N/A")</f>
        <v>#N/A</v>
      </c>
      <c r="AC451" s="201"/>
      <c r="AD451" s="201"/>
      <c r="AE451" s="201"/>
      <c r="AF451" s="201"/>
      <c r="AG451" s="201"/>
      <c r="AH451" s="201"/>
      <c r="AI451" s="201"/>
    </row>
    <row r="452">
      <c r="H452" s="205"/>
      <c r="I452" s="206"/>
      <c r="J452" s="203"/>
      <c r="K452" s="207"/>
      <c r="L452" s="199"/>
      <c r="M452" s="130"/>
      <c r="N452" s="199"/>
      <c r="O452" s="200"/>
      <c r="P452" s="200"/>
      <c r="Q452" s="130"/>
      <c r="R452" s="199"/>
      <c r="S452" s="200"/>
      <c r="T452" s="132"/>
      <c r="AB452" s="201" t="str">
        <f>IFERROR(__xludf.DUMMYFUNCTION("FILTER('설정시트'!$D$7:$K$20,'설정시트'!$C$7:$C$20=I452)"),"#N/A")</f>
        <v>#N/A</v>
      </c>
      <c r="AC452" s="201"/>
      <c r="AD452" s="201"/>
      <c r="AE452" s="201"/>
      <c r="AF452" s="201"/>
      <c r="AG452" s="201"/>
      <c r="AH452" s="201"/>
      <c r="AI452" s="201"/>
    </row>
    <row r="453">
      <c r="H453" s="205"/>
      <c r="I453" s="206"/>
      <c r="J453" s="203"/>
      <c r="K453" s="207"/>
      <c r="L453" s="199"/>
      <c r="M453" s="130"/>
      <c r="N453" s="199"/>
      <c r="O453" s="200"/>
      <c r="P453" s="200"/>
      <c r="Q453" s="130"/>
      <c r="R453" s="199"/>
      <c r="S453" s="200"/>
      <c r="T453" s="132"/>
      <c r="AB453" s="201" t="str">
        <f>IFERROR(__xludf.DUMMYFUNCTION("FILTER('설정시트'!$D$7:$K$20,'설정시트'!$C$7:$C$20=I453)"),"#N/A")</f>
        <v>#N/A</v>
      </c>
      <c r="AC453" s="201"/>
      <c r="AD453" s="201"/>
      <c r="AE453" s="201"/>
      <c r="AF453" s="201"/>
      <c r="AG453" s="201"/>
      <c r="AH453" s="201"/>
      <c r="AI453" s="201"/>
    </row>
    <row r="454">
      <c r="H454" s="205"/>
      <c r="I454" s="206"/>
      <c r="J454" s="203"/>
      <c r="K454" s="207"/>
      <c r="L454" s="199"/>
      <c r="M454" s="130"/>
      <c r="N454" s="199"/>
      <c r="O454" s="200"/>
      <c r="P454" s="200"/>
      <c r="Q454" s="130"/>
      <c r="R454" s="199"/>
      <c r="S454" s="200"/>
      <c r="T454" s="132"/>
      <c r="AB454" s="201" t="str">
        <f>IFERROR(__xludf.DUMMYFUNCTION("FILTER('설정시트'!$D$7:$K$20,'설정시트'!$C$7:$C$20=I454)"),"#N/A")</f>
        <v>#N/A</v>
      </c>
      <c r="AC454" s="201"/>
      <c r="AD454" s="201"/>
      <c r="AE454" s="201"/>
      <c r="AF454" s="201"/>
      <c r="AG454" s="201"/>
      <c r="AH454" s="201"/>
      <c r="AI454" s="201"/>
    </row>
    <row r="455">
      <c r="H455" s="205"/>
      <c r="I455" s="206"/>
      <c r="J455" s="203"/>
      <c r="K455" s="207"/>
      <c r="L455" s="199"/>
      <c r="M455" s="130"/>
      <c r="N455" s="199"/>
      <c r="O455" s="200"/>
      <c r="P455" s="200"/>
      <c r="Q455" s="130"/>
      <c r="R455" s="199"/>
      <c r="S455" s="200"/>
      <c r="T455" s="132"/>
      <c r="AB455" s="201" t="str">
        <f>IFERROR(__xludf.DUMMYFUNCTION("FILTER('설정시트'!$D$7:$K$20,'설정시트'!$C$7:$C$20=I455)"),"#N/A")</f>
        <v>#N/A</v>
      </c>
      <c r="AC455" s="201"/>
      <c r="AD455" s="201"/>
      <c r="AE455" s="201"/>
      <c r="AF455" s="201"/>
      <c r="AG455" s="201"/>
      <c r="AH455" s="201"/>
      <c r="AI455" s="201"/>
    </row>
    <row r="456">
      <c r="H456" s="205"/>
      <c r="I456" s="206"/>
      <c r="J456" s="203"/>
      <c r="K456" s="207"/>
      <c r="L456" s="199"/>
      <c r="M456" s="130"/>
      <c r="N456" s="199"/>
      <c r="O456" s="200"/>
      <c r="P456" s="200"/>
      <c r="Q456" s="130"/>
      <c r="R456" s="199"/>
      <c r="S456" s="200"/>
      <c r="T456" s="132"/>
      <c r="AB456" s="201" t="str">
        <f>IFERROR(__xludf.DUMMYFUNCTION("FILTER('설정시트'!$D$7:$K$20,'설정시트'!$C$7:$C$20=I456)"),"#N/A")</f>
        <v>#N/A</v>
      </c>
      <c r="AC456" s="201"/>
      <c r="AD456" s="201"/>
      <c r="AE456" s="201"/>
      <c r="AF456" s="201"/>
      <c r="AG456" s="201"/>
      <c r="AH456" s="201"/>
      <c r="AI456" s="201"/>
    </row>
    <row r="457">
      <c r="H457" s="205"/>
      <c r="I457" s="206"/>
      <c r="J457" s="203"/>
      <c r="K457" s="207"/>
      <c r="L457" s="199"/>
      <c r="M457" s="130"/>
      <c r="N457" s="199"/>
      <c r="O457" s="200"/>
      <c r="P457" s="200"/>
      <c r="Q457" s="130"/>
      <c r="R457" s="199"/>
      <c r="S457" s="200"/>
      <c r="T457" s="132"/>
      <c r="AB457" s="201" t="str">
        <f>IFERROR(__xludf.DUMMYFUNCTION("FILTER('설정시트'!$D$7:$K$20,'설정시트'!$C$7:$C$20=I457)"),"#N/A")</f>
        <v>#N/A</v>
      </c>
      <c r="AC457" s="201"/>
      <c r="AD457" s="201"/>
      <c r="AE457" s="201"/>
      <c r="AF457" s="201"/>
      <c r="AG457" s="201"/>
      <c r="AH457" s="201"/>
      <c r="AI457" s="201"/>
    </row>
    <row r="458">
      <c r="H458" s="205"/>
      <c r="I458" s="206"/>
      <c r="J458" s="203"/>
      <c r="K458" s="207"/>
      <c r="L458" s="199"/>
      <c r="M458" s="130"/>
      <c r="N458" s="199"/>
      <c r="O458" s="200"/>
      <c r="P458" s="200"/>
      <c r="Q458" s="130"/>
      <c r="R458" s="199"/>
      <c r="S458" s="200"/>
      <c r="T458" s="132"/>
      <c r="AB458" s="201" t="str">
        <f>IFERROR(__xludf.DUMMYFUNCTION("FILTER('설정시트'!$D$7:$K$20,'설정시트'!$C$7:$C$20=I458)"),"#N/A")</f>
        <v>#N/A</v>
      </c>
      <c r="AC458" s="201"/>
      <c r="AD458" s="201"/>
      <c r="AE458" s="201"/>
      <c r="AF458" s="201"/>
      <c r="AG458" s="201"/>
      <c r="AH458" s="201"/>
      <c r="AI458" s="201"/>
    </row>
    <row r="459">
      <c r="H459" s="205"/>
      <c r="I459" s="206"/>
      <c r="J459" s="203"/>
      <c r="K459" s="207"/>
      <c r="L459" s="199"/>
      <c r="M459" s="130"/>
      <c r="N459" s="199"/>
      <c r="O459" s="200"/>
      <c r="P459" s="200"/>
      <c r="Q459" s="130"/>
      <c r="R459" s="199"/>
      <c r="S459" s="200"/>
      <c r="T459" s="132"/>
      <c r="AB459" s="201" t="str">
        <f>IFERROR(__xludf.DUMMYFUNCTION("FILTER('설정시트'!$D$7:$K$20,'설정시트'!$C$7:$C$20=I459)"),"#N/A")</f>
        <v>#N/A</v>
      </c>
      <c r="AC459" s="201"/>
      <c r="AD459" s="201"/>
      <c r="AE459" s="201"/>
      <c r="AF459" s="201"/>
      <c r="AG459" s="201"/>
      <c r="AH459" s="201"/>
      <c r="AI459" s="201"/>
    </row>
    <row r="460">
      <c r="H460" s="205"/>
      <c r="I460" s="206"/>
      <c r="J460" s="203"/>
      <c r="K460" s="207"/>
      <c r="L460" s="199"/>
      <c r="M460" s="130"/>
      <c r="N460" s="199"/>
      <c r="O460" s="200"/>
      <c r="P460" s="200"/>
      <c r="Q460" s="130"/>
      <c r="R460" s="199"/>
      <c r="S460" s="200"/>
      <c r="T460" s="132"/>
      <c r="AB460" s="201" t="str">
        <f>IFERROR(__xludf.DUMMYFUNCTION("FILTER('설정시트'!$D$7:$K$20,'설정시트'!$C$7:$C$20=I460)"),"#N/A")</f>
        <v>#N/A</v>
      </c>
      <c r="AC460" s="201"/>
      <c r="AD460" s="201"/>
      <c r="AE460" s="201"/>
      <c r="AF460" s="201"/>
      <c r="AG460" s="201"/>
      <c r="AH460" s="201"/>
      <c r="AI460" s="201"/>
    </row>
    <row r="461">
      <c r="H461" s="205"/>
      <c r="I461" s="206"/>
      <c r="J461" s="203"/>
      <c r="K461" s="207"/>
      <c r="L461" s="199"/>
      <c r="M461" s="130"/>
      <c r="N461" s="199"/>
      <c r="O461" s="200"/>
      <c r="P461" s="200"/>
      <c r="Q461" s="130"/>
      <c r="R461" s="199"/>
      <c r="S461" s="200"/>
      <c r="T461" s="132"/>
      <c r="AB461" s="201" t="str">
        <f>IFERROR(__xludf.DUMMYFUNCTION("FILTER('설정시트'!$D$7:$K$20,'설정시트'!$C$7:$C$20=I461)"),"#N/A")</f>
        <v>#N/A</v>
      </c>
      <c r="AC461" s="201"/>
      <c r="AD461" s="201"/>
      <c r="AE461" s="201"/>
      <c r="AF461" s="201"/>
      <c r="AG461" s="201"/>
      <c r="AH461" s="201"/>
      <c r="AI461" s="201"/>
    </row>
    <row r="462">
      <c r="H462" s="205"/>
      <c r="I462" s="206"/>
      <c r="J462" s="203"/>
      <c r="K462" s="207"/>
      <c r="L462" s="199"/>
      <c r="M462" s="130"/>
      <c r="N462" s="199"/>
      <c r="O462" s="200"/>
      <c r="P462" s="200"/>
      <c r="Q462" s="130"/>
      <c r="R462" s="199"/>
      <c r="S462" s="200"/>
      <c r="T462" s="132"/>
      <c r="AB462" s="201" t="str">
        <f>IFERROR(__xludf.DUMMYFUNCTION("FILTER('설정시트'!$D$7:$K$20,'설정시트'!$C$7:$C$20=I462)"),"#N/A")</f>
        <v>#N/A</v>
      </c>
      <c r="AC462" s="201"/>
      <c r="AD462" s="201"/>
      <c r="AE462" s="201"/>
      <c r="AF462" s="201"/>
      <c r="AG462" s="201"/>
      <c r="AH462" s="201"/>
      <c r="AI462" s="201"/>
    </row>
    <row r="463">
      <c r="H463" s="205"/>
      <c r="I463" s="206"/>
      <c r="J463" s="203"/>
      <c r="K463" s="207"/>
      <c r="L463" s="199"/>
      <c r="M463" s="130"/>
      <c r="N463" s="199"/>
      <c r="O463" s="200"/>
      <c r="P463" s="200"/>
      <c r="Q463" s="130"/>
      <c r="R463" s="199"/>
      <c r="S463" s="200"/>
      <c r="T463" s="132"/>
      <c r="AB463" s="201" t="str">
        <f>IFERROR(__xludf.DUMMYFUNCTION("FILTER('설정시트'!$D$7:$K$20,'설정시트'!$C$7:$C$20=I463)"),"#N/A")</f>
        <v>#N/A</v>
      </c>
      <c r="AC463" s="201"/>
      <c r="AD463" s="201"/>
      <c r="AE463" s="201"/>
      <c r="AF463" s="201"/>
      <c r="AG463" s="201"/>
      <c r="AH463" s="201"/>
      <c r="AI463" s="201"/>
    </row>
    <row r="464">
      <c r="H464" s="205"/>
      <c r="I464" s="206"/>
      <c r="J464" s="203"/>
      <c r="K464" s="207"/>
      <c r="L464" s="199"/>
      <c r="M464" s="130"/>
      <c r="N464" s="199"/>
      <c r="O464" s="200"/>
      <c r="P464" s="200"/>
      <c r="Q464" s="130"/>
      <c r="R464" s="199"/>
      <c r="S464" s="200"/>
      <c r="T464" s="132"/>
      <c r="AB464" s="201" t="str">
        <f>IFERROR(__xludf.DUMMYFUNCTION("FILTER('설정시트'!$D$7:$K$20,'설정시트'!$C$7:$C$20=I464)"),"#N/A")</f>
        <v>#N/A</v>
      </c>
      <c r="AC464" s="201"/>
      <c r="AD464" s="201"/>
      <c r="AE464" s="201"/>
      <c r="AF464" s="201"/>
      <c r="AG464" s="201"/>
      <c r="AH464" s="201"/>
      <c r="AI464" s="201"/>
    </row>
    <row r="465">
      <c r="H465" s="205"/>
      <c r="I465" s="206"/>
      <c r="J465" s="203"/>
      <c r="K465" s="207"/>
      <c r="L465" s="199"/>
      <c r="M465" s="130"/>
      <c r="N465" s="199"/>
      <c r="O465" s="200"/>
      <c r="P465" s="200"/>
      <c r="Q465" s="130"/>
      <c r="R465" s="199"/>
      <c r="S465" s="200"/>
      <c r="T465" s="132"/>
      <c r="AB465" s="201" t="str">
        <f>IFERROR(__xludf.DUMMYFUNCTION("FILTER('설정시트'!$D$7:$K$20,'설정시트'!$C$7:$C$20=I465)"),"#N/A")</f>
        <v>#N/A</v>
      </c>
      <c r="AC465" s="201"/>
      <c r="AD465" s="201"/>
      <c r="AE465" s="201"/>
      <c r="AF465" s="201"/>
      <c r="AG465" s="201"/>
      <c r="AH465" s="201"/>
      <c r="AI465" s="201"/>
    </row>
    <row r="466">
      <c r="H466" s="205"/>
      <c r="I466" s="206"/>
      <c r="J466" s="203"/>
      <c r="K466" s="207"/>
      <c r="L466" s="199"/>
      <c r="M466" s="130"/>
      <c r="N466" s="199"/>
      <c r="O466" s="200"/>
      <c r="P466" s="200"/>
      <c r="Q466" s="130"/>
      <c r="R466" s="199"/>
      <c r="S466" s="200"/>
      <c r="T466" s="132"/>
      <c r="AB466" s="201" t="str">
        <f>IFERROR(__xludf.DUMMYFUNCTION("FILTER('설정시트'!$D$7:$K$20,'설정시트'!$C$7:$C$20=I466)"),"#N/A")</f>
        <v>#N/A</v>
      </c>
      <c r="AC466" s="201"/>
      <c r="AD466" s="201"/>
      <c r="AE466" s="201"/>
      <c r="AF466" s="201"/>
      <c r="AG466" s="201"/>
      <c r="AH466" s="201"/>
      <c r="AI466" s="201"/>
    </row>
    <row r="467">
      <c r="H467" s="205"/>
      <c r="I467" s="206"/>
      <c r="J467" s="203"/>
      <c r="K467" s="207"/>
      <c r="L467" s="199"/>
      <c r="M467" s="130"/>
      <c r="N467" s="199"/>
      <c r="O467" s="200"/>
      <c r="P467" s="200"/>
      <c r="Q467" s="130"/>
      <c r="R467" s="199"/>
      <c r="S467" s="200"/>
      <c r="T467" s="132"/>
      <c r="AB467" s="201" t="str">
        <f>IFERROR(__xludf.DUMMYFUNCTION("FILTER('설정시트'!$D$7:$K$20,'설정시트'!$C$7:$C$20=I467)"),"#N/A")</f>
        <v>#N/A</v>
      </c>
      <c r="AC467" s="201"/>
      <c r="AD467" s="201"/>
      <c r="AE467" s="201"/>
      <c r="AF467" s="201"/>
      <c r="AG467" s="201"/>
      <c r="AH467" s="201"/>
      <c r="AI467" s="201"/>
    </row>
    <row r="468">
      <c r="H468" s="205"/>
      <c r="I468" s="206"/>
      <c r="J468" s="203"/>
      <c r="K468" s="207"/>
      <c r="L468" s="199"/>
      <c r="M468" s="130"/>
      <c r="N468" s="199"/>
      <c r="O468" s="200"/>
      <c r="P468" s="200"/>
      <c r="Q468" s="130"/>
      <c r="R468" s="199"/>
      <c r="S468" s="200"/>
      <c r="T468" s="132"/>
      <c r="AB468" s="201" t="str">
        <f>IFERROR(__xludf.DUMMYFUNCTION("FILTER('설정시트'!$D$7:$K$20,'설정시트'!$C$7:$C$20=I468)"),"#N/A")</f>
        <v>#N/A</v>
      </c>
      <c r="AC468" s="201"/>
      <c r="AD468" s="201"/>
      <c r="AE468" s="201"/>
      <c r="AF468" s="201"/>
      <c r="AG468" s="201"/>
      <c r="AH468" s="201"/>
      <c r="AI468" s="201"/>
    </row>
    <row r="469">
      <c r="H469" s="205"/>
      <c r="I469" s="206"/>
      <c r="J469" s="203"/>
      <c r="K469" s="207"/>
      <c r="L469" s="199"/>
      <c r="M469" s="130"/>
      <c r="N469" s="199"/>
      <c r="O469" s="200"/>
      <c r="P469" s="200"/>
      <c r="Q469" s="130"/>
      <c r="R469" s="199"/>
      <c r="S469" s="200"/>
      <c r="T469" s="132"/>
      <c r="AB469" s="201" t="str">
        <f>IFERROR(__xludf.DUMMYFUNCTION("FILTER('설정시트'!$D$7:$K$20,'설정시트'!$C$7:$C$20=I469)"),"#N/A")</f>
        <v>#N/A</v>
      </c>
      <c r="AC469" s="201"/>
      <c r="AD469" s="201"/>
      <c r="AE469" s="201"/>
      <c r="AF469" s="201"/>
      <c r="AG469" s="201"/>
      <c r="AH469" s="201"/>
      <c r="AI469" s="201"/>
    </row>
    <row r="470">
      <c r="H470" s="205"/>
      <c r="I470" s="206"/>
      <c r="J470" s="203"/>
      <c r="K470" s="207"/>
      <c r="L470" s="199"/>
      <c r="M470" s="130"/>
      <c r="N470" s="199"/>
      <c r="O470" s="200"/>
      <c r="P470" s="200"/>
      <c r="Q470" s="130"/>
      <c r="R470" s="199"/>
      <c r="S470" s="200"/>
      <c r="T470" s="132"/>
      <c r="AB470" s="201" t="str">
        <f>IFERROR(__xludf.DUMMYFUNCTION("FILTER('설정시트'!$D$7:$K$20,'설정시트'!$C$7:$C$20=I470)"),"#N/A")</f>
        <v>#N/A</v>
      </c>
      <c r="AC470" s="201"/>
      <c r="AD470" s="201"/>
      <c r="AE470" s="201"/>
      <c r="AF470" s="201"/>
      <c r="AG470" s="201"/>
      <c r="AH470" s="201"/>
      <c r="AI470" s="201"/>
    </row>
    <row r="471">
      <c r="H471" s="205"/>
      <c r="I471" s="206"/>
      <c r="J471" s="203"/>
      <c r="K471" s="207"/>
      <c r="L471" s="199"/>
      <c r="M471" s="130"/>
      <c r="N471" s="199"/>
      <c r="O471" s="200"/>
      <c r="P471" s="200"/>
      <c r="Q471" s="130"/>
      <c r="R471" s="199"/>
      <c r="S471" s="200"/>
      <c r="T471" s="132"/>
      <c r="AB471" s="201" t="str">
        <f>IFERROR(__xludf.DUMMYFUNCTION("FILTER('설정시트'!$D$7:$K$20,'설정시트'!$C$7:$C$20=I471)"),"#N/A")</f>
        <v>#N/A</v>
      </c>
      <c r="AC471" s="201"/>
      <c r="AD471" s="201"/>
      <c r="AE471" s="201"/>
      <c r="AF471" s="201"/>
      <c r="AG471" s="201"/>
      <c r="AH471" s="201"/>
      <c r="AI471" s="201"/>
    </row>
    <row r="472">
      <c r="H472" s="205"/>
      <c r="I472" s="206"/>
      <c r="J472" s="203"/>
      <c r="K472" s="207"/>
      <c r="L472" s="199"/>
      <c r="M472" s="130"/>
      <c r="N472" s="199"/>
      <c r="O472" s="200"/>
      <c r="P472" s="200"/>
      <c r="Q472" s="130"/>
      <c r="R472" s="199"/>
      <c r="S472" s="200"/>
      <c r="T472" s="132"/>
      <c r="AB472" s="201" t="str">
        <f>IFERROR(__xludf.DUMMYFUNCTION("FILTER('설정시트'!$D$7:$K$20,'설정시트'!$C$7:$C$20=I472)"),"#N/A")</f>
        <v>#N/A</v>
      </c>
      <c r="AC472" s="201"/>
      <c r="AD472" s="201"/>
      <c r="AE472" s="201"/>
      <c r="AF472" s="201"/>
      <c r="AG472" s="201"/>
      <c r="AH472" s="201"/>
      <c r="AI472" s="201"/>
    </row>
    <row r="473">
      <c r="H473" s="205"/>
      <c r="I473" s="206"/>
      <c r="J473" s="203"/>
      <c r="K473" s="207"/>
      <c r="L473" s="199"/>
      <c r="M473" s="130"/>
      <c r="N473" s="199"/>
      <c r="O473" s="200"/>
      <c r="P473" s="200"/>
      <c r="Q473" s="130"/>
      <c r="R473" s="199"/>
      <c r="S473" s="200"/>
      <c r="T473" s="132"/>
      <c r="AB473" s="201" t="str">
        <f>IFERROR(__xludf.DUMMYFUNCTION("FILTER('설정시트'!$D$7:$K$20,'설정시트'!$C$7:$C$20=I473)"),"#N/A")</f>
        <v>#N/A</v>
      </c>
      <c r="AC473" s="201"/>
      <c r="AD473" s="201"/>
      <c r="AE473" s="201"/>
      <c r="AF473" s="201"/>
      <c r="AG473" s="201"/>
      <c r="AH473" s="201"/>
      <c r="AI473" s="201"/>
    </row>
    <row r="474">
      <c r="H474" s="205"/>
      <c r="I474" s="206"/>
      <c r="J474" s="203"/>
      <c r="K474" s="207"/>
      <c r="L474" s="199"/>
      <c r="M474" s="130"/>
      <c r="N474" s="199"/>
      <c r="O474" s="200"/>
      <c r="P474" s="200"/>
      <c r="Q474" s="130"/>
      <c r="R474" s="199"/>
      <c r="S474" s="200"/>
      <c r="T474" s="132"/>
      <c r="AB474" s="201" t="str">
        <f>IFERROR(__xludf.DUMMYFUNCTION("FILTER('설정시트'!$D$7:$K$20,'설정시트'!$C$7:$C$20=I474)"),"#N/A")</f>
        <v>#N/A</v>
      </c>
      <c r="AC474" s="201"/>
      <c r="AD474" s="201"/>
      <c r="AE474" s="201"/>
      <c r="AF474" s="201"/>
      <c r="AG474" s="201"/>
      <c r="AH474" s="201"/>
      <c r="AI474" s="201"/>
    </row>
    <row r="475">
      <c r="H475" s="205"/>
      <c r="I475" s="206"/>
      <c r="J475" s="203"/>
      <c r="K475" s="207"/>
      <c r="L475" s="199"/>
      <c r="M475" s="130"/>
      <c r="N475" s="199"/>
      <c r="O475" s="200"/>
      <c r="P475" s="200"/>
      <c r="Q475" s="130"/>
      <c r="R475" s="199"/>
      <c r="S475" s="200"/>
      <c r="T475" s="132"/>
      <c r="AB475" s="201" t="str">
        <f>IFERROR(__xludf.DUMMYFUNCTION("FILTER('설정시트'!$D$7:$K$20,'설정시트'!$C$7:$C$20=I475)"),"#N/A")</f>
        <v>#N/A</v>
      </c>
      <c r="AC475" s="201"/>
      <c r="AD475" s="201"/>
      <c r="AE475" s="201"/>
      <c r="AF475" s="201"/>
      <c r="AG475" s="201"/>
      <c r="AH475" s="201"/>
      <c r="AI475" s="201"/>
    </row>
    <row r="476">
      <c r="H476" s="205"/>
      <c r="I476" s="206"/>
      <c r="J476" s="203"/>
      <c r="K476" s="207"/>
      <c r="L476" s="199"/>
      <c r="M476" s="130"/>
      <c r="N476" s="199"/>
      <c r="O476" s="200"/>
      <c r="P476" s="200"/>
      <c r="Q476" s="130"/>
      <c r="R476" s="199"/>
      <c r="S476" s="200"/>
      <c r="T476" s="132"/>
      <c r="AB476" s="201" t="str">
        <f>IFERROR(__xludf.DUMMYFUNCTION("FILTER('설정시트'!$D$7:$K$20,'설정시트'!$C$7:$C$20=I476)"),"#N/A")</f>
        <v>#N/A</v>
      </c>
      <c r="AC476" s="201"/>
      <c r="AD476" s="201"/>
      <c r="AE476" s="201"/>
      <c r="AF476" s="201"/>
      <c r="AG476" s="201"/>
      <c r="AH476" s="201"/>
      <c r="AI476" s="201"/>
    </row>
    <row r="477">
      <c r="H477" s="205"/>
      <c r="I477" s="206"/>
      <c r="J477" s="203"/>
      <c r="K477" s="207"/>
      <c r="L477" s="199"/>
      <c r="M477" s="130"/>
      <c r="N477" s="199"/>
      <c r="O477" s="200"/>
      <c r="P477" s="200"/>
      <c r="Q477" s="130"/>
      <c r="R477" s="199"/>
      <c r="S477" s="200"/>
      <c r="T477" s="132"/>
      <c r="AB477" s="201" t="str">
        <f>IFERROR(__xludf.DUMMYFUNCTION("FILTER('설정시트'!$D$7:$K$20,'설정시트'!$C$7:$C$20=I477)"),"#N/A")</f>
        <v>#N/A</v>
      </c>
      <c r="AC477" s="201"/>
      <c r="AD477" s="201"/>
      <c r="AE477" s="201"/>
      <c r="AF477" s="201"/>
      <c r="AG477" s="201"/>
      <c r="AH477" s="201"/>
      <c r="AI477" s="201"/>
    </row>
    <row r="478">
      <c r="H478" s="205"/>
      <c r="I478" s="206"/>
      <c r="J478" s="203"/>
      <c r="K478" s="207"/>
      <c r="L478" s="199"/>
      <c r="M478" s="130"/>
      <c r="N478" s="199"/>
      <c r="O478" s="200"/>
      <c r="P478" s="200"/>
      <c r="Q478" s="130"/>
      <c r="R478" s="199"/>
      <c r="S478" s="200"/>
      <c r="T478" s="132"/>
      <c r="AB478" s="201" t="str">
        <f>IFERROR(__xludf.DUMMYFUNCTION("FILTER('설정시트'!$D$7:$K$20,'설정시트'!$C$7:$C$20=I478)"),"#N/A")</f>
        <v>#N/A</v>
      </c>
      <c r="AC478" s="201"/>
      <c r="AD478" s="201"/>
      <c r="AE478" s="201"/>
      <c r="AF478" s="201"/>
      <c r="AG478" s="201"/>
      <c r="AH478" s="201"/>
      <c r="AI478" s="201"/>
    </row>
    <row r="479">
      <c r="H479" s="205"/>
      <c r="I479" s="206"/>
      <c r="J479" s="203"/>
      <c r="K479" s="207"/>
      <c r="L479" s="199"/>
      <c r="M479" s="130"/>
      <c r="N479" s="199"/>
      <c r="O479" s="200"/>
      <c r="P479" s="200"/>
      <c r="Q479" s="130"/>
      <c r="R479" s="199"/>
      <c r="S479" s="200"/>
      <c r="T479" s="132"/>
      <c r="AB479" s="201" t="str">
        <f>IFERROR(__xludf.DUMMYFUNCTION("FILTER('설정시트'!$D$7:$K$20,'설정시트'!$C$7:$C$20=I479)"),"#N/A")</f>
        <v>#N/A</v>
      </c>
      <c r="AC479" s="201"/>
      <c r="AD479" s="201"/>
      <c r="AE479" s="201"/>
      <c r="AF479" s="201"/>
      <c r="AG479" s="201"/>
      <c r="AH479" s="201"/>
      <c r="AI479" s="201"/>
    </row>
    <row r="480">
      <c r="H480" s="205"/>
      <c r="I480" s="206"/>
      <c r="J480" s="203"/>
      <c r="K480" s="207"/>
      <c r="L480" s="199"/>
      <c r="M480" s="130"/>
      <c r="N480" s="199"/>
      <c r="O480" s="200"/>
      <c r="P480" s="200"/>
      <c r="Q480" s="130"/>
      <c r="R480" s="199"/>
      <c r="S480" s="200"/>
      <c r="T480" s="132"/>
      <c r="AB480" s="201" t="str">
        <f>IFERROR(__xludf.DUMMYFUNCTION("FILTER('설정시트'!$D$7:$K$20,'설정시트'!$C$7:$C$20=I480)"),"#N/A")</f>
        <v>#N/A</v>
      </c>
      <c r="AC480" s="201"/>
      <c r="AD480" s="201"/>
      <c r="AE480" s="201"/>
      <c r="AF480" s="201"/>
      <c r="AG480" s="201"/>
      <c r="AH480" s="201"/>
      <c r="AI480" s="201"/>
    </row>
    <row r="481">
      <c r="H481" s="205"/>
      <c r="I481" s="206"/>
      <c r="J481" s="203"/>
      <c r="K481" s="207"/>
      <c r="L481" s="199"/>
      <c r="M481" s="130"/>
      <c r="N481" s="199"/>
      <c r="O481" s="200"/>
      <c r="P481" s="200"/>
      <c r="Q481" s="130"/>
      <c r="R481" s="199"/>
      <c r="S481" s="200"/>
      <c r="T481" s="132"/>
      <c r="AB481" s="201" t="str">
        <f>IFERROR(__xludf.DUMMYFUNCTION("FILTER('설정시트'!$D$7:$K$20,'설정시트'!$C$7:$C$20=I481)"),"#N/A")</f>
        <v>#N/A</v>
      </c>
      <c r="AC481" s="201"/>
      <c r="AD481" s="201"/>
      <c r="AE481" s="201"/>
      <c r="AF481" s="201"/>
      <c r="AG481" s="201"/>
      <c r="AH481" s="201"/>
      <c r="AI481" s="201"/>
    </row>
    <row r="482">
      <c r="H482" s="205"/>
      <c r="I482" s="206"/>
      <c r="J482" s="203"/>
      <c r="K482" s="207"/>
      <c r="L482" s="199"/>
      <c r="M482" s="130"/>
      <c r="N482" s="199"/>
      <c r="O482" s="200"/>
      <c r="P482" s="200"/>
      <c r="Q482" s="130"/>
      <c r="R482" s="199"/>
      <c r="S482" s="200"/>
      <c r="T482" s="132"/>
      <c r="AB482" s="201" t="str">
        <f>IFERROR(__xludf.DUMMYFUNCTION("FILTER('설정시트'!$D$7:$K$20,'설정시트'!$C$7:$C$20=I482)"),"#N/A")</f>
        <v>#N/A</v>
      </c>
      <c r="AC482" s="201"/>
      <c r="AD482" s="201"/>
      <c r="AE482" s="201"/>
      <c r="AF482" s="201"/>
      <c r="AG482" s="201"/>
      <c r="AH482" s="201"/>
      <c r="AI482" s="201"/>
    </row>
    <row r="483">
      <c r="H483" s="205"/>
      <c r="I483" s="206"/>
      <c r="J483" s="203"/>
      <c r="K483" s="207"/>
      <c r="L483" s="199"/>
      <c r="M483" s="130"/>
      <c r="N483" s="199"/>
      <c r="O483" s="200"/>
      <c r="P483" s="200"/>
      <c r="Q483" s="130"/>
      <c r="R483" s="199"/>
      <c r="S483" s="200"/>
      <c r="T483" s="132"/>
      <c r="AB483" s="201" t="str">
        <f>IFERROR(__xludf.DUMMYFUNCTION("FILTER('설정시트'!$D$7:$K$20,'설정시트'!$C$7:$C$20=I483)"),"#N/A")</f>
        <v>#N/A</v>
      </c>
      <c r="AC483" s="201"/>
      <c r="AD483" s="201"/>
      <c r="AE483" s="201"/>
      <c r="AF483" s="201"/>
      <c r="AG483" s="201"/>
      <c r="AH483" s="201"/>
      <c r="AI483" s="201"/>
    </row>
    <row r="484">
      <c r="H484" s="205"/>
      <c r="I484" s="206"/>
      <c r="J484" s="203"/>
      <c r="K484" s="207"/>
      <c r="L484" s="199"/>
      <c r="M484" s="130"/>
      <c r="N484" s="199"/>
      <c r="O484" s="200"/>
      <c r="P484" s="200"/>
      <c r="Q484" s="130"/>
      <c r="R484" s="199"/>
      <c r="S484" s="200"/>
      <c r="T484" s="132"/>
      <c r="AB484" s="201" t="str">
        <f>IFERROR(__xludf.DUMMYFUNCTION("FILTER('설정시트'!$D$7:$K$20,'설정시트'!$C$7:$C$20=I484)"),"#N/A")</f>
        <v>#N/A</v>
      </c>
      <c r="AC484" s="201"/>
      <c r="AD484" s="201"/>
      <c r="AE484" s="201"/>
      <c r="AF484" s="201"/>
      <c r="AG484" s="201"/>
      <c r="AH484" s="201"/>
      <c r="AI484" s="201"/>
    </row>
    <row r="485">
      <c r="H485" s="205"/>
      <c r="I485" s="206"/>
      <c r="J485" s="203"/>
      <c r="K485" s="207"/>
      <c r="L485" s="199"/>
      <c r="M485" s="130"/>
      <c r="N485" s="199"/>
      <c r="O485" s="200"/>
      <c r="P485" s="200"/>
      <c r="Q485" s="130"/>
      <c r="R485" s="199"/>
      <c r="S485" s="200"/>
      <c r="T485" s="132"/>
      <c r="AB485" s="201" t="str">
        <f>IFERROR(__xludf.DUMMYFUNCTION("FILTER('설정시트'!$D$7:$K$20,'설정시트'!$C$7:$C$20=I485)"),"#N/A")</f>
        <v>#N/A</v>
      </c>
      <c r="AC485" s="201"/>
      <c r="AD485" s="201"/>
      <c r="AE485" s="201"/>
      <c r="AF485" s="201"/>
      <c r="AG485" s="201"/>
      <c r="AH485" s="201"/>
      <c r="AI485" s="201"/>
    </row>
    <row r="486">
      <c r="H486" s="205"/>
      <c r="I486" s="206"/>
      <c r="J486" s="203"/>
      <c r="K486" s="207"/>
      <c r="L486" s="199"/>
      <c r="M486" s="130"/>
      <c r="N486" s="199"/>
      <c r="O486" s="200"/>
      <c r="P486" s="200"/>
      <c r="Q486" s="130"/>
      <c r="R486" s="199"/>
      <c r="S486" s="200"/>
      <c r="T486" s="132"/>
      <c r="AB486" s="201" t="str">
        <f>IFERROR(__xludf.DUMMYFUNCTION("FILTER('설정시트'!$D$7:$K$20,'설정시트'!$C$7:$C$20=I486)"),"#N/A")</f>
        <v>#N/A</v>
      </c>
      <c r="AC486" s="201"/>
      <c r="AD486" s="201"/>
      <c r="AE486" s="201"/>
      <c r="AF486" s="201"/>
      <c r="AG486" s="201"/>
      <c r="AH486" s="201"/>
      <c r="AI486" s="201"/>
    </row>
    <row r="487">
      <c r="H487" s="205"/>
      <c r="I487" s="206"/>
      <c r="J487" s="203"/>
      <c r="K487" s="207"/>
      <c r="L487" s="199"/>
      <c r="M487" s="130"/>
      <c r="N487" s="199"/>
      <c r="O487" s="200"/>
      <c r="P487" s="200"/>
      <c r="Q487" s="130"/>
      <c r="R487" s="199"/>
      <c r="S487" s="200"/>
      <c r="T487" s="132"/>
      <c r="AB487" s="201" t="str">
        <f>IFERROR(__xludf.DUMMYFUNCTION("FILTER('설정시트'!$D$7:$K$20,'설정시트'!$C$7:$C$20=I487)"),"#N/A")</f>
        <v>#N/A</v>
      </c>
      <c r="AC487" s="201"/>
      <c r="AD487" s="201"/>
      <c r="AE487" s="201"/>
      <c r="AF487" s="201"/>
      <c r="AG487" s="201"/>
      <c r="AH487" s="201"/>
      <c r="AI487" s="201"/>
    </row>
    <row r="488">
      <c r="H488" s="205"/>
      <c r="I488" s="206"/>
      <c r="J488" s="203"/>
      <c r="K488" s="207"/>
      <c r="L488" s="199"/>
      <c r="M488" s="130"/>
      <c r="N488" s="199"/>
      <c r="O488" s="200"/>
      <c r="P488" s="200"/>
      <c r="Q488" s="130"/>
      <c r="R488" s="199"/>
      <c r="S488" s="200"/>
      <c r="T488" s="132"/>
      <c r="AB488" s="201" t="str">
        <f>IFERROR(__xludf.DUMMYFUNCTION("FILTER('설정시트'!$D$7:$K$20,'설정시트'!$C$7:$C$20=I488)"),"#N/A")</f>
        <v>#N/A</v>
      </c>
      <c r="AC488" s="201"/>
      <c r="AD488" s="201"/>
      <c r="AE488" s="201"/>
      <c r="AF488" s="201"/>
      <c r="AG488" s="201"/>
      <c r="AH488" s="201"/>
      <c r="AI488" s="201"/>
    </row>
    <row r="489">
      <c r="H489" s="205"/>
      <c r="I489" s="206"/>
      <c r="J489" s="203"/>
      <c r="K489" s="207"/>
      <c r="L489" s="199"/>
      <c r="M489" s="130"/>
      <c r="N489" s="199"/>
      <c r="O489" s="200"/>
      <c r="P489" s="200"/>
      <c r="Q489" s="130"/>
      <c r="R489" s="199"/>
      <c r="S489" s="200"/>
      <c r="T489" s="132"/>
      <c r="AB489" s="201" t="str">
        <f>IFERROR(__xludf.DUMMYFUNCTION("FILTER('설정시트'!$D$7:$K$20,'설정시트'!$C$7:$C$20=I489)"),"#N/A")</f>
        <v>#N/A</v>
      </c>
      <c r="AC489" s="201"/>
      <c r="AD489" s="201"/>
      <c r="AE489" s="201"/>
      <c r="AF489" s="201"/>
      <c r="AG489" s="201"/>
      <c r="AH489" s="201"/>
      <c r="AI489" s="201"/>
    </row>
    <row r="490">
      <c r="H490" s="205"/>
      <c r="I490" s="206"/>
      <c r="J490" s="203"/>
      <c r="K490" s="207"/>
      <c r="L490" s="199"/>
      <c r="M490" s="130"/>
      <c r="N490" s="199"/>
      <c r="O490" s="200"/>
      <c r="P490" s="200"/>
      <c r="Q490" s="130"/>
      <c r="R490" s="199"/>
      <c r="S490" s="200"/>
      <c r="T490" s="132"/>
      <c r="AB490" s="201" t="str">
        <f>IFERROR(__xludf.DUMMYFUNCTION("FILTER('설정시트'!$D$7:$K$20,'설정시트'!$C$7:$C$20=I490)"),"#N/A")</f>
        <v>#N/A</v>
      </c>
      <c r="AC490" s="201"/>
      <c r="AD490" s="201"/>
      <c r="AE490" s="201"/>
      <c r="AF490" s="201"/>
      <c r="AG490" s="201"/>
      <c r="AH490" s="201"/>
      <c r="AI490" s="201"/>
    </row>
    <row r="491">
      <c r="H491" s="205"/>
      <c r="I491" s="206"/>
      <c r="J491" s="203"/>
      <c r="K491" s="207"/>
      <c r="L491" s="199"/>
      <c r="M491" s="130"/>
      <c r="N491" s="199"/>
      <c r="O491" s="200"/>
      <c r="P491" s="200"/>
      <c r="Q491" s="130"/>
      <c r="R491" s="199"/>
      <c r="S491" s="200"/>
      <c r="T491" s="132"/>
      <c r="AB491" s="201" t="str">
        <f>IFERROR(__xludf.DUMMYFUNCTION("FILTER('설정시트'!$D$7:$K$20,'설정시트'!$C$7:$C$20=I491)"),"#N/A")</f>
        <v>#N/A</v>
      </c>
      <c r="AC491" s="201"/>
      <c r="AD491" s="201"/>
      <c r="AE491" s="201"/>
      <c r="AF491" s="201"/>
      <c r="AG491" s="201"/>
      <c r="AH491" s="201"/>
      <c r="AI491" s="201"/>
    </row>
    <row r="492">
      <c r="H492" s="205"/>
      <c r="I492" s="206"/>
      <c r="J492" s="203"/>
      <c r="K492" s="207"/>
      <c r="L492" s="199"/>
      <c r="M492" s="130"/>
      <c r="N492" s="199"/>
      <c r="O492" s="200"/>
      <c r="P492" s="200"/>
      <c r="Q492" s="130"/>
      <c r="R492" s="199"/>
      <c r="S492" s="200"/>
      <c r="T492" s="132"/>
      <c r="AB492" s="201" t="str">
        <f>IFERROR(__xludf.DUMMYFUNCTION("FILTER('설정시트'!$D$7:$K$20,'설정시트'!$C$7:$C$20=I492)"),"#N/A")</f>
        <v>#N/A</v>
      </c>
      <c r="AC492" s="201"/>
      <c r="AD492" s="201"/>
      <c r="AE492" s="201"/>
      <c r="AF492" s="201"/>
      <c r="AG492" s="201"/>
      <c r="AH492" s="201"/>
      <c r="AI492" s="201"/>
    </row>
    <row r="493">
      <c r="H493" s="205"/>
      <c r="I493" s="206"/>
      <c r="J493" s="203"/>
      <c r="K493" s="207"/>
      <c r="L493" s="199"/>
      <c r="M493" s="130"/>
      <c r="N493" s="199"/>
      <c r="O493" s="200"/>
      <c r="P493" s="200"/>
      <c r="Q493" s="130"/>
      <c r="R493" s="199"/>
      <c r="S493" s="200"/>
      <c r="T493" s="132"/>
      <c r="AB493" s="201" t="str">
        <f>IFERROR(__xludf.DUMMYFUNCTION("FILTER('설정시트'!$D$7:$K$20,'설정시트'!$C$7:$C$20=I493)"),"#N/A")</f>
        <v>#N/A</v>
      </c>
      <c r="AC493" s="201"/>
      <c r="AD493" s="201"/>
      <c r="AE493" s="201"/>
      <c r="AF493" s="201"/>
      <c r="AG493" s="201"/>
      <c r="AH493" s="201"/>
      <c r="AI493" s="201"/>
    </row>
    <row r="494">
      <c r="H494" s="205"/>
      <c r="I494" s="206"/>
      <c r="J494" s="203"/>
      <c r="K494" s="207"/>
      <c r="L494" s="199"/>
      <c r="M494" s="130"/>
      <c r="N494" s="199"/>
      <c r="O494" s="200"/>
      <c r="P494" s="200"/>
      <c r="Q494" s="130"/>
      <c r="R494" s="199"/>
      <c r="S494" s="200"/>
      <c r="T494" s="132"/>
      <c r="AB494" s="201" t="str">
        <f>IFERROR(__xludf.DUMMYFUNCTION("FILTER('설정시트'!$D$7:$K$20,'설정시트'!$C$7:$C$20=I494)"),"#N/A")</f>
        <v>#N/A</v>
      </c>
      <c r="AC494" s="201"/>
      <c r="AD494" s="201"/>
      <c r="AE494" s="201"/>
      <c r="AF494" s="201"/>
      <c r="AG494" s="201"/>
      <c r="AH494" s="201"/>
      <c r="AI494" s="201"/>
    </row>
    <row r="495">
      <c r="H495" s="205"/>
      <c r="I495" s="206"/>
      <c r="J495" s="203"/>
      <c r="K495" s="207"/>
      <c r="L495" s="199"/>
      <c r="M495" s="130"/>
      <c r="N495" s="199"/>
      <c r="O495" s="200"/>
      <c r="P495" s="200"/>
      <c r="Q495" s="130"/>
      <c r="R495" s="199"/>
      <c r="S495" s="200"/>
      <c r="T495" s="132"/>
      <c r="AB495" s="201" t="str">
        <f>IFERROR(__xludf.DUMMYFUNCTION("FILTER('설정시트'!$D$7:$K$20,'설정시트'!$C$7:$C$20=I495)"),"#N/A")</f>
        <v>#N/A</v>
      </c>
      <c r="AC495" s="201"/>
      <c r="AD495" s="201"/>
      <c r="AE495" s="201"/>
      <c r="AF495" s="201"/>
      <c r="AG495" s="201"/>
      <c r="AH495" s="201"/>
      <c r="AI495" s="201"/>
    </row>
    <row r="496">
      <c r="H496" s="205"/>
      <c r="I496" s="206"/>
      <c r="J496" s="203"/>
      <c r="K496" s="207"/>
      <c r="L496" s="199"/>
      <c r="M496" s="130"/>
      <c r="N496" s="199"/>
      <c r="O496" s="200"/>
      <c r="P496" s="200"/>
      <c r="Q496" s="130"/>
      <c r="R496" s="199"/>
      <c r="S496" s="200"/>
      <c r="T496" s="132"/>
      <c r="AB496" s="201" t="str">
        <f>IFERROR(__xludf.DUMMYFUNCTION("FILTER('설정시트'!$D$7:$K$20,'설정시트'!$C$7:$C$20=I496)"),"#N/A")</f>
        <v>#N/A</v>
      </c>
      <c r="AC496" s="201"/>
      <c r="AD496" s="201"/>
      <c r="AE496" s="201"/>
      <c r="AF496" s="201"/>
      <c r="AG496" s="201"/>
      <c r="AH496" s="201"/>
      <c r="AI496" s="201"/>
    </row>
    <row r="497">
      <c r="H497" s="205"/>
      <c r="I497" s="206"/>
      <c r="J497" s="203"/>
      <c r="K497" s="207"/>
      <c r="L497" s="199"/>
      <c r="M497" s="130"/>
      <c r="N497" s="199"/>
      <c r="O497" s="200"/>
      <c r="P497" s="200"/>
      <c r="Q497" s="130"/>
      <c r="R497" s="199"/>
      <c r="S497" s="200"/>
      <c r="T497" s="132"/>
      <c r="AB497" s="201" t="str">
        <f>IFERROR(__xludf.DUMMYFUNCTION("FILTER('설정시트'!$D$7:$K$20,'설정시트'!$C$7:$C$20=I497)"),"#N/A")</f>
        <v>#N/A</v>
      </c>
      <c r="AC497" s="201"/>
      <c r="AD497" s="201"/>
      <c r="AE497" s="201"/>
      <c r="AF497" s="201"/>
      <c r="AG497" s="201"/>
      <c r="AH497" s="201"/>
      <c r="AI497" s="201"/>
    </row>
    <row r="498">
      <c r="H498" s="205"/>
      <c r="I498" s="206"/>
      <c r="J498" s="203"/>
      <c r="K498" s="207"/>
      <c r="L498" s="199"/>
      <c r="M498" s="130"/>
      <c r="N498" s="199"/>
      <c r="O498" s="200"/>
      <c r="P498" s="200"/>
      <c r="Q498" s="130"/>
      <c r="R498" s="199"/>
      <c r="S498" s="200"/>
      <c r="T498" s="132"/>
      <c r="AB498" s="201" t="str">
        <f>IFERROR(__xludf.DUMMYFUNCTION("FILTER('설정시트'!$D$7:$K$20,'설정시트'!$C$7:$C$20=I498)"),"#N/A")</f>
        <v>#N/A</v>
      </c>
      <c r="AC498" s="201"/>
      <c r="AD498" s="201"/>
      <c r="AE498" s="201"/>
      <c r="AF498" s="201"/>
      <c r="AG498" s="201"/>
      <c r="AH498" s="201"/>
      <c r="AI498" s="201"/>
    </row>
    <row r="499">
      <c r="H499" s="208"/>
      <c r="I499" s="209"/>
      <c r="J499" s="210"/>
      <c r="K499" s="211"/>
      <c r="L499" s="212"/>
      <c r="M499" s="152"/>
      <c r="N499" s="212"/>
      <c r="O499" s="213"/>
      <c r="P499" s="213"/>
      <c r="Q499" s="152"/>
      <c r="R499" s="212"/>
      <c r="S499" s="213"/>
      <c r="T499" s="55"/>
      <c r="AB499" s="201" t="str">
        <f>IFERROR(__xludf.DUMMYFUNCTION("FILTER('설정시트'!$D$7:$K$20,'설정시트'!$C$7:$C$20=I499)"),"#N/A")</f>
        <v>#N/A</v>
      </c>
      <c r="AC499" s="201"/>
      <c r="AD499" s="201"/>
      <c r="AE499" s="201"/>
      <c r="AF499" s="201"/>
      <c r="AG499" s="201"/>
      <c r="AH499" s="201"/>
      <c r="AI499" s="201"/>
    </row>
    <row r="500">
      <c r="H500" s="258"/>
      <c r="I500" s="258"/>
      <c r="J500" s="258"/>
      <c r="K500" s="259"/>
      <c r="L500" s="258"/>
      <c r="M500" s="258"/>
      <c r="N500" s="260"/>
      <c r="R500" s="260"/>
      <c r="AB500" s="250" t="str">
        <f>IFERROR(__xludf.DUMMYFUNCTION("FILTER('설정시트'!$D$7:$K$20,'설정시트'!$C$7:$C$20=I500)"),"#N/A")</f>
        <v>#N/A</v>
      </c>
    </row>
  </sheetData>
  <customSheetViews>
    <customSheetView guid="{2938FD61-1C54-41F9-AD5C-522B0675D6B8}" filter="1" showAutoFilter="1">
      <autoFilter ref="$I$61:$L$499"/>
    </customSheetView>
    <customSheetView guid="{08E032E1-CBE8-4B83-9FAB-540FA7603A16}" filter="1" showAutoFilter="1">
      <autoFilter ref="$H$61:$J$175"/>
    </customSheetView>
  </customSheetViews>
  <mergeCells count="1442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N499:Q499"/>
    <mergeCell ref="R499:T499"/>
    <mergeCell ref="N500:Q500"/>
    <mergeCell ref="R500:T500"/>
    <mergeCell ref="L497:M497"/>
    <mergeCell ref="N497:Q497"/>
    <mergeCell ref="R497:T497"/>
    <mergeCell ref="L498:M498"/>
    <mergeCell ref="N498:Q498"/>
    <mergeCell ref="R498:T498"/>
    <mergeCell ref="L499:M499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0" priority="1" stopIfTrue="1">
      <formula>MONTH(R9)&lt;&gt;$D$3</formula>
    </cfRule>
  </conditionalFormatting>
  <conditionalFormatting sqref="R19:X19">
    <cfRule type="expression" dxfId="1" priority="2" stopIfTrue="1">
      <formula>MONTH(R19)&lt;&gt;$D$3</formula>
    </cfRule>
  </conditionalFormatting>
  <conditionalFormatting sqref="R17:X17">
    <cfRule type="expression" dxfId="1" priority="3" stopIfTrue="1">
      <formula>MONTH(R17)&lt;&gt;$D$3</formula>
    </cfRule>
  </conditionalFormatting>
  <conditionalFormatting sqref="R15:X15">
    <cfRule type="expression" dxfId="1" priority="4" stopIfTrue="1">
      <formula>MONTH(R15)&lt;&gt;$D$3</formula>
    </cfRule>
  </conditionalFormatting>
  <conditionalFormatting sqref="R13:X13">
    <cfRule type="expression" dxfId="1" priority="5" stopIfTrue="1">
      <formula>MONTH(R13)&lt;&gt;$D$3</formula>
    </cfRule>
  </conditionalFormatting>
  <conditionalFormatting sqref="R11:X11">
    <cfRule type="expression" dxfId="1" priority="6" stopIfTrue="1">
      <formula>MONTH(R11)&lt;&gt;$D$3</formula>
    </cfRule>
  </conditionalFormatting>
  <conditionalFormatting sqref="R20:X20">
    <cfRule type="expression" dxfId="1" priority="7" stopIfTrue="1">
      <formula>MONTH(R19)&lt;&gt;$D$3</formula>
    </cfRule>
  </conditionalFormatting>
  <conditionalFormatting sqref="R18:X18">
    <cfRule type="expression" dxfId="1" priority="8" stopIfTrue="1">
      <formula>MONTH(R17)&lt;&gt;$D$3</formula>
    </cfRule>
  </conditionalFormatting>
  <conditionalFormatting sqref="R16:X16">
    <cfRule type="expression" dxfId="1" priority="9" stopIfTrue="1">
      <formula>MONTH(R15)&lt;&gt;$D$3</formula>
    </cfRule>
  </conditionalFormatting>
  <conditionalFormatting sqref="R14:X14">
    <cfRule type="expression" dxfId="1" priority="10" stopIfTrue="1">
      <formula>MONTH(R13)&lt;&gt;$D$3</formula>
    </cfRule>
  </conditionalFormatting>
  <conditionalFormatting sqref="R12:X12">
    <cfRule type="expression" dxfId="1" priority="11" stopIfTrue="1">
      <formula>MONTH(R11)&lt;&gt;$D$3</formula>
    </cfRule>
  </conditionalFormatting>
  <conditionalFormatting sqref="R10:X10">
    <cfRule type="expression" dxfId="1" priority="12" stopIfTrue="1">
      <formula>MONTH(R9)&lt;&gt;$D$3</formula>
    </cfRule>
  </conditionalFormatting>
  <conditionalFormatting sqref="Y20">
    <cfRule type="expression" dxfId="1" priority="13" stopIfTrue="1">
      <formula>MONTH($R$19)&lt;&gt;$D$3</formula>
    </cfRule>
  </conditionalFormatting>
  <conditionalFormatting sqref="Y18">
    <cfRule type="expression" dxfId="1" priority="14" stopIfTrue="1">
      <formula>MONTH($R$17)&lt;&gt;$D$3</formula>
    </cfRule>
  </conditionalFormatting>
  <conditionalFormatting sqref="Y16">
    <cfRule type="expression" dxfId="1" priority="15" stopIfTrue="1">
      <formula>MONTH($R$15)&lt;&gt;$D$3</formula>
    </cfRule>
  </conditionalFormatting>
  <conditionalFormatting sqref="Y14">
    <cfRule type="expression" dxfId="1" priority="16" stopIfTrue="1">
      <formula>MONTH($R$13)&lt;&gt;$D$3</formula>
    </cfRule>
  </conditionalFormatting>
  <conditionalFormatting sqref="Y12">
    <cfRule type="expression" dxfId="1" priority="17" stopIfTrue="1">
      <formula>MONTH($R$11)&lt;&gt;$D$3</formula>
    </cfRule>
  </conditionalFormatting>
  <conditionalFormatting sqref="Y10">
    <cfRule type="expression" dxfId="1" priority="18" stopIfTrue="1">
      <formula>MONTH($X$9)&lt;&gt;$D$3</formula>
    </cfRule>
  </conditionalFormatting>
  <conditionalFormatting sqref="H62:H499">
    <cfRule type="expression" dxfId="2" priority="19" stopIfTrue="1">
      <formula>AND(H62="", I62&lt;&gt;"")</formula>
    </cfRule>
  </conditionalFormatting>
  <conditionalFormatting sqref="H62:H500">
    <cfRule type="expression" dxfId="2" priority="20" stopIfTrue="1">
      <formula>AND(H62="", I62&lt;&gt;"")</formula>
    </cfRule>
  </conditionalFormatting>
  <dataValidations>
    <dataValidation type="list" allowBlank="1" showErrorMessage="1" sqref="J75">
      <formula1>'11월'!$AB$75:$AI$75</formula1>
    </dataValidation>
    <dataValidation type="list" allowBlank="1" showErrorMessage="1" sqref="J336">
      <formula1>'11월'!$AB$336:$AI$336</formula1>
    </dataValidation>
    <dataValidation type="list" allowBlank="1" showErrorMessage="1" sqref="J133">
      <formula1>'11월'!$AB$133:$AI$133</formula1>
    </dataValidation>
    <dataValidation type="list" allowBlank="1" showErrorMessage="1" sqref="J242">
      <formula1>'11월'!$AB$242:$AI$242</formula1>
    </dataValidation>
    <dataValidation type="list" allowBlank="1" showErrorMessage="1" sqref="J227">
      <formula1>'11월'!$AB$227:$AI$227</formula1>
    </dataValidation>
    <dataValidation type="list" allowBlank="1" showErrorMessage="1" sqref="J351">
      <formula1>'11월'!$AB$351:$AI$351</formula1>
    </dataValidation>
    <dataValidation type="list" allowBlank="1" showErrorMessage="1" sqref="J90">
      <formula1>'11월'!$AB$90:$AI$90</formula1>
    </dataValidation>
    <dataValidation type="list" allowBlank="1" showErrorMessage="1" sqref="J138">
      <formula1>'11월'!$AB$138:$AI$138</formula1>
    </dataValidation>
    <dataValidation type="list" allowBlank="1" showErrorMessage="1" sqref="J331">
      <formula1>'11월'!$AB$331:$AI$331</formula1>
    </dataValidation>
    <dataValidation type="list" allowBlank="1" showErrorMessage="1" sqref="J440">
      <formula1>'11월'!$AB$440:$AI$440</formula1>
    </dataValidation>
    <dataValidation type="list" allowBlank="1" showErrorMessage="1" sqref="J298">
      <formula1>'11월'!$AB$298:$AI$298</formula1>
    </dataValidation>
    <dataValidation type="list" allowBlank="1" showErrorMessage="1" sqref="J445">
      <formula1>'11월'!$AB$445:$AI$445</formula1>
    </dataValidation>
    <dataValidation type="list" allowBlank="1" showErrorMessage="1" sqref="J465">
      <formula1>'11월'!$AB$465:$AI$465</formula1>
    </dataValidation>
    <dataValidation type="list" allowBlank="1" showErrorMessage="1" sqref="J89">
      <formula1>'11월'!$AB$89:$AI$89</formula1>
    </dataValidation>
    <dataValidation type="list" allowBlank="1" showErrorMessage="1" sqref="J371">
      <formula1>'11월'!$AB$371:$AI$371</formula1>
    </dataValidation>
    <dataValidation type="list" allowBlank="1" showErrorMessage="1" sqref="J247">
      <formula1>'11월'!$AB$247:$AI$247</formula1>
    </dataValidation>
    <dataValidation type="list" allowBlank="1" showErrorMessage="1" sqref="J356">
      <formula1>'11월'!$AB$356:$AI$356</formula1>
    </dataValidation>
    <dataValidation type="list" allowBlank="1" showErrorMessage="1" sqref="J262">
      <formula1>'11월'!$AB$262:$AI$262</formula1>
    </dataValidation>
    <dataValidation type="list" allowBlank="1" showErrorMessage="1" sqref="J267">
      <formula1>'11월'!$AB$267:$AI$267</formula1>
    </dataValidation>
    <dataValidation type="list" allowBlank="1" showErrorMessage="1" sqref="J300">
      <formula1>'11월'!$AB$300:$AI$300</formula1>
    </dataValidation>
    <dataValidation type="list" allowBlank="1" showErrorMessage="1" sqref="J153">
      <formula1>'11월'!$AB$153:$AI$153</formula1>
    </dataValidation>
    <dataValidation type="list" allowBlank="1" showErrorMessage="1" sqref="J158">
      <formula1>'11월'!$AB$158:$AI$158</formula1>
    </dataValidation>
    <dataValidation type="list" allowBlank="1" showErrorMessage="1" sqref="J460">
      <formula1>'11월'!$AB$460:$AI$460</formula1>
    </dataValidation>
    <dataValidation type="list" allowBlank="1" showErrorMessage="1" sqref="J414">
      <formula1>'11월'!$AB$414:$AI$414</formula1>
    </dataValidation>
    <dataValidation type="list" allowBlank="1" showErrorMessage="1" sqref="J305">
      <formula1>'11월'!$AB$305:$AI$305</formula1>
    </dataValidation>
    <dataValidation type="list" allowBlank="1" showErrorMessage="1" sqref="J391">
      <formula1>'11월'!$AB$391:$AI$391</formula1>
    </dataValidation>
    <dataValidation type="list" allowBlank="1" showErrorMessage="1" sqref="J63">
      <formula1>'11월'!$AB$63:$AI$63</formula1>
    </dataValidation>
    <dataValidation type="list" allowBlank="1" showErrorMessage="1" sqref="J471">
      <formula1>'11월'!$AB$471:$AI$471</formula1>
    </dataValidation>
    <dataValidation type="list" allowBlank="1" showErrorMessage="1" sqref="J164">
      <formula1>'11월'!$AB$164:$AI$164</formula1>
    </dataValidation>
    <dataValidation type="list" allowBlank="1" showErrorMessage="1" sqref="J282">
      <formula1>'11월'!$AB$282:$AI$282</formula1>
    </dataValidation>
    <dataValidation type="list" allowBlank="1" showErrorMessage="1" sqref="J216">
      <formula1>'11월'!$AB$216:$AI$216</formula1>
    </dataValidation>
    <dataValidation type="list" allowBlank="1" showErrorMessage="1" sqref="J107">
      <formula1>'11월'!$AB$107:$AI$107</formula1>
    </dataValidation>
    <dataValidation type="list" allowBlank="1" showErrorMessage="1" sqref="J253">
      <formula1>'11월'!$AB$253:$AI$253</formula1>
    </dataValidation>
    <dataValidation type="list" allowBlank="1" showErrorMessage="1" sqref="J173">
      <formula1>'11월'!$AB$173:$AI$173</formula1>
    </dataValidation>
    <dataValidation type="list" allowBlank="1" showErrorMessage="1" sqref="J325">
      <formula1>'11월'!$AB$325:$AI$325</formula1>
    </dataValidation>
    <dataValidation type="list" allowBlank="1" showErrorMessage="1" sqref="J405">
      <formula1>'11월'!$AB$405:$AI$405</formula1>
    </dataValidation>
    <dataValidation type="list" allowBlank="1" showErrorMessage="1" sqref="J92">
      <formula1>'11월'!$AB$92:$AI$92</formula1>
    </dataValidation>
    <dataValidation type="list" allowBlank="1" showErrorMessage="1" sqref="J480">
      <formula1>'11월'!$AB$480:$AI$480</formula1>
    </dataValidation>
    <dataValidation type="list" allowBlank="1" showErrorMessage="1" sqref="J87">
      <formula1>'11월'!$AB$87:$AI$87</formula1>
    </dataValidation>
    <dataValidation type="list" allowBlank="1" showErrorMessage="1" sqref="J362">
      <formula1>'11월'!$AB$362:$AI$362</formula1>
    </dataValidation>
    <dataValidation type="list" allowBlank="1" showErrorMessage="1" sqref="J207">
      <formula1>'11월'!$AB$207:$AI$207</formula1>
    </dataValidation>
    <dataValidation type="list" allowBlank="1" showErrorMessage="1" sqref="J293">
      <formula1>'11월'!$AB$293:$AI$293</formula1>
    </dataValidation>
    <dataValidation type="list" allowBlank="1" showErrorMessage="1" sqref="J127">
      <formula1>'11월'!$AB$127:$AI$127</formula1>
    </dataValidation>
    <dataValidation type="list" allowBlank="1" showErrorMessage="1" sqref="J434">
      <formula1>'11월'!$AB$434:$AI$434</formula1>
    </dataValidation>
    <dataValidation type="list" allowBlank="1" showErrorMessage="1" sqref="J184">
      <formula1>'11월'!$AB$184:$AI$184</formula1>
    </dataValidation>
    <dataValidation type="list" allowBlank="1" showErrorMessage="1" sqref="J316">
      <formula1>'11월'!$AB$316:$AI$316</formula1>
    </dataValidation>
    <dataValidation type="list" allowBlank="1" showErrorMessage="1" sqref="J345">
      <formula1>'11월'!$AB$345:$AI$345</formula1>
    </dataValidation>
    <dataValidation type="list" allowBlank="1" showErrorMessage="1" sqref="J491">
      <formula1>'11월'!$AB$491:$AI$491</formula1>
    </dataValidation>
    <dataValidation type="list" allowBlank="1" showErrorMessage="1" sqref="J193">
      <formula1>'11월'!$AB$193:$AI$193</formula1>
    </dataValidation>
    <dataValidation type="list" allowBlank="1" showErrorMessage="1" sqref="J425">
      <formula1>'11월'!$AB$425:$AI$425</formula1>
    </dataValidation>
    <dataValidation type="list" allowBlank="1" showErrorMessage="1" sqref="J273">
      <formula1>'11월'!$AB$273:$AI$273</formula1>
    </dataValidation>
    <dataValidation type="list" allowBlank="1" showErrorMessage="1" sqref="J382">
      <formula1>'11월'!$AB$382:$AI$382</formula1>
    </dataValidation>
    <dataValidation type="list" allowBlank="1" showErrorMessage="1" sqref="J118">
      <formula1>'11월'!$AB$118:$AI$118</formula1>
    </dataValidation>
    <dataValidation type="list" allowBlank="1" showErrorMessage="1" sqref="J236">
      <formula1>'11월'!$AB$236:$AI$236</formula1>
    </dataValidation>
    <dataValidation type="list" allowBlank="1" showErrorMessage="1" sqref="J147">
      <formula1>'11월'!$AB$147:$AI$147</formula1>
    </dataValidation>
    <dataValidation type="list" allowBlank="1" showErrorMessage="1" sqref="J109">
      <formula1>'11월'!$AB$109:$AI$109</formula1>
    </dataValidation>
    <dataValidation type="list" allowBlank="1" showErrorMessage="1" sqref="J459">
      <formula1>'11월'!$AB$459:$AI$459</formula1>
    </dataValidation>
    <dataValidation type="list" allowBlank="1" showErrorMessage="1" sqref="J454">
      <formula1>'11월'!$AB$454:$AI$454</formula1>
    </dataValidation>
    <dataValidation type="list" allowBlank="1" showErrorMessage="1" sqref="J365">
      <formula1>'11월'!$AB$365:$AI$365</formula1>
    </dataValidation>
    <dataValidation type="list" allowBlank="1" showErrorMessage="1" sqref="J218">
      <formula1>'11월'!$AB$218:$AI$218</formula1>
    </dataValidation>
    <dataValidation type="list" allowBlank="1" showErrorMessage="1" sqref="J327">
      <formula1>'11월'!$AB$327:$AI$327</formula1>
    </dataValidation>
    <dataValidation type="list" allowBlank="1" showErrorMessage="1" sqref="J436">
      <formula1>'11월'!$AB$436:$AI$436</formula1>
    </dataValidation>
    <dataValidation type="list" allowBlank="1" showErrorMessage="1" sqref="J403">
      <formula1>'11월'!$AB$403:$AI$403</formula1>
    </dataValidation>
    <dataValidation type="list" allowBlank="1" showErrorMessage="1" sqref="J256">
      <formula1>'11월'!$AB$256:$AI$256</formula1>
    </dataValidation>
    <dataValidation type="list" allowBlank="1" showErrorMessage="1" sqref="J99">
      <formula1>'11월'!$AB$99:$AI$99</formula1>
    </dataValidation>
    <dataValidation type="list" allowBlank="1" showErrorMessage="1" sqref="J276">
      <formula1>'11월'!$AB$276:$AI$276</formula1>
    </dataValidation>
    <dataValidation type="list" allowBlank="1" showErrorMessage="1" sqref="J129">
      <formula1>'11월'!$AB$129:$AI$129</formula1>
    </dataValidation>
    <dataValidation type="list" allowBlank="1" showErrorMessage="1" sqref="J479">
      <formula1>'11월'!$AB$479:$AI$479</formula1>
    </dataValidation>
    <dataValidation type="list" allowBlank="1" showErrorMessage="1" sqref="J111">
      <formula1>'11월'!$AB$111:$AI$111</formula1>
    </dataValidation>
    <dataValidation type="list" allowBlank="1" showErrorMessage="1" sqref="J238">
      <formula1>'11월'!$AB$238:$AI$238</formula1>
    </dataValidation>
    <dataValidation type="list" allowBlank="1" showErrorMessage="1" sqref="J205">
      <formula1>'11월'!$AB$205:$AI$205</formula1>
    </dataValidation>
    <dataValidation type="list" allowBlank="1" showErrorMessage="1" sqref="J419">
      <formula1>'11월'!$AB$419:$AI$419</formula1>
    </dataValidation>
    <dataValidation type="list" allowBlank="1" showErrorMessage="1" sqref="J385">
      <formula1>'11월'!$AB$385:$AI$385</formula1>
    </dataValidation>
    <dataValidation type="list" allowBlank="1" showErrorMessage="1" sqref="J456">
      <formula1>'11월'!$AB$456:$AI$456</formula1>
    </dataValidation>
    <dataValidation type="list" allowBlank="1" showErrorMessage="1" sqref="J474">
      <formula1>'11월'!$AB$474:$AI$474</formula1>
    </dataValidation>
    <dataValidation type="list" allowBlank="1" showErrorMessage="1" sqref="J423">
      <formula1>'11월'!$AB$423:$AI$423</formula1>
    </dataValidation>
    <dataValidation type="list" allowBlank="1" showErrorMessage="1" sqref="J200">
      <formula1>'11월'!$AB$200:$AI$200</formula1>
    </dataValidation>
    <dataValidation type="list" allowBlank="1" showErrorMessage="1" sqref="J167">
      <formula1>'11월'!$AB$167:$AI$167</formula1>
    </dataValidation>
    <dataValidation type="list" allowBlank="1" showErrorMessage="1" sqref="J347">
      <formula1>'11월'!$AB$347:$AI$347</formula1>
    </dataValidation>
    <dataValidation type="list" allowBlank="1" showErrorMessage="1" sqref="J190">
      <formula1>'11월'!$AB$190:$AI$190</formula1>
    </dataValidation>
    <dataValidation type="list" allowBlank="1" showErrorMessage="1" sqref="J314">
      <formula1>'11월'!$AB$314:$AI$314</formula1>
    </dataValidation>
    <dataValidation type="list" allowBlank="1" showErrorMessage="1" sqref="J94">
      <formula1>'11월'!$AB$94:$AI$94</formula1>
    </dataValidation>
    <dataValidation type="list" allowBlank="1" showErrorMessage="1" sqref="J150">
      <formula1>'11월'!$AB$150:$AI$150</formula1>
    </dataValidation>
    <dataValidation type="list" allowBlank="1" showErrorMessage="1" sqref="J258">
      <formula1>'11월'!$AB$258:$AI$258</formula1>
    </dataValidation>
    <dataValidation type="list" allowBlank="1" showErrorMessage="1" sqref="J296">
      <formula1>'11월'!$AB$296:$AI$296</formula1>
    </dataValidation>
    <dataValidation type="list" allowBlank="1" showErrorMessage="1" sqref="J400">
      <formula1>'11월'!$AB$400:$AI$400</formula1>
    </dataValidation>
    <dataValidation type="list" allowBlank="1" showErrorMessage="1" sqref="J149">
      <formula1>'11월'!$AB$149:$AI$149</formula1>
    </dataValidation>
    <dataValidation type="list" allowBlank="1" showErrorMessage="1" sqref="J131">
      <formula1>'11월'!$AB$131:$AI$131</formula1>
    </dataValidation>
    <dataValidation type="list" allowBlank="1" showErrorMessage="1" sqref="J220">
      <formula1>'11월'!$AB$220:$AI$220</formula1>
    </dataValidation>
    <dataValidation type="list" allowBlank="1" showErrorMessage="1" sqref="J494">
      <formula1>'11월'!$AB$494:$AI$494</formula1>
    </dataValidation>
    <dataValidation type="list" allowBlank="1" showErrorMessage="1" sqref="J202">
      <formula1>'11월'!$AB$202:$AI$202</formula1>
    </dataValidation>
    <dataValidation type="list" allowBlank="1" showErrorMessage="1" sqref="J476">
      <formula1>'11월'!$AB$476:$AI$476</formula1>
    </dataValidation>
    <dataValidation type="list" allowBlank="1" showErrorMessage="1" sqref="J170">
      <formula1>'11월'!$AB$170:$AI$170</formula1>
    </dataValidation>
    <dataValidation type="list" allowBlank="1" showErrorMessage="1" sqref="J187">
      <formula1>'11월'!$AB$187:$AI$187</formula1>
    </dataValidation>
    <dataValidation type="list" allowBlank="1" showErrorMessage="1" sqref="J367">
      <formula1>'11월'!$AB$367:$AI$367</formula1>
    </dataValidation>
    <dataValidation type="list" allowBlank="1" showErrorMessage="1" sqref="J260">
      <formula1>'11월'!$AB$260:$AI$260</formula1>
    </dataValidation>
    <dataValidation type="list" allowBlank="1" showErrorMessage="1" sqref="J496">
      <formula1>'11월'!$AB$496:$AI$496</formula1>
    </dataValidation>
    <dataValidation type="list" allowBlank="1" showErrorMessage="1" sqref="J278">
      <formula1>'11월'!$AB$278:$AI$278</formula1>
    </dataValidation>
    <dataValidation type="list" allowBlank="1" showErrorMessage="1" sqref="J222">
      <formula1>'11월'!$AB$222:$AI$222</formula1>
    </dataValidation>
    <dataValidation type="list" allowBlank="1" showErrorMessage="1" sqref="J311">
      <formula1>'11월'!$AB$311:$AI$311</formula1>
    </dataValidation>
    <dataValidation type="list" allowBlank="1" showErrorMessage="1" sqref="J151">
      <formula1>'11월'!$AB$151:$AI$151</formula1>
    </dataValidation>
    <dataValidation type="list" allowBlank="1" showErrorMessage="1" sqref="J169">
      <formula1>'11월'!$AB$169:$AI$169</formula1>
    </dataValidation>
    <dataValidation type="list" allowBlank="1" showErrorMessage="1" sqref="J439">
      <formula1>'11월'!$AB$439:$AI$439</formula1>
    </dataValidation>
    <dataValidation type="list" allowBlank="1" showErrorMessage="1" sqref="J189">
      <formula1>'11월'!$AB$189:$AI$189</formula1>
    </dataValidation>
    <dataValidation type="list" allowBlank="1" showErrorMessage="1" sqref="J97">
      <formula1>'11월'!$AB$97:$AI$97</formula1>
    </dataValidation>
    <dataValidation type="list" allowBlank="1" showErrorMessage="1" sqref="J240">
      <formula1>'11월'!$AB$240:$AI$240</formula1>
    </dataValidation>
    <dataValidation type="list" allowBlank="1" showErrorMessage="1" sqref="J420">
      <formula1>'11월'!$AB$420:$AI$420</formula1>
    </dataValidation>
    <dataValidation type="list" allowBlank="1" showErrorMessage="1" sqref="J113">
      <formula1>'11월'!$AB$113:$AI$113</formula1>
    </dataValidation>
    <dataValidation type="list" allowBlank="1" showErrorMessage="1" sqref="J387">
      <formula1>'11월'!$AB$387:$AI$387</formula1>
    </dataValidation>
    <dataValidation type="list" allowBlank="1" showErrorMessage="1" sqref="J369">
      <formula1>'11월'!$AB$369:$AI$369</formula1>
    </dataValidation>
    <dataValidation type="list" allowBlank="1" showErrorMessage="1" sqref="J483">
      <formula1>'11월'!$AB$483:$AI$483</formula1>
    </dataValidation>
    <dataValidation type="list" allowBlank="1" showErrorMessage="1" sqref="J303">
      <formula1>'11월'!$AB$303:$AI$303</formula1>
    </dataValidation>
    <dataValidation type="list" allowBlank="1" showErrorMessage="1" sqref="J384">
      <formula1>'11월'!$AB$384:$AI$384</formula1>
    </dataValidation>
    <dataValidation type="list" allowBlank="1" showErrorMessage="1" sqref="J176">
      <formula1>'11월'!$AB$176:$AI$176</formula1>
    </dataValidation>
    <dataValidation type="list" allowBlank="1" showErrorMessage="1" sqref="J402">
      <formula1>'11월'!$AB$402:$AI$402</formula1>
    </dataValidation>
    <dataValidation type="list" allowBlank="1" showErrorMessage="1" sqref="J171">
      <formula1>'11월'!$AB$171:$AI$171</formula1>
    </dataValidation>
    <dataValidation type="list" allowBlank="1" showErrorMessage="1" sqref="J290">
      <formula1>'11월'!$AB$290:$AI$290</formula1>
    </dataValidation>
    <dataValidation type="list" allowBlank="1" showErrorMessage="1" sqref="J83">
      <formula1>'11월'!$AB$83:$AI$83</formula1>
    </dataValidation>
    <dataValidation type="list" allowBlank="1" showErrorMessage="1" sqref="J488">
      <formula1>'11월'!$AB$488:$AI$488</formula1>
    </dataValidation>
    <dataValidation type="list" allowBlank="1" showErrorMessage="1" sqref="J313">
      <formula1>'11월'!$AB$313:$AI$313</formula1>
    </dataValidation>
    <dataValidation type="list" allowBlank="1" showErrorMessage="1" sqref="J473">
      <formula1>'11월'!$AB$473:$AI$473</formula1>
    </dataValidation>
    <dataValidation type="list" allowBlank="1" showErrorMessage="1" sqref="J265">
      <formula1>'11월'!$AB$265:$AI$265</formula1>
    </dataValidation>
    <dataValidation type="list" allowBlank="1" showErrorMessage="1" sqref="J161">
      <formula1>'11월'!$AB$161:$AI$161</formula1>
    </dataValidation>
    <dataValidation type="list" allowBlank="1" showErrorMessage="1" sqref="J166">
      <formula1>'11월'!$AB$166:$AI$166</formula1>
    </dataValidation>
    <dataValidation type="list" allowBlank="1" showErrorMessage="1" sqref="J318">
      <formula1>'11월'!$AB$318:$AI$318</formula1>
    </dataValidation>
    <dataValidation type="list" allowBlank="1" showErrorMessage="1" sqref="J432">
      <formula1>'11월'!$AB$432:$AI$432</formula1>
    </dataValidation>
    <dataValidation type="list" allowBlank="1" showErrorMessage="1" sqref="J498">
      <formula1>'11월'!$AB$498:$AI$498</formula1>
    </dataValidation>
    <dataValidation type="list" allowBlank="1" showErrorMessage="1" sqref="J219">
      <formula1>'11월'!$AB$219:$AI$219</formula1>
    </dataValidation>
    <dataValidation type="list" allowBlank="1" showErrorMessage="1" sqref="J214">
      <formula1>'11월'!$AB$214:$AI$214</formula1>
    </dataValidation>
    <dataValidation type="list" allowBlank="1" showErrorMessage="1" sqref="J295">
      <formula1>'11월'!$AB$295:$AI$295</formula1>
    </dataValidation>
    <dataValidation type="list" allowBlank="1" showErrorMessage="1" sqref="J442">
      <formula1>'11월'!$AB$442:$AI$442</formula1>
    </dataValidation>
    <dataValidation type="list" allowBlank="1" showErrorMessage="1" sqref="J110">
      <formula1>'11월'!$AB$110:$AI$110</formula1>
    </dataValidation>
    <dataValidation type="list" allowBlank="1" showErrorMessage="1" sqref="J394">
      <formula1>'11월'!$AB$394:$AI$394</formula1>
    </dataValidation>
    <dataValidation type="list" allowBlank="1" showErrorMessage="1" sqref="J120">
      <formula1>'11월'!$AB$120:$AI$120</formula1>
    </dataValidation>
    <dataValidation type="list" allowBlank="1" showErrorMessage="1" sqref="J229">
      <formula1>'11월'!$AB$229:$AI$229</formula1>
    </dataValidation>
    <dataValidation type="list" allowBlank="1" showErrorMessage="1" sqref="J125">
      <formula1>'11월'!$AB$125:$AI$125</formula1>
    </dataValidation>
    <dataValidation type="list" allowBlank="1" showErrorMessage="1" sqref="J399">
      <formula1>'11월'!$AB$399:$AI$399</formula1>
    </dataValidation>
    <dataValidation type="list" allowBlank="1" showErrorMessage="1" sqref="J224">
      <formula1>'11월'!$AB$224:$AI$224</formula1>
    </dataValidation>
    <dataValidation type="list" allowBlank="1" showErrorMessage="1" sqref="J437">
      <formula1>'11월'!$AB$437:$AI$437</formula1>
    </dataValidation>
    <dataValidation type="list" allowBlank="1" showErrorMessage="1" sqref="J82">
      <formula1>'11월'!$AB$82:$AI$82</formula1>
    </dataValidation>
    <dataValidation type="list" allowBlank="1" showErrorMessage="1" sqref="J225">
      <formula1>'11월'!$AB$225:$AI$225</formula1>
    </dataValidation>
    <dataValidation type="list" allowBlank="1" showErrorMessage="1" sqref="J319">
      <formula1>'11월'!$AB$319:$AI$319</formula1>
    </dataValidation>
    <dataValidation type="list" allowBlank="1" showErrorMessage="1" sqref="J499">
      <formula1>'11월'!$AB$499:$AI$499</formula1>
    </dataValidation>
    <dataValidation type="list" allowBlank="1" showErrorMessage="1" sqref="J433">
      <formula1>'11월'!$AB$433:$AI$433</formula1>
    </dataValidation>
    <dataValidation type="list" allowBlank="1" showErrorMessage="1" sqref="J84">
      <formula1>'11월'!$AB$84:$AI$84</formula1>
    </dataValidation>
    <dataValidation type="list" allowBlank="1" showErrorMessage="1" sqref="J353">
      <formula1>'11월'!$AB$353:$AI$353</formula1>
    </dataValidation>
    <dataValidation type="list" allowBlank="1" showErrorMessage="1" sqref="J135">
      <formula1>'11월'!$AB$135:$AI$135</formula1>
    </dataValidation>
    <dataValidation type="list" allowBlank="1" showErrorMessage="1" sqref="J254">
      <formula1>'11월'!$AB$254:$AI$254</formula1>
    </dataValidation>
    <dataValidation type="list" allowBlank="1" showErrorMessage="1" sqref="J309">
      <formula1>'11월'!$AB$309:$AI$309</formula1>
    </dataValidation>
    <dataValidation type="list" allowBlank="1" showErrorMessage="1" sqref="J343">
      <formula1>'11월'!$AB$343:$AI$343</formula1>
    </dataValidation>
    <dataValidation type="list" allowBlank="1" showErrorMessage="1" sqref="J443">
      <formula1>'11월'!$AB$443:$AI$443</formula1>
    </dataValidation>
    <dataValidation type="list" allowBlank="1" showErrorMessage="1" sqref="J126">
      <formula1>'11월'!$AB$126:$AI$126</formula1>
    </dataValidation>
    <dataValidation type="list" allowBlank="1" showErrorMessage="1" sqref="J408">
      <formula1>'11월'!$AB$408:$AI$408</formula1>
    </dataValidation>
    <dataValidation type="list" allowBlank="1" showErrorMessage="1" sqref="J165">
      <formula1>'11월'!$AB$165:$AI$165</formula1>
    </dataValidation>
    <dataValidation type="list" allowBlank="1" showErrorMessage="1" sqref="J354">
      <formula1>'11월'!$AB$354:$AI$354</formula1>
    </dataValidation>
    <dataValidation type="list" allowBlank="1" showErrorMessage="1" sqref="J482">
      <formula1>'11월'!$AB$482:$AI$482</formula1>
    </dataValidation>
    <dataValidation type="list" allowBlank="1" showErrorMessage="1" sqref="J291">
      <formula1>'11월'!$AB$291:$AI$291</formula1>
    </dataValidation>
    <dataValidation type="list" allowBlank="1" showErrorMessage="1" sqref="J255">
      <formula1>'11월'!$AB$255:$AI$255</formula1>
    </dataValidation>
    <dataValidation type="list" allowBlank="1" showErrorMessage="1" sqref="J308">
      <formula1>'11월'!$AB$308:$AI$308</formula1>
    </dataValidation>
    <dataValidation type="list" allowBlank="1" showErrorMessage="1" sqref="J136">
      <formula1>'11월'!$AB$136:$AI$136</formula1>
    </dataValidation>
    <dataValidation type="list" allowBlank="1" showErrorMessage="1" sqref="J344">
      <formula1>'11월'!$AB$344:$AI$344</formula1>
    </dataValidation>
    <dataValidation type="list" allowBlank="1" showErrorMessage="1" sqref="J406">
      <formula1>'11월'!$AB$406:$AI$406</formula1>
    </dataValidation>
    <dataValidation type="list" allowBlank="1" showErrorMessage="1" sqref="J407">
      <formula1>'11월'!$AB$407:$AI$407</formula1>
    </dataValidation>
    <dataValidation type="list" allowBlank="1" showErrorMessage="1" sqref="J307">
      <formula1>'11월'!$AB$307:$AI$307</formula1>
    </dataValidation>
    <dataValidation type="list" allowBlank="1" showErrorMessage="1" sqref="J264">
      <formula1>'11월'!$AB$264:$AI$264</formula1>
    </dataValidation>
    <dataValidation type="list" allowBlank="1" showErrorMessage="1" sqref="J85">
      <formula1>'11월'!$AB$85:$AI$85</formula1>
    </dataValidation>
    <dataValidation type="list" allowBlank="1" showErrorMessage="1" sqref="J472">
      <formula1>'11월'!$AB$472:$AI$472</formula1>
    </dataValidation>
    <dataValidation type="list" allowBlank="1" showErrorMessage="1" sqref="J355">
      <formula1>'11월'!$AB$355:$AI$355</formula1>
    </dataValidation>
    <dataValidation type="list" allowBlank="1" showErrorMessage="1" sqref="J317">
      <formula1>'11월'!$AB$317:$AI$317</formula1>
    </dataValidation>
    <dataValidation type="list" allowBlank="1" showErrorMessage="1" sqref="J431">
      <formula1>'11월'!$AB$431:$AI$431</formula1>
    </dataValidation>
    <dataValidation type="list" allowBlank="1" showErrorMessage="1" sqref="J213">
      <formula1>'11월'!$AB$213:$AI$213</formula1>
    </dataValidation>
    <dataValidation type="list" allowBlank="1" showErrorMessage="1" sqref="J398">
      <formula1>'11월'!$AB$398:$AI$398</formula1>
    </dataValidation>
    <dataValidation type="list" allowBlank="1" showErrorMessage="1" sqref="J393">
      <formula1>'11월'!$AB$393:$AI$393</formula1>
    </dataValidation>
    <dataValidation type="list" allowBlank="1" showErrorMessage="1" sqref="J487">
      <formula1>'11월'!$AB$487:$AI$487</formula1>
    </dataValidation>
    <dataValidation type="list" allowBlank="1" showErrorMessage="1" sqref="J124">
      <formula1>'11월'!$AB$124:$AI$124</formula1>
    </dataValidation>
    <dataValidation type="list" allowBlank="1" showErrorMessage="1" sqref="J251">
      <formula1>'11월'!$AB$251:$AI$251</formula1>
    </dataValidation>
    <dataValidation type="list" allowBlank="1" showErrorMessage="1" sqref="J175">
      <formula1>'11월'!$AB$175:$AI$175</formula1>
    </dataValidation>
    <dataValidation type="list" allowBlank="1" showErrorMessage="1" sqref="J228">
      <formula1>'11월'!$AB$228:$AI$228</formula1>
    </dataValidation>
    <dataValidation type="list" allowBlank="1" showErrorMessage="1" sqref="J80">
      <formula1>'11월'!$AB$80:$AI$80</formula1>
    </dataValidation>
    <dataValidation type="list" allowBlank="1" showErrorMessage="1" sqref="J210">
      <formula1>'11월'!$AB$210:$AI$210</formula1>
    </dataValidation>
    <dataValidation type="list" allowBlank="1" showErrorMessage="1" sqref="J304">
      <formula1>'11월'!$AB$304:$AI$304</formula1>
    </dataValidation>
    <dataValidation type="list" allowBlank="1" showErrorMessage="1" sqref="J446">
      <formula1>'11월'!$AB$446:$AI$446</formula1>
    </dataValidation>
    <dataValidation type="list" allowBlank="1" showErrorMessage="1" sqref="J484">
      <formula1>'11월'!$AB$484:$AI$484</formula1>
    </dataValidation>
    <dataValidation type="list" allowBlank="1" showErrorMessage="1" sqref="J177">
      <formula1>'11월'!$AB$177:$AI$177</formula1>
    </dataValidation>
    <dataValidation type="list" allowBlank="1" showErrorMessage="1" sqref="J65">
      <formula1>'11월'!$AB$65:$AI$65</formula1>
    </dataValidation>
    <dataValidation type="list" allowBlank="1" showErrorMessage="1" sqref="J380">
      <formula1>'11월'!$AB$380:$AI$380</formula1>
    </dataValidation>
    <dataValidation type="list" allowBlank="1" showErrorMessage="1" sqref="J489">
      <formula1>'11월'!$AB$489:$AI$489</formula1>
    </dataValidation>
    <dataValidation type="list" allowBlank="1" showErrorMessage="1" sqref="J139">
      <formula1>'11월'!$AB$139:$AI$139</formula1>
    </dataValidation>
    <dataValidation type="list" allowBlank="1" showErrorMessage="1" sqref="J266">
      <formula1>'11월'!$AB$266:$AI$266</formula1>
    </dataValidation>
    <dataValidation type="list" allowBlank="1" showErrorMessage="1" sqref="J215">
      <formula1>'11월'!$AB$215:$AI$215</formula1>
    </dataValidation>
    <dataValidation type="list" allowBlank="1" showErrorMessage="1" sqref="J162">
      <formula1>'11월'!$AB$162:$AI$162</formula1>
    </dataValidation>
    <dataValidation type="list" allowBlank="1" showErrorMessage="1" sqref="J342">
      <formula1>'11월'!$AB$342:$AI$342</formula1>
    </dataValidation>
    <dataValidation type="list" allowBlank="1" showErrorMessage="1" sqref="J64">
      <formula1>'11월'!$AB$64:$AI$64</formula1>
    </dataValidation>
    <dataValidation type="list" allowBlank="1" showErrorMessage="1" sqref="J409">
      <formula1>'11월'!$AB$409:$AI$409</formula1>
    </dataValidation>
    <dataValidation type="list" allowBlank="1" showErrorMessage="1" sqref="J447">
      <formula1>'11월'!$AB$447:$AI$447</formula1>
    </dataValidation>
    <dataValidation type="list" allowBlank="1" showErrorMessage="1" sqref="J178">
      <formula1>'11월'!$AB$178:$AI$178</formula1>
    </dataValidation>
    <dataValidation type="list" allowBlank="1" showErrorMessage="1" sqref="J357">
      <formula1>'11월'!$AB$357:$AI$357</formula1>
    </dataValidation>
    <dataValidation type="list" allowBlank="1" showErrorMessage="1" sqref="J81">
      <formula1>'11월'!$AB$81:$AI$81</formula1>
    </dataValidation>
    <dataValidation type="list" allowBlank="1" showErrorMessage="1" sqref="J268">
      <formula1>'11월'!$AB$268:$AI$268</formula1>
    </dataValidation>
    <dataValidation type="list" allowBlank="1" showErrorMessage="1" sqref="J358">
      <formula1>'11월'!$AB$358:$AI$358</formula1>
    </dataValidation>
    <dataValidation type="list" allowBlank="1" showErrorMessage="1" sqref="J69">
      <formula1>'11월'!$AB$69:$AI$69</formula1>
    </dataValidation>
    <dataValidation type="list" allowBlank="1" showErrorMessage="1" sqref="J66">
      <formula1>'11월'!$AB$66:$AI$66</formula1>
    </dataValidation>
    <dataValidation type="list" allowBlank="1" showErrorMessage="1" sqref="J121">
      <formula1>'11월'!$AB$121:$AI$121</formula1>
    </dataValidation>
    <dataValidation type="list" allowBlank="1" showErrorMessage="1" sqref="J211">
      <formula1>'11월'!$AB$211:$AI$211</formula1>
    </dataValidation>
    <dataValidation type="list" allowBlank="1" showErrorMessage="1" sqref="J395">
      <formula1>'11월'!$AB$395:$AI$395</formula1>
    </dataValidation>
    <dataValidation type="list" allowBlank="1" showErrorMessage="1" sqref="J485">
      <formula1>'11월'!$AB$485:$AI$485</formula1>
    </dataValidation>
    <dataValidation type="list" allowBlank="1" showErrorMessage="1" sqref="J301">
      <formula1>'11월'!$AB$301:$AI$301</formula1>
    </dataValidation>
    <dataValidation type="list" allowBlank="1" showErrorMessage="1" sqref="J340">
      <formula1>'11월'!$AB$340:$AI$340</formula1>
    </dataValidation>
    <dataValidation type="list" allowBlank="1" showErrorMessage="1" sqref="J68">
      <formula1>'11월'!$AB$68:$AI$68</formula1>
    </dataValidation>
    <dataValidation type="list" allowBlank="1" showErrorMessage="1" sqref="J212">
      <formula1>'11월'!$AB$212:$AI$212</formula1>
    </dataValidation>
    <dataValidation type="list" allowBlank="1" showErrorMessage="1" sqref="J302">
      <formula1>'11월'!$AB$302:$AI$302</formula1>
    </dataValidation>
    <dataValidation type="list" allowBlank="1" showErrorMessage="1" sqref="J448">
      <formula1>'11월'!$AB$448:$AI$448</formula1>
    </dataValidation>
    <dataValidation type="list" allowBlank="1" showErrorMessage="1" sqref="J430">
      <formula1>'11월'!$AB$430:$AI$430</formula1>
    </dataValidation>
    <dataValidation type="list" allowBlank="1" showErrorMessage="1" sqref="J397">
      <formula1>'11월'!$AB$397:$AI$397</formula1>
    </dataValidation>
    <dataValidation type="list" allowBlank="1" showErrorMessage="1" sqref="J67">
      <formula1>'11월'!$AB$67:$AI$67</formula1>
    </dataValidation>
    <dataValidation type="list" allowBlank="1" showErrorMessage="1" sqref="J160">
      <formula1>'11월'!$AB$160:$AI$160</formula1>
    </dataValidation>
    <dataValidation type="list" allowBlank="1" showErrorMessage="1" sqref="J250">
      <formula1>'11월'!$AB$250:$AI$250</formula1>
    </dataValidation>
    <dataValidation type="list" allowBlank="1" showErrorMessage="1" sqref="J122">
      <formula1>'11월'!$AB$122:$AI$122</formula1>
    </dataValidation>
    <dataValidation type="list" allowBlank="1" showErrorMessage="1" sqref="J396">
      <formula1>'11월'!$AB$396:$AI$396</formula1>
    </dataValidation>
    <dataValidation type="list" allowBlank="1" showErrorMessage="1" sqref="J486">
      <formula1>'11월'!$AB$486:$AI$486</formula1>
    </dataValidation>
    <dataValidation type="list" allowBlank="1" showErrorMessage="1" sqref="J179">
      <formula1>'11월'!$AB$179:$AI$179</formula1>
    </dataValidation>
    <dataValidation type="list" allowBlank="1" showErrorMessage="1" sqref="J269">
      <formula1>'11월'!$AB$269:$AI$269</formula1>
    </dataValidation>
    <dataValidation type="list" allowBlank="1" showErrorMessage="1" sqref="J359">
      <formula1>'11월'!$AB$359:$AI$359</formula1>
    </dataValidation>
    <dataValidation type="list" allowBlank="1" showErrorMessage="1" sqref="J449">
      <formula1>'11월'!$AB$449:$AI$449</formula1>
    </dataValidation>
    <dataValidation type="list" allowBlank="1" showErrorMessage="1" sqref="J450">
      <formula1>'11월'!$AB$450:$AI$450</formula1>
    </dataValidation>
    <dataValidation type="list" allowBlank="1" showErrorMessage="1" sqref="J435">
      <formula1>'11월'!$AB$435:$AI$435</formula1>
    </dataValidation>
    <dataValidation type="list" allowBlank="1" showErrorMessage="1" sqref="J143">
      <formula1>'11월'!$AB$143:$AI$143</formula1>
    </dataValidation>
    <dataValidation type="list" allowBlank="1" showErrorMessage="1" sqref="J128">
      <formula1>'11월'!$AB$128:$AI$128</formula1>
    </dataValidation>
    <dataValidation type="list" allowBlank="1" showErrorMessage="1" sqref="J62">
      <formula1>'11월'!$AB$62:$AI$62</formula1>
    </dataValidation>
    <dataValidation type="list" allowBlank="1" showErrorMessage="1" sqref="J123">
      <formula1>'11월'!$AB$123:$AI$123</formula1>
    </dataValidation>
    <dataValidation type="list" allowBlank="1" showErrorMessage="1" sqref="J346">
      <formula1>'11월'!$AB$346:$AI$346</formula1>
    </dataValidation>
    <dataValidation type="list" allowBlank="1" showErrorMessage="1" sqref="J455">
      <formula1>'11월'!$AB$455:$AI$455</formula1>
    </dataValidation>
    <dataValidation type="list" allowBlank="1" showErrorMessage="1" sqref="J237">
      <formula1>'11월'!$AB$237:$AI$237</formula1>
    </dataValidation>
    <dataValidation type="list" allowBlank="1" showErrorMessage="1" sqref="J194">
      <formula1>'11월'!$AB$194:$AI$194</formula1>
    </dataValidation>
    <dataValidation type="list" allowBlank="1" showErrorMessage="1" sqref="J232">
      <formula1>'11월'!$AB$232:$AI$232</formula1>
    </dataValidation>
    <dataValidation type="list" allowBlank="1" showErrorMessage="1" sqref="J341">
      <formula1>'11월'!$AB$341:$AI$341</formula1>
    </dataValidation>
    <dataValidation type="list" allowBlank="1" showErrorMessage="1" sqref="J199">
      <formula1>'11월'!$AB$199:$AI$199</formula1>
    </dataValidation>
    <dataValidation type="list" allowBlank="1" showErrorMessage="1" sqref="J148">
      <formula1>'11월'!$AB$148:$AI$148</formula1>
    </dataValidation>
    <dataValidation type="list" allowBlank="1" showErrorMessage="1" sqref="J257">
      <formula1>'11월'!$AB$257:$AI$257</formula1>
    </dataValidation>
    <dataValidation type="list" allowBlank="1" showErrorMessage="1" sqref="J163">
      <formula1>'11월'!$AB$163:$AI$163</formula1>
    </dataValidation>
    <dataValidation type="list" allowBlank="1" showErrorMessage="1" sqref="J475">
      <formula1>'11월'!$AB$475:$AI$475</formula1>
    </dataValidation>
    <dataValidation type="list" allowBlank="1" showErrorMessage="1" sqref="J470">
      <formula1>'11월'!$AB$470:$AI$470</formula1>
    </dataValidation>
    <dataValidation type="list" allowBlank="1" showErrorMessage="1" sqref="J252">
      <formula1>'11월'!$AB$252:$AI$252</formula1>
    </dataValidation>
    <dataValidation type="list" allowBlank="1" showErrorMessage="1" sqref="J88">
      <formula1>'11월'!$AB$88:$AI$88</formula1>
    </dataValidation>
    <dataValidation type="list" allowBlank="1" showErrorMessage="1" sqref="J201">
      <formula1>'11월'!$AB$201:$AI$201</formula1>
    </dataValidation>
    <dataValidation type="list" allowBlank="1" showErrorMessage="1" sqref="J361">
      <formula1>'11월'!$AB$361:$AI$361</formula1>
    </dataValidation>
    <dataValidation type="list" allowBlank="1" showErrorMessage="1" sqref="J76">
      <formula1>'11월'!$AB$76:$AI$76</formula1>
    </dataValidation>
    <dataValidation type="list" allowBlank="1" showErrorMessage="1" sqref="J366">
      <formula1>'11월'!$AB$366:$AI$366</formula1>
    </dataValidation>
    <dataValidation type="list" allowBlank="1" showErrorMessage="1" sqref="J404">
      <formula1>'11월'!$AB$404:$AI$404</formula1>
    </dataValidation>
    <dataValidation type="list" allowBlank="1" showErrorMessage="1" sqref="J372">
      <formula1>'11월'!$AB$372:$AI$372</formula1>
    </dataValidation>
    <dataValidation type="list" allowBlank="1" showErrorMessage="1" sqref="J481">
      <formula1>'11월'!$AB$481:$AI$481</formula1>
    </dataValidation>
    <dataValidation type="list" allowBlank="1" showErrorMessage="1" sqref="J183">
      <formula1>'11월'!$AB$183:$AI$183</formula1>
    </dataValidation>
    <dataValidation type="list" allowBlank="1" showErrorMessage="1" sqref="J263">
      <formula1>'11월'!$AB$263:$AI$263</formula1>
    </dataValidation>
    <dataValidation type="list" allowBlank="1" showErrorMessage="1" sqref="J315">
      <formula1>'11월'!$AB$315:$AI$315</formula1>
    </dataValidation>
    <dataValidation type="list" allowBlank="1" showErrorMessage="1" sqref="J206">
      <formula1>'11월'!$AB$206:$AI$206</formula1>
    </dataValidation>
    <dataValidation type="list" allowBlank="1" showErrorMessage="1" sqref="J490">
      <formula1>'11월'!$AB$490:$AI$490</formula1>
    </dataValidation>
    <dataValidation type="list" allowBlank="1" showErrorMessage="1" sqref="J381">
      <formula1>'11월'!$AB$381:$AI$381</formula1>
    </dataValidation>
    <dataValidation type="list" allowBlank="1" showErrorMessage="1" sqref="J461">
      <formula1>'11월'!$AB$461:$AI$461</formula1>
    </dataValidation>
    <dataValidation type="list" allowBlank="1" showErrorMessage="1" sqref="J117">
      <formula1>'11월'!$AB$117:$AI$117</formula1>
    </dataValidation>
    <dataValidation type="list" allowBlank="1" showErrorMessage="1" sqref="J154">
      <formula1>'11월'!$AB$154:$AI$154</formula1>
    </dataValidation>
    <dataValidation type="list" allowBlank="1" showErrorMessage="1" sqref="J272">
      <formula1>'11월'!$AB$272:$AI$272</formula1>
    </dataValidation>
    <dataValidation type="list" allowBlank="1" showErrorMessage="1" sqref="J306">
      <formula1>'11월'!$AB$306:$AI$306</formula1>
    </dataValidation>
    <dataValidation type="list" allowBlank="1" showErrorMessage="1" sqref="J424">
      <formula1>'11월'!$AB$424:$AI$424</formula1>
    </dataValidation>
    <dataValidation type="list" allowBlank="1" showErrorMessage="1" sqref="J91">
      <formula1>'11월'!$AB$91:$AI$91</formula1>
    </dataValidation>
    <dataValidation type="list" allowBlank="1" showErrorMessage="1" sqref="J335">
      <formula1>'11월'!$AB$335:$AI$335</formula1>
    </dataValidation>
    <dataValidation type="list" allowBlank="1" showErrorMessage="1" sqref="J415">
      <formula1>'11월'!$AB$415:$AI$415</formula1>
    </dataValidation>
    <dataValidation type="list" allowBlank="1" showErrorMessage="1" sqref="J108">
      <formula1>'11월'!$AB$108:$AI$108</formula1>
    </dataValidation>
    <dataValidation type="list" allowBlank="1" showErrorMessage="1" sqref="J392">
      <formula1>'11월'!$AB$392:$AI$392</formula1>
    </dataValidation>
    <dataValidation type="list" allowBlank="1" showErrorMessage="1" sqref="J86">
      <formula1>'11월'!$AB$86:$AI$86</formula1>
    </dataValidation>
    <dataValidation type="list" allowBlank="1" showErrorMessage="1" sqref="J226">
      <formula1>'11월'!$AB$226:$AI$226</formula1>
    </dataValidation>
    <dataValidation type="list" allowBlank="1" showErrorMessage="1" sqref="J283">
      <formula1>'11월'!$AB$283:$AI$283</formula1>
    </dataValidation>
    <dataValidation type="list" allowBlank="1" showErrorMessage="1" sqref="J217">
      <formula1>'11월'!$AB$217:$AI$217</formula1>
    </dataValidation>
    <dataValidation type="list" allowBlank="1" showErrorMessage="1" sqref="J137">
      <formula1>'11월'!$AB$137:$AI$137</formula1>
    </dataValidation>
    <dataValidation type="list" allowBlank="1" showErrorMessage="1" sqref="J444">
      <formula1>'11월'!$AB$444:$AI$444</formula1>
    </dataValidation>
    <dataValidation type="list" allowBlank="1" showErrorMessage="1" sqref="J292">
      <formula1>'11월'!$AB$292:$AI$292</formula1>
    </dataValidation>
    <dataValidation type="list" allowBlank="1" showErrorMessage="1" sqref="J326">
      <formula1>'11월'!$AB$326:$AI$326</formula1>
    </dataValidation>
    <dataValidation type="list" allowBlank="1" showErrorMessage="1" sqref="J174">
      <formula1>'11월'!$AB$174:$AI$174</formula1>
    </dataValidation>
    <dataValidation type="list" allowBlank="1" showErrorMessage="1" sqref="J261">
      <formula1>'11월'!$AB$261:$AI$261</formula1>
    </dataValidation>
    <dataValidation type="list" allowBlank="1" showErrorMessage="1" sqref="J114">
      <formula1>'11월'!$AB$114:$AI$114</formula1>
    </dataValidation>
    <dataValidation type="list" allowBlank="1" showErrorMessage="1" sqref="J497">
      <formula1>'11월'!$AB$497:$AI$497</formula1>
    </dataValidation>
    <dataValidation type="list" allowBlank="1" showErrorMessage="1" sqref="J294">
      <formula1>'11월'!$AB$294:$AI$294</formula1>
    </dataValidation>
    <dataValidation type="list" allowBlank="1" showErrorMessage="1" sqref="J388">
      <formula1>'11월'!$AB$388:$AI$388</formula1>
    </dataValidation>
    <dataValidation type="list" allowBlank="1" showErrorMessage="1" sqref="J279">
      <formula1>'11월'!$AB$279:$AI$279</formula1>
    </dataValidation>
    <dataValidation type="list" allowBlank="1" showErrorMessage="1" sqref="J185">
      <formula1>'11월'!$AB$185:$AI$185</formula1>
    </dataValidation>
    <dataValidation type="list" allowBlank="1" showErrorMessage="1" sqref="J93">
      <formula1>'11월'!$AB$93:$AI$93</formula1>
    </dataValidation>
    <dataValidation type="list" allowBlank="1" showErrorMessage="1" sqref="J152">
      <formula1>'11월'!$AB$152:$AI$152</formula1>
    </dataValidation>
    <dataValidation type="list" allowBlank="1" showErrorMessage="1" sqref="J332">
      <formula1>'11월'!$AB$332:$AI$332</formula1>
    </dataValidation>
    <dataValidation type="list" allowBlank="1" showErrorMessage="1" sqref="J421">
      <formula1>'11월'!$AB$421:$AI$421</formula1>
    </dataValidation>
    <dataValidation type="list" allowBlank="1" showErrorMessage="1" sqref="J492">
      <formula1>'11월'!$AB$492:$AI$492</formula1>
    </dataValidation>
    <dataValidation type="list" allowBlank="1" showErrorMessage="1" sqref="J223">
      <formula1>'11월'!$AB$223:$AI$223</formula1>
    </dataValidation>
    <dataValidation type="list" allowBlank="1" showErrorMessage="1" sqref="J383">
      <formula1>'11월'!$AB$383:$AI$383</formula1>
    </dataValidation>
    <dataValidation type="list" allowBlank="1" showErrorMessage="1" sqref="J350">
      <formula1>'11월'!$AB$350:$AI$350</formula1>
    </dataValidation>
    <dataValidation type="list" allowBlank="1" showErrorMessage="1" sqref="J390">
      <formula1>'11월'!$AB$390:$AI$390</formula1>
    </dataValidation>
    <dataValidation type="list" allowBlank="1" showErrorMessage="1" sqref="J243">
      <formula1>'11월'!$AB$243:$AI$243</formula1>
    </dataValidation>
    <dataValidation type="list" allowBlank="1" showErrorMessage="1" sqref="J281">
      <formula1>'11월'!$AB$281:$AI$281</formula1>
    </dataValidation>
    <dataValidation type="list" allowBlank="1" showErrorMessage="1" sqref="J172">
      <formula1>'11월'!$AB$172:$AI$172</formula1>
    </dataValidation>
    <dataValidation type="list" allowBlank="1" showErrorMessage="1" sqref="J352">
      <formula1>'11월'!$AB$352:$AI$352</formula1>
    </dataValidation>
    <dataValidation type="list" allowBlank="1" showErrorMessage="1" sqref="J441">
      <formula1>'11월'!$AB$441:$AI$441</formula1>
    </dataValidation>
    <dataValidation type="list" allowBlank="1" showErrorMessage="1" sqref="J299">
      <formula1>'11월'!$AB$299:$AI$299</formula1>
    </dataValidation>
    <dataValidation type="list" allowBlank="1" showErrorMessage="1" sqref="J134">
      <formula1>'11월'!$AB$134:$AI$134</formula1>
    </dataValidation>
    <dataValidation type="list" allowBlank="1" showErrorMessage="1" sqref="J370">
      <formula1>'11월'!$AB$370:$AI$370</formula1>
    </dataValidation>
    <dataValidation type="list" allowBlank="1" showErrorMessage="1" sqref="J239">
      <formula1>'11월'!$AB$239:$AI$239</formula1>
    </dataValidation>
    <dataValidation type="list" allowBlank="1" showErrorMessage="1" sqref="J112">
      <formula1>'11월'!$AB$112:$AI$112</formula1>
    </dataValidation>
    <dataValidation type="list" allowBlank="1" showErrorMessage="1" sqref="J386">
      <formula1>'11월'!$AB$386:$AI$386</formula1>
    </dataValidation>
    <dataValidation type="list" allowBlank="1" showErrorMessage="1" sqref="J168">
      <formula1>'11월'!$AB$168:$AI$168</formula1>
    </dataValidation>
    <dataValidation type="list" allowBlank="1" showErrorMessage="1" sqref="J348">
      <formula1>'11월'!$AB$348:$AI$348</formula1>
    </dataValidation>
    <dataValidation type="list" allowBlank="1" showErrorMessage="1" sqref="J221">
      <formula1>'11월'!$AB$221:$AI$221</formula1>
    </dataValidation>
    <dataValidation type="list" allowBlank="1" showErrorMessage="1" sqref="J329">
      <formula1>'11월'!$AB$329:$AI$329</formula1>
    </dataValidation>
    <dataValidation type="list" allowBlank="1" showErrorMessage="1" sqref="J495">
      <formula1>'11월'!$AB$495:$AI$495</formula1>
    </dataValidation>
    <dataValidation type="list" allowBlank="1" showErrorMessage="1" sqref="J438">
      <formula1>'11월'!$AB$438:$AI$438</formula1>
    </dataValidation>
    <dataValidation type="list" allowBlank="1" showErrorMessage="1" sqref="J310">
      <formula1>'11월'!$AB$310:$AI$310</formula1>
    </dataValidation>
    <dataValidation type="list" allowBlank="1" showErrorMessage="1" sqref="J277">
      <formula1>'11월'!$AB$277:$AI$277</formula1>
    </dataValidation>
    <dataValidation type="list" allowBlank="1" showErrorMessage="1" sqref="J457">
      <formula1>'11월'!$AB$457:$AI$457</formula1>
    </dataValidation>
    <dataValidation type="list" allowBlank="1" showErrorMessage="1" sqref="J132">
      <formula1>'11월'!$AB$132:$AI$132</formula1>
    </dataValidation>
    <dataValidation type="list" allowBlank="1" showErrorMessage="1" sqref="J368">
      <formula1>'11월'!$AB$368:$AI$368</formula1>
    </dataValidation>
    <dataValidation type="list" allowBlank="1" showErrorMessage="1" sqref="J241">
      <formula1>'11월'!$AB$241:$AI$241</formula1>
    </dataValidation>
    <dataValidation type="list" allowBlank="1" showErrorMessage="1" sqref="J98">
      <formula1>'11월'!$AB$98:$AI$98</formula1>
    </dataValidation>
    <dataValidation type="list" allowBlank="1" showErrorMessage="1" sqref="J401">
      <formula1>'11월'!$AB$401:$AI$401</formula1>
    </dataValidation>
    <dataValidation type="list" allowBlank="1" showErrorMessage="1" sqref="J259">
      <formula1>'11월'!$AB$259:$AI$259</formula1>
    </dataValidation>
    <dataValidation type="list" allowBlank="1" showErrorMessage="1" sqref="J349">
      <formula1>'11월'!$AB$349:$AI$349</formula1>
    </dataValidation>
    <dataValidation type="list" allowBlank="1" showErrorMessage="1" sqref="J312">
      <formula1>'11월'!$AB$312:$AI$312</formula1>
    </dataValidation>
    <dataValidation type="list" allowBlank="1" showErrorMessage="1" sqref="J330">
      <formula1>'11월'!$AB$330:$AI$330</formula1>
    </dataValidation>
    <dataValidation type="list" allowBlank="1" showErrorMessage="1" sqref="J188">
      <formula1>'11월'!$AB$188:$AI$188</formula1>
    </dataValidation>
    <dataValidation type="list" allowBlank="1" showErrorMessage="1" sqref="J458">
      <formula1>'11월'!$AB$458:$AI$458</formula1>
    </dataValidation>
    <dataValidation type="list" allowBlank="1" showErrorMessage="1" sqref="J477">
      <formula1>'11월'!$AB$477:$AI$477</formula1>
    </dataValidation>
    <dataValidation type="list" allowBlank="1" showErrorMessage="1" sqref="J203">
      <formula1>'11월'!$AB$203:$AI$203</formula1>
    </dataValidation>
    <dataValidation type="list" allowBlank="1" showErrorMessage="1" sqref="J297">
      <formula1>'11월'!$AB$297:$AI$297</formula1>
    </dataValidation>
    <dataValidation type="list" allowBlank="1" showErrorMessage="1" sqref="L62:L499 L500:M500">
      <formula1>'설정시트'!$D$23:$I$23</formula1>
    </dataValidation>
    <dataValidation type="list" allowBlank="1" showErrorMessage="1" sqref="J96">
      <formula1>'11월'!$AB$96:$AI$96</formula1>
    </dataValidation>
    <dataValidation type="list" allowBlank="1" showErrorMessage="1" sqref="J275">
      <formula1>'11월'!$AB$275:$AI$275</formula1>
    </dataValidation>
    <dataValidation type="list" allowBlank="1" showErrorMessage="1" sqref="J100">
      <formula1>'11월'!$AB$100:$AI$100</formula1>
    </dataValidation>
    <dataValidation type="list" allowBlank="1" showErrorMessage="1" sqref="J181">
      <formula1>'11월'!$AB$181:$AI$181</formula1>
    </dataValidation>
    <dataValidation type="list" allowBlank="1" showErrorMessage="1" sqref="J478">
      <formula1>'11월'!$AB$478:$AI$478</formula1>
    </dataValidation>
    <dataValidation type="list" allowBlank="1" showErrorMessage="1" sqref="J468">
      <formula1>'11월'!$AB$468:$AI$468</formula1>
    </dataValidation>
    <dataValidation type="list" allowBlank="1" showErrorMessage="1" sqref="J156">
      <formula1>'11월'!$AB$156:$AI$156</formula1>
    </dataValidation>
    <dataValidation type="list" allowBlank="1" showErrorMessage="1" sqref="J270">
      <formula1>'11월'!$AB$270:$AI$270</formula1>
    </dataValidation>
    <dataValidation type="list" allowBlank="1" showErrorMessage="1" sqref="J105">
      <formula1>'11월'!$AB$105:$AI$105</formula1>
    </dataValidation>
    <dataValidation type="list" allowBlank="1" showErrorMessage="1" sqref="J191">
      <formula1>'11월'!$AB$191:$AI$191</formula1>
    </dataValidation>
    <dataValidation type="list" allowBlank="1" showErrorMessage="1" sqref="J204">
      <formula1>'11월'!$AB$204:$AI$204</formula1>
    </dataValidation>
    <dataValidation type="list" allowBlank="1" showErrorMessage="1" sqref="J417">
      <formula1>'11월'!$AB$417:$AI$417</formula1>
    </dataValidation>
    <dataValidation type="list" allowBlank="1" showErrorMessage="1" sqref="J374">
      <formula1>'11월'!$AB$374:$AI$374</formula1>
    </dataValidation>
    <dataValidation type="list" allowBlank="1" showErrorMessage="1" sqref="J412">
      <formula1>'11월'!$AB$412:$AI$412</formula1>
    </dataValidation>
    <dataValidation type="list" allowBlank="1" showErrorMessage="1" sqref="J379">
      <formula1>'11월'!$AB$379:$AI$379</formula1>
    </dataValidation>
    <dataValidation type="list" allowBlank="1" showErrorMessage="1" sqref="J70">
      <formula1>'11월'!$AB$70:$AI$70</formula1>
    </dataValidation>
    <dataValidation type="list" allowBlank="1" showErrorMessage="1" sqref="J115">
      <formula1>'11월'!$AB$115:$AI$115</formula1>
    </dataValidation>
    <dataValidation type="list" allowBlank="1" showErrorMessage="1" sqref="J196">
      <formula1>'11월'!$AB$196:$AI$196</formula1>
    </dataValidation>
    <dataValidation type="list" allowBlank="1" showErrorMessage="1" sqref="J323">
      <formula1>'11월'!$AB$323:$AI$323</formula1>
    </dataValidation>
    <dataValidation type="list" allowBlank="1" showErrorMessage="1" sqref="J130">
      <formula1>'11월'!$AB$130:$AI$130</formula1>
    </dataValidation>
    <dataValidation type="list" allowBlank="1" showErrorMessage="1" sqref="J389">
      <formula1>'11월'!$AB$389:$AI$389</formula1>
    </dataValidation>
    <dataValidation type="list" allowBlank="1" showErrorMessage="1" sqref="J427">
      <formula1>'11월'!$AB$427:$AI$427</formula1>
    </dataValidation>
    <dataValidation type="list" allowBlank="1" showErrorMessage="1" sqref="J422">
      <formula1>'11월'!$AB$422:$AI$422</formula1>
    </dataValidation>
    <dataValidation type="list" allowBlank="1" showErrorMessage="1" sqref="J95">
      <formula1>'11월'!$AB$95:$AI$95</formula1>
    </dataValidation>
    <dataValidation type="list" allowBlank="1" showErrorMessage="1" sqref="J234">
      <formula1>'11월'!$AB$234:$AI$234</formula1>
    </dataValidation>
    <dataValidation type="list" allowBlank="1" showErrorMessage="1" sqref="J328">
      <formula1>'11월'!$AB$328:$AI$328</formula1>
    </dataValidation>
    <dataValidation type="list" allowBlank="1" showErrorMessage="1" sqref="J285">
      <formula1>'11월'!$AB$285:$AI$285</formula1>
    </dataValidation>
    <dataValidation type="list" allowBlank="1" showErrorMessage="1" sqref="J333">
      <formula1>'11월'!$AB$333:$AI$333</formula1>
    </dataValidation>
    <dataValidation type="list" allowBlank="1" showErrorMessage="1" sqref="J186">
      <formula1>'11월'!$AB$186:$AI$186</formula1>
    </dataValidation>
    <dataValidation type="list" allowBlank="1" showErrorMessage="1" sqref="J338">
      <formula1>'11월'!$AB$338:$AI$338</formula1>
    </dataValidation>
    <dataValidation type="list" allowBlank="1" showErrorMessage="1" sqref="J280">
      <formula1>'11월'!$AB$280:$AI$280</formula1>
    </dataValidation>
    <dataValidation type="list" allowBlank="1" showErrorMessage="1" sqref="J493">
      <formula1>'11월'!$AB$493:$AI$493</formula1>
    </dataValidation>
    <dataValidation type="list" allowBlank="1" showErrorMessage="1" sqref="J145">
      <formula1>'11월'!$AB$145:$AI$145</formula1>
    </dataValidation>
    <dataValidation type="list" allowBlank="1" showErrorMessage="1" sqref="J462">
      <formula1>'11월'!$AB$462:$AI$462</formula1>
    </dataValidation>
    <dataValidation type="list" allowBlank="1" showErrorMessage="1" sqref="J324">
      <formula1>'11월'!$AB$324:$AI$324</formula1>
    </dataValidation>
    <dataValidation type="list" allowBlank="1" showErrorMessage="1" sqref="J418">
      <formula1>'11월'!$AB$418:$AI$418</formula1>
    </dataValidation>
    <dataValidation type="list" allowBlank="1" showErrorMessage="1" sqref="J116">
      <formula1>'11월'!$AB$116:$AI$116</formula1>
    </dataValidation>
    <dataValidation type="list" allowBlank="1" showErrorMessage="1" sqref="J79">
      <formula1>'11월'!$AB$79:$AI$79</formula1>
    </dataValidation>
    <dataValidation type="list" allowBlank="1" showErrorMessage="1" sqref="J235">
      <formula1>'11월'!$AB$235:$AI$235</formula1>
    </dataValidation>
    <dataValidation type="list" allowBlank="1" showErrorMessage="1" sqref="J182">
      <formula1>'11월'!$AB$182:$AI$182</formula1>
    </dataValidation>
    <dataValidation type="list" allowBlank="1" showErrorMessage="1" sqref="J244">
      <formula1>'11월'!$AB$244:$AI$244</formula1>
    </dataValidation>
    <dataValidation type="list" allowBlank="1" showErrorMessage="1" sqref="J334">
      <formula1>'11월'!$AB$334:$AI$334</formula1>
    </dataValidation>
    <dataValidation type="list" allowBlank="1" showErrorMessage="1" sqref="J452">
      <formula1>'11월'!$AB$452:$AI$452</formula1>
    </dataValidation>
    <dataValidation type="list" allowBlank="1" showErrorMessage="1" sqref="J209">
      <formula1>'11월'!$AB$209:$AI$209</formula1>
    </dataValidation>
    <dataValidation type="list" allowBlank="1" showErrorMessage="1" sqref="J373">
      <formula1>'11월'!$AB$373:$AI$373</formula1>
    </dataValidation>
    <dataValidation type="list" allowBlank="1" showErrorMessage="1" sqref="J245">
      <formula1>'11월'!$AB$245:$AI$245</formula1>
    </dataValidation>
    <dataValidation type="list" allowBlank="1" showErrorMessage="1" sqref="J463">
      <formula1>'11월'!$AB$463:$AI$463</formula1>
    </dataValidation>
    <dataValidation type="list" allowBlank="1" showErrorMessage="1" sqref="J274">
      <formula1>'11월'!$AB$274:$AI$274</formula1>
    </dataValidation>
    <dataValidation type="list" allowBlank="1" showErrorMessage="1" sqref="J364">
      <formula1>'11월'!$AB$364:$AI$364</formula1>
    </dataValidation>
    <dataValidation type="list" allowBlank="1" showErrorMessage="1" sqref="J192">
      <formula1>'11월'!$AB$192:$AI$192</formula1>
    </dataValidation>
    <dataValidation type="list" allowBlank="1" showErrorMessage="1" sqref="J363">
      <formula1>'11월'!$AB$363:$AI$363</formula1>
    </dataValidation>
    <dataValidation type="list" allowBlank="1" showErrorMessage="1" sqref="J155">
      <formula1>'11월'!$AB$155:$AI$155</formula1>
    </dataValidation>
    <dataValidation type="list" allowBlank="1" showErrorMessage="1" sqref="J453">
      <formula1>'11월'!$AB$453:$AI$453</formula1>
    </dataValidation>
    <dataValidation type="list" allowBlank="1" showErrorMessage="1" sqref="J416">
      <formula1>'11월'!$AB$416:$AI$416</formula1>
    </dataValidation>
    <dataValidation type="list" allowBlank="1" showErrorMessage="1" sqref="J146">
      <formula1>'11월'!$AB$146:$AI$146</formula1>
    </dataValidation>
    <dataValidation type="list" allowBlank="1" showErrorMessage="1" sqref="J208">
      <formula1>'11월'!$AB$208:$AI$208</formula1>
    </dataValidation>
    <dataValidation type="list" allowBlank="1" showErrorMessage="1" sqref="J322">
      <formula1>'11월'!$AB$322:$AI$322</formula1>
    </dataValidation>
    <dataValidation type="list" allowBlank="1" showErrorMessage="1" sqref="J464">
      <formula1>'11월'!$AB$464:$AI$464</formula1>
    </dataValidation>
    <dataValidation type="list" allowBlank="1" showErrorMessage="1" sqref="J246">
      <formula1>'11월'!$AB$246:$AI$246</formula1>
    </dataValidation>
    <dataValidation type="list" allowBlank="1" showErrorMessage="1" sqref="J360">
      <formula1>'11월'!$AB$360:$AI$360</formula1>
    </dataValidation>
    <dataValidation type="list" allowBlank="1" showErrorMessage="1" sqref="J426">
      <formula1>'11월'!$AB$426:$AI$426</formula1>
    </dataValidation>
    <dataValidation type="list" allowBlank="1" showErrorMessage="1" sqref="J72">
      <formula1>'11월'!$AB$72:$AI$72</formula1>
    </dataValidation>
    <dataValidation type="list" allowBlank="1" showErrorMessage="1" sqref="J142">
      <formula1>'11월'!$AB$142:$AI$142</formula1>
    </dataValidation>
    <dataValidation type="list" allowBlank="1" showErrorMessage="1" sqref="J284">
      <formula1>'11월'!$AB$284:$AI$284</formula1>
    </dataValidation>
    <dataValidation type="list" allowBlank="1" showErrorMessage="1" sqref="J119">
      <formula1>'11월'!$AB$119:$AI$119</formula1>
    </dataValidation>
    <dataValidation type="list" allowBlank="1" showErrorMessage="1" sqref="J157">
      <formula1>'11월'!$AB$157:$AI$157</formula1>
    </dataValidation>
    <dataValidation type="list" allowBlank="1" showErrorMessage="1" sqref="J289">
      <formula1>'11월'!$AB$289:$AI$289</formula1>
    </dataValidation>
    <dataValidation type="list" allowBlank="1" showErrorMessage="1" sqref="J469">
      <formula1>'11월'!$AB$469:$AI$469</formula1>
    </dataValidation>
    <dataValidation type="list" allowBlank="1" showErrorMessage="1" sqref="J78">
      <formula1>'11월'!$AB$78:$AI$78</formula1>
    </dataValidation>
    <dataValidation type="list" allowBlank="1" showErrorMessage="1" sqref="J429">
      <formula1>'11월'!$AB$429:$AI$429</formula1>
    </dataValidation>
    <dataValidation type="list" allowBlank="1" showErrorMessage="1" sqref="J337">
      <formula1>'11월'!$AB$337:$AI$337</formula1>
    </dataValidation>
    <dataValidation type="list" allowBlank="1" showErrorMessage="1" sqref="J413">
      <formula1>'11월'!$AB$413:$AI$413</formula1>
    </dataValidation>
    <dataValidation type="list" allowBlank="1" showErrorMessage="1" sqref="J451">
      <formula1>'11월'!$AB$451:$AI$451</formula1>
    </dataValidation>
    <dataValidation type="list" allowBlank="1" showErrorMessage="1" sqref="J144">
      <formula1>'11월'!$AB$144:$AI$144</formula1>
    </dataValidation>
    <dataValidation type="list" allowBlank="1" showErrorMessage="1" sqref="J77">
      <formula1>'11월'!$AB$77:$AI$77</formula1>
    </dataValidation>
    <dataValidation type="list" allowBlank="1" showErrorMessage="1" sqref="J180">
      <formula1>'11월'!$AB$180:$AI$180</formula1>
    </dataValidation>
    <dataValidation type="list" allowBlank="1" showErrorMessage="1" sqref="J106">
      <formula1>'11월'!$AB$106:$AI$106</formula1>
    </dataValidation>
    <dataValidation type="list" allowBlank="1" showErrorMessage="1" sqref="J233">
      <formula1>'11월'!$AB$233:$AI$233</formula1>
    </dataValidation>
    <dataValidation type="list" allowBlank="1" showErrorMessage="1" sqref="J248">
      <formula1>'11월'!$AB$248:$AI$248</formula1>
    </dataValidation>
    <dataValidation type="list" allowBlank="1" showErrorMessage="1" sqref="J271">
      <formula1>'11월'!$AB$271:$AI$271</formula1>
    </dataValidation>
    <dataValidation type="list" allowBlank="1" showErrorMessage="1" sqref="J375">
      <formula1>'11월'!$AB$375:$AI$375</formula1>
    </dataValidation>
    <dataValidation type="list" allowBlank="1" showErrorMessage="1" sqref="J195">
      <formula1>'11월'!$AB$195:$AI$195</formula1>
    </dataValidation>
    <dataValidation type="list" allowBlank="1" showErrorMessage="1" sqref="J101">
      <formula1>'11월'!$AB$101:$AI$101</formula1>
    </dataValidation>
    <dataValidation type="list" allowBlank="1" showErrorMessage="1" sqref="J320">
      <formula1>'11월'!$AB$320:$AI$320</formula1>
    </dataValidation>
    <dataValidation type="list" allowBlank="1" showErrorMessage="1" sqref="J428">
      <formula1>'11월'!$AB$428:$AI$428</formula1>
    </dataValidation>
    <dataValidation type="list" allowBlank="1" showErrorMessage="1" sqref="J466">
      <formula1>'11월'!$AB$466:$AI$466</formula1>
    </dataValidation>
    <dataValidation type="list" allowBlank="1" showErrorMessage="1" sqref="J230">
      <formula1>'11월'!$AB$230:$AI$230</formula1>
    </dataValidation>
    <dataValidation type="list" allowBlank="1" showErrorMessage="1" sqref="J102">
      <formula1>'11월'!$AB$102:$AI$102</formula1>
    </dataValidation>
    <dataValidation type="list" allowBlank="1" showErrorMessage="1" sqref="J197">
      <formula1>'11월'!$AB$197:$AI$197</formula1>
    </dataValidation>
    <dataValidation type="list" allowBlank="1" showErrorMessage="1" sqref="J287">
      <formula1>'11월'!$AB$287:$AI$287</formula1>
    </dataValidation>
    <dataValidation type="list" allowBlank="1" showErrorMessage="1" sqref="J249">
      <formula1>'11월'!$AB$249:$AI$249</formula1>
    </dataValidation>
    <dataValidation type="list" allowBlank="1" showErrorMessage="1" sqref="J410">
      <formula1>'11월'!$AB$410:$AI$410</formula1>
    </dataValidation>
    <dataValidation type="list" allowBlank="1" showErrorMessage="1" sqref="J286">
      <formula1>'11월'!$AB$286:$AI$286</formula1>
    </dataValidation>
    <dataValidation type="list" allowBlank="1" showErrorMessage="1" sqref="J376">
      <formula1>'11월'!$AB$376:$AI$376</formula1>
    </dataValidation>
    <dataValidation type="list" allowBlank="1" showErrorMessage="1" sqref="J500">
      <formula1>'11월'!$AB$500:$AI$500</formula1>
    </dataValidation>
    <dataValidation type="list" allowBlank="1" showErrorMessage="1" sqref="J71">
      <formula1>'11월'!$AB$71:$AI$71</formula1>
    </dataValidation>
    <dataValidation type="list" allowBlank="1" showErrorMessage="1" sqref="J140">
      <formula1>'11월'!$AB$140:$AI$140</formula1>
    </dataValidation>
    <dataValidation type="list" allowBlank="1" showErrorMessage="1" sqref="J159">
      <formula1>'11월'!$AB$159:$AI$159</formula1>
    </dataValidation>
    <dataValidation type="list" allowBlank="1" showErrorMessage="1" sqref="J339">
      <formula1>'11월'!$AB$339:$AI$339</formula1>
    </dataValidation>
    <dataValidation type="list" allowBlank="1" showErrorMessage="1" sqref="J321">
      <formula1>'11월'!$AB$321:$AI$321</formula1>
    </dataValidation>
    <dataValidation type="list" allowBlank="1" showErrorMessage="1" sqref="J198">
      <formula1>'11월'!$AB$198:$AI$198</formula1>
    </dataValidation>
    <dataValidation type="list" allowBlank="1" showErrorMessage="1" sqref="J288">
      <formula1>'11월'!$AB$288:$AI$288</formula1>
    </dataValidation>
    <dataValidation type="list" allowBlank="1" showErrorMessage="1" sqref="J74">
      <formula1>'11월'!$AB$74:$AI$74</formula1>
    </dataValidation>
    <dataValidation type="list" allowBlank="1" showErrorMessage="1" sqref="J377">
      <formula1>'11월'!$AB$377:$AI$377</formula1>
    </dataValidation>
    <dataValidation type="list" allowBlank="1" showErrorMessage="1" sqref="J103">
      <formula1>'11월'!$AB$103:$AI$103</formula1>
    </dataValidation>
    <dataValidation type="list" allowBlank="1" showErrorMessage="1" sqref="J467">
      <formula1>'11월'!$AB$467:$AI$467</formula1>
    </dataValidation>
    <dataValidation type="list" allowBlank="1" showErrorMessage="1" sqref="J141">
      <formula1>'11월'!$AB$141:$AI$141</formula1>
    </dataValidation>
    <dataValidation type="list" allowBlank="1" showErrorMessage="1" sqref="J378">
      <formula1>'11월'!$AB$378:$AI$378</formula1>
    </dataValidation>
    <dataValidation type="list" allowBlank="1" showErrorMessage="1" sqref="J104">
      <formula1>'11월'!$AB$104:$AI$104</formula1>
    </dataValidation>
    <dataValidation type="list" allowBlank="1" showErrorMessage="1" sqref="J231">
      <formula1>'11월'!$AB$231:$AI$231</formula1>
    </dataValidation>
    <dataValidation type="list" allowBlank="1" showErrorMessage="1" sqref="J411">
      <formula1>'11월'!$AB$411:$AI$411</formula1>
    </dataValidation>
    <dataValidation type="list" allowBlank="1" showErrorMessage="1" sqref="I62:I500">
      <formula1>'설정시트'!$C$7:$C$20</formula1>
    </dataValidation>
    <dataValidation type="list" allowBlank="1" showErrorMessage="1" sqref="J73">
      <formula1>'11월'!$AB$73:$AI$73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89">
        <v>2024.0</v>
      </c>
      <c r="D3" s="90">
        <v>12.0</v>
      </c>
    </row>
    <row r="8">
      <c r="R8" s="91" t="s">
        <v>107</v>
      </c>
      <c r="S8" s="92" t="s">
        <v>108</v>
      </c>
      <c r="T8" s="92" t="s">
        <v>109</v>
      </c>
      <c r="U8" s="92" t="s">
        <v>110</v>
      </c>
      <c r="V8" s="92" t="s">
        <v>109</v>
      </c>
      <c r="W8" s="92" t="s">
        <v>111</v>
      </c>
      <c r="X8" s="93" t="s">
        <v>107</v>
      </c>
      <c r="Y8" s="94" t="s">
        <v>112</v>
      </c>
      <c r="AB8" s="95" t="s">
        <v>1</v>
      </c>
      <c r="AC8" s="96" t="s">
        <v>61</v>
      </c>
      <c r="AD8" s="97"/>
      <c r="AE8" s="97"/>
      <c r="AF8" s="97"/>
      <c r="AG8" s="97"/>
    </row>
    <row r="9">
      <c r="R9" s="98">
        <f>DATE($C$3,$D$3,1)-WEEKDAY(DATE($C$3,$D$3,1))+1</f>
        <v>45627</v>
      </c>
      <c r="S9" s="99">
        <f t="shared" ref="S9:X9" si="1">R9 + 1</f>
        <v>45628</v>
      </c>
      <c r="T9" s="100">
        <f t="shared" si="1"/>
        <v>45629</v>
      </c>
      <c r="U9" s="100">
        <f t="shared" si="1"/>
        <v>45630</v>
      </c>
      <c r="V9" s="100">
        <f t="shared" si="1"/>
        <v>45631</v>
      </c>
      <c r="W9" s="100">
        <f t="shared" si="1"/>
        <v>45632</v>
      </c>
      <c r="X9" s="101">
        <f t="shared" si="1"/>
        <v>45633</v>
      </c>
      <c r="Y9" s="102"/>
      <c r="AB9" s="103" t="str">
        <f>$H$25</f>
        <v>🍪고정비</v>
      </c>
      <c r="AC9" s="104">
        <f>$K$31</f>
        <v>664891</v>
      </c>
      <c r="AD9" s="105">
        <f t="shared" ref="AD9:AD20" si="3">_xlfn.RANK.EQ(AC9,$AB$9:$AC$20,0) + ROW(AB1)/10000</f>
        <v>3.0001</v>
      </c>
      <c r="AE9" s="105">
        <f t="shared" ref="AE9:AE20" si="4">SMALL($AD$9:$AD$20, ROW(AB1))</f>
        <v>1.0007</v>
      </c>
      <c r="AF9" s="105" t="str">
        <f t="shared" ref="AF9:AF20" si="5">INDEX($AB$9:$AB$20,MATCH(AE9,$AD$9:$AD$20,0))</f>
        <v>🍪여가비</v>
      </c>
      <c r="AG9" s="104">
        <f t="shared" ref="AG9:AG20" si="6">INDEX($AC$9:$AC$20,MATCH(AE9,$AD$9:$AD$20,0))</f>
        <v>4382044</v>
      </c>
    </row>
    <row r="10">
      <c r="R10" s="106">
        <f t="shared" ref="R10:X10" si="2">SUMIFS($K$62:$K$500,$H$62:$H$500,R9,$I$62:$I$500,"&lt;&gt;수입",$I$62:$I$500,"&lt;&gt;저축")</f>
        <v>94666</v>
      </c>
      <c r="S10" s="107">
        <f t="shared" si="2"/>
        <v>1818100</v>
      </c>
      <c r="T10" s="108">
        <f t="shared" si="2"/>
        <v>167900</v>
      </c>
      <c r="U10" s="108">
        <f t="shared" si="2"/>
        <v>128660</v>
      </c>
      <c r="V10" s="108">
        <f t="shared" si="2"/>
        <v>104250</v>
      </c>
      <c r="W10" s="108">
        <f t="shared" si="2"/>
        <v>85163</v>
      </c>
      <c r="X10" s="108">
        <f t="shared" si="2"/>
        <v>53300</v>
      </c>
      <c r="Y10" s="108">
        <f>SUM(R10:X10)</f>
        <v>2452039</v>
      </c>
      <c r="AB10" s="103" t="str">
        <f>$H$33</f>
        <v>🐻고정비</v>
      </c>
      <c r="AC10" s="104">
        <f>$K$39</f>
        <v>247850</v>
      </c>
      <c r="AD10" s="105">
        <f t="shared" si="3"/>
        <v>6.0002</v>
      </c>
      <c r="AE10" s="105">
        <f t="shared" si="4"/>
        <v>2.0005</v>
      </c>
      <c r="AF10" s="105" t="str">
        <f t="shared" si="5"/>
        <v>🍪식비</v>
      </c>
      <c r="AG10" s="104">
        <f t="shared" si="6"/>
        <v>840593</v>
      </c>
    </row>
    <row r="11">
      <c r="C11" s="109" t="s">
        <v>113</v>
      </c>
      <c r="D11" s="110" t="s">
        <v>114</v>
      </c>
      <c r="R11" s="111">
        <f t="shared" ref="R11:X11" si="7">R9 + 7</f>
        <v>45634</v>
      </c>
      <c r="S11" s="112">
        <f t="shared" si="7"/>
        <v>45635</v>
      </c>
      <c r="T11" s="99">
        <f t="shared" si="7"/>
        <v>45636</v>
      </c>
      <c r="U11" s="99">
        <f t="shared" si="7"/>
        <v>45637</v>
      </c>
      <c r="V11" s="100">
        <f t="shared" si="7"/>
        <v>45638</v>
      </c>
      <c r="W11" s="113">
        <f t="shared" si="7"/>
        <v>45639</v>
      </c>
      <c r="X11" s="114">
        <f t="shared" si="7"/>
        <v>45640</v>
      </c>
      <c r="Y11" s="115"/>
      <c r="AB11" s="103" t="str">
        <f>$H$41</f>
        <v>🍪생필품</v>
      </c>
      <c r="AC11" s="104">
        <f>$K$47</f>
        <v>51800</v>
      </c>
      <c r="AD11" s="105">
        <f t="shared" si="3"/>
        <v>12.0003</v>
      </c>
      <c r="AE11" s="105">
        <f t="shared" si="4"/>
        <v>3.0001</v>
      </c>
      <c r="AF11" s="105" t="str">
        <f t="shared" si="5"/>
        <v>🍪고정비</v>
      </c>
      <c r="AG11" s="104">
        <f t="shared" si="6"/>
        <v>664891</v>
      </c>
    </row>
    <row r="12">
      <c r="C12" s="116" t="s">
        <v>115</v>
      </c>
      <c r="D12" s="117">
        <f>F33</f>
        <v>13905770</v>
      </c>
      <c r="R12" s="118">
        <f t="shared" ref="R12:X12" si="8">SUMIFS($K$62:$K$500,$H$62:$H$500,R11,$I$62:$I$500,"&lt;&gt;수입",$I$62:$I$500,"&lt;&gt;저축")</f>
        <v>74375</v>
      </c>
      <c r="S12" s="119">
        <f t="shared" si="8"/>
        <v>77258</v>
      </c>
      <c r="T12" s="120">
        <f t="shared" si="8"/>
        <v>165810</v>
      </c>
      <c r="U12" s="120">
        <f t="shared" si="8"/>
        <v>27900</v>
      </c>
      <c r="V12" s="118">
        <f t="shared" si="8"/>
        <v>61560</v>
      </c>
      <c r="W12" s="121">
        <f t="shared" si="8"/>
        <v>85400</v>
      </c>
      <c r="X12" s="121">
        <f t="shared" si="8"/>
        <v>51088</v>
      </c>
      <c r="Y12" s="121">
        <f>SUM(R12:X12)</f>
        <v>543391</v>
      </c>
      <c r="AB12" s="103" t="str">
        <f>$H$49</f>
        <v>🐻생필품</v>
      </c>
      <c r="AC12" s="104">
        <f>$K$55</f>
        <v>56000</v>
      </c>
      <c r="AD12" s="105">
        <f t="shared" si="3"/>
        <v>11.0004</v>
      </c>
      <c r="AE12" s="105">
        <f t="shared" si="4"/>
        <v>4.0012</v>
      </c>
      <c r="AF12" s="105" t="str">
        <f t="shared" si="5"/>
        <v>🐻 이벤트성</v>
      </c>
      <c r="AG12" s="104">
        <f t="shared" si="6"/>
        <v>592280</v>
      </c>
    </row>
    <row r="13">
      <c r="C13" s="46"/>
      <c r="D13" s="122"/>
      <c r="E13" s="109" t="s">
        <v>52</v>
      </c>
      <c r="F13" s="110" t="s">
        <v>114</v>
      </c>
      <c r="I13" s="123"/>
      <c r="J13" s="123"/>
      <c r="R13" s="111">
        <f t="shared" ref="R13:X13" si="9">R11+7</f>
        <v>45641</v>
      </c>
      <c r="S13" s="112">
        <f t="shared" si="9"/>
        <v>45642</v>
      </c>
      <c r="T13" s="99">
        <f t="shared" si="9"/>
        <v>45643</v>
      </c>
      <c r="U13" s="99">
        <f t="shared" si="9"/>
        <v>45644</v>
      </c>
      <c r="V13" s="100">
        <f t="shared" si="9"/>
        <v>45645</v>
      </c>
      <c r="W13" s="113">
        <f t="shared" si="9"/>
        <v>45646</v>
      </c>
      <c r="X13" s="114">
        <f t="shared" si="9"/>
        <v>45647</v>
      </c>
      <c r="Y13" s="115"/>
      <c r="AB13" s="103" t="str">
        <f>$M$25</f>
        <v>🍪식비</v>
      </c>
      <c r="AC13" s="104">
        <f>$P$31</f>
        <v>840593</v>
      </c>
      <c r="AD13" s="105">
        <f t="shared" si="3"/>
        <v>2.0005</v>
      </c>
      <c r="AE13" s="105">
        <f t="shared" si="4"/>
        <v>5.0011</v>
      </c>
      <c r="AF13" s="105" t="str">
        <f t="shared" si="5"/>
        <v>🍪이벤트성</v>
      </c>
      <c r="AG13" s="104">
        <f t="shared" si="6"/>
        <v>296000</v>
      </c>
    </row>
    <row r="14">
      <c r="C14" s="116" t="s">
        <v>116</v>
      </c>
      <c r="D14" s="117">
        <f>SUM($K$31+$K$39+$K$47+$K$55+$P$31+$P$39+$P$47+$P$55+X31+X39+X47+X55)</f>
        <v>7644335</v>
      </c>
      <c r="E14" s="124" t="s">
        <v>53</v>
      </c>
      <c r="F14" s="125">
        <f t="shared" ref="F14:F19" si="11">SUMIFS($K$62:$K$500,$L$62:$L$500,E14,$I$62:$I$500,"&lt;&gt;수입",$I$62:$I$500,"&lt;&gt;저축")</f>
        <v>38265</v>
      </c>
      <c r="I14" s="126"/>
      <c r="J14" s="123"/>
      <c r="R14" s="118">
        <f t="shared" ref="R14:X14" si="10">SUMIFS($K$62:$K$500,$H$62:$H$500,R13,$I$62:$I$500,"&lt;&gt;수입",$I$62:$I$500,"&lt;&gt;저축")</f>
        <v>37450</v>
      </c>
      <c r="S14" s="119">
        <f t="shared" si="10"/>
        <v>100000</v>
      </c>
      <c r="T14" s="120">
        <f t="shared" si="10"/>
        <v>59320</v>
      </c>
      <c r="U14" s="120">
        <f t="shared" si="10"/>
        <v>11800</v>
      </c>
      <c r="V14" s="118">
        <f t="shared" si="10"/>
        <v>22400</v>
      </c>
      <c r="W14" s="121">
        <f t="shared" si="10"/>
        <v>96790</v>
      </c>
      <c r="X14" s="121">
        <f t="shared" si="10"/>
        <v>0</v>
      </c>
      <c r="Y14" s="121">
        <f>SUM(R14:X14)</f>
        <v>327760</v>
      </c>
      <c r="AB14" s="103" t="str">
        <f>$M$33</f>
        <v>🐻식비</v>
      </c>
      <c r="AC14" s="104">
        <f>$P$39</f>
        <v>186988</v>
      </c>
      <c r="AD14" s="105">
        <f t="shared" si="3"/>
        <v>7.0006</v>
      </c>
      <c r="AE14" s="105">
        <f t="shared" si="4"/>
        <v>6.0002</v>
      </c>
      <c r="AF14" s="105" t="str">
        <f t="shared" si="5"/>
        <v>🐻고정비</v>
      </c>
      <c r="AG14" s="104">
        <f t="shared" si="6"/>
        <v>247850</v>
      </c>
    </row>
    <row r="15">
      <c r="C15" s="46"/>
      <c r="D15" s="122"/>
      <c r="E15" s="124" t="s">
        <v>54</v>
      </c>
      <c r="F15" s="125">
        <f t="shared" si="11"/>
        <v>2795881</v>
      </c>
      <c r="I15" s="126"/>
      <c r="J15" s="123"/>
      <c r="R15" s="111">
        <f t="shared" ref="R15:X15" si="12">R13+7</f>
        <v>45648</v>
      </c>
      <c r="S15" s="112">
        <f t="shared" si="12"/>
        <v>45649</v>
      </c>
      <c r="T15" s="99">
        <f t="shared" si="12"/>
        <v>45650</v>
      </c>
      <c r="U15" s="99">
        <f t="shared" si="12"/>
        <v>45651</v>
      </c>
      <c r="V15" s="100">
        <f t="shared" si="12"/>
        <v>45652</v>
      </c>
      <c r="W15" s="113">
        <f t="shared" si="12"/>
        <v>45653</v>
      </c>
      <c r="X15" s="114">
        <f t="shared" si="12"/>
        <v>45654</v>
      </c>
      <c r="Y15" s="115"/>
      <c r="AB15" s="103" t="str">
        <f>$M$41</f>
        <v>🍪여가비</v>
      </c>
      <c r="AC15" s="104">
        <f>$P$47</f>
        <v>4382044</v>
      </c>
      <c r="AD15" s="105">
        <f t="shared" si="3"/>
        <v>1.0007</v>
      </c>
      <c r="AE15" s="105">
        <f t="shared" si="4"/>
        <v>7.0006</v>
      </c>
      <c r="AF15" s="105" t="str">
        <f t="shared" si="5"/>
        <v>🐻식비</v>
      </c>
      <c r="AG15" s="104">
        <f t="shared" si="6"/>
        <v>186988</v>
      </c>
    </row>
    <row r="16">
      <c r="C16" s="116" t="s">
        <v>117</v>
      </c>
      <c r="D16" s="117">
        <f>F43</f>
        <v>6200000</v>
      </c>
      <c r="E16" s="124" t="s">
        <v>55</v>
      </c>
      <c r="F16" s="125">
        <f t="shared" si="11"/>
        <v>1150567</v>
      </c>
      <c r="H16" s="127" t="s">
        <v>118</v>
      </c>
      <c r="I16" s="128"/>
      <c r="J16" s="128"/>
      <c r="K16" s="53"/>
      <c r="R16" s="118">
        <f t="shared" ref="R16:X16" si="13">SUMIFS($K$62:$K$500,$H$62:$H$500,R15,$I$62:$I$500,"&lt;&gt;수입",$I$62:$I$500,"&lt;&gt;저축")</f>
        <v>23100</v>
      </c>
      <c r="S16" s="119">
        <f t="shared" si="13"/>
        <v>165600</v>
      </c>
      <c r="T16" s="120">
        <f t="shared" si="13"/>
        <v>460331</v>
      </c>
      <c r="U16" s="120">
        <f t="shared" si="13"/>
        <v>333508</v>
      </c>
      <c r="V16" s="118">
        <f t="shared" si="13"/>
        <v>318535</v>
      </c>
      <c r="W16" s="121">
        <f t="shared" si="13"/>
        <v>61800</v>
      </c>
      <c r="X16" s="121">
        <f t="shared" si="13"/>
        <v>128100</v>
      </c>
      <c r="Y16" s="121">
        <f>SUM(R16:X16)</f>
        <v>1490974</v>
      </c>
      <c r="AB16" s="103" t="str">
        <f>$M$49</f>
        <v>🐻여가비</v>
      </c>
      <c r="AC16" s="104">
        <f>$P$55</f>
        <v>65971</v>
      </c>
      <c r="AD16" s="105">
        <f t="shared" si="3"/>
        <v>10.0008</v>
      </c>
      <c r="AE16" s="105">
        <f t="shared" si="4"/>
        <v>8.001</v>
      </c>
      <c r="AF16" s="105" t="str">
        <f t="shared" si="5"/>
        <v>🐻기타</v>
      </c>
      <c r="AG16" s="104">
        <f t="shared" si="6"/>
        <v>176308</v>
      </c>
    </row>
    <row r="17">
      <c r="C17" s="46"/>
      <c r="D17" s="122"/>
      <c r="E17" s="124" t="s">
        <v>56</v>
      </c>
      <c r="F17" s="125">
        <f t="shared" si="11"/>
        <v>2786290</v>
      </c>
      <c r="H17" s="129"/>
      <c r="I17" s="130"/>
      <c r="J17" s="131"/>
      <c r="K17" s="132"/>
      <c r="R17" s="111">
        <f t="shared" ref="R17:X17" si="14">R15+7</f>
        <v>45655</v>
      </c>
      <c r="S17" s="112">
        <f t="shared" si="14"/>
        <v>45656</v>
      </c>
      <c r="T17" s="99">
        <f t="shared" si="14"/>
        <v>45657</v>
      </c>
      <c r="U17" s="99">
        <f t="shared" si="14"/>
        <v>45658</v>
      </c>
      <c r="V17" s="100">
        <f t="shared" si="14"/>
        <v>45659</v>
      </c>
      <c r="W17" s="113">
        <f t="shared" si="14"/>
        <v>45660</v>
      </c>
      <c r="X17" s="114">
        <f t="shared" si="14"/>
        <v>45661</v>
      </c>
      <c r="Y17" s="115"/>
      <c r="AB17" s="103" t="str">
        <f>$R$25</f>
        <v>🍪기타</v>
      </c>
      <c r="AC17" s="104">
        <f>$X$31</f>
        <v>83610</v>
      </c>
      <c r="AD17" s="105">
        <f t="shared" si="3"/>
        <v>9.0009</v>
      </c>
      <c r="AE17" s="105">
        <f t="shared" si="4"/>
        <v>9.0009</v>
      </c>
      <c r="AF17" s="105" t="str">
        <f t="shared" si="5"/>
        <v>🍪기타</v>
      </c>
      <c r="AG17" s="104">
        <f t="shared" si="6"/>
        <v>83610</v>
      </c>
    </row>
    <row r="18">
      <c r="C18" s="133" t="s">
        <v>119</v>
      </c>
      <c r="D18" s="134">
        <f>D12-D14-D16</f>
        <v>61435</v>
      </c>
      <c r="E18" s="124" t="s">
        <v>57</v>
      </c>
      <c r="F18" s="125">
        <f t="shared" si="11"/>
        <v>0</v>
      </c>
      <c r="H18" s="129"/>
      <c r="I18" s="130"/>
      <c r="J18" s="131"/>
      <c r="K18" s="132"/>
      <c r="R18" s="108">
        <f t="shared" ref="R18:X18" si="15">SUMIFS($K$62:$K$500,$H$62:$H$500,R17,$I$62:$I$500,"&lt;&gt;수입",$I$62:$I$500,"&lt;&gt;저축")</f>
        <v>118115</v>
      </c>
      <c r="S18" s="135">
        <f t="shared" si="15"/>
        <v>2493600</v>
      </c>
      <c r="T18" s="136">
        <f t="shared" si="15"/>
        <v>16980</v>
      </c>
      <c r="U18" s="136">
        <f t="shared" si="15"/>
        <v>0</v>
      </c>
      <c r="V18" s="108">
        <f t="shared" si="15"/>
        <v>0</v>
      </c>
      <c r="W18" s="137">
        <f t="shared" si="15"/>
        <v>0</v>
      </c>
      <c r="X18" s="137">
        <f t="shared" si="15"/>
        <v>0</v>
      </c>
      <c r="Y18" s="137">
        <f>SUM(R18:X18)</f>
        <v>2628695</v>
      </c>
      <c r="AB18" s="103" t="str">
        <f>$R$33</f>
        <v>🐻기타</v>
      </c>
      <c r="AC18" s="104">
        <f>$X$39</f>
        <v>176308</v>
      </c>
      <c r="AD18" s="105">
        <f t="shared" si="3"/>
        <v>8.001</v>
      </c>
      <c r="AE18" s="105">
        <f t="shared" si="4"/>
        <v>10.0008</v>
      </c>
      <c r="AF18" s="105" t="str">
        <f t="shared" si="5"/>
        <v>🐻여가비</v>
      </c>
      <c r="AG18" s="104">
        <f t="shared" si="6"/>
        <v>65971</v>
      </c>
    </row>
    <row r="19">
      <c r="C19" s="138" t="s">
        <v>120</v>
      </c>
      <c r="D19" s="139">
        <f>(D16+D18)/D12</f>
        <v>0.4502760365</v>
      </c>
      <c r="E19" s="124" t="s">
        <v>58</v>
      </c>
      <c r="F19" s="125">
        <f t="shared" si="11"/>
        <v>873332</v>
      </c>
      <c r="H19" s="129"/>
      <c r="I19" s="130"/>
      <c r="J19" s="131"/>
      <c r="K19" s="132"/>
      <c r="R19" s="140">
        <f t="shared" ref="R19:X19" si="16">R17+7</f>
        <v>45662</v>
      </c>
      <c r="S19" s="141">
        <f t="shared" si="16"/>
        <v>45663</v>
      </c>
      <c r="T19" s="142">
        <f t="shared" si="16"/>
        <v>45664</v>
      </c>
      <c r="U19" s="142">
        <f t="shared" si="16"/>
        <v>45665</v>
      </c>
      <c r="V19" s="143">
        <f t="shared" si="16"/>
        <v>45666</v>
      </c>
      <c r="W19" s="144">
        <f t="shared" si="16"/>
        <v>45667</v>
      </c>
      <c r="X19" s="145">
        <f t="shared" si="16"/>
        <v>45668</v>
      </c>
      <c r="Y19" s="146"/>
      <c r="AB19" s="103" t="str">
        <f>$R$41</f>
        <v>🍪이벤트성</v>
      </c>
      <c r="AC19" s="104">
        <f>$X$47</f>
        <v>296000</v>
      </c>
      <c r="AD19" s="105">
        <f t="shared" si="3"/>
        <v>5.0011</v>
      </c>
      <c r="AE19" s="105">
        <f t="shared" si="4"/>
        <v>11.0004</v>
      </c>
      <c r="AF19" s="105" t="str">
        <f t="shared" si="5"/>
        <v>🐻생필품</v>
      </c>
      <c r="AG19" s="104">
        <f t="shared" si="6"/>
        <v>56000</v>
      </c>
    </row>
    <row r="20">
      <c r="C20" s="147" t="s">
        <v>121</v>
      </c>
      <c r="D20" s="148">
        <f>D18/D12</f>
        <v>0.004417950247</v>
      </c>
      <c r="E20" s="149" t="s">
        <v>116</v>
      </c>
      <c r="F20" s="150">
        <f>SUM($F$14:$F$19)</f>
        <v>7644335</v>
      </c>
      <c r="H20" s="151"/>
      <c r="I20" s="152"/>
      <c r="J20" s="153"/>
      <c r="K20" s="55"/>
      <c r="R20" s="108">
        <f t="shared" ref="R20:X20" si="17">SUMIFS($K$62:$K$500,$H$62:$H$500,R19,$I$62:$I$500,"&lt;&gt;수입",$I$62:$I$500,"&lt;&gt;저축")</f>
        <v>0</v>
      </c>
      <c r="S20" s="135">
        <f t="shared" si="17"/>
        <v>0</v>
      </c>
      <c r="T20" s="136">
        <f t="shared" si="17"/>
        <v>0</v>
      </c>
      <c r="U20" s="136">
        <f t="shared" si="17"/>
        <v>0</v>
      </c>
      <c r="V20" s="108">
        <f t="shared" si="17"/>
        <v>0</v>
      </c>
      <c r="W20" s="137">
        <f t="shared" si="17"/>
        <v>0</v>
      </c>
      <c r="X20" s="137">
        <f t="shared" si="17"/>
        <v>0</v>
      </c>
      <c r="Y20" s="137">
        <f>SUM(R20:X20)</f>
        <v>0</v>
      </c>
      <c r="AB20" s="103" t="str">
        <f>$R$49</f>
        <v>🐻 이벤트성</v>
      </c>
      <c r="AC20" s="104">
        <f>$X$55</f>
        <v>592280</v>
      </c>
      <c r="AD20" s="105">
        <f t="shared" si="3"/>
        <v>4.0012</v>
      </c>
      <c r="AE20" s="105">
        <f t="shared" si="4"/>
        <v>12.0003</v>
      </c>
      <c r="AF20" s="105" t="str">
        <f t="shared" si="5"/>
        <v>🍪생필품</v>
      </c>
      <c r="AG20" s="104">
        <f t="shared" si="6"/>
        <v>51800</v>
      </c>
    </row>
    <row r="21">
      <c r="I21" s="126"/>
      <c r="J21" s="123"/>
    </row>
    <row r="24">
      <c r="C24" s="109" t="s">
        <v>1</v>
      </c>
      <c r="D24" s="154" t="s">
        <v>2</v>
      </c>
      <c r="E24" s="154" t="s">
        <v>122</v>
      </c>
      <c r="F24" s="110" t="s">
        <v>61</v>
      </c>
      <c r="H24" s="109" t="s">
        <v>1</v>
      </c>
      <c r="I24" s="154" t="s">
        <v>2</v>
      </c>
      <c r="J24" s="154" t="s">
        <v>123</v>
      </c>
      <c r="K24" s="110" t="s">
        <v>61</v>
      </c>
      <c r="M24" s="109" t="s">
        <v>1</v>
      </c>
      <c r="N24" s="154" t="s">
        <v>2</v>
      </c>
      <c r="O24" s="154" t="s">
        <v>123</v>
      </c>
      <c r="P24" s="110" t="s">
        <v>61</v>
      </c>
      <c r="R24" s="155" t="s">
        <v>1</v>
      </c>
      <c r="S24" s="156"/>
      <c r="T24" s="157" t="s">
        <v>2</v>
      </c>
      <c r="U24" s="156"/>
      <c r="V24" s="157" t="s">
        <v>123</v>
      </c>
      <c r="W24" s="156"/>
      <c r="X24" s="157" t="s">
        <v>61</v>
      </c>
      <c r="Y24" s="53"/>
    </row>
    <row r="25">
      <c r="C25" s="158" t="s">
        <v>3</v>
      </c>
      <c r="D25" s="41" t="s">
        <v>4</v>
      </c>
      <c r="E25" s="159"/>
      <c r="F25" s="125">
        <f t="shared" ref="F25:F32" si="18">SUMIFS($K$62:$K$500,$I$62:$I$500,$C$25,$J$62:$J$500,D25)</f>
        <v>7672540</v>
      </c>
      <c r="H25" s="160" t="s">
        <v>14</v>
      </c>
      <c r="I25" s="41" t="s">
        <v>15</v>
      </c>
      <c r="J25" s="159"/>
      <c r="K25" s="125">
        <f t="shared" ref="K25:K30" si="19">SUMIFS($K$62:$K$500,$I$62:$I$500,$H$25,$J$62:$J$500,I25)</f>
        <v>250250</v>
      </c>
      <c r="M25" s="160" t="s">
        <v>26</v>
      </c>
      <c r="N25" s="41" t="s">
        <v>27</v>
      </c>
      <c r="O25" s="159"/>
      <c r="P25" s="125">
        <f t="shared" ref="P25:P30" si="20">SUMIFS($K$62:$K$500,$I$62:$I$500,$M$25,$J$62:$J$500,N25)</f>
        <v>412243</v>
      </c>
      <c r="R25" s="161" t="s">
        <v>39</v>
      </c>
      <c r="S25" s="162"/>
      <c r="T25" s="163" t="s">
        <v>40</v>
      </c>
      <c r="U25" s="130"/>
      <c r="V25" s="164"/>
      <c r="W25" s="162"/>
      <c r="X25" s="165">
        <f t="shared" ref="X25:X30" si="21">SUMIFS($K$62:$K$500,$I$62:$I$500,$R$25,$J$62:$J$500,T25)</f>
        <v>3500</v>
      </c>
      <c r="Y25" s="132"/>
    </row>
    <row r="26">
      <c r="C26" s="45"/>
      <c r="D26" s="41" t="s">
        <v>5</v>
      </c>
      <c r="E26" s="166"/>
      <c r="F26" s="125">
        <f t="shared" si="18"/>
        <v>0</v>
      </c>
      <c r="H26" s="45"/>
      <c r="I26" s="41" t="s">
        <v>16</v>
      </c>
      <c r="J26" s="166"/>
      <c r="K26" s="125">
        <f t="shared" si="19"/>
        <v>100000</v>
      </c>
      <c r="M26" s="45"/>
      <c r="N26" s="41" t="s">
        <v>28</v>
      </c>
      <c r="O26" s="166"/>
      <c r="P26" s="125">
        <f t="shared" si="20"/>
        <v>103950</v>
      </c>
      <c r="R26" s="167"/>
      <c r="S26" s="168"/>
      <c r="T26" s="163" t="s">
        <v>41</v>
      </c>
      <c r="U26" s="130"/>
      <c r="V26" s="169"/>
      <c r="W26" s="168"/>
      <c r="X26" s="165">
        <f t="shared" si="21"/>
        <v>7200</v>
      </c>
      <c r="Y26" s="132"/>
    </row>
    <row r="27">
      <c r="C27" s="45"/>
      <c r="D27" s="41" t="s">
        <v>6</v>
      </c>
      <c r="E27" s="166"/>
      <c r="F27" s="125">
        <f t="shared" si="18"/>
        <v>5191230</v>
      </c>
      <c r="H27" s="45"/>
      <c r="I27" s="41" t="s">
        <v>17</v>
      </c>
      <c r="J27" s="166"/>
      <c r="K27" s="125">
        <f t="shared" si="19"/>
        <v>175081</v>
      </c>
      <c r="M27" s="45"/>
      <c r="N27" s="41" t="s">
        <v>29</v>
      </c>
      <c r="O27" s="166"/>
      <c r="P27" s="125">
        <f t="shared" si="20"/>
        <v>155600</v>
      </c>
      <c r="R27" s="167"/>
      <c r="S27" s="168"/>
      <c r="T27" s="163" t="s">
        <v>42</v>
      </c>
      <c r="U27" s="130"/>
      <c r="V27" s="169"/>
      <c r="W27" s="168"/>
      <c r="X27" s="165">
        <f t="shared" si="21"/>
        <v>19910</v>
      </c>
      <c r="Y27" s="132"/>
    </row>
    <row r="28">
      <c r="C28" s="45"/>
      <c r="D28" s="41" t="s">
        <v>7</v>
      </c>
      <c r="E28" s="166"/>
      <c r="F28" s="125">
        <f t="shared" si="18"/>
        <v>0</v>
      </c>
      <c r="H28" s="45"/>
      <c r="I28" s="41" t="s">
        <v>18</v>
      </c>
      <c r="J28" s="166"/>
      <c r="K28" s="125">
        <f t="shared" si="19"/>
        <v>119560</v>
      </c>
      <c r="M28" s="45"/>
      <c r="N28" s="41" t="s">
        <v>30</v>
      </c>
      <c r="O28" s="166"/>
      <c r="P28" s="125">
        <f t="shared" si="20"/>
        <v>168800</v>
      </c>
      <c r="R28" s="167"/>
      <c r="S28" s="168"/>
      <c r="T28" s="163" t="s">
        <v>43</v>
      </c>
      <c r="U28" s="130"/>
      <c r="V28" s="169"/>
      <c r="W28" s="168"/>
      <c r="X28" s="165">
        <f t="shared" si="21"/>
        <v>6200</v>
      </c>
      <c r="Y28" s="132"/>
    </row>
    <row r="29">
      <c r="C29" s="45"/>
      <c r="D29" s="41" t="s">
        <v>8</v>
      </c>
      <c r="E29" s="166"/>
      <c r="F29" s="125">
        <f t="shared" si="18"/>
        <v>1042000</v>
      </c>
      <c r="H29" s="45"/>
      <c r="I29" s="41" t="s">
        <v>19</v>
      </c>
      <c r="J29" s="166"/>
      <c r="K29" s="125">
        <f t="shared" si="19"/>
        <v>0</v>
      </c>
      <c r="M29" s="45"/>
      <c r="N29" s="41" t="s">
        <v>8</v>
      </c>
      <c r="O29" s="166"/>
      <c r="P29" s="125">
        <f t="shared" si="20"/>
        <v>0</v>
      </c>
      <c r="R29" s="167"/>
      <c r="S29" s="168"/>
      <c r="T29" s="163" t="s">
        <v>44</v>
      </c>
      <c r="U29" s="130"/>
      <c r="V29" s="169"/>
      <c r="W29" s="168"/>
      <c r="X29" s="165">
        <f t="shared" si="21"/>
        <v>0</v>
      </c>
      <c r="Y29" s="132"/>
    </row>
    <row r="30">
      <c r="C30" s="45"/>
      <c r="D30" s="41"/>
      <c r="E30" s="166"/>
      <c r="F30" s="125">
        <f t="shared" si="18"/>
        <v>0</v>
      </c>
      <c r="H30" s="46"/>
      <c r="I30" s="41" t="s">
        <v>20</v>
      </c>
      <c r="J30" s="170"/>
      <c r="K30" s="125">
        <f t="shared" si="19"/>
        <v>20000</v>
      </c>
      <c r="M30" s="46"/>
      <c r="N30" s="41"/>
      <c r="O30" s="170"/>
      <c r="P30" s="125">
        <f t="shared" si="20"/>
        <v>0</v>
      </c>
      <c r="R30" s="171"/>
      <c r="S30" s="172"/>
      <c r="T30" s="163" t="s">
        <v>8</v>
      </c>
      <c r="U30" s="130"/>
      <c r="V30" s="173"/>
      <c r="W30" s="172"/>
      <c r="X30" s="165">
        <f t="shared" si="21"/>
        <v>46800</v>
      </c>
      <c r="Y30" s="132"/>
    </row>
    <row r="31">
      <c r="C31" s="45"/>
      <c r="D31" s="41"/>
      <c r="E31" s="166"/>
      <c r="F31" s="125">
        <f t="shared" si="18"/>
        <v>0</v>
      </c>
      <c r="H31" s="174" t="str">
        <f>IF(H25=0,"","총"&amp;H25)</f>
        <v>총🍪고정비</v>
      </c>
      <c r="I31" s="175"/>
      <c r="J31" s="162"/>
      <c r="K31" s="176">
        <f>SUM(K25:K30)</f>
        <v>664891</v>
      </c>
      <c r="M31" s="174" t="str">
        <f>IF(M25=0,"","총"&amp;M25)</f>
        <v>총🍪식비</v>
      </c>
      <c r="N31" s="175"/>
      <c r="O31" s="162"/>
      <c r="P31" s="176">
        <f>SUM(P25:P30)</f>
        <v>840593</v>
      </c>
      <c r="R31" s="174" t="str">
        <f>IF(R25=0,"","총"&amp;R25)</f>
        <v>총🍪기타</v>
      </c>
      <c r="S31" s="175"/>
      <c r="T31" s="175"/>
      <c r="U31" s="175"/>
      <c r="V31" s="175"/>
      <c r="W31" s="162"/>
      <c r="X31" s="177">
        <f>SUM(X25:X30)</f>
        <v>83610</v>
      </c>
      <c r="Y31" s="132"/>
    </row>
    <row r="32">
      <c r="C32" s="46"/>
      <c r="D32" s="41"/>
      <c r="E32" s="170"/>
      <c r="F32" s="125">
        <f t="shared" si="18"/>
        <v>0</v>
      </c>
      <c r="H32" s="171"/>
      <c r="I32" s="178"/>
      <c r="J32" s="172"/>
      <c r="K32" s="179">
        <f>K31-J25</f>
        <v>664891</v>
      </c>
      <c r="M32" s="171"/>
      <c r="N32" s="178"/>
      <c r="O32" s="172"/>
      <c r="P32" s="180">
        <f>P31-O25</f>
        <v>840593</v>
      </c>
      <c r="R32" s="171"/>
      <c r="S32" s="178"/>
      <c r="T32" s="178"/>
      <c r="U32" s="178"/>
      <c r="V32" s="178"/>
      <c r="W32" s="172"/>
      <c r="X32" s="181">
        <f>X31-V25</f>
        <v>83610</v>
      </c>
      <c r="Y32" s="132"/>
    </row>
    <row r="33">
      <c r="C33" s="174" t="str">
        <f>IF(C25=0,"","총"&amp;C25)</f>
        <v>총수입</v>
      </c>
      <c r="D33" s="175"/>
      <c r="E33" s="162"/>
      <c r="F33" s="176">
        <f>SUM(F25:F32)</f>
        <v>13905770</v>
      </c>
      <c r="H33" s="160" t="s">
        <v>21</v>
      </c>
      <c r="I33" s="41" t="s">
        <v>15</v>
      </c>
      <c r="J33" s="159"/>
      <c r="K33" s="125">
        <f t="shared" ref="K33:K38" si="22">SUMIFS($K$62:$K$500,$I$62:$I$500,$H$33,$J$62:$J$500,I33)</f>
        <v>35790</v>
      </c>
      <c r="M33" s="160" t="s">
        <v>31</v>
      </c>
      <c r="N33" s="41" t="s">
        <v>27</v>
      </c>
      <c r="O33" s="159"/>
      <c r="P33" s="125">
        <f t="shared" ref="P33:P38" si="23">SUMIFS($K$62:$K$500,$I$62:$I$500,$M$33,$J$62:$J$500,N33)</f>
        <v>42988</v>
      </c>
      <c r="R33" s="161" t="s">
        <v>45</v>
      </c>
      <c r="S33" s="162"/>
      <c r="T33" s="163" t="s">
        <v>40</v>
      </c>
      <c r="U33" s="130"/>
      <c r="V33" s="164"/>
      <c r="W33" s="162"/>
      <c r="X33" s="165">
        <f t="shared" ref="X33:X38" si="24">SUMIFS($K$62:$K$500,$I$62:$I$500,$R$33,$J$62:$J$500,T33)</f>
        <v>9000</v>
      </c>
      <c r="Y33" s="132"/>
    </row>
    <row r="34">
      <c r="C34" s="171"/>
      <c r="D34" s="178"/>
      <c r="E34" s="172"/>
      <c r="F34" s="182">
        <f>F33-E25</f>
        <v>13905770</v>
      </c>
      <c r="H34" s="45"/>
      <c r="I34" s="41" t="s">
        <v>17</v>
      </c>
      <c r="J34" s="166"/>
      <c r="K34" s="125">
        <f t="shared" si="22"/>
        <v>0</v>
      </c>
      <c r="M34" s="45"/>
      <c r="N34" s="41" t="s">
        <v>28</v>
      </c>
      <c r="O34" s="166"/>
      <c r="P34" s="125">
        <f t="shared" si="23"/>
        <v>114200</v>
      </c>
      <c r="R34" s="167"/>
      <c r="S34" s="168"/>
      <c r="T34" s="163" t="s">
        <v>41</v>
      </c>
      <c r="U34" s="130"/>
      <c r="V34" s="169"/>
      <c r="W34" s="168"/>
      <c r="X34" s="165">
        <f t="shared" si="24"/>
        <v>0</v>
      </c>
      <c r="Y34" s="132"/>
    </row>
    <row r="35">
      <c r="C35" s="158" t="s">
        <v>9</v>
      </c>
      <c r="D35" s="41" t="s">
        <v>10</v>
      </c>
      <c r="E35" s="159"/>
      <c r="F35" s="125">
        <f t="shared" ref="F35:F42" si="25">SUMIFS($K$62:$K$500,$I$62:$I$500,$C$35,$J$62:$J$500,D35)</f>
        <v>0</v>
      </c>
      <c r="H35" s="45"/>
      <c r="I35" s="41" t="s">
        <v>18</v>
      </c>
      <c r="J35" s="166"/>
      <c r="K35" s="125">
        <f t="shared" si="22"/>
        <v>44050</v>
      </c>
      <c r="M35" s="45"/>
      <c r="N35" s="41" t="s">
        <v>29</v>
      </c>
      <c r="O35" s="166"/>
      <c r="P35" s="125">
        <f t="shared" si="23"/>
        <v>4800</v>
      </c>
      <c r="R35" s="167"/>
      <c r="S35" s="168"/>
      <c r="T35" s="163" t="s">
        <v>42</v>
      </c>
      <c r="U35" s="130"/>
      <c r="V35" s="169"/>
      <c r="W35" s="168"/>
      <c r="X35" s="165">
        <f t="shared" si="24"/>
        <v>0</v>
      </c>
      <c r="Y35" s="132"/>
    </row>
    <row r="36">
      <c r="C36" s="45"/>
      <c r="D36" s="41" t="s">
        <v>11</v>
      </c>
      <c r="E36" s="166"/>
      <c r="F36" s="125">
        <f t="shared" si="25"/>
        <v>0</v>
      </c>
      <c r="H36" s="45"/>
      <c r="I36" s="41" t="s">
        <v>19</v>
      </c>
      <c r="J36" s="166"/>
      <c r="K36" s="125">
        <f t="shared" si="22"/>
        <v>88010</v>
      </c>
      <c r="M36" s="45"/>
      <c r="N36" s="41" t="s">
        <v>30</v>
      </c>
      <c r="O36" s="166"/>
      <c r="P36" s="125">
        <f t="shared" si="23"/>
        <v>25000</v>
      </c>
      <c r="R36" s="167"/>
      <c r="S36" s="168"/>
      <c r="T36" s="163" t="s">
        <v>43</v>
      </c>
      <c r="U36" s="130"/>
      <c r="V36" s="169"/>
      <c r="W36" s="168"/>
      <c r="X36" s="165">
        <f t="shared" si="24"/>
        <v>66400</v>
      </c>
      <c r="Y36" s="132"/>
    </row>
    <row r="37">
      <c r="C37" s="45"/>
      <c r="D37" s="41" t="s">
        <v>12</v>
      </c>
      <c r="E37" s="166"/>
      <c r="F37" s="125">
        <f t="shared" si="25"/>
        <v>6000000</v>
      </c>
      <c r="H37" s="45"/>
      <c r="I37" s="41" t="s">
        <v>20</v>
      </c>
      <c r="J37" s="166"/>
      <c r="K37" s="125">
        <f t="shared" si="22"/>
        <v>80000</v>
      </c>
      <c r="M37" s="45"/>
      <c r="N37" s="41" t="s">
        <v>8</v>
      </c>
      <c r="O37" s="166"/>
      <c r="P37" s="125">
        <f t="shared" si="23"/>
        <v>0</v>
      </c>
      <c r="R37" s="167"/>
      <c r="S37" s="168"/>
      <c r="T37" s="163" t="s">
        <v>44</v>
      </c>
      <c r="U37" s="130"/>
      <c r="V37" s="169"/>
      <c r="W37" s="168"/>
      <c r="X37" s="165">
        <f t="shared" si="24"/>
        <v>100908</v>
      </c>
      <c r="Y37" s="132"/>
    </row>
    <row r="38">
      <c r="C38" s="45"/>
      <c r="D38" s="41" t="s">
        <v>13</v>
      </c>
      <c r="E38" s="166"/>
      <c r="F38" s="125">
        <f t="shared" si="25"/>
        <v>200000</v>
      </c>
      <c r="H38" s="46"/>
      <c r="I38" s="41"/>
      <c r="J38" s="170"/>
      <c r="K38" s="125">
        <f t="shared" si="22"/>
        <v>0</v>
      </c>
      <c r="M38" s="46"/>
      <c r="N38" s="41"/>
      <c r="O38" s="170"/>
      <c r="P38" s="125">
        <f t="shared" si="23"/>
        <v>0</v>
      </c>
      <c r="R38" s="171"/>
      <c r="S38" s="172"/>
      <c r="T38" s="163" t="s">
        <v>8</v>
      </c>
      <c r="U38" s="130"/>
      <c r="V38" s="173"/>
      <c r="W38" s="172"/>
      <c r="X38" s="165">
        <f t="shared" si="24"/>
        <v>0</v>
      </c>
      <c r="Y38" s="132"/>
    </row>
    <row r="39">
      <c r="C39" s="45"/>
      <c r="D39" s="41"/>
      <c r="E39" s="166"/>
      <c r="F39" s="125">
        <f t="shared" si="25"/>
        <v>0</v>
      </c>
      <c r="H39" s="174" t="str">
        <f>IF(H33=0,"","총"&amp;H33)</f>
        <v>총🐻고정비</v>
      </c>
      <c r="I39" s="175"/>
      <c r="J39" s="162"/>
      <c r="K39" s="176">
        <f>SUM(K33:K38)</f>
        <v>247850</v>
      </c>
      <c r="M39" s="174" t="str">
        <f>IF(M33=0,"","총"&amp;M33)</f>
        <v>총🐻식비</v>
      </c>
      <c r="N39" s="175"/>
      <c r="O39" s="162"/>
      <c r="P39" s="176">
        <f>SUM(P33:P38)</f>
        <v>186988</v>
      </c>
      <c r="R39" s="174" t="str">
        <f>IF(R33=0,"","총"&amp;R33)</f>
        <v>총🐻기타</v>
      </c>
      <c r="S39" s="175"/>
      <c r="T39" s="175"/>
      <c r="U39" s="175"/>
      <c r="V39" s="175"/>
      <c r="W39" s="162"/>
      <c r="X39" s="177">
        <f>SUM(X33:X38)</f>
        <v>176308</v>
      </c>
      <c r="Y39" s="132"/>
    </row>
    <row r="40">
      <c r="C40" s="45"/>
      <c r="D40" s="41"/>
      <c r="E40" s="166"/>
      <c r="F40" s="125">
        <f t="shared" si="25"/>
        <v>0</v>
      </c>
      <c r="H40" s="171"/>
      <c r="I40" s="178"/>
      <c r="J40" s="172"/>
      <c r="K40" s="180">
        <f>K39-J33</f>
        <v>247850</v>
      </c>
      <c r="M40" s="171"/>
      <c r="N40" s="178"/>
      <c r="O40" s="172"/>
      <c r="P40" s="180">
        <f>P39-O33</f>
        <v>186988</v>
      </c>
      <c r="R40" s="171"/>
      <c r="S40" s="178"/>
      <c r="T40" s="178"/>
      <c r="U40" s="178"/>
      <c r="V40" s="178"/>
      <c r="W40" s="172"/>
      <c r="X40" s="181">
        <f>X39-V33</f>
        <v>176308</v>
      </c>
      <c r="Y40" s="132"/>
    </row>
    <row r="41">
      <c r="C41" s="45"/>
      <c r="D41" s="41"/>
      <c r="E41" s="166"/>
      <c r="F41" s="125">
        <f t="shared" si="25"/>
        <v>0</v>
      </c>
      <c r="H41" s="160" t="s">
        <v>22</v>
      </c>
      <c r="I41" s="41" t="s">
        <v>23</v>
      </c>
      <c r="J41" s="159"/>
      <c r="K41" s="125">
        <f t="shared" ref="K41:K46" si="26">SUMIFS($K$62:$K$500,$I$62:$I$500,$H$41,$J$62:$J$500,I41)</f>
        <v>0</v>
      </c>
      <c r="M41" s="160" t="s">
        <v>32</v>
      </c>
      <c r="N41" s="41" t="s">
        <v>33</v>
      </c>
      <c r="O41" s="159"/>
      <c r="P41" s="125">
        <f t="shared" ref="P41:P46" si="27">SUMIFS($K$62:$K$500,$I$62:$I$500,$M$41,$J$62:$J$500,N41)</f>
        <v>1880000</v>
      </c>
      <c r="R41" s="161" t="s">
        <v>46</v>
      </c>
      <c r="S41" s="162"/>
      <c r="T41" s="163" t="s">
        <v>47</v>
      </c>
      <c r="U41" s="130"/>
      <c r="V41" s="164"/>
      <c r="W41" s="162"/>
      <c r="X41" s="165">
        <f t="shared" ref="X41:X46" si="28">SUMIFS($K$62:$K$500,$I$62:$I$500,$R$41,$J$62:$J$500,T41)</f>
        <v>0</v>
      </c>
      <c r="Y41" s="132"/>
    </row>
    <row r="42">
      <c r="C42" s="46"/>
      <c r="D42" s="41"/>
      <c r="E42" s="170"/>
      <c r="F42" s="125">
        <f t="shared" si="25"/>
        <v>0</v>
      </c>
      <c r="H42" s="45"/>
      <c r="I42" s="41" t="s">
        <v>24</v>
      </c>
      <c r="J42" s="166"/>
      <c r="K42" s="125">
        <f t="shared" si="26"/>
        <v>8900</v>
      </c>
      <c r="M42" s="45"/>
      <c r="N42" s="41" t="s">
        <v>34</v>
      </c>
      <c r="O42" s="166"/>
      <c r="P42" s="125">
        <f t="shared" si="27"/>
        <v>7980</v>
      </c>
      <c r="R42" s="167"/>
      <c r="S42" s="168"/>
      <c r="T42" s="163" t="s">
        <v>48</v>
      </c>
      <c r="U42" s="130"/>
      <c r="V42" s="169"/>
      <c r="W42" s="168"/>
      <c r="X42" s="165">
        <f t="shared" si="28"/>
        <v>0</v>
      </c>
      <c r="Y42" s="132"/>
    </row>
    <row r="43">
      <c r="C43" s="174" t="str">
        <f>IF(C35=0,"","총"&amp;C25)</f>
        <v>총수입</v>
      </c>
      <c r="D43" s="175"/>
      <c r="E43" s="162"/>
      <c r="F43" s="176">
        <f>SUM(F35:F42)</f>
        <v>6200000</v>
      </c>
      <c r="H43" s="45"/>
      <c r="I43" s="41" t="s">
        <v>8</v>
      </c>
      <c r="J43" s="166"/>
      <c r="K43" s="125">
        <f t="shared" si="26"/>
        <v>42900</v>
      </c>
      <c r="M43" s="45"/>
      <c r="N43" s="41" t="s">
        <v>35</v>
      </c>
      <c r="O43" s="166"/>
      <c r="P43" s="125">
        <f t="shared" si="27"/>
        <v>0</v>
      </c>
      <c r="R43" s="167"/>
      <c r="S43" s="168"/>
      <c r="T43" s="163" t="s">
        <v>49</v>
      </c>
      <c r="U43" s="130"/>
      <c r="V43" s="169"/>
      <c r="W43" s="168"/>
      <c r="X43" s="165">
        <f t="shared" si="28"/>
        <v>0</v>
      </c>
      <c r="Y43" s="132"/>
    </row>
    <row r="44">
      <c r="C44" s="183"/>
      <c r="D44" s="184"/>
      <c r="E44" s="185"/>
      <c r="F44" s="186">
        <f>F43-E35</f>
        <v>6200000</v>
      </c>
      <c r="H44" s="45"/>
      <c r="I44" s="41"/>
      <c r="J44" s="166"/>
      <c r="K44" s="125">
        <f t="shared" si="26"/>
        <v>0</v>
      </c>
      <c r="M44" s="45"/>
      <c r="N44" s="41" t="s">
        <v>36</v>
      </c>
      <c r="O44" s="166"/>
      <c r="P44" s="125">
        <f t="shared" si="27"/>
        <v>0</v>
      </c>
      <c r="R44" s="167"/>
      <c r="S44" s="168"/>
      <c r="T44" s="163" t="s">
        <v>50</v>
      </c>
      <c r="U44" s="130"/>
      <c r="V44" s="169"/>
      <c r="W44" s="168"/>
      <c r="X44" s="165">
        <f t="shared" si="28"/>
        <v>0</v>
      </c>
      <c r="Y44" s="132"/>
    </row>
    <row r="45">
      <c r="H45" s="45"/>
      <c r="I45" s="41"/>
      <c r="J45" s="166"/>
      <c r="K45" s="125">
        <f t="shared" si="26"/>
        <v>0</v>
      </c>
      <c r="M45" s="45"/>
      <c r="N45" s="41" t="s">
        <v>37</v>
      </c>
      <c r="O45" s="166"/>
      <c r="P45" s="125">
        <f t="shared" si="27"/>
        <v>2494064</v>
      </c>
      <c r="R45" s="167"/>
      <c r="S45" s="168"/>
      <c r="T45" s="163" t="s">
        <v>8</v>
      </c>
      <c r="U45" s="130"/>
      <c r="V45" s="169"/>
      <c r="W45" s="168"/>
      <c r="X45" s="165">
        <f t="shared" si="28"/>
        <v>296000</v>
      </c>
      <c r="Y45" s="132"/>
    </row>
    <row r="46">
      <c r="H46" s="46"/>
      <c r="I46" s="41"/>
      <c r="J46" s="170"/>
      <c r="K46" s="125">
        <f t="shared" si="26"/>
        <v>0</v>
      </c>
      <c r="M46" s="46"/>
      <c r="N46" s="41" t="s">
        <v>8</v>
      </c>
      <c r="O46" s="170"/>
      <c r="P46" s="125">
        <f t="shared" si="27"/>
        <v>0</v>
      </c>
      <c r="R46" s="171"/>
      <c r="S46" s="172"/>
      <c r="T46" s="163"/>
      <c r="U46" s="130"/>
      <c r="V46" s="173"/>
      <c r="W46" s="172"/>
      <c r="X46" s="165">
        <f t="shared" si="28"/>
        <v>0</v>
      </c>
      <c r="Y46" s="132"/>
    </row>
    <row r="47">
      <c r="H47" s="174" t="str">
        <f>IF(H41=0,"","총"&amp;H41)</f>
        <v>총🍪생필품</v>
      </c>
      <c r="I47" s="175"/>
      <c r="J47" s="162"/>
      <c r="K47" s="176">
        <f>SUM(K41:K46)</f>
        <v>51800</v>
      </c>
      <c r="M47" s="174" t="str">
        <f>IF(M41=0,"","총"&amp;M41)</f>
        <v>총🍪여가비</v>
      </c>
      <c r="N47" s="175"/>
      <c r="O47" s="162"/>
      <c r="P47" s="176">
        <f>SUM(P41:P46)</f>
        <v>4382044</v>
      </c>
      <c r="R47" s="174" t="str">
        <f>IF(R41=0,"","총"&amp;R41)</f>
        <v>총🍪이벤트성</v>
      </c>
      <c r="S47" s="175"/>
      <c r="T47" s="175"/>
      <c r="U47" s="175"/>
      <c r="V47" s="175"/>
      <c r="W47" s="162"/>
      <c r="X47" s="177">
        <f>SUM(X41:X46)</f>
        <v>296000</v>
      </c>
      <c r="Y47" s="132"/>
    </row>
    <row r="48">
      <c r="H48" s="171"/>
      <c r="I48" s="178"/>
      <c r="J48" s="172"/>
      <c r="K48" s="180">
        <f>K47-J41</f>
        <v>51800</v>
      </c>
      <c r="M48" s="171"/>
      <c r="N48" s="178"/>
      <c r="O48" s="172"/>
      <c r="P48" s="180">
        <f>P47-O41</f>
        <v>4382044</v>
      </c>
      <c r="R48" s="171"/>
      <c r="S48" s="178"/>
      <c r="T48" s="178"/>
      <c r="U48" s="178"/>
      <c r="V48" s="178"/>
      <c r="W48" s="172"/>
      <c r="X48" s="181">
        <f>X47-V41</f>
        <v>296000</v>
      </c>
      <c r="Y48" s="132"/>
    </row>
    <row r="49">
      <c r="H49" s="160" t="s">
        <v>25</v>
      </c>
      <c r="I49" s="41" t="s">
        <v>23</v>
      </c>
      <c r="J49" s="159"/>
      <c r="K49" s="125">
        <f t="shared" ref="K49:K54" si="29">SUMIFS($K$62:$K$500,$I$62:$I$500,$H$49,$J$62:$J$500,I49)</f>
        <v>0</v>
      </c>
      <c r="M49" s="160" t="s">
        <v>38</v>
      </c>
      <c r="N49" s="41" t="s">
        <v>33</v>
      </c>
      <c r="O49" s="159"/>
      <c r="P49" s="125">
        <f t="shared" ref="P49:P54" si="30">SUMIFS($K$62:$K$500,$I$62:$I$500,$M$49,$J$62:$J$500,N49)</f>
        <v>0</v>
      </c>
      <c r="R49" s="161" t="s">
        <v>51</v>
      </c>
      <c r="S49" s="162"/>
      <c r="T49" s="163" t="s">
        <v>47</v>
      </c>
      <c r="U49" s="130"/>
      <c r="V49" s="164"/>
      <c r="W49" s="162"/>
      <c r="X49" s="165">
        <f t="shared" ref="X49:X54" si="31">SUMIFS($K$62:$K$500,$I$62:$I$500,$R$49,$J$62:$J$500,T49)</f>
        <v>50000</v>
      </c>
      <c r="Y49" s="132"/>
    </row>
    <row r="50">
      <c r="H50" s="45"/>
      <c r="I50" s="41" t="s">
        <v>24</v>
      </c>
      <c r="J50" s="166"/>
      <c r="K50" s="125">
        <f t="shared" si="29"/>
        <v>56000</v>
      </c>
      <c r="M50" s="45"/>
      <c r="N50" s="41" t="s">
        <v>34</v>
      </c>
      <c r="O50" s="166"/>
      <c r="P50" s="125">
        <f t="shared" si="30"/>
        <v>31755</v>
      </c>
      <c r="R50" s="167"/>
      <c r="S50" s="168"/>
      <c r="T50" s="163" t="s">
        <v>48</v>
      </c>
      <c r="U50" s="130"/>
      <c r="V50" s="169"/>
      <c r="W50" s="168"/>
      <c r="X50" s="165">
        <f t="shared" si="31"/>
        <v>0</v>
      </c>
      <c r="Y50" s="132"/>
    </row>
    <row r="51">
      <c r="H51" s="45"/>
      <c r="I51" s="41" t="s">
        <v>8</v>
      </c>
      <c r="J51" s="166"/>
      <c r="K51" s="125">
        <f t="shared" si="29"/>
        <v>0</v>
      </c>
      <c r="M51" s="45"/>
      <c r="N51" s="41" t="s">
        <v>35</v>
      </c>
      <c r="O51" s="166"/>
      <c r="P51" s="125">
        <f t="shared" si="30"/>
        <v>13316</v>
      </c>
      <c r="R51" s="167"/>
      <c r="S51" s="168"/>
      <c r="T51" s="163" t="s">
        <v>49</v>
      </c>
      <c r="U51" s="130"/>
      <c r="V51" s="169"/>
      <c r="W51" s="168"/>
      <c r="X51" s="165">
        <f t="shared" si="31"/>
        <v>0</v>
      </c>
      <c r="Y51" s="132"/>
    </row>
    <row r="52">
      <c r="H52" s="45"/>
      <c r="I52" s="41"/>
      <c r="J52" s="166"/>
      <c r="K52" s="125">
        <f t="shared" si="29"/>
        <v>0</v>
      </c>
      <c r="M52" s="45"/>
      <c r="N52" s="41" t="s">
        <v>36</v>
      </c>
      <c r="O52" s="166"/>
      <c r="P52" s="125">
        <f t="shared" si="30"/>
        <v>0</v>
      </c>
      <c r="R52" s="167"/>
      <c r="S52" s="168"/>
      <c r="T52" s="163" t="s">
        <v>50</v>
      </c>
      <c r="U52" s="130"/>
      <c r="V52" s="169"/>
      <c r="W52" s="168"/>
      <c r="X52" s="165">
        <f t="shared" si="31"/>
        <v>382280</v>
      </c>
      <c r="Y52" s="132"/>
    </row>
    <row r="53">
      <c r="H53" s="45"/>
      <c r="I53" s="41"/>
      <c r="J53" s="166"/>
      <c r="K53" s="125">
        <f t="shared" si="29"/>
        <v>0</v>
      </c>
      <c r="M53" s="45"/>
      <c r="N53" s="41" t="s">
        <v>37</v>
      </c>
      <c r="O53" s="166"/>
      <c r="P53" s="125">
        <f t="shared" si="30"/>
        <v>0</v>
      </c>
      <c r="R53" s="167"/>
      <c r="S53" s="168"/>
      <c r="T53" s="163" t="s">
        <v>8</v>
      </c>
      <c r="U53" s="130"/>
      <c r="V53" s="169"/>
      <c r="W53" s="168"/>
      <c r="X53" s="165">
        <f t="shared" si="31"/>
        <v>160000</v>
      </c>
      <c r="Y53" s="132"/>
    </row>
    <row r="54">
      <c r="H54" s="46"/>
      <c r="I54" s="41"/>
      <c r="J54" s="170"/>
      <c r="K54" s="125">
        <f t="shared" si="29"/>
        <v>0</v>
      </c>
      <c r="M54" s="46"/>
      <c r="N54" s="41" t="s">
        <v>8</v>
      </c>
      <c r="O54" s="170"/>
      <c r="P54" s="125">
        <f t="shared" si="30"/>
        <v>20900</v>
      </c>
      <c r="R54" s="171"/>
      <c r="S54" s="172"/>
      <c r="T54" s="163"/>
      <c r="U54" s="130"/>
      <c r="V54" s="173"/>
      <c r="W54" s="172"/>
      <c r="X54" s="165">
        <f t="shared" si="31"/>
        <v>0</v>
      </c>
      <c r="Y54" s="132"/>
    </row>
    <row r="55">
      <c r="H55" s="174" t="str">
        <f>IF(H49=0,"","총"&amp;H49)</f>
        <v>총🐻생필품</v>
      </c>
      <c r="I55" s="175"/>
      <c r="J55" s="162"/>
      <c r="K55" s="176">
        <f>SUM(K49:K54)</f>
        <v>56000</v>
      </c>
      <c r="M55" s="174" t="str">
        <f>IF(M49=0,"","총"&amp;M49)</f>
        <v>총🐻여가비</v>
      </c>
      <c r="N55" s="175"/>
      <c r="O55" s="162"/>
      <c r="P55" s="176">
        <f>SUM(P49:P54)</f>
        <v>65971</v>
      </c>
      <c r="R55" s="174" t="str">
        <f>IF(R49=0,"","총"&amp;R49)</f>
        <v>총🐻 이벤트성</v>
      </c>
      <c r="S55" s="175"/>
      <c r="T55" s="175"/>
      <c r="U55" s="175"/>
      <c r="V55" s="175"/>
      <c r="W55" s="162"/>
      <c r="X55" s="177">
        <f>SUM(X49:X54)</f>
        <v>592280</v>
      </c>
      <c r="Y55" s="132"/>
    </row>
    <row r="56">
      <c r="H56" s="183"/>
      <c r="I56" s="184"/>
      <c r="J56" s="185"/>
      <c r="K56" s="187">
        <f>K55-J49</f>
        <v>56000</v>
      </c>
      <c r="M56" s="183"/>
      <c r="N56" s="184"/>
      <c r="O56" s="185"/>
      <c r="P56" s="187">
        <f>P55-O49</f>
        <v>65971</v>
      </c>
      <c r="R56" s="183"/>
      <c r="S56" s="184"/>
      <c r="T56" s="184"/>
      <c r="U56" s="184"/>
      <c r="V56" s="184"/>
      <c r="W56" s="185"/>
      <c r="X56" s="188">
        <f>X55-V49</f>
        <v>592280</v>
      </c>
      <c r="Y56" s="55"/>
    </row>
    <row r="60">
      <c r="V60" s="189" t="s">
        <v>124</v>
      </c>
      <c r="W60" s="8"/>
      <c r="X60" s="190">
        <f>SUM(J49,J41,J33,J25,O25,O33,O41,O49,V49,V41,V33,V25)</f>
        <v>0</v>
      </c>
      <c r="Y60" s="8"/>
    </row>
    <row r="61">
      <c r="H61" s="191" t="s">
        <v>125</v>
      </c>
      <c r="I61" s="192" t="s">
        <v>1</v>
      </c>
      <c r="J61" s="192" t="s">
        <v>2</v>
      </c>
      <c r="K61" s="192" t="s">
        <v>114</v>
      </c>
      <c r="L61" s="193" t="s">
        <v>52</v>
      </c>
      <c r="M61" s="156"/>
      <c r="N61" s="193" t="s">
        <v>126</v>
      </c>
      <c r="O61" s="128"/>
      <c r="P61" s="128"/>
      <c r="Q61" s="156"/>
      <c r="R61" s="193" t="s">
        <v>127</v>
      </c>
      <c r="S61" s="128"/>
      <c r="T61" s="53"/>
      <c r="V61" s="189" t="s">
        <v>128</v>
      </c>
      <c r="W61" s="8"/>
      <c r="X61" s="194">
        <f>X60-SUM($K$31+$K$39+$K$47+$K$55+$P$31+$P$39+$P$47+$P$55+$X$31+$X$39+$X$47+$X$55)</f>
        <v>-7644335</v>
      </c>
      <c r="Y61" s="8"/>
    </row>
    <row r="62">
      <c r="H62" s="195">
        <v>45627.0</v>
      </c>
      <c r="I62" s="196" t="s">
        <v>39</v>
      </c>
      <c r="J62" s="196" t="s">
        <v>43</v>
      </c>
      <c r="K62" s="197">
        <f>1700+4500</f>
        <v>6200</v>
      </c>
      <c r="L62" s="198" t="s">
        <v>55</v>
      </c>
      <c r="M62" s="130"/>
      <c r="N62" s="198" t="s">
        <v>43</v>
      </c>
      <c r="O62" s="200"/>
      <c r="P62" s="200"/>
      <c r="Q62" s="130"/>
      <c r="R62" s="198"/>
      <c r="S62" s="200"/>
      <c r="T62" s="132"/>
      <c r="AB62" s="201" t="str">
        <f>IFERROR(__xludf.DUMMYFUNCTION("FILTER('설정시트'!$D$7:$K$20,'설정시트'!$C$7:$C$20=I62)"),"약국")</f>
        <v>약국</v>
      </c>
      <c r="AC62" s="201" t="str">
        <f>IFERROR(__xludf.DUMMYFUNCTION("""COMPUTED_VALUE"""),"병원비")</f>
        <v>병원비</v>
      </c>
      <c r="AD62" s="201" t="str">
        <f>IFERROR(__xludf.DUMMYFUNCTION("""COMPUTED_VALUE"""),"영양제")</f>
        <v>영양제</v>
      </c>
      <c r="AE62" s="201" t="str">
        <f>IFERROR(__xludf.DUMMYFUNCTION("""COMPUTED_VALUE"""),"교통비")</f>
        <v>교통비</v>
      </c>
      <c r="AF62" s="201" t="str">
        <f>IFERROR(__xludf.DUMMYFUNCTION("""COMPUTED_VALUE"""),"주유비")</f>
        <v>주유비</v>
      </c>
      <c r="AG62" s="201" t="str">
        <f>IFERROR(__xludf.DUMMYFUNCTION("""COMPUTED_VALUE"""),"기타")</f>
        <v>기타</v>
      </c>
      <c r="AH62" s="201"/>
      <c r="AI62" s="201"/>
    </row>
    <row r="63">
      <c r="H63" s="195">
        <v>45627.0</v>
      </c>
      <c r="I63" s="196" t="s">
        <v>32</v>
      </c>
      <c r="J63" s="196" t="s">
        <v>37</v>
      </c>
      <c r="K63" s="197">
        <v>30466.0</v>
      </c>
      <c r="L63" s="198" t="s">
        <v>55</v>
      </c>
      <c r="M63" s="130"/>
      <c r="N63" s="198" t="s">
        <v>929</v>
      </c>
      <c r="O63" s="200"/>
      <c r="P63" s="200"/>
      <c r="Q63" s="130"/>
      <c r="R63" s="199"/>
      <c r="S63" s="200"/>
      <c r="T63" s="132"/>
      <c r="AB63" s="201" t="str">
        <f>IFERROR(__xludf.DUMMYFUNCTION("FILTER('설정시트'!$D$7:$K$20,'설정시트'!$C$7:$C$20=I63)"),"의류/잡화")</f>
        <v>의류/잡화</v>
      </c>
      <c r="AC63" s="201" t="str">
        <f>IFERROR(__xludf.DUMMYFUNCTION("""COMPUTED_VALUE"""),"OTT")</f>
        <v>OTT</v>
      </c>
      <c r="AD63" s="201" t="str">
        <f>IFERROR(__xludf.DUMMYFUNCTION("""COMPUTED_VALUE"""),"문화생활")</f>
        <v>문화생활</v>
      </c>
      <c r="AE63" s="201" t="str">
        <f>IFERROR(__xludf.DUMMYFUNCTION("""COMPUTED_VALUE"""),"자기계발")</f>
        <v>자기계발</v>
      </c>
      <c r="AF63" s="201" t="str">
        <f>IFERROR(__xludf.DUMMYFUNCTION("""COMPUTED_VALUE"""),"미용")</f>
        <v>미용</v>
      </c>
      <c r="AG63" s="201" t="str">
        <f>IFERROR(__xludf.DUMMYFUNCTION("""COMPUTED_VALUE"""),"기타")</f>
        <v>기타</v>
      </c>
      <c r="AH63" s="201"/>
      <c r="AI63" s="201"/>
    </row>
    <row r="64">
      <c r="H64" s="195">
        <v>45627.0</v>
      </c>
      <c r="I64" s="196" t="s">
        <v>26</v>
      </c>
      <c r="J64" s="196" t="s">
        <v>29</v>
      </c>
      <c r="K64" s="197">
        <v>17000.0</v>
      </c>
      <c r="L64" s="198" t="s">
        <v>55</v>
      </c>
      <c r="M64" s="130"/>
      <c r="N64" s="198" t="s">
        <v>930</v>
      </c>
      <c r="O64" s="200"/>
      <c r="P64" s="200"/>
      <c r="Q64" s="130"/>
      <c r="R64" s="199"/>
      <c r="S64" s="200"/>
      <c r="T64" s="132"/>
      <c r="AB64" s="201" t="str">
        <f>IFERROR(__xludf.DUMMYFUNCTION("FILTER('설정시트'!$D$7:$K$20,'설정시트'!$C$7:$C$20=I64)"),"식재료비")</f>
        <v>식재료비</v>
      </c>
      <c r="AC64" s="201" t="str">
        <f>IFERROR(__xludf.DUMMYFUNCTION("""COMPUTED_VALUE"""),"회사점심")</f>
        <v>회사점심</v>
      </c>
      <c r="AD64" s="201" t="str">
        <f>IFERROR(__xludf.DUMMYFUNCTION("""COMPUTED_VALUE"""),"간식/카페")</f>
        <v>간식/카페</v>
      </c>
      <c r="AE64" s="201" t="str">
        <f>IFERROR(__xludf.DUMMYFUNCTION("""COMPUTED_VALUE"""),"외식/배달")</f>
        <v>외식/배달</v>
      </c>
      <c r="AF64" s="201" t="str">
        <f>IFERROR(__xludf.DUMMYFUNCTION("""COMPUTED_VALUE"""),"기타")</f>
        <v>기타</v>
      </c>
      <c r="AG64" s="201"/>
      <c r="AH64" s="201"/>
      <c r="AI64" s="201"/>
    </row>
    <row r="65">
      <c r="H65" s="195">
        <v>45627.0</v>
      </c>
      <c r="I65" s="196" t="s">
        <v>26</v>
      </c>
      <c r="J65" s="196" t="s">
        <v>27</v>
      </c>
      <c r="K65" s="197">
        <f>1000+8000+5000</f>
        <v>14000</v>
      </c>
      <c r="L65" s="198" t="s">
        <v>55</v>
      </c>
      <c r="M65" s="130"/>
      <c r="N65" s="198" t="s">
        <v>931</v>
      </c>
      <c r="O65" s="200"/>
      <c r="P65" s="200"/>
      <c r="Q65" s="130"/>
      <c r="R65" s="198" t="s">
        <v>932</v>
      </c>
      <c r="S65" s="200"/>
      <c r="T65" s="132"/>
      <c r="AB65" s="201" t="str">
        <f>IFERROR(__xludf.DUMMYFUNCTION("FILTER('설정시트'!$D$7:$K$20,'설정시트'!$C$7:$C$20=I65)"),"식재료비")</f>
        <v>식재료비</v>
      </c>
      <c r="AC65" s="201" t="str">
        <f>IFERROR(__xludf.DUMMYFUNCTION("""COMPUTED_VALUE"""),"회사점심")</f>
        <v>회사점심</v>
      </c>
      <c r="AD65" s="201" t="str">
        <f>IFERROR(__xludf.DUMMYFUNCTION("""COMPUTED_VALUE"""),"간식/카페")</f>
        <v>간식/카페</v>
      </c>
      <c r="AE65" s="201" t="str">
        <f>IFERROR(__xludf.DUMMYFUNCTION("""COMPUTED_VALUE"""),"외식/배달")</f>
        <v>외식/배달</v>
      </c>
      <c r="AF65" s="201" t="str">
        <f>IFERROR(__xludf.DUMMYFUNCTION("""COMPUTED_VALUE"""),"기타")</f>
        <v>기타</v>
      </c>
      <c r="AG65" s="201"/>
      <c r="AH65" s="201"/>
      <c r="AI65" s="201"/>
    </row>
    <row r="66">
      <c r="H66" s="195">
        <v>45627.0</v>
      </c>
      <c r="I66" s="196" t="s">
        <v>3</v>
      </c>
      <c r="J66" s="196" t="s">
        <v>8</v>
      </c>
      <c r="K66" s="197">
        <v>700000.0</v>
      </c>
      <c r="L66" s="198"/>
      <c r="M66" s="130"/>
      <c r="N66" s="198" t="s">
        <v>933</v>
      </c>
      <c r="O66" s="200"/>
      <c r="P66" s="200"/>
      <c r="Q66" s="130"/>
      <c r="R66" s="199"/>
      <c r="S66" s="200"/>
      <c r="T66" s="132"/>
      <c r="AB66" s="201" t="str">
        <f>IFERROR(__xludf.DUMMYFUNCTION("FILTER('설정시트'!$D$7:$K$20,'설정시트'!$C$7:$C$20=I66)"),"🍪 월급")</f>
        <v>🍪 월급</v>
      </c>
      <c r="AC66" s="201" t="str">
        <f>IFERROR(__xludf.DUMMYFUNCTION("""COMPUTED_VALUE"""),"🍪 부수입")</f>
        <v>🍪 부수입</v>
      </c>
      <c r="AD66" s="201" t="str">
        <f>IFERROR(__xludf.DUMMYFUNCTION("""COMPUTED_VALUE"""),"🐻 월급")</f>
        <v>🐻 월급</v>
      </c>
      <c r="AE66" s="201" t="str">
        <f>IFERROR(__xludf.DUMMYFUNCTION("""COMPUTED_VALUE"""),"🐻 부수입")</f>
        <v>🐻 부수입</v>
      </c>
      <c r="AF66" s="201" t="str">
        <f>IFERROR(__xludf.DUMMYFUNCTION("""COMPUTED_VALUE"""),"기타")</f>
        <v>기타</v>
      </c>
      <c r="AG66" s="201"/>
      <c r="AH66" s="201"/>
      <c r="AI66" s="201"/>
    </row>
    <row r="67">
      <c r="H67" s="195">
        <v>45627.0</v>
      </c>
      <c r="I67" s="196" t="s">
        <v>45</v>
      </c>
      <c r="J67" s="196" t="s">
        <v>43</v>
      </c>
      <c r="K67" s="197">
        <v>2000.0</v>
      </c>
      <c r="L67" s="198" t="s">
        <v>53</v>
      </c>
      <c r="M67" s="130"/>
      <c r="N67" s="198" t="s">
        <v>867</v>
      </c>
      <c r="O67" s="200"/>
      <c r="P67" s="200"/>
      <c r="Q67" s="130"/>
      <c r="R67" s="199"/>
      <c r="S67" s="200"/>
      <c r="T67" s="132"/>
      <c r="AB67" s="201" t="str">
        <f>IFERROR(__xludf.DUMMYFUNCTION("FILTER('설정시트'!$D$7:$K$20,'설정시트'!$C$7:$C$20=I67)"),"약국")</f>
        <v>약국</v>
      </c>
      <c r="AC67" s="201" t="str">
        <f>IFERROR(__xludf.DUMMYFUNCTION("""COMPUTED_VALUE"""),"병원비")</f>
        <v>병원비</v>
      </c>
      <c r="AD67" s="201" t="str">
        <f>IFERROR(__xludf.DUMMYFUNCTION("""COMPUTED_VALUE"""),"영양제")</f>
        <v>영양제</v>
      </c>
      <c r="AE67" s="201" t="str">
        <f>IFERROR(__xludf.DUMMYFUNCTION("""COMPUTED_VALUE"""),"교통비")</f>
        <v>교통비</v>
      </c>
      <c r="AF67" s="201" t="str">
        <f>IFERROR(__xludf.DUMMYFUNCTION("""COMPUTED_VALUE"""),"주유비")</f>
        <v>주유비</v>
      </c>
      <c r="AG67" s="201" t="str">
        <f>IFERROR(__xludf.DUMMYFUNCTION("""COMPUTED_VALUE"""),"기타")</f>
        <v>기타</v>
      </c>
      <c r="AH67" s="201"/>
      <c r="AI67" s="201"/>
    </row>
    <row r="68">
      <c r="H68" s="195">
        <v>45627.0</v>
      </c>
      <c r="I68" s="196" t="s">
        <v>31</v>
      </c>
      <c r="J68" s="196" t="s">
        <v>30</v>
      </c>
      <c r="K68" s="197">
        <v>25000.0</v>
      </c>
      <c r="L68" s="198" t="s">
        <v>58</v>
      </c>
      <c r="M68" s="130"/>
      <c r="N68" s="198" t="s">
        <v>934</v>
      </c>
      <c r="O68" s="200"/>
      <c r="P68" s="200"/>
      <c r="Q68" s="130"/>
      <c r="R68" s="199"/>
      <c r="S68" s="200"/>
      <c r="T68" s="132"/>
      <c r="AB68" s="201" t="str">
        <f>IFERROR(__xludf.DUMMYFUNCTION("FILTER('설정시트'!$D$7:$K$20,'설정시트'!$C$7:$C$20=I68)"),"식재료비")</f>
        <v>식재료비</v>
      </c>
      <c r="AC68" s="201" t="str">
        <f>IFERROR(__xludf.DUMMYFUNCTION("""COMPUTED_VALUE"""),"회사점심")</f>
        <v>회사점심</v>
      </c>
      <c r="AD68" s="201" t="str">
        <f>IFERROR(__xludf.DUMMYFUNCTION("""COMPUTED_VALUE"""),"간식/카페")</f>
        <v>간식/카페</v>
      </c>
      <c r="AE68" s="201" t="str">
        <f>IFERROR(__xludf.DUMMYFUNCTION("""COMPUTED_VALUE"""),"외식/배달")</f>
        <v>외식/배달</v>
      </c>
      <c r="AF68" s="201" t="str">
        <f>IFERROR(__xludf.DUMMYFUNCTION("""COMPUTED_VALUE"""),"기타")</f>
        <v>기타</v>
      </c>
      <c r="AG68" s="201"/>
      <c r="AH68" s="201"/>
      <c r="AI68" s="201"/>
    </row>
    <row r="69">
      <c r="H69" s="195">
        <v>45628.0</v>
      </c>
      <c r="I69" s="196" t="s">
        <v>26</v>
      </c>
      <c r="J69" s="196" t="s">
        <v>29</v>
      </c>
      <c r="K69" s="197">
        <v>8100.0</v>
      </c>
      <c r="L69" s="198" t="s">
        <v>56</v>
      </c>
      <c r="M69" s="130"/>
      <c r="N69" s="198" t="s">
        <v>935</v>
      </c>
      <c r="O69" s="200"/>
      <c r="P69" s="200"/>
      <c r="Q69" s="130"/>
      <c r="R69" s="199"/>
      <c r="S69" s="200"/>
      <c r="T69" s="132"/>
      <c r="AB69" s="201" t="str">
        <f>IFERROR(__xludf.DUMMYFUNCTION("FILTER('설정시트'!$D$7:$K$20,'설정시트'!$C$7:$C$20=I69)"),"식재료비")</f>
        <v>식재료비</v>
      </c>
      <c r="AC69" s="201" t="str">
        <f>IFERROR(__xludf.DUMMYFUNCTION("""COMPUTED_VALUE"""),"회사점심")</f>
        <v>회사점심</v>
      </c>
      <c r="AD69" s="201" t="str">
        <f>IFERROR(__xludf.DUMMYFUNCTION("""COMPUTED_VALUE"""),"간식/카페")</f>
        <v>간식/카페</v>
      </c>
      <c r="AE69" s="201" t="str">
        <f>IFERROR(__xludf.DUMMYFUNCTION("""COMPUTED_VALUE"""),"외식/배달")</f>
        <v>외식/배달</v>
      </c>
      <c r="AF69" s="201" t="str">
        <f>IFERROR(__xludf.DUMMYFUNCTION("""COMPUTED_VALUE"""),"기타")</f>
        <v>기타</v>
      </c>
      <c r="AG69" s="201"/>
      <c r="AH69" s="201"/>
      <c r="AI69" s="201"/>
    </row>
    <row r="70">
      <c r="H70" s="195">
        <v>45628.0</v>
      </c>
      <c r="I70" s="196" t="s">
        <v>21</v>
      </c>
      <c r="J70" s="196" t="s">
        <v>20</v>
      </c>
      <c r="K70" s="197">
        <v>10000.0</v>
      </c>
      <c r="L70" s="198" t="s">
        <v>54</v>
      </c>
      <c r="M70" s="130"/>
      <c r="N70" s="198" t="s">
        <v>936</v>
      </c>
      <c r="O70" s="200"/>
      <c r="P70" s="200"/>
      <c r="Q70" s="130"/>
      <c r="R70" s="199"/>
      <c r="S70" s="200"/>
      <c r="T70" s="132"/>
      <c r="AB70" s="201" t="str">
        <f>IFERROR(__xludf.DUMMYFUNCTION("FILTER('설정시트'!$D$7:$K$20,'설정시트'!$C$7:$C$20=I70)"),"관리비")</f>
        <v>관리비</v>
      </c>
      <c r="AC70" s="201" t="str">
        <f>IFERROR(__xludf.DUMMYFUNCTION("""COMPUTED_VALUE"""),"대출이자")</f>
        <v>대출이자</v>
      </c>
      <c r="AD70" s="201" t="str">
        <f>IFERROR(__xludf.DUMMYFUNCTION("""COMPUTED_VALUE"""),"통신비")</f>
        <v>통신비</v>
      </c>
      <c r="AE70" s="201" t="str">
        <f>IFERROR(__xludf.DUMMYFUNCTION("""COMPUTED_VALUE"""),"보험료")</f>
        <v>보험료</v>
      </c>
      <c r="AF70" s="201" t="str">
        <f>IFERROR(__xludf.DUMMYFUNCTION("""COMPUTED_VALUE"""),"곗돈")</f>
        <v>곗돈</v>
      </c>
      <c r="AG70" s="201"/>
      <c r="AH70" s="201"/>
      <c r="AI70" s="201"/>
    </row>
    <row r="71">
      <c r="H71" s="195">
        <v>45628.0</v>
      </c>
      <c r="I71" s="196" t="s">
        <v>32</v>
      </c>
      <c r="J71" s="196" t="s">
        <v>33</v>
      </c>
      <c r="K71" s="197">
        <v>1800000.0</v>
      </c>
      <c r="L71" s="198" t="s">
        <v>54</v>
      </c>
      <c r="M71" s="130"/>
      <c r="N71" s="198" t="s">
        <v>440</v>
      </c>
      <c r="O71" s="200"/>
      <c r="P71" s="200"/>
      <c r="Q71" s="130"/>
      <c r="R71" s="199"/>
      <c r="S71" s="200"/>
      <c r="T71" s="132"/>
      <c r="AB71" s="201" t="str">
        <f>IFERROR(__xludf.DUMMYFUNCTION("FILTER('설정시트'!$D$7:$K$20,'설정시트'!$C$7:$C$20=I71)"),"의류/잡화")</f>
        <v>의류/잡화</v>
      </c>
      <c r="AC71" s="201" t="str">
        <f>IFERROR(__xludf.DUMMYFUNCTION("""COMPUTED_VALUE"""),"OTT")</f>
        <v>OTT</v>
      </c>
      <c r="AD71" s="201" t="str">
        <f>IFERROR(__xludf.DUMMYFUNCTION("""COMPUTED_VALUE"""),"문화생활")</f>
        <v>문화생활</v>
      </c>
      <c r="AE71" s="201" t="str">
        <f>IFERROR(__xludf.DUMMYFUNCTION("""COMPUTED_VALUE"""),"자기계발")</f>
        <v>자기계발</v>
      </c>
      <c r="AF71" s="201" t="str">
        <f>IFERROR(__xludf.DUMMYFUNCTION("""COMPUTED_VALUE"""),"미용")</f>
        <v>미용</v>
      </c>
      <c r="AG71" s="201" t="str">
        <f>IFERROR(__xludf.DUMMYFUNCTION("""COMPUTED_VALUE"""),"기타")</f>
        <v>기타</v>
      </c>
      <c r="AH71" s="201"/>
      <c r="AI71" s="201"/>
    </row>
    <row r="72">
      <c r="H72" s="195">
        <v>45629.0</v>
      </c>
      <c r="I72" s="196" t="s">
        <v>31</v>
      </c>
      <c r="J72" s="196" t="s">
        <v>28</v>
      </c>
      <c r="K72" s="197">
        <v>10000.0</v>
      </c>
      <c r="L72" s="198" t="s">
        <v>58</v>
      </c>
      <c r="M72" s="130"/>
      <c r="N72" s="198" t="s">
        <v>627</v>
      </c>
      <c r="O72" s="200"/>
      <c r="P72" s="200"/>
      <c r="Q72" s="130"/>
      <c r="R72" s="199"/>
      <c r="S72" s="200"/>
      <c r="T72" s="132"/>
      <c r="AB72" s="201" t="str">
        <f>IFERROR(__xludf.DUMMYFUNCTION("FILTER('설정시트'!$D$7:$K$20,'설정시트'!$C$7:$C$20=I72)"),"식재료비")</f>
        <v>식재료비</v>
      </c>
      <c r="AC72" s="201" t="str">
        <f>IFERROR(__xludf.DUMMYFUNCTION("""COMPUTED_VALUE"""),"회사점심")</f>
        <v>회사점심</v>
      </c>
      <c r="AD72" s="201" t="str">
        <f>IFERROR(__xludf.DUMMYFUNCTION("""COMPUTED_VALUE"""),"간식/카페")</f>
        <v>간식/카페</v>
      </c>
      <c r="AE72" s="201" t="str">
        <f>IFERROR(__xludf.DUMMYFUNCTION("""COMPUTED_VALUE"""),"외식/배달")</f>
        <v>외식/배달</v>
      </c>
      <c r="AF72" s="201" t="str">
        <f>IFERROR(__xludf.DUMMYFUNCTION("""COMPUTED_VALUE"""),"기타")</f>
        <v>기타</v>
      </c>
      <c r="AG72" s="201"/>
      <c r="AH72" s="201"/>
      <c r="AI72" s="201"/>
    </row>
    <row r="73">
      <c r="H73" s="195">
        <v>45629.0</v>
      </c>
      <c r="I73" s="196" t="s">
        <v>26</v>
      </c>
      <c r="J73" s="196" t="s">
        <v>28</v>
      </c>
      <c r="K73" s="197">
        <v>7000.0</v>
      </c>
      <c r="L73" s="198" t="s">
        <v>56</v>
      </c>
      <c r="M73" s="130"/>
      <c r="N73" s="198" t="s">
        <v>937</v>
      </c>
      <c r="O73" s="200"/>
      <c r="P73" s="200"/>
      <c r="Q73" s="130"/>
      <c r="R73" s="199"/>
      <c r="S73" s="200"/>
      <c r="T73" s="132"/>
      <c r="AB73" s="201" t="str">
        <f>IFERROR(__xludf.DUMMYFUNCTION("FILTER('설정시트'!$D$7:$K$20,'설정시트'!$C$7:$C$20=I73)"),"식재료비")</f>
        <v>식재료비</v>
      </c>
      <c r="AC73" s="201" t="str">
        <f>IFERROR(__xludf.DUMMYFUNCTION("""COMPUTED_VALUE"""),"회사점심")</f>
        <v>회사점심</v>
      </c>
      <c r="AD73" s="201" t="str">
        <f>IFERROR(__xludf.DUMMYFUNCTION("""COMPUTED_VALUE"""),"간식/카페")</f>
        <v>간식/카페</v>
      </c>
      <c r="AE73" s="201" t="str">
        <f>IFERROR(__xludf.DUMMYFUNCTION("""COMPUTED_VALUE"""),"외식/배달")</f>
        <v>외식/배달</v>
      </c>
      <c r="AF73" s="201" t="str">
        <f>IFERROR(__xludf.DUMMYFUNCTION("""COMPUTED_VALUE"""),"기타")</f>
        <v>기타</v>
      </c>
      <c r="AG73" s="201"/>
      <c r="AH73" s="201"/>
      <c r="AI73" s="201"/>
    </row>
    <row r="74">
      <c r="H74" s="195">
        <v>45629.0</v>
      </c>
      <c r="I74" s="196" t="s">
        <v>22</v>
      </c>
      <c r="J74" s="196" t="s">
        <v>8</v>
      </c>
      <c r="K74" s="197">
        <v>4900.0</v>
      </c>
      <c r="L74" s="198" t="s">
        <v>56</v>
      </c>
      <c r="M74" s="130"/>
      <c r="N74" s="198" t="s">
        <v>938</v>
      </c>
      <c r="O74" s="200"/>
      <c r="P74" s="200"/>
      <c r="Q74" s="130"/>
      <c r="R74" s="199"/>
      <c r="S74" s="200"/>
      <c r="T74" s="132"/>
      <c r="AB74" s="201" t="str">
        <f>IFERROR(__xludf.DUMMYFUNCTION("FILTER('설정시트'!$D$7:$K$20,'설정시트'!$C$7:$C$20=I74)"),"주방/욕실")</f>
        <v>주방/욕실</v>
      </c>
      <c r="AC74" s="201" t="str">
        <f>IFERROR(__xludf.DUMMYFUNCTION("""COMPUTED_VALUE"""),"소모품")</f>
        <v>소모품</v>
      </c>
      <c r="AD74" s="201" t="str">
        <f>IFERROR(__xludf.DUMMYFUNCTION("""COMPUTED_VALUE"""),"기타")</f>
        <v>기타</v>
      </c>
      <c r="AE74" s="201"/>
      <c r="AF74" s="201"/>
      <c r="AG74" s="201"/>
      <c r="AH74" s="201"/>
      <c r="AI74" s="201"/>
    </row>
    <row r="75">
      <c r="H75" s="195">
        <v>45629.0</v>
      </c>
      <c r="I75" s="196" t="s">
        <v>46</v>
      </c>
      <c r="J75" s="196" t="s">
        <v>8</v>
      </c>
      <c r="K75" s="197">
        <v>73200.0</v>
      </c>
      <c r="L75" s="198" t="s">
        <v>55</v>
      </c>
      <c r="M75" s="130"/>
      <c r="N75" s="198" t="s">
        <v>939</v>
      </c>
      <c r="O75" s="200"/>
      <c r="P75" s="200"/>
      <c r="Q75" s="130"/>
      <c r="R75" s="199"/>
      <c r="S75" s="200"/>
      <c r="T75" s="132"/>
      <c r="AB75" s="201" t="str">
        <f>IFERROR(__xludf.DUMMYFUNCTION("FILTER('설정시트'!$D$7:$K$20,'설정시트'!$C$7:$C$20=I75)"),"축의/부의금")</f>
        <v>축의/부의금</v>
      </c>
      <c r="AC75" s="201" t="str">
        <f>IFERROR(__xludf.DUMMYFUNCTION("""COMPUTED_VALUE"""),"생신/생일선물")</f>
        <v>생신/생일선물</v>
      </c>
      <c r="AD75" s="201" t="str">
        <f>IFERROR(__xludf.DUMMYFUNCTION("""COMPUTED_VALUE"""),"명절/어버이날")</f>
        <v>명절/어버이날</v>
      </c>
      <c r="AE75" s="201" t="str">
        <f>IFERROR(__xludf.DUMMYFUNCTION("""COMPUTED_VALUE"""),"여행")</f>
        <v>여행</v>
      </c>
      <c r="AF75" s="201" t="str">
        <f>IFERROR(__xludf.DUMMYFUNCTION("""COMPUTED_VALUE"""),"기타")</f>
        <v>기타</v>
      </c>
      <c r="AG75" s="201"/>
      <c r="AH75" s="201"/>
      <c r="AI75" s="201"/>
    </row>
    <row r="76">
      <c r="H76" s="195">
        <v>45629.0</v>
      </c>
      <c r="I76" s="196" t="s">
        <v>46</v>
      </c>
      <c r="J76" s="196" t="s">
        <v>8</v>
      </c>
      <c r="K76" s="197">
        <v>72800.0</v>
      </c>
      <c r="L76" s="198" t="s">
        <v>55</v>
      </c>
      <c r="M76" s="130"/>
      <c r="N76" s="198" t="s">
        <v>940</v>
      </c>
      <c r="O76" s="200"/>
      <c r="P76" s="200"/>
      <c r="Q76" s="130"/>
      <c r="R76" s="199"/>
      <c r="S76" s="200"/>
      <c r="T76" s="132"/>
      <c r="AB76" s="201" t="str">
        <f>IFERROR(__xludf.DUMMYFUNCTION("FILTER('설정시트'!$D$7:$K$20,'설정시트'!$C$7:$C$20=I76)"),"축의/부의금")</f>
        <v>축의/부의금</v>
      </c>
      <c r="AC76" s="201" t="str">
        <f>IFERROR(__xludf.DUMMYFUNCTION("""COMPUTED_VALUE"""),"생신/생일선물")</f>
        <v>생신/생일선물</v>
      </c>
      <c r="AD76" s="201" t="str">
        <f>IFERROR(__xludf.DUMMYFUNCTION("""COMPUTED_VALUE"""),"명절/어버이날")</f>
        <v>명절/어버이날</v>
      </c>
      <c r="AE76" s="201" t="str">
        <f>IFERROR(__xludf.DUMMYFUNCTION("""COMPUTED_VALUE"""),"여행")</f>
        <v>여행</v>
      </c>
      <c r="AF76" s="201" t="str">
        <f>IFERROR(__xludf.DUMMYFUNCTION("""COMPUTED_VALUE"""),"기타")</f>
        <v>기타</v>
      </c>
      <c r="AG76" s="201"/>
      <c r="AH76" s="201"/>
      <c r="AI76" s="201"/>
    </row>
    <row r="77">
      <c r="H77" s="195">
        <v>45630.0</v>
      </c>
      <c r="I77" s="196" t="s">
        <v>26</v>
      </c>
      <c r="J77" s="196" t="s">
        <v>29</v>
      </c>
      <c r="K77" s="197">
        <v>11500.0</v>
      </c>
      <c r="L77" s="198" t="s">
        <v>55</v>
      </c>
      <c r="M77" s="130"/>
      <c r="N77" s="198" t="s">
        <v>925</v>
      </c>
      <c r="O77" s="200"/>
      <c r="P77" s="200"/>
      <c r="Q77" s="130"/>
      <c r="R77" s="199"/>
      <c r="S77" s="200"/>
      <c r="T77" s="132"/>
      <c r="AB77" s="201" t="str">
        <f>IFERROR(__xludf.DUMMYFUNCTION("FILTER('설정시트'!$D$7:$K$20,'설정시트'!$C$7:$C$20=I77)"),"식재료비")</f>
        <v>식재료비</v>
      </c>
      <c r="AC77" s="201" t="str">
        <f>IFERROR(__xludf.DUMMYFUNCTION("""COMPUTED_VALUE"""),"회사점심")</f>
        <v>회사점심</v>
      </c>
      <c r="AD77" s="201" t="str">
        <f>IFERROR(__xludf.DUMMYFUNCTION("""COMPUTED_VALUE"""),"간식/카페")</f>
        <v>간식/카페</v>
      </c>
      <c r="AE77" s="201" t="str">
        <f>IFERROR(__xludf.DUMMYFUNCTION("""COMPUTED_VALUE"""),"외식/배달")</f>
        <v>외식/배달</v>
      </c>
      <c r="AF77" s="201" t="str">
        <f>IFERROR(__xludf.DUMMYFUNCTION("""COMPUTED_VALUE"""),"기타")</f>
        <v>기타</v>
      </c>
      <c r="AG77" s="201"/>
      <c r="AH77" s="201"/>
      <c r="AI77" s="201"/>
    </row>
    <row r="78">
      <c r="H78" s="195">
        <v>45630.0</v>
      </c>
      <c r="I78" s="196" t="s">
        <v>39</v>
      </c>
      <c r="J78" s="196" t="s">
        <v>41</v>
      </c>
      <c r="K78" s="197">
        <v>7200.0</v>
      </c>
      <c r="L78" s="198" t="s">
        <v>55</v>
      </c>
      <c r="M78" s="130"/>
      <c r="N78" s="198" t="s">
        <v>941</v>
      </c>
      <c r="O78" s="200"/>
      <c r="P78" s="200"/>
      <c r="Q78" s="130"/>
      <c r="R78" s="199"/>
      <c r="S78" s="200"/>
      <c r="T78" s="132"/>
      <c r="AB78" s="201" t="str">
        <f>IFERROR(__xludf.DUMMYFUNCTION("FILTER('설정시트'!$D$7:$K$20,'설정시트'!$C$7:$C$20=I78)"),"약국")</f>
        <v>약국</v>
      </c>
      <c r="AC78" s="201" t="str">
        <f>IFERROR(__xludf.DUMMYFUNCTION("""COMPUTED_VALUE"""),"병원비")</f>
        <v>병원비</v>
      </c>
      <c r="AD78" s="201" t="str">
        <f>IFERROR(__xludf.DUMMYFUNCTION("""COMPUTED_VALUE"""),"영양제")</f>
        <v>영양제</v>
      </c>
      <c r="AE78" s="201" t="str">
        <f>IFERROR(__xludf.DUMMYFUNCTION("""COMPUTED_VALUE"""),"교통비")</f>
        <v>교통비</v>
      </c>
      <c r="AF78" s="201" t="str">
        <f>IFERROR(__xludf.DUMMYFUNCTION("""COMPUTED_VALUE"""),"주유비")</f>
        <v>주유비</v>
      </c>
      <c r="AG78" s="201" t="str">
        <f>IFERROR(__xludf.DUMMYFUNCTION("""COMPUTED_VALUE"""),"기타")</f>
        <v>기타</v>
      </c>
      <c r="AH78" s="201"/>
      <c r="AI78" s="201"/>
    </row>
    <row r="79">
      <c r="H79" s="195">
        <v>45630.0</v>
      </c>
      <c r="I79" s="196" t="s">
        <v>39</v>
      </c>
      <c r="J79" s="196" t="s">
        <v>40</v>
      </c>
      <c r="K79" s="197">
        <v>3500.0</v>
      </c>
      <c r="L79" s="198" t="s">
        <v>55</v>
      </c>
      <c r="M79" s="130"/>
      <c r="N79" s="198" t="s">
        <v>40</v>
      </c>
      <c r="O79" s="200"/>
      <c r="P79" s="200"/>
      <c r="Q79" s="130"/>
      <c r="R79" s="199"/>
      <c r="S79" s="200"/>
      <c r="T79" s="132"/>
      <c r="AB79" s="201" t="str">
        <f>IFERROR(__xludf.DUMMYFUNCTION("FILTER('설정시트'!$D$7:$K$20,'설정시트'!$C$7:$C$20=I79)"),"약국")</f>
        <v>약국</v>
      </c>
      <c r="AC79" s="201" t="str">
        <f>IFERROR(__xludf.DUMMYFUNCTION("""COMPUTED_VALUE"""),"병원비")</f>
        <v>병원비</v>
      </c>
      <c r="AD79" s="201" t="str">
        <f>IFERROR(__xludf.DUMMYFUNCTION("""COMPUTED_VALUE"""),"영양제")</f>
        <v>영양제</v>
      </c>
      <c r="AE79" s="201" t="str">
        <f>IFERROR(__xludf.DUMMYFUNCTION("""COMPUTED_VALUE"""),"교통비")</f>
        <v>교통비</v>
      </c>
      <c r="AF79" s="201" t="str">
        <f>IFERROR(__xludf.DUMMYFUNCTION("""COMPUTED_VALUE"""),"주유비")</f>
        <v>주유비</v>
      </c>
      <c r="AG79" s="201" t="str">
        <f>IFERROR(__xludf.DUMMYFUNCTION("""COMPUTED_VALUE"""),"기타")</f>
        <v>기타</v>
      </c>
      <c r="AH79" s="201"/>
      <c r="AI79" s="201"/>
    </row>
    <row r="80">
      <c r="H80" s="195">
        <v>45630.0</v>
      </c>
      <c r="I80" s="196" t="s">
        <v>26</v>
      </c>
      <c r="J80" s="196" t="s">
        <v>28</v>
      </c>
      <c r="K80" s="197">
        <v>9000.0</v>
      </c>
      <c r="L80" s="198" t="s">
        <v>55</v>
      </c>
      <c r="M80" s="130"/>
      <c r="N80" s="198" t="s">
        <v>942</v>
      </c>
      <c r="O80" s="200"/>
      <c r="P80" s="200"/>
      <c r="Q80" s="130"/>
      <c r="R80" s="199"/>
      <c r="S80" s="200"/>
      <c r="T80" s="132"/>
      <c r="AB80" s="201" t="str">
        <f>IFERROR(__xludf.DUMMYFUNCTION("FILTER('설정시트'!$D$7:$K$20,'설정시트'!$C$7:$C$20=I80)"),"식재료비")</f>
        <v>식재료비</v>
      </c>
      <c r="AC80" s="201" t="str">
        <f>IFERROR(__xludf.DUMMYFUNCTION("""COMPUTED_VALUE"""),"회사점심")</f>
        <v>회사점심</v>
      </c>
      <c r="AD80" s="201" t="str">
        <f>IFERROR(__xludf.DUMMYFUNCTION("""COMPUTED_VALUE"""),"간식/카페")</f>
        <v>간식/카페</v>
      </c>
      <c r="AE80" s="201" t="str">
        <f>IFERROR(__xludf.DUMMYFUNCTION("""COMPUTED_VALUE"""),"외식/배달")</f>
        <v>외식/배달</v>
      </c>
      <c r="AF80" s="201" t="str">
        <f>IFERROR(__xludf.DUMMYFUNCTION("""COMPUTED_VALUE"""),"기타")</f>
        <v>기타</v>
      </c>
      <c r="AG80" s="201"/>
      <c r="AH80" s="201"/>
      <c r="AI80" s="201"/>
    </row>
    <row r="81">
      <c r="H81" s="195">
        <v>45630.0</v>
      </c>
      <c r="I81" s="196" t="s">
        <v>26</v>
      </c>
      <c r="J81" s="196" t="s">
        <v>27</v>
      </c>
      <c r="K81" s="197">
        <v>17460.0</v>
      </c>
      <c r="L81" s="198" t="s">
        <v>55</v>
      </c>
      <c r="M81" s="130"/>
      <c r="N81" s="198" t="s">
        <v>943</v>
      </c>
      <c r="O81" s="200"/>
      <c r="P81" s="200"/>
      <c r="Q81" s="130"/>
      <c r="R81" s="199"/>
      <c r="S81" s="200"/>
      <c r="T81" s="132"/>
      <c r="AB81" s="201" t="str">
        <f>IFERROR(__xludf.DUMMYFUNCTION("FILTER('설정시트'!$D$7:$K$20,'설정시트'!$C$7:$C$20=I81)"),"식재료비")</f>
        <v>식재료비</v>
      </c>
      <c r="AC81" s="201" t="str">
        <f>IFERROR(__xludf.DUMMYFUNCTION("""COMPUTED_VALUE"""),"회사점심")</f>
        <v>회사점심</v>
      </c>
      <c r="AD81" s="201" t="str">
        <f>IFERROR(__xludf.DUMMYFUNCTION("""COMPUTED_VALUE"""),"간식/카페")</f>
        <v>간식/카페</v>
      </c>
      <c r="AE81" s="201" t="str">
        <f>IFERROR(__xludf.DUMMYFUNCTION("""COMPUTED_VALUE"""),"외식/배달")</f>
        <v>외식/배달</v>
      </c>
      <c r="AF81" s="201" t="str">
        <f>IFERROR(__xludf.DUMMYFUNCTION("""COMPUTED_VALUE"""),"기타")</f>
        <v>기타</v>
      </c>
      <c r="AG81" s="201"/>
      <c r="AH81" s="201"/>
      <c r="AI81" s="201"/>
    </row>
    <row r="82">
      <c r="H82" s="195">
        <v>45630.0</v>
      </c>
      <c r="I82" s="196" t="s">
        <v>32</v>
      </c>
      <c r="J82" s="196" t="s">
        <v>33</v>
      </c>
      <c r="K82" s="197">
        <v>80000.0</v>
      </c>
      <c r="L82" s="198" t="s">
        <v>54</v>
      </c>
      <c r="M82" s="130"/>
      <c r="N82" s="198" t="s">
        <v>944</v>
      </c>
      <c r="O82" s="200"/>
      <c r="P82" s="200"/>
      <c r="Q82" s="130"/>
      <c r="R82" s="199"/>
      <c r="S82" s="200"/>
      <c r="T82" s="132"/>
      <c r="AB82" s="201" t="str">
        <f>IFERROR(__xludf.DUMMYFUNCTION("FILTER('설정시트'!$D$7:$K$20,'설정시트'!$C$7:$C$20=I82)"),"의류/잡화")</f>
        <v>의류/잡화</v>
      </c>
      <c r="AC82" s="201" t="str">
        <f>IFERROR(__xludf.DUMMYFUNCTION("""COMPUTED_VALUE"""),"OTT")</f>
        <v>OTT</v>
      </c>
      <c r="AD82" s="201" t="str">
        <f>IFERROR(__xludf.DUMMYFUNCTION("""COMPUTED_VALUE"""),"문화생활")</f>
        <v>문화생활</v>
      </c>
      <c r="AE82" s="201" t="str">
        <f>IFERROR(__xludf.DUMMYFUNCTION("""COMPUTED_VALUE"""),"자기계발")</f>
        <v>자기계발</v>
      </c>
      <c r="AF82" s="201" t="str">
        <f>IFERROR(__xludf.DUMMYFUNCTION("""COMPUTED_VALUE"""),"미용")</f>
        <v>미용</v>
      </c>
      <c r="AG82" s="201" t="str">
        <f>IFERROR(__xludf.DUMMYFUNCTION("""COMPUTED_VALUE"""),"기타")</f>
        <v>기타</v>
      </c>
      <c r="AH82" s="201"/>
      <c r="AI82" s="201"/>
    </row>
    <row r="83">
      <c r="H83" s="195">
        <v>45631.0</v>
      </c>
      <c r="I83" s="196" t="s">
        <v>26</v>
      </c>
      <c r="J83" s="196" t="s">
        <v>27</v>
      </c>
      <c r="K83" s="197">
        <v>1500.0</v>
      </c>
      <c r="L83" s="198" t="s">
        <v>55</v>
      </c>
      <c r="M83" s="130"/>
      <c r="N83" s="198" t="s">
        <v>945</v>
      </c>
      <c r="O83" s="200"/>
      <c r="P83" s="200"/>
      <c r="Q83" s="130"/>
      <c r="R83" s="199"/>
      <c r="S83" s="200"/>
      <c r="T83" s="132"/>
      <c r="AB83" s="201" t="str">
        <f>IFERROR(__xludf.DUMMYFUNCTION("FILTER('설정시트'!$D$7:$K$20,'설정시트'!$C$7:$C$20=I83)"),"식재료비")</f>
        <v>식재료비</v>
      </c>
      <c r="AC83" s="201" t="str">
        <f>IFERROR(__xludf.DUMMYFUNCTION("""COMPUTED_VALUE"""),"회사점심")</f>
        <v>회사점심</v>
      </c>
      <c r="AD83" s="201" t="str">
        <f>IFERROR(__xludf.DUMMYFUNCTION("""COMPUTED_VALUE"""),"간식/카페")</f>
        <v>간식/카페</v>
      </c>
      <c r="AE83" s="201" t="str">
        <f>IFERROR(__xludf.DUMMYFUNCTION("""COMPUTED_VALUE"""),"외식/배달")</f>
        <v>외식/배달</v>
      </c>
      <c r="AF83" s="201" t="str">
        <f>IFERROR(__xludf.DUMMYFUNCTION("""COMPUTED_VALUE"""),"기타")</f>
        <v>기타</v>
      </c>
      <c r="AG83" s="201"/>
      <c r="AH83" s="201"/>
      <c r="AI83" s="201"/>
    </row>
    <row r="84">
      <c r="H84" s="195">
        <v>45631.0</v>
      </c>
      <c r="I84" s="196" t="s">
        <v>26</v>
      </c>
      <c r="J84" s="196" t="s">
        <v>27</v>
      </c>
      <c r="K84" s="197">
        <v>15150.0</v>
      </c>
      <c r="L84" s="198" t="s">
        <v>55</v>
      </c>
      <c r="M84" s="130"/>
      <c r="N84" s="198" t="s">
        <v>946</v>
      </c>
      <c r="O84" s="200"/>
      <c r="P84" s="200"/>
      <c r="Q84" s="130"/>
      <c r="R84" s="199"/>
      <c r="S84" s="200"/>
      <c r="T84" s="132"/>
      <c r="AB84" s="201" t="str">
        <f>IFERROR(__xludf.DUMMYFUNCTION("FILTER('설정시트'!$D$7:$K$20,'설정시트'!$C$7:$C$20=I84)"),"식재료비")</f>
        <v>식재료비</v>
      </c>
      <c r="AC84" s="201" t="str">
        <f>IFERROR(__xludf.DUMMYFUNCTION("""COMPUTED_VALUE"""),"회사점심")</f>
        <v>회사점심</v>
      </c>
      <c r="AD84" s="201" t="str">
        <f>IFERROR(__xludf.DUMMYFUNCTION("""COMPUTED_VALUE"""),"간식/카페")</f>
        <v>간식/카페</v>
      </c>
      <c r="AE84" s="201" t="str">
        <f>IFERROR(__xludf.DUMMYFUNCTION("""COMPUTED_VALUE"""),"외식/배달")</f>
        <v>외식/배달</v>
      </c>
      <c r="AF84" s="201" t="str">
        <f>IFERROR(__xludf.DUMMYFUNCTION("""COMPUTED_VALUE"""),"기타")</f>
        <v>기타</v>
      </c>
      <c r="AG84" s="201"/>
      <c r="AH84" s="201"/>
      <c r="AI84" s="201"/>
    </row>
    <row r="85">
      <c r="H85" s="195">
        <v>45631.0</v>
      </c>
      <c r="I85" s="196" t="s">
        <v>26</v>
      </c>
      <c r="J85" s="196" t="s">
        <v>29</v>
      </c>
      <c r="K85" s="197">
        <v>7600.0</v>
      </c>
      <c r="L85" s="198" t="s">
        <v>55</v>
      </c>
      <c r="M85" s="130"/>
      <c r="N85" s="198" t="s">
        <v>947</v>
      </c>
      <c r="O85" s="200"/>
      <c r="P85" s="200"/>
      <c r="Q85" s="130"/>
      <c r="R85" s="199"/>
      <c r="S85" s="200"/>
      <c r="T85" s="132"/>
      <c r="AB85" s="201" t="str">
        <f>IFERROR(__xludf.DUMMYFUNCTION("FILTER('설정시트'!$D$7:$K$20,'설정시트'!$C$7:$C$20=I85)"),"식재료비")</f>
        <v>식재료비</v>
      </c>
      <c r="AC85" s="201" t="str">
        <f>IFERROR(__xludf.DUMMYFUNCTION("""COMPUTED_VALUE"""),"회사점심")</f>
        <v>회사점심</v>
      </c>
      <c r="AD85" s="201" t="str">
        <f>IFERROR(__xludf.DUMMYFUNCTION("""COMPUTED_VALUE"""),"간식/카페")</f>
        <v>간식/카페</v>
      </c>
      <c r="AE85" s="201" t="str">
        <f>IFERROR(__xludf.DUMMYFUNCTION("""COMPUTED_VALUE"""),"외식/배달")</f>
        <v>외식/배달</v>
      </c>
      <c r="AF85" s="201" t="str">
        <f>IFERROR(__xludf.DUMMYFUNCTION("""COMPUTED_VALUE"""),"기타")</f>
        <v>기타</v>
      </c>
      <c r="AG85" s="201"/>
      <c r="AH85" s="201"/>
      <c r="AI85" s="201"/>
    </row>
    <row r="86">
      <c r="H86" s="195">
        <v>45631.0</v>
      </c>
      <c r="I86" s="196" t="s">
        <v>26</v>
      </c>
      <c r="J86" s="196" t="s">
        <v>27</v>
      </c>
      <c r="K86" s="197">
        <v>29000.0</v>
      </c>
      <c r="L86" s="198" t="s">
        <v>55</v>
      </c>
      <c r="M86" s="130"/>
      <c r="N86" s="198" t="s">
        <v>948</v>
      </c>
      <c r="O86" s="200"/>
      <c r="P86" s="200"/>
      <c r="Q86" s="130"/>
      <c r="R86" s="199"/>
      <c r="S86" s="200"/>
      <c r="T86" s="132"/>
      <c r="AB86" s="201" t="str">
        <f>IFERROR(__xludf.DUMMYFUNCTION("FILTER('설정시트'!$D$7:$K$20,'설정시트'!$C$7:$C$20=I86)"),"식재료비")</f>
        <v>식재료비</v>
      </c>
      <c r="AC86" s="201" t="str">
        <f>IFERROR(__xludf.DUMMYFUNCTION("""COMPUTED_VALUE"""),"회사점심")</f>
        <v>회사점심</v>
      </c>
      <c r="AD86" s="201" t="str">
        <f>IFERROR(__xludf.DUMMYFUNCTION("""COMPUTED_VALUE"""),"간식/카페")</f>
        <v>간식/카페</v>
      </c>
      <c r="AE86" s="201" t="str">
        <f>IFERROR(__xludf.DUMMYFUNCTION("""COMPUTED_VALUE"""),"외식/배달")</f>
        <v>외식/배달</v>
      </c>
      <c r="AF86" s="201" t="str">
        <f>IFERROR(__xludf.DUMMYFUNCTION("""COMPUTED_VALUE"""),"기타")</f>
        <v>기타</v>
      </c>
      <c r="AG86" s="201"/>
      <c r="AH86" s="201"/>
      <c r="AI86" s="201"/>
    </row>
    <row r="87">
      <c r="H87" s="195">
        <v>45631.0</v>
      </c>
      <c r="I87" s="196" t="s">
        <v>32</v>
      </c>
      <c r="J87" s="196" t="s">
        <v>37</v>
      </c>
      <c r="K87" s="197">
        <v>41000.0</v>
      </c>
      <c r="L87" s="198" t="s">
        <v>54</v>
      </c>
      <c r="M87" s="130"/>
      <c r="N87" s="198" t="s">
        <v>949</v>
      </c>
      <c r="O87" s="200"/>
      <c r="P87" s="200"/>
      <c r="Q87" s="130"/>
      <c r="R87" s="199"/>
      <c r="S87" s="200"/>
      <c r="T87" s="132"/>
      <c r="AB87" s="201" t="str">
        <f>IFERROR(__xludf.DUMMYFUNCTION("FILTER('설정시트'!$D$7:$K$20,'설정시트'!$C$7:$C$20=I87)"),"의류/잡화")</f>
        <v>의류/잡화</v>
      </c>
      <c r="AC87" s="201" t="str">
        <f>IFERROR(__xludf.DUMMYFUNCTION("""COMPUTED_VALUE"""),"OTT")</f>
        <v>OTT</v>
      </c>
      <c r="AD87" s="201" t="str">
        <f>IFERROR(__xludf.DUMMYFUNCTION("""COMPUTED_VALUE"""),"문화생활")</f>
        <v>문화생활</v>
      </c>
      <c r="AE87" s="201" t="str">
        <f>IFERROR(__xludf.DUMMYFUNCTION("""COMPUTED_VALUE"""),"자기계발")</f>
        <v>자기계발</v>
      </c>
      <c r="AF87" s="201" t="str">
        <f>IFERROR(__xludf.DUMMYFUNCTION("""COMPUTED_VALUE"""),"미용")</f>
        <v>미용</v>
      </c>
      <c r="AG87" s="201" t="str">
        <f>IFERROR(__xludf.DUMMYFUNCTION("""COMPUTED_VALUE"""),"기타")</f>
        <v>기타</v>
      </c>
      <c r="AH87" s="201"/>
      <c r="AI87" s="201"/>
    </row>
    <row r="88">
      <c r="H88" s="195">
        <v>45631.0</v>
      </c>
      <c r="I88" s="196" t="s">
        <v>51</v>
      </c>
      <c r="J88" s="196" t="s">
        <v>8</v>
      </c>
      <c r="K88" s="197">
        <v>10000.0</v>
      </c>
      <c r="L88" s="198" t="s">
        <v>54</v>
      </c>
      <c r="M88" s="130"/>
      <c r="N88" s="198" t="s">
        <v>950</v>
      </c>
      <c r="O88" s="200"/>
      <c r="P88" s="200"/>
      <c r="Q88" s="130"/>
      <c r="R88" s="199"/>
      <c r="S88" s="200"/>
      <c r="T88" s="132"/>
      <c r="AB88" s="201" t="str">
        <f>IFERROR(__xludf.DUMMYFUNCTION("FILTER('설정시트'!$D$7:$K$20,'설정시트'!$C$7:$C$20=I88)"),"축의/부의금")</f>
        <v>축의/부의금</v>
      </c>
      <c r="AC88" s="201" t="str">
        <f>IFERROR(__xludf.DUMMYFUNCTION("""COMPUTED_VALUE"""),"생신/생일선물")</f>
        <v>생신/생일선물</v>
      </c>
      <c r="AD88" s="201" t="str">
        <f>IFERROR(__xludf.DUMMYFUNCTION("""COMPUTED_VALUE"""),"명절/어버이날")</f>
        <v>명절/어버이날</v>
      </c>
      <c r="AE88" s="201" t="str">
        <f>IFERROR(__xludf.DUMMYFUNCTION("""COMPUTED_VALUE"""),"여행")</f>
        <v>여행</v>
      </c>
      <c r="AF88" s="201" t="str">
        <f>IFERROR(__xludf.DUMMYFUNCTION("""COMPUTED_VALUE"""),"기타")</f>
        <v>기타</v>
      </c>
      <c r="AG88" s="201"/>
      <c r="AH88" s="201"/>
      <c r="AI88" s="201"/>
    </row>
    <row r="89">
      <c r="H89" s="195">
        <v>45632.0</v>
      </c>
      <c r="I89" s="196" t="s">
        <v>26</v>
      </c>
      <c r="J89" s="196" t="s">
        <v>27</v>
      </c>
      <c r="K89" s="197">
        <v>35163.0</v>
      </c>
      <c r="L89" s="198" t="s">
        <v>55</v>
      </c>
      <c r="M89" s="130"/>
      <c r="N89" s="198" t="s">
        <v>951</v>
      </c>
      <c r="O89" s="200"/>
      <c r="P89" s="200"/>
      <c r="Q89" s="130"/>
      <c r="R89" s="199"/>
      <c r="S89" s="200"/>
      <c r="T89" s="132"/>
      <c r="AB89" s="201" t="str">
        <f>IFERROR(__xludf.DUMMYFUNCTION("FILTER('설정시트'!$D$7:$K$20,'설정시트'!$C$7:$C$20=I89)"),"식재료비")</f>
        <v>식재료비</v>
      </c>
      <c r="AC89" s="201" t="str">
        <f>IFERROR(__xludf.DUMMYFUNCTION("""COMPUTED_VALUE"""),"회사점심")</f>
        <v>회사점심</v>
      </c>
      <c r="AD89" s="201" t="str">
        <f>IFERROR(__xludf.DUMMYFUNCTION("""COMPUTED_VALUE"""),"간식/카페")</f>
        <v>간식/카페</v>
      </c>
      <c r="AE89" s="201" t="str">
        <f>IFERROR(__xludf.DUMMYFUNCTION("""COMPUTED_VALUE"""),"외식/배달")</f>
        <v>외식/배달</v>
      </c>
      <c r="AF89" s="201" t="str">
        <f>IFERROR(__xludf.DUMMYFUNCTION("""COMPUTED_VALUE"""),"기타")</f>
        <v>기타</v>
      </c>
      <c r="AG89" s="201"/>
      <c r="AH89" s="201"/>
      <c r="AI89" s="201"/>
    </row>
    <row r="90">
      <c r="H90" s="195">
        <v>45632.0</v>
      </c>
      <c r="I90" s="196" t="s">
        <v>51</v>
      </c>
      <c r="J90" s="196" t="s">
        <v>8</v>
      </c>
      <c r="K90" s="197">
        <v>50000.0</v>
      </c>
      <c r="L90" s="198" t="s">
        <v>54</v>
      </c>
      <c r="M90" s="130"/>
      <c r="N90" s="198" t="s">
        <v>952</v>
      </c>
      <c r="O90" s="200"/>
      <c r="P90" s="200"/>
      <c r="Q90" s="130"/>
      <c r="R90" s="199"/>
      <c r="S90" s="200"/>
      <c r="T90" s="132"/>
      <c r="AB90" s="201" t="str">
        <f>IFERROR(__xludf.DUMMYFUNCTION("FILTER('설정시트'!$D$7:$K$20,'설정시트'!$C$7:$C$20=I90)"),"축의/부의금")</f>
        <v>축의/부의금</v>
      </c>
      <c r="AC90" s="201" t="str">
        <f>IFERROR(__xludf.DUMMYFUNCTION("""COMPUTED_VALUE"""),"생신/생일선물")</f>
        <v>생신/생일선물</v>
      </c>
      <c r="AD90" s="201" t="str">
        <f>IFERROR(__xludf.DUMMYFUNCTION("""COMPUTED_VALUE"""),"명절/어버이날")</f>
        <v>명절/어버이날</v>
      </c>
      <c r="AE90" s="201" t="str">
        <f>IFERROR(__xludf.DUMMYFUNCTION("""COMPUTED_VALUE"""),"여행")</f>
        <v>여행</v>
      </c>
      <c r="AF90" s="201" t="str">
        <f>IFERROR(__xludf.DUMMYFUNCTION("""COMPUTED_VALUE"""),"기타")</f>
        <v>기타</v>
      </c>
      <c r="AG90" s="201"/>
      <c r="AH90" s="201"/>
      <c r="AI90" s="201"/>
    </row>
    <row r="91">
      <c r="H91" s="195">
        <v>45633.0</v>
      </c>
      <c r="I91" s="196" t="s">
        <v>21</v>
      </c>
      <c r="J91" s="196" t="s">
        <v>18</v>
      </c>
      <c r="K91" s="197">
        <v>3300.0</v>
      </c>
      <c r="L91" s="198" t="s">
        <v>53</v>
      </c>
      <c r="M91" s="130"/>
      <c r="N91" s="198" t="s">
        <v>953</v>
      </c>
      <c r="O91" s="200"/>
      <c r="P91" s="200"/>
      <c r="Q91" s="130"/>
      <c r="R91" s="199"/>
      <c r="S91" s="200"/>
      <c r="T91" s="132"/>
      <c r="AB91" s="201" t="str">
        <f>IFERROR(__xludf.DUMMYFUNCTION("FILTER('설정시트'!$D$7:$K$20,'설정시트'!$C$7:$C$20=I91)"),"관리비")</f>
        <v>관리비</v>
      </c>
      <c r="AC91" s="201" t="str">
        <f>IFERROR(__xludf.DUMMYFUNCTION("""COMPUTED_VALUE"""),"대출이자")</f>
        <v>대출이자</v>
      </c>
      <c r="AD91" s="201" t="str">
        <f>IFERROR(__xludf.DUMMYFUNCTION("""COMPUTED_VALUE"""),"통신비")</f>
        <v>통신비</v>
      </c>
      <c r="AE91" s="201" t="str">
        <f>IFERROR(__xludf.DUMMYFUNCTION("""COMPUTED_VALUE"""),"보험료")</f>
        <v>보험료</v>
      </c>
      <c r="AF91" s="201" t="str">
        <f>IFERROR(__xludf.DUMMYFUNCTION("""COMPUTED_VALUE"""),"곗돈")</f>
        <v>곗돈</v>
      </c>
      <c r="AG91" s="201"/>
      <c r="AH91" s="201"/>
      <c r="AI91" s="201"/>
    </row>
    <row r="92">
      <c r="H92" s="195">
        <v>45633.0</v>
      </c>
      <c r="I92" s="196" t="s">
        <v>51</v>
      </c>
      <c r="J92" s="196" t="s">
        <v>47</v>
      </c>
      <c r="K92" s="197">
        <v>50000.0</v>
      </c>
      <c r="L92" s="198" t="s">
        <v>54</v>
      </c>
      <c r="M92" s="130"/>
      <c r="N92" s="198" t="s">
        <v>954</v>
      </c>
      <c r="O92" s="200"/>
      <c r="P92" s="200"/>
      <c r="Q92" s="130"/>
      <c r="R92" s="199"/>
      <c r="S92" s="200"/>
      <c r="T92" s="132"/>
      <c r="AB92" s="201" t="str">
        <f>IFERROR(__xludf.DUMMYFUNCTION("FILTER('설정시트'!$D$7:$K$20,'설정시트'!$C$7:$C$20=I92)"),"축의/부의금")</f>
        <v>축의/부의금</v>
      </c>
      <c r="AC92" s="201" t="str">
        <f>IFERROR(__xludf.DUMMYFUNCTION("""COMPUTED_VALUE"""),"생신/생일선물")</f>
        <v>생신/생일선물</v>
      </c>
      <c r="AD92" s="201" t="str">
        <f>IFERROR(__xludf.DUMMYFUNCTION("""COMPUTED_VALUE"""),"명절/어버이날")</f>
        <v>명절/어버이날</v>
      </c>
      <c r="AE92" s="201" t="str">
        <f>IFERROR(__xludf.DUMMYFUNCTION("""COMPUTED_VALUE"""),"여행")</f>
        <v>여행</v>
      </c>
      <c r="AF92" s="201" t="str">
        <f>IFERROR(__xludf.DUMMYFUNCTION("""COMPUTED_VALUE"""),"기타")</f>
        <v>기타</v>
      </c>
      <c r="AG92" s="201"/>
      <c r="AH92" s="201"/>
      <c r="AI92" s="201"/>
    </row>
    <row r="93">
      <c r="H93" s="195">
        <v>45634.0</v>
      </c>
      <c r="I93" s="196" t="s">
        <v>26</v>
      </c>
      <c r="J93" s="196" t="s">
        <v>27</v>
      </c>
      <c r="K93" s="197">
        <v>9900.0</v>
      </c>
      <c r="L93" s="198" t="s">
        <v>55</v>
      </c>
      <c r="M93" s="130"/>
      <c r="N93" s="198" t="s">
        <v>955</v>
      </c>
      <c r="O93" s="200"/>
      <c r="P93" s="200"/>
      <c r="Q93" s="130"/>
      <c r="R93" s="199"/>
      <c r="S93" s="200"/>
      <c r="T93" s="132"/>
      <c r="AB93" s="201" t="str">
        <f>IFERROR(__xludf.DUMMYFUNCTION("FILTER('설정시트'!$D$7:$K$20,'설정시트'!$C$7:$C$20=I93)"),"식재료비")</f>
        <v>식재료비</v>
      </c>
      <c r="AC93" s="201" t="str">
        <f>IFERROR(__xludf.DUMMYFUNCTION("""COMPUTED_VALUE"""),"회사점심")</f>
        <v>회사점심</v>
      </c>
      <c r="AD93" s="201" t="str">
        <f>IFERROR(__xludf.DUMMYFUNCTION("""COMPUTED_VALUE"""),"간식/카페")</f>
        <v>간식/카페</v>
      </c>
      <c r="AE93" s="201" t="str">
        <f>IFERROR(__xludf.DUMMYFUNCTION("""COMPUTED_VALUE"""),"외식/배달")</f>
        <v>외식/배달</v>
      </c>
      <c r="AF93" s="201" t="str">
        <f>IFERROR(__xludf.DUMMYFUNCTION("""COMPUTED_VALUE"""),"기타")</f>
        <v>기타</v>
      </c>
      <c r="AG93" s="201"/>
      <c r="AH93" s="201"/>
      <c r="AI93" s="201"/>
    </row>
    <row r="94">
      <c r="H94" s="195">
        <v>45634.0</v>
      </c>
      <c r="I94" s="196" t="s">
        <v>39</v>
      </c>
      <c r="J94" s="196" t="s">
        <v>8</v>
      </c>
      <c r="K94" s="197">
        <v>8800.0</v>
      </c>
      <c r="L94" s="198" t="s">
        <v>55</v>
      </c>
      <c r="M94" s="130"/>
      <c r="N94" s="198" t="s">
        <v>956</v>
      </c>
      <c r="O94" s="200"/>
      <c r="P94" s="200"/>
      <c r="Q94" s="130"/>
      <c r="R94" s="199"/>
      <c r="S94" s="200"/>
      <c r="T94" s="132"/>
      <c r="AB94" s="201" t="str">
        <f>IFERROR(__xludf.DUMMYFUNCTION("FILTER('설정시트'!$D$7:$K$20,'설정시트'!$C$7:$C$20=I94)"),"약국")</f>
        <v>약국</v>
      </c>
      <c r="AC94" s="201" t="str">
        <f>IFERROR(__xludf.DUMMYFUNCTION("""COMPUTED_VALUE"""),"병원비")</f>
        <v>병원비</v>
      </c>
      <c r="AD94" s="201" t="str">
        <f>IFERROR(__xludf.DUMMYFUNCTION("""COMPUTED_VALUE"""),"영양제")</f>
        <v>영양제</v>
      </c>
      <c r="AE94" s="201" t="str">
        <f>IFERROR(__xludf.DUMMYFUNCTION("""COMPUTED_VALUE"""),"교통비")</f>
        <v>교통비</v>
      </c>
      <c r="AF94" s="201" t="str">
        <f>IFERROR(__xludf.DUMMYFUNCTION("""COMPUTED_VALUE"""),"주유비")</f>
        <v>주유비</v>
      </c>
      <c r="AG94" s="201" t="str">
        <f>IFERROR(__xludf.DUMMYFUNCTION("""COMPUTED_VALUE"""),"기타")</f>
        <v>기타</v>
      </c>
      <c r="AH94" s="201"/>
      <c r="AI94" s="201"/>
    </row>
    <row r="95">
      <c r="H95" s="195">
        <v>45634.0</v>
      </c>
      <c r="I95" s="196" t="s">
        <v>26</v>
      </c>
      <c r="J95" s="196" t="s">
        <v>27</v>
      </c>
      <c r="K95" s="197">
        <v>51210.0</v>
      </c>
      <c r="L95" s="198" t="s">
        <v>55</v>
      </c>
      <c r="M95" s="130"/>
      <c r="N95" s="198" t="s">
        <v>957</v>
      </c>
      <c r="O95" s="200"/>
      <c r="P95" s="200"/>
      <c r="Q95" s="130"/>
      <c r="R95" s="199"/>
      <c r="S95" s="200"/>
      <c r="T95" s="132"/>
      <c r="AB95" s="201" t="str">
        <f>IFERROR(__xludf.DUMMYFUNCTION("FILTER('설정시트'!$D$7:$K$20,'설정시트'!$C$7:$C$20=I95)"),"식재료비")</f>
        <v>식재료비</v>
      </c>
      <c r="AC95" s="201" t="str">
        <f>IFERROR(__xludf.DUMMYFUNCTION("""COMPUTED_VALUE"""),"회사점심")</f>
        <v>회사점심</v>
      </c>
      <c r="AD95" s="201" t="str">
        <f>IFERROR(__xludf.DUMMYFUNCTION("""COMPUTED_VALUE"""),"간식/카페")</f>
        <v>간식/카페</v>
      </c>
      <c r="AE95" s="201" t="str">
        <f>IFERROR(__xludf.DUMMYFUNCTION("""COMPUTED_VALUE"""),"외식/배달")</f>
        <v>외식/배달</v>
      </c>
      <c r="AF95" s="201" t="str">
        <f>IFERROR(__xludf.DUMMYFUNCTION("""COMPUTED_VALUE"""),"기타")</f>
        <v>기타</v>
      </c>
      <c r="AG95" s="201"/>
      <c r="AH95" s="201"/>
      <c r="AI95" s="201"/>
    </row>
    <row r="96">
      <c r="H96" s="195">
        <v>45634.0</v>
      </c>
      <c r="I96" s="196" t="s">
        <v>38</v>
      </c>
      <c r="J96" s="196" t="s">
        <v>34</v>
      </c>
      <c r="K96" s="197">
        <v>4465.0</v>
      </c>
      <c r="L96" s="198" t="s">
        <v>53</v>
      </c>
      <c r="M96" s="130"/>
      <c r="N96" s="198" t="s">
        <v>958</v>
      </c>
      <c r="O96" s="200"/>
      <c r="P96" s="200"/>
      <c r="Q96" s="130"/>
      <c r="R96" s="199"/>
      <c r="S96" s="200"/>
      <c r="T96" s="132"/>
      <c r="AB96" s="201" t="str">
        <f>IFERROR(__xludf.DUMMYFUNCTION("FILTER('설정시트'!$D$7:$K$20,'설정시트'!$C$7:$C$20=I96)"),"의류/잡화")</f>
        <v>의류/잡화</v>
      </c>
      <c r="AC96" s="201" t="str">
        <f>IFERROR(__xludf.DUMMYFUNCTION("""COMPUTED_VALUE"""),"OTT")</f>
        <v>OTT</v>
      </c>
      <c r="AD96" s="201" t="str">
        <f>IFERROR(__xludf.DUMMYFUNCTION("""COMPUTED_VALUE"""),"문화생활")</f>
        <v>문화생활</v>
      </c>
      <c r="AE96" s="201" t="str">
        <f>IFERROR(__xludf.DUMMYFUNCTION("""COMPUTED_VALUE"""),"자기계발")</f>
        <v>자기계발</v>
      </c>
      <c r="AF96" s="201" t="str">
        <f>IFERROR(__xludf.DUMMYFUNCTION("""COMPUTED_VALUE"""),"미용")</f>
        <v>미용</v>
      </c>
      <c r="AG96" s="201" t="str">
        <f>IFERROR(__xludf.DUMMYFUNCTION("""COMPUTED_VALUE"""),"기타")</f>
        <v>기타</v>
      </c>
      <c r="AH96" s="201"/>
      <c r="AI96" s="201"/>
    </row>
    <row r="97">
      <c r="H97" s="195">
        <v>45635.0</v>
      </c>
      <c r="I97" s="196" t="s">
        <v>14</v>
      </c>
      <c r="J97" s="196" t="s">
        <v>18</v>
      </c>
      <c r="K97" s="197">
        <v>54560.0</v>
      </c>
      <c r="L97" s="198" t="s">
        <v>56</v>
      </c>
      <c r="M97" s="130"/>
      <c r="N97" s="198" t="s">
        <v>959</v>
      </c>
      <c r="O97" s="200"/>
      <c r="P97" s="200"/>
      <c r="Q97" s="130"/>
      <c r="R97" s="199"/>
      <c r="S97" s="200"/>
      <c r="T97" s="132"/>
      <c r="AB97" s="201" t="str">
        <f>IFERROR(__xludf.DUMMYFUNCTION("FILTER('설정시트'!$D$7:$K$20,'설정시트'!$C$7:$C$20=I97)"),"관리비")</f>
        <v>관리비</v>
      </c>
      <c r="AC97" s="201" t="str">
        <f>IFERROR(__xludf.DUMMYFUNCTION("""COMPUTED_VALUE"""),"월세")</f>
        <v>월세</v>
      </c>
      <c r="AD97" s="201" t="str">
        <f>IFERROR(__xludf.DUMMYFUNCTION("""COMPUTED_VALUE"""),"대출이자")</f>
        <v>대출이자</v>
      </c>
      <c r="AE97" s="201" t="str">
        <f>IFERROR(__xludf.DUMMYFUNCTION("""COMPUTED_VALUE"""),"통신비")</f>
        <v>통신비</v>
      </c>
      <c r="AF97" s="201" t="str">
        <f>IFERROR(__xludf.DUMMYFUNCTION("""COMPUTED_VALUE"""),"보험료")</f>
        <v>보험료</v>
      </c>
      <c r="AG97" s="201" t="str">
        <f>IFERROR(__xludf.DUMMYFUNCTION("""COMPUTED_VALUE"""),"곗돈")</f>
        <v>곗돈</v>
      </c>
      <c r="AH97" s="201"/>
      <c r="AI97" s="201"/>
    </row>
    <row r="98">
      <c r="H98" s="195">
        <v>45635.0</v>
      </c>
      <c r="I98" s="196" t="s">
        <v>31</v>
      </c>
      <c r="J98" s="196" t="s">
        <v>28</v>
      </c>
      <c r="K98" s="197">
        <v>5800.0</v>
      </c>
      <c r="L98" s="198" t="s">
        <v>58</v>
      </c>
      <c r="M98" s="130"/>
      <c r="N98" s="198" t="s">
        <v>960</v>
      </c>
      <c r="O98" s="200"/>
      <c r="P98" s="200"/>
      <c r="Q98" s="130"/>
      <c r="R98" s="199"/>
      <c r="S98" s="200"/>
      <c r="T98" s="132"/>
      <c r="AB98" s="201" t="str">
        <f>IFERROR(__xludf.DUMMYFUNCTION("FILTER('설정시트'!$D$7:$K$20,'설정시트'!$C$7:$C$20=I98)"),"식재료비")</f>
        <v>식재료비</v>
      </c>
      <c r="AC98" s="201" t="str">
        <f>IFERROR(__xludf.DUMMYFUNCTION("""COMPUTED_VALUE"""),"회사점심")</f>
        <v>회사점심</v>
      </c>
      <c r="AD98" s="201" t="str">
        <f>IFERROR(__xludf.DUMMYFUNCTION("""COMPUTED_VALUE"""),"간식/카페")</f>
        <v>간식/카페</v>
      </c>
      <c r="AE98" s="201" t="str">
        <f>IFERROR(__xludf.DUMMYFUNCTION("""COMPUTED_VALUE"""),"외식/배달")</f>
        <v>외식/배달</v>
      </c>
      <c r="AF98" s="201" t="str">
        <f>IFERROR(__xludf.DUMMYFUNCTION("""COMPUTED_VALUE"""),"기타")</f>
        <v>기타</v>
      </c>
      <c r="AG98" s="201"/>
      <c r="AH98" s="201"/>
      <c r="AI98" s="201"/>
    </row>
    <row r="99">
      <c r="H99" s="195">
        <v>45635.0</v>
      </c>
      <c r="I99" s="196" t="s">
        <v>32</v>
      </c>
      <c r="J99" s="196" t="s">
        <v>37</v>
      </c>
      <c r="K99" s="197">
        <v>16898.0</v>
      </c>
      <c r="L99" s="198" t="s">
        <v>55</v>
      </c>
      <c r="M99" s="130"/>
      <c r="N99" s="198" t="s">
        <v>961</v>
      </c>
      <c r="O99" s="200"/>
      <c r="P99" s="200"/>
      <c r="Q99" s="130"/>
      <c r="R99" s="199"/>
      <c r="S99" s="200"/>
      <c r="T99" s="132"/>
      <c r="AB99" s="201" t="str">
        <f>IFERROR(__xludf.DUMMYFUNCTION("FILTER('설정시트'!$D$7:$K$20,'설정시트'!$C$7:$C$20=I99)"),"의류/잡화")</f>
        <v>의류/잡화</v>
      </c>
      <c r="AC99" s="201" t="str">
        <f>IFERROR(__xludf.DUMMYFUNCTION("""COMPUTED_VALUE"""),"OTT")</f>
        <v>OTT</v>
      </c>
      <c r="AD99" s="201" t="str">
        <f>IFERROR(__xludf.DUMMYFUNCTION("""COMPUTED_VALUE"""),"문화생활")</f>
        <v>문화생활</v>
      </c>
      <c r="AE99" s="201" t="str">
        <f>IFERROR(__xludf.DUMMYFUNCTION("""COMPUTED_VALUE"""),"자기계발")</f>
        <v>자기계발</v>
      </c>
      <c r="AF99" s="201" t="str">
        <f>IFERROR(__xludf.DUMMYFUNCTION("""COMPUTED_VALUE"""),"미용")</f>
        <v>미용</v>
      </c>
      <c r="AG99" s="201" t="str">
        <f>IFERROR(__xludf.DUMMYFUNCTION("""COMPUTED_VALUE"""),"기타")</f>
        <v>기타</v>
      </c>
      <c r="AH99" s="201"/>
      <c r="AI99" s="201"/>
    </row>
    <row r="100">
      <c r="H100" s="195">
        <v>45636.0</v>
      </c>
      <c r="I100" s="196" t="s">
        <v>21</v>
      </c>
      <c r="J100" s="196" t="s">
        <v>20</v>
      </c>
      <c r="K100" s="197">
        <v>50000.0</v>
      </c>
      <c r="L100" s="198" t="s">
        <v>54</v>
      </c>
      <c r="M100" s="130"/>
      <c r="N100" s="198" t="s">
        <v>247</v>
      </c>
      <c r="O100" s="200"/>
      <c r="P100" s="200"/>
      <c r="Q100" s="130"/>
      <c r="R100" s="199"/>
      <c r="S100" s="200"/>
      <c r="T100" s="132"/>
      <c r="AB100" s="201" t="str">
        <f>IFERROR(__xludf.DUMMYFUNCTION("FILTER('설정시트'!$D$7:$K$20,'설정시트'!$C$7:$C$20=I100)"),"관리비")</f>
        <v>관리비</v>
      </c>
      <c r="AC100" s="201" t="str">
        <f>IFERROR(__xludf.DUMMYFUNCTION("""COMPUTED_VALUE"""),"대출이자")</f>
        <v>대출이자</v>
      </c>
      <c r="AD100" s="201" t="str">
        <f>IFERROR(__xludf.DUMMYFUNCTION("""COMPUTED_VALUE"""),"통신비")</f>
        <v>통신비</v>
      </c>
      <c r="AE100" s="201" t="str">
        <f>IFERROR(__xludf.DUMMYFUNCTION("""COMPUTED_VALUE"""),"보험료")</f>
        <v>보험료</v>
      </c>
      <c r="AF100" s="201" t="str">
        <f>IFERROR(__xludf.DUMMYFUNCTION("""COMPUTED_VALUE"""),"곗돈")</f>
        <v>곗돈</v>
      </c>
      <c r="AG100" s="201"/>
      <c r="AH100" s="201"/>
      <c r="AI100" s="201"/>
    </row>
    <row r="101">
      <c r="H101" s="195">
        <v>45636.0</v>
      </c>
      <c r="I101" s="196" t="s">
        <v>26</v>
      </c>
      <c r="J101" s="196" t="s">
        <v>27</v>
      </c>
      <c r="K101" s="197">
        <v>33610.0</v>
      </c>
      <c r="L101" s="198" t="s">
        <v>55</v>
      </c>
      <c r="M101" s="130"/>
      <c r="N101" s="198" t="s">
        <v>962</v>
      </c>
      <c r="O101" s="200"/>
      <c r="P101" s="200"/>
      <c r="Q101" s="130"/>
      <c r="R101" s="199"/>
      <c r="S101" s="200"/>
      <c r="T101" s="132"/>
      <c r="AB101" s="201" t="str">
        <f>IFERROR(__xludf.DUMMYFUNCTION("FILTER('설정시트'!$D$7:$K$20,'설정시트'!$C$7:$C$20=I101)"),"식재료비")</f>
        <v>식재료비</v>
      </c>
      <c r="AC101" s="201" t="str">
        <f>IFERROR(__xludf.DUMMYFUNCTION("""COMPUTED_VALUE"""),"회사점심")</f>
        <v>회사점심</v>
      </c>
      <c r="AD101" s="201" t="str">
        <f>IFERROR(__xludf.DUMMYFUNCTION("""COMPUTED_VALUE"""),"간식/카페")</f>
        <v>간식/카페</v>
      </c>
      <c r="AE101" s="201" t="str">
        <f>IFERROR(__xludf.DUMMYFUNCTION("""COMPUTED_VALUE"""),"외식/배달")</f>
        <v>외식/배달</v>
      </c>
      <c r="AF101" s="201" t="str">
        <f>IFERROR(__xludf.DUMMYFUNCTION("""COMPUTED_VALUE"""),"기타")</f>
        <v>기타</v>
      </c>
      <c r="AG101" s="201"/>
      <c r="AH101" s="201"/>
      <c r="AI101" s="201"/>
    </row>
    <row r="102">
      <c r="H102" s="195">
        <v>45636.0</v>
      </c>
      <c r="I102" s="196" t="s">
        <v>14</v>
      </c>
      <c r="J102" s="196" t="s">
        <v>18</v>
      </c>
      <c r="K102" s="202">
        <v>65000.0</v>
      </c>
      <c r="L102" s="198" t="s">
        <v>55</v>
      </c>
      <c r="M102" s="130"/>
      <c r="N102" s="198" t="s">
        <v>963</v>
      </c>
      <c r="O102" s="200"/>
      <c r="P102" s="200"/>
      <c r="Q102" s="130"/>
      <c r="R102" s="261" t="s">
        <v>964</v>
      </c>
      <c r="S102" s="178"/>
      <c r="T102" s="262"/>
      <c r="AB102" s="201" t="str">
        <f>IFERROR(__xludf.DUMMYFUNCTION("FILTER('설정시트'!$D$7:$K$20,'설정시트'!$C$7:$C$20=I102)"),"관리비")</f>
        <v>관리비</v>
      </c>
      <c r="AC102" s="201" t="str">
        <f>IFERROR(__xludf.DUMMYFUNCTION("""COMPUTED_VALUE"""),"월세")</f>
        <v>월세</v>
      </c>
      <c r="AD102" s="201" t="str">
        <f>IFERROR(__xludf.DUMMYFUNCTION("""COMPUTED_VALUE"""),"대출이자")</f>
        <v>대출이자</v>
      </c>
      <c r="AE102" s="201" t="str">
        <f>IFERROR(__xludf.DUMMYFUNCTION("""COMPUTED_VALUE"""),"통신비")</f>
        <v>통신비</v>
      </c>
      <c r="AF102" s="201" t="str">
        <f>IFERROR(__xludf.DUMMYFUNCTION("""COMPUTED_VALUE"""),"보험료")</f>
        <v>보험료</v>
      </c>
      <c r="AG102" s="201" t="str">
        <f>IFERROR(__xludf.DUMMYFUNCTION("""COMPUTED_VALUE"""),"곗돈")</f>
        <v>곗돈</v>
      </c>
      <c r="AH102" s="201"/>
      <c r="AI102" s="201"/>
    </row>
    <row r="103">
      <c r="H103" s="195">
        <v>45636.0</v>
      </c>
      <c r="I103" s="196" t="s">
        <v>31</v>
      </c>
      <c r="J103" s="196" t="s">
        <v>28</v>
      </c>
      <c r="K103" s="197">
        <v>6000.0</v>
      </c>
      <c r="L103" s="198" t="s">
        <v>58</v>
      </c>
      <c r="M103" s="130"/>
      <c r="N103" s="198" t="s">
        <v>965</v>
      </c>
      <c r="O103" s="200"/>
      <c r="P103" s="200"/>
      <c r="Q103" s="130"/>
      <c r="R103" s="199"/>
      <c r="S103" s="200"/>
      <c r="T103" s="132"/>
      <c r="AB103" s="201" t="str">
        <f>IFERROR(__xludf.DUMMYFUNCTION("FILTER('설정시트'!$D$7:$K$20,'설정시트'!$C$7:$C$20=I103)"),"식재료비")</f>
        <v>식재료비</v>
      </c>
      <c r="AC103" s="201" t="str">
        <f>IFERROR(__xludf.DUMMYFUNCTION("""COMPUTED_VALUE"""),"회사점심")</f>
        <v>회사점심</v>
      </c>
      <c r="AD103" s="201" t="str">
        <f>IFERROR(__xludf.DUMMYFUNCTION("""COMPUTED_VALUE"""),"간식/카페")</f>
        <v>간식/카페</v>
      </c>
      <c r="AE103" s="201" t="str">
        <f>IFERROR(__xludf.DUMMYFUNCTION("""COMPUTED_VALUE"""),"외식/배달")</f>
        <v>외식/배달</v>
      </c>
      <c r="AF103" s="201" t="str">
        <f>IFERROR(__xludf.DUMMYFUNCTION("""COMPUTED_VALUE"""),"기타")</f>
        <v>기타</v>
      </c>
      <c r="AG103" s="201"/>
      <c r="AH103" s="201"/>
      <c r="AI103" s="201"/>
    </row>
    <row r="104">
      <c r="H104" s="195">
        <v>45636.0</v>
      </c>
      <c r="I104" s="196" t="s">
        <v>45</v>
      </c>
      <c r="J104" s="196" t="s">
        <v>40</v>
      </c>
      <c r="K104" s="197">
        <v>5000.0</v>
      </c>
      <c r="L104" s="198" t="s">
        <v>58</v>
      </c>
      <c r="M104" s="130"/>
      <c r="N104" s="198" t="s">
        <v>966</v>
      </c>
      <c r="O104" s="200"/>
      <c r="P104" s="200"/>
      <c r="Q104" s="130"/>
      <c r="R104" s="199"/>
      <c r="S104" s="200"/>
      <c r="T104" s="132"/>
      <c r="AB104" s="201" t="str">
        <f>IFERROR(__xludf.DUMMYFUNCTION("FILTER('설정시트'!$D$7:$K$20,'설정시트'!$C$7:$C$20=I104)"),"약국")</f>
        <v>약국</v>
      </c>
      <c r="AC104" s="201" t="str">
        <f>IFERROR(__xludf.DUMMYFUNCTION("""COMPUTED_VALUE"""),"병원비")</f>
        <v>병원비</v>
      </c>
      <c r="AD104" s="201" t="str">
        <f>IFERROR(__xludf.DUMMYFUNCTION("""COMPUTED_VALUE"""),"영양제")</f>
        <v>영양제</v>
      </c>
      <c r="AE104" s="201" t="str">
        <f>IFERROR(__xludf.DUMMYFUNCTION("""COMPUTED_VALUE"""),"교통비")</f>
        <v>교통비</v>
      </c>
      <c r="AF104" s="201" t="str">
        <f>IFERROR(__xludf.DUMMYFUNCTION("""COMPUTED_VALUE"""),"주유비")</f>
        <v>주유비</v>
      </c>
      <c r="AG104" s="201" t="str">
        <f>IFERROR(__xludf.DUMMYFUNCTION("""COMPUTED_VALUE"""),"기타")</f>
        <v>기타</v>
      </c>
      <c r="AH104" s="201"/>
      <c r="AI104" s="201"/>
    </row>
    <row r="105">
      <c r="H105" s="195">
        <v>45636.0</v>
      </c>
      <c r="I105" s="196" t="s">
        <v>26</v>
      </c>
      <c r="J105" s="196" t="s">
        <v>29</v>
      </c>
      <c r="K105" s="202">
        <v>6200.0</v>
      </c>
      <c r="L105" s="198" t="s">
        <v>55</v>
      </c>
      <c r="M105" s="130"/>
      <c r="N105" s="198" t="s">
        <v>967</v>
      </c>
      <c r="O105" s="200"/>
      <c r="P105" s="200"/>
      <c r="Q105" s="130"/>
      <c r="R105" s="199"/>
      <c r="S105" s="200"/>
      <c r="T105" s="132"/>
      <c r="AB105" s="201" t="str">
        <f>IFERROR(__xludf.DUMMYFUNCTION("FILTER('설정시트'!$D$7:$K$20,'설정시트'!$C$7:$C$20=I105)"),"식재료비")</f>
        <v>식재료비</v>
      </c>
      <c r="AC105" s="201" t="str">
        <f>IFERROR(__xludf.DUMMYFUNCTION("""COMPUTED_VALUE"""),"회사점심")</f>
        <v>회사점심</v>
      </c>
      <c r="AD105" s="201" t="str">
        <f>IFERROR(__xludf.DUMMYFUNCTION("""COMPUTED_VALUE"""),"간식/카페")</f>
        <v>간식/카페</v>
      </c>
      <c r="AE105" s="201" t="str">
        <f>IFERROR(__xludf.DUMMYFUNCTION("""COMPUTED_VALUE"""),"외식/배달")</f>
        <v>외식/배달</v>
      </c>
      <c r="AF105" s="201" t="str">
        <f>IFERROR(__xludf.DUMMYFUNCTION("""COMPUTED_VALUE"""),"기타")</f>
        <v>기타</v>
      </c>
      <c r="AG105" s="201"/>
      <c r="AH105" s="201"/>
      <c r="AI105" s="201"/>
    </row>
    <row r="106">
      <c r="H106" s="195">
        <v>45637.0</v>
      </c>
      <c r="I106" s="196" t="s">
        <v>31</v>
      </c>
      <c r="J106" s="196" t="s">
        <v>28</v>
      </c>
      <c r="K106" s="197">
        <v>11000.0</v>
      </c>
      <c r="L106" s="198" t="s">
        <v>58</v>
      </c>
      <c r="M106" s="130"/>
      <c r="N106" s="198" t="s">
        <v>781</v>
      </c>
      <c r="O106" s="200"/>
      <c r="P106" s="200"/>
      <c r="Q106" s="130"/>
      <c r="R106" s="199"/>
      <c r="S106" s="200"/>
      <c r="T106" s="132"/>
      <c r="AB106" s="201" t="str">
        <f>IFERROR(__xludf.DUMMYFUNCTION("FILTER('설정시트'!$D$7:$K$20,'설정시트'!$C$7:$C$20=I106)"),"식재료비")</f>
        <v>식재료비</v>
      </c>
      <c r="AC106" s="201" t="str">
        <f>IFERROR(__xludf.DUMMYFUNCTION("""COMPUTED_VALUE"""),"회사점심")</f>
        <v>회사점심</v>
      </c>
      <c r="AD106" s="201" t="str">
        <f>IFERROR(__xludf.DUMMYFUNCTION("""COMPUTED_VALUE"""),"간식/카페")</f>
        <v>간식/카페</v>
      </c>
      <c r="AE106" s="201" t="str">
        <f>IFERROR(__xludf.DUMMYFUNCTION("""COMPUTED_VALUE"""),"외식/배달")</f>
        <v>외식/배달</v>
      </c>
      <c r="AF106" s="201" t="str">
        <f>IFERROR(__xludf.DUMMYFUNCTION("""COMPUTED_VALUE"""),"기타")</f>
        <v>기타</v>
      </c>
      <c r="AG106" s="201"/>
      <c r="AH106" s="201"/>
      <c r="AI106" s="201"/>
    </row>
    <row r="107">
      <c r="H107" s="195">
        <v>45637.0</v>
      </c>
      <c r="I107" s="196" t="s">
        <v>45</v>
      </c>
      <c r="J107" s="196" t="s">
        <v>40</v>
      </c>
      <c r="K107" s="202">
        <v>4000.0</v>
      </c>
      <c r="L107" s="198" t="s">
        <v>58</v>
      </c>
      <c r="M107" s="130"/>
      <c r="N107" s="198" t="s">
        <v>968</v>
      </c>
      <c r="O107" s="200"/>
      <c r="P107" s="200"/>
      <c r="Q107" s="130"/>
      <c r="R107" s="199"/>
      <c r="S107" s="200"/>
      <c r="T107" s="132"/>
      <c r="AB107" s="201" t="str">
        <f>IFERROR(__xludf.DUMMYFUNCTION("FILTER('설정시트'!$D$7:$K$20,'설정시트'!$C$7:$C$20=I107)"),"약국")</f>
        <v>약국</v>
      </c>
      <c r="AC107" s="201" t="str">
        <f>IFERROR(__xludf.DUMMYFUNCTION("""COMPUTED_VALUE"""),"병원비")</f>
        <v>병원비</v>
      </c>
      <c r="AD107" s="201" t="str">
        <f>IFERROR(__xludf.DUMMYFUNCTION("""COMPUTED_VALUE"""),"영양제")</f>
        <v>영양제</v>
      </c>
      <c r="AE107" s="201" t="str">
        <f>IFERROR(__xludf.DUMMYFUNCTION("""COMPUTED_VALUE"""),"교통비")</f>
        <v>교통비</v>
      </c>
      <c r="AF107" s="201" t="str">
        <f>IFERROR(__xludf.DUMMYFUNCTION("""COMPUTED_VALUE"""),"주유비")</f>
        <v>주유비</v>
      </c>
      <c r="AG107" s="201" t="str">
        <f>IFERROR(__xludf.DUMMYFUNCTION("""COMPUTED_VALUE"""),"기타")</f>
        <v>기타</v>
      </c>
      <c r="AH107" s="201"/>
      <c r="AI107" s="201"/>
    </row>
    <row r="108">
      <c r="H108" s="195">
        <v>45637.0</v>
      </c>
      <c r="I108" s="196" t="s">
        <v>26</v>
      </c>
      <c r="J108" s="196" t="s">
        <v>30</v>
      </c>
      <c r="K108" s="202">
        <v>5000.0</v>
      </c>
      <c r="L108" s="198" t="s">
        <v>55</v>
      </c>
      <c r="M108" s="130"/>
      <c r="N108" s="198" t="s">
        <v>145</v>
      </c>
      <c r="O108" s="200"/>
      <c r="P108" s="200"/>
      <c r="Q108" s="130"/>
      <c r="R108" s="199"/>
      <c r="S108" s="200"/>
      <c r="T108" s="132"/>
      <c r="AB108" s="201" t="str">
        <f>IFERROR(__xludf.DUMMYFUNCTION("FILTER('설정시트'!$D$7:$K$20,'설정시트'!$C$7:$C$20=I108)"),"식재료비")</f>
        <v>식재료비</v>
      </c>
      <c r="AC108" s="201" t="str">
        <f>IFERROR(__xludf.DUMMYFUNCTION("""COMPUTED_VALUE"""),"회사점심")</f>
        <v>회사점심</v>
      </c>
      <c r="AD108" s="201" t="str">
        <f>IFERROR(__xludf.DUMMYFUNCTION("""COMPUTED_VALUE"""),"간식/카페")</f>
        <v>간식/카페</v>
      </c>
      <c r="AE108" s="201" t="str">
        <f>IFERROR(__xludf.DUMMYFUNCTION("""COMPUTED_VALUE"""),"외식/배달")</f>
        <v>외식/배달</v>
      </c>
      <c r="AF108" s="201" t="str">
        <f>IFERROR(__xludf.DUMMYFUNCTION("""COMPUTED_VALUE"""),"기타")</f>
        <v>기타</v>
      </c>
      <c r="AG108" s="201"/>
      <c r="AH108" s="201"/>
      <c r="AI108" s="201"/>
    </row>
    <row r="109">
      <c r="H109" s="195">
        <v>45637.0</v>
      </c>
      <c r="I109" s="196" t="s">
        <v>26</v>
      </c>
      <c r="J109" s="196" t="s">
        <v>30</v>
      </c>
      <c r="K109" s="202">
        <v>7900.0</v>
      </c>
      <c r="L109" s="198" t="s">
        <v>55</v>
      </c>
      <c r="M109" s="130"/>
      <c r="N109" s="198" t="s">
        <v>969</v>
      </c>
      <c r="O109" s="200"/>
      <c r="P109" s="200"/>
      <c r="Q109" s="130"/>
      <c r="R109" s="199"/>
      <c r="S109" s="200"/>
      <c r="T109" s="132"/>
      <c r="AB109" s="201" t="str">
        <f>IFERROR(__xludf.DUMMYFUNCTION("FILTER('설정시트'!$D$7:$K$20,'설정시트'!$C$7:$C$20=I109)"),"식재료비")</f>
        <v>식재료비</v>
      </c>
      <c r="AC109" s="201" t="str">
        <f>IFERROR(__xludf.DUMMYFUNCTION("""COMPUTED_VALUE"""),"회사점심")</f>
        <v>회사점심</v>
      </c>
      <c r="AD109" s="201" t="str">
        <f>IFERROR(__xludf.DUMMYFUNCTION("""COMPUTED_VALUE"""),"간식/카페")</f>
        <v>간식/카페</v>
      </c>
      <c r="AE109" s="201" t="str">
        <f>IFERROR(__xludf.DUMMYFUNCTION("""COMPUTED_VALUE"""),"외식/배달")</f>
        <v>외식/배달</v>
      </c>
      <c r="AF109" s="201" t="str">
        <f>IFERROR(__xludf.DUMMYFUNCTION("""COMPUTED_VALUE"""),"기타")</f>
        <v>기타</v>
      </c>
      <c r="AG109" s="201"/>
      <c r="AH109" s="201"/>
      <c r="AI109" s="201"/>
    </row>
    <row r="110">
      <c r="H110" s="195">
        <v>45638.0</v>
      </c>
      <c r="I110" s="196" t="s">
        <v>45</v>
      </c>
      <c r="J110" s="196" t="s">
        <v>43</v>
      </c>
      <c r="K110" s="202">
        <v>13500.0</v>
      </c>
      <c r="L110" s="198" t="s">
        <v>53</v>
      </c>
      <c r="M110" s="130"/>
      <c r="N110" s="198" t="s">
        <v>970</v>
      </c>
      <c r="O110" s="200"/>
      <c r="P110" s="200"/>
      <c r="Q110" s="130"/>
      <c r="R110" s="199"/>
      <c r="S110" s="200"/>
      <c r="T110" s="132"/>
      <c r="AB110" s="201" t="str">
        <f>IFERROR(__xludf.DUMMYFUNCTION("FILTER('설정시트'!$D$7:$K$20,'설정시트'!$C$7:$C$20=I110)"),"약국")</f>
        <v>약국</v>
      </c>
      <c r="AC110" s="201" t="str">
        <f>IFERROR(__xludf.DUMMYFUNCTION("""COMPUTED_VALUE"""),"병원비")</f>
        <v>병원비</v>
      </c>
      <c r="AD110" s="201" t="str">
        <f>IFERROR(__xludf.DUMMYFUNCTION("""COMPUTED_VALUE"""),"영양제")</f>
        <v>영양제</v>
      </c>
      <c r="AE110" s="201" t="str">
        <f>IFERROR(__xludf.DUMMYFUNCTION("""COMPUTED_VALUE"""),"교통비")</f>
        <v>교통비</v>
      </c>
      <c r="AF110" s="201" t="str">
        <f>IFERROR(__xludf.DUMMYFUNCTION("""COMPUTED_VALUE"""),"주유비")</f>
        <v>주유비</v>
      </c>
      <c r="AG110" s="201" t="str">
        <f>IFERROR(__xludf.DUMMYFUNCTION("""COMPUTED_VALUE"""),"기타")</f>
        <v>기타</v>
      </c>
      <c r="AH110" s="201"/>
      <c r="AI110" s="201"/>
    </row>
    <row r="111">
      <c r="H111" s="195">
        <v>45638.0</v>
      </c>
      <c r="I111" s="196" t="s">
        <v>31</v>
      </c>
      <c r="J111" s="196" t="s">
        <v>28</v>
      </c>
      <c r="K111" s="202">
        <v>9000.0</v>
      </c>
      <c r="L111" s="198" t="s">
        <v>58</v>
      </c>
      <c r="M111" s="130"/>
      <c r="N111" s="198" t="s">
        <v>971</v>
      </c>
      <c r="O111" s="200"/>
      <c r="P111" s="200"/>
      <c r="Q111" s="130"/>
      <c r="R111" s="199"/>
      <c r="S111" s="200"/>
      <c r="T111" s="132"/>
      <c r="AB111" s="201" t="str">
        <f>IFERROR(__xludf.DUMMYFUNCTION("FILTER('설정시트'!$D$7:$K$20,'설정시트'!$C$7:$C$20=I111)"),"식재료비")</f>
        <v>식재료비</v>
      </c>
      <c r="AC111" s="201" t="str">
        <f>IFERROR(__xludf.DUMMYFUNCTION("""COMPUTED_VALUE"""),"회사점심")</f>
        <v>회사점심</v>
      </c>
      <c r="AD111" s="201" t="str">
        <f>IFERROR(__xludf.DUMMYFUNCTION("""COMPUTED_VALUE"""),"간식/카페")</f>
        <v>간식/카페</v>
      </c>
      <c r="AE111" s="201" t="str">
        <f>IFERROR(__xludf.DUMMYFUNCTION("""COMPUTED_VALUE"""),"외식/배달")</f>
        <v>외식/배달</v>
      </c>
      <c r="AF111" s="201" t="str">
        <f>IFERROR(__xludf.DUMMYFUNCTION("""COMPUTED_VALUE"""),"기타")</f>
        <v>기타</v>
      </c>
      <c r="AG111" s="201"/>
      <c r="AH111" s="201"/>
      <c r="AI111" s="201"/>
    </row>
    <row r="112">
      <c r="H112" s="195">
        <v>45638.0</v>
      </c>
      <c r="I112" s="196" t="s">
        <v>26</v>
      </c>
      <c r="J112" s="196" t="s">
        <v>28</v>
      </c>
      <c r="K112" s="202">
        <v>11250.0</v>
      </c>
      <c r="L112" s="198" t="s">
        <v>55</v>
      </c>
      <c r="M112" s="130"/>
      <c r="N112" s="198" t="s">
        <v>972</v>
      </c>
      <c r="O112" s="200"/>
      <c r="P112" s="200"/>
      <c r="Q112" s="130"/>
      <c r="R112" s="199"/>
      <c r="S112" s="200"/>
      <c r="T112" s="132"/>
      <c r="AB112" s="201" t="str">
        <f>IFERROR(__xludf.DUMMYFUNCTION("FILTER('설정시트'!$D$7:$K$20,'설정시트'!$C$7:$C$20=I112)"),"식재료비")</f>
        <v>식재료비</v>
      </c>
      <c r="AC112" s="201" t="str">
        <f>IFERROR(__xludf.DUMMYFUNCTION("""COMPUTED_VALUE"""),"회사점심")</f>
        <v>회사점심</v>
      </c>
      <c r="AD112" s="201" t="str">
        <f>IFERROR(__xludf.DUMMYFUNCTION("""COMPUTED_VALUE"""),"간식/카페")</f>
        <v>간식/카페</v>
      </c>
      <c r="AE112" s="201" t="str">
        <f>IFERROR(__xludf.DUMMYFUNCTION("""COMPUTED_VALUE"""),"외식/배달")</f>
        <v>외식/배달</v>
      </c>
      <c r="AF112" s="201" t="str">
        <f>IFERROR(__xludf.DUMMYFUNCTION("""COMPUTED_VALUE"""),"기타")</f>
        <v>기타</v>
      </c>
      <c r="AG112" s="201"/>
      <c r="AH112" s="201"/>
      <c r="AI112" s="201"/>
    </row>
    <row r="113">
      <c r="H113" s="195">
        <v>45638.0</v>
      </c>
      <c r="I113" s="196" t="s">
        <v>26</v>
      </c>
      <c r="J113" s="196" t="s">
        <v>30</v>
      </c>
      <c r="K113" s="202">
        <v>7900.0</v>
      </c>
      <c r="L113" s="198" t="s">
        <v>55</v>
      </c>
      <c r="M113" s="130"/>
      <c r="N113" s="198" t="s">
        <v>969</v>
      </c>
      <c r="O113" s="200"/>
      <c r="P113" s="200"/>
      <c r="Q113" s="130"/>
      <c r="R113" s="199"/>
      <c r="S113" s="200"/>
      <c r="T113" s="132"/>
      <c r="AB113" s="201" t="str">
        <f>IFERROR(__xludf.DUMMYFUNCTION("FILTER('설정시트'!$D$7:$K$20,'설정시트'!$C$7:$C$20=I113)"),"식재료비")</f>
        <v>식재료비</v>
      </c>
      <c r="AC113" s="201" t="str">
        <f>IFERROR(__xludf.DUMMYFUNCTION("""COMPUTED_VALUE"""),"회사점심")</f>
        <v>회사점심</v>
      </c>
      <c r="AD113" s="201" t="str">
        <f>IFERROR(__xludf.DUMMYFUNCTION("""COMPUTED_VALUE"""),"간식/카페")</f>
        <v>간식/카페</v>
      </c>
      <c r="AE113" s="201" t="str">
        <f>IFERROR(__xludf.DUMMYFUNCTION("""COMPUTED_VALUE"""),"외식/배달")</f>
        <v>외식/배달</v>
      </c>
      <c r="AF113" s="201" t="str">
        <f>IFERROR(__xludf.DUMMYFUNCTION("""COMPUTED_VALUE"""),"기타")</f>
        <v>기타</v>
      </c>
      <c r="AG113" s="201"/>
      <c r="AH113" s="201"/>
      <c r="AI113" s="201"/>
    </row>
    <row r="114">
      <c r="H114" s="195">
        <v>45638.0</v>
      </c>
      <c r="I114" s="196" t="s">
        <v>39</v>
      </c>
      <c r="J114" s="196" t="s">
        <v>42</v>
      </c>
      <c r="K114" s="202">
        <v>19910.0</v>
      </c>
      <c r="L114" s="198" t="s">
        <v>55</v>
      </c>
      <c r="M114" s="130"/>
      <c r="N114" s="198" t="s">
        <v>973</v>
      </c>
      <c r="O114" s="200"/>
      <c r="P114" s="200"/>
      <c r="Q114" s="130"/>
      <c r="R114" s="199"/>
      <c r="S114" s="200"/>
      <c r="T114" s="132"/>
      <c r="AB114" s="201" t="str">
        <f>IFERROR(__xludf.DUMMYFUNCTION("FILTER('설정시트'!$D$7:$K$20,'설정시트'!$C$7:$C$20=I114)"),"약국")</f>
        <v>약국</v>
      </c>
      <c r="AC114" s="201" t="str">
        <f>IFERROR(__xludf.DUMMYFUNCTION("""COMPUTED_VALUE"""),"병원비")</f>
        <v>병원비</v>
      </c>
      <c r="AD114" s="201" t="str">
        <f>IFERROR(__xludf.DUMMYFUNCTION("""COMPUTED_VALUE"""),"영양제")</f>
        <v>영양제</v>
      </c>
      <c r="AE114" s="201" t="str">
        <f>IFERROR(__xludf.DUMMYFUNCTION("""COMPUTED_VALUE"""),"교통비")</f>
        <v>교통비</v>
      </c>
      <c r="AF114" s="201" t="str">
        <f>IFERROR(__xludf.DUMMYFUNCTION("""COMPUTED_VALUE"""),"주유비")</f>
        <v>주유비</v>
      </c>
      <c r="AG114" s="201" t="str">
        <f>IFERROR(__xludf.DUMMYFUNCTION("""COMPUTED_VALUE"""),"기타")</f>
        <v>기타</v>
      </c>
      <c r="AH114" s="201"/>
      <c r="AI114" s="201"/>
    </row>
    <row r="115">
      <c r="H115" s="195">
        <v>45639.0</v>
      </c>
      <c r="I115" s="203" t="s">
        <v>26</v>
      </c>
      <c r="J115" s="203" t="s">
        <v>28</v>
      </c>
      <c r="K115" s="204">
        <v>12900.0</v>
      </c>
      <c r="L115" s="198" t="s">
        <v>55</v>
      </c>
      <c r="M115" s="130"/>
      <c r="N115" s="198" t="s">
        <v>974</v>
      </c>
      <c r="O115" s="200"/>
      <c r="P115" s="200"/>
      <c r="Q115" s="130"/>
      <c r="R115" s="199"/>
      <c r="S115" s="200"/>
      <c r="T115" s="132"/>
      <c r="AB115" s="201" t="str">
        <f>IFERROR(__xludf.DUMMYFUNCTION("FILTER('설정시트'!$D$7:$K$20,'설정시트'!$C$7:$C$20=I115)"),"식재료비")</f>
        <v>식재료비</v>
      </c>
      <c r="AC115" s="201" t="str">
        <f>IFERROR(__xludf.DUMMYFUNCTION("""COMPUTED_VALUE"""),"회사점심")</f>
        <v>회사점심</v>
      </c>
      <c r="AD115" s="201" t="str">
        <f>IFERROR(__xludf.DUMMYFUNCTION("""COMPUTED_VALUE"""),"간식/카페")</f>
        <v>간식/카페</v>
      </c>
      <c r="AE115" s="201" t="str">
        <f>IFERROR(__xludf.DUMMYFUNCTION("""COMPUTED_VALUE"""),"외식/배달")</f>
        <v>외식/배달</v>
      </c>
      <c r="AF115" s="201" t="str">
        <f>IFERROR(__xludf.DUMMYFUNCTION("""COMPUTED_VALUE"""),"기타")</f>
        <v>기타</v>
      </c>
      <c r="AG115" s="201"/>
      <c r="AH115" s="201"/>
      <c r="AI115" s="201"/>
    </row>
    <row r="116">
      <c r="H116" s="195">
        <v>45639.0</v>
      </c>
      <c r="I116" s="203" t="s">
        <v>26</v>
      </c>
      <c r="J116" s="203" t="s">
        <v>29</v>
      </c>
      <c r="K116" s="204">
        <v>12000.0</v>
      </c>
      <c r="L116" s="198" t="s">
        <v>55</v>
      </c>
      <c r="M116" s="130"/>
      <c r="N116" s="198" t="s">
        <v>975</v>
      </c>
      <c r="O116" s="200"/>
      <c r="P116" s="200"/>
      <c r="Q116" s="130"/>
      <c r="R116" s="199"/>
      <c r="S116" s="200"/>
      <c r="T116" s="132"/>
      <c r="AB116" s="201" t="str">
        <f>IFERROR(__xludf.DUMMYFUNCTION("FILTER('설정시트'!$D$7:$K$20,'설정시트'!$C$7:$C$20=I116)"),"식재료비")</f>
        <v>식재료비</v>
      </c>
      <c r="AC116" s="201" t="str">
        <f>IFERROR(__xludf.DUMMYFUNCTION("""COMPUTED_VALUE"""),"회사점심")</f>
        <v>회사점심</v>
      </c>
      <c r="AD116" s="201" t="str">
        <f>IFERROR(__xludf.DUMMYFUNCTION("""COMPUTED_VALUE"""),"간식/카페")</f>
        <v>간식/카페</v>
      </c>
      <c r="AE116" s="201" t="str">
        <f>IFERROR(__xludf.DUMMYFUNCTION("""COMPUTED_VALUE"""),"외식/배달")</f>
        <v>외식/배달</v>
      </c>
      <c r="AF116" s="201" t="str">
        <f>IFERROR(__xludf.DUMMYFUNCTION("""COMPUTED_VALUE"""),"기타")</f>
        <v>기타</v>
      </c>
      <c r="AG116" s="201"/>
      <c r="AH116" s="201"/>
      <c r="AI116" s="201"/>
    </row>
    <row r="117">
      <c r="H117" s="195">
        <v>45639.0</v>
      </c>
      <c r="I117" s="203" t="s">
        <v>26</v>
      </c>
      <c r="J117" s="203" t="s">
        <v>30</v>
      </c>
      <c r="K117" s="204">
        <v>34500.0</v>
      </c>
      <c r="L117" s="198" t="s">
        <v>55</v>
      </c>
      <c r="M117" s="130"/>
      <c r="N117" s="198" t="s">
        <v>976</v>
      </c>
      <c r="O117" s="200"/>
      <c r="P117" s="200"/>
      <c r="Q117" s="130"/>
      <c r="R117" s="199"/>
      <c r="S117" s="200"/>
      <c r="T117" s="132"/>
      <c r="AB117" s="201" t="str">
        <f>IFERROR(__xludf.DUMMYFUNCTION("FILTER('설정시트'!$D$7:$K$20,'설정시트'!$C$7:$C$20=I117)"),"식재료비")</f>
        <v>식재료비</v>
      </c>
      <c r="AC117" s="201" t="str">
        <f>IFERROR(__xludf.DUMMYFUNCTION("""COMPUTED_VALUE"""),"회사점심")</f>
        <v>회사점심</v>
      </c>
      <c r="AD117" s="201" t="str">
        <f>IFERROR(__xludf.DUMMYFUNCTION("""COMPUTED_VALUE"""),"간식/카페")</f>
        <v>간식/카페</v>
      </c>
      <c r="AE117" s="201" t="str">
        <f>IFERROR(__xludf.DUMMYFUNCTION("""COMPUTED_VALUE"""),"외식/배달")</f>
        <v>외식/배달</v>
      </c>
      <c r="AF117" s="201" t="str">
        <f>IFERROR(__xludf.DUMMYFUNCTION("""COMPUTED_VALUE"""),"기타")</f>
        <v>기타</v>
      </c>
      <c r="AG117" s="201"/>
      <c r="AH117" s="201"/>
      <c r="AI117" s="201"/>
    </row>
    <row r="118">
      <c r="H118" s="195">
        <v>45639.0</v>
      </c>
      <c r="I118" s="203" t="s">
        <v>26</v>
      </c>
      <c r="J118" s="203" t="s">
        <v>29</v>
      </c>
      <c r="K118" s="204">
        <v>3000.0</v>
      </c>
      <c r="L118" s="198" t="s">
        <v>55</v>
      </c>
      <c r="M118" s="130"/>
      <c r="N118" s="198" t="s">
        <v>977</v>
      </c>
      <c r="O118" s="200"/>
      <c r="P118" s="200"/>
      <c r="Q118" s="130"/>
      <c r="R118" s="199"/>
      <c r="S118" s="200"/>
      <c r="T118" s="132"/>
      <c r="AB118" s="201" t="str">
        <f>IFERROR(__xludf.DUMMYFUNCTION("FILTER('설정시트'!$D$7:$K$20,'설정시트'!$C$7:$C$20=I118)"),"식재료비")</f>
        <v>식재료비</v>
      </c>
      <c r="AC118" s="201" t="str">
        <f>IFERROR(__xludf.DUMMYFUNCTION("""COMPUTED_VALUE"""),"회사점심")</f>
        <v>회사점심</v>
      </c>
      <c r="AD118" s="201" t="str">
        <f>IFERROR(__xludf.DUMMYFUNCTION("""COMPUTED_VALUE"""),"간식/카페")</f>
        <v>간식/카페</v>
      </c>
      <c r="AE118" s="201" t="str">
        <f>IFERROR(__xludf.DUMMYFUNCTION("""COMPUTED_VALUE"""),"외식/배달")</f>
        <v>외식/배달</v>
      </c>
      <c r="AF118" s="201" t="str">
        <f>IFERROR(__xludf.DUMMYFUNCTION("""COMPUTED_VALUE"""),"기타")</f>
        <v>기타</v>
      </c>
      <c r="AG118" s="201"/>
      <c r="AH118" s="201"/>
      <c r="AI118" s="201"/>
    </row>
    <row r="119">
      <c r="H119" s="195">
        <v>45639.0</v>
      </c>
      <c r="I119" s="203" t="s">
        <v>26</v>
      </c>
      <c r="J119" s="203" t="s">
        <v>30</v>
      </c>
      <c r="K119" s="204">
        <v>23000.0</v>
      </c>
      <c r="L119" s="198" t="s">
        <v>55</v>
      </c>
      <c r="M119" s="130"/>
      <c r="N119" s="198" t="s">
        <v>978</v>
      </c>
      <c r="O119" s="200"/>
      <c r="P119" s="200"/>
      <c r="Q119" s="130"/>
      <c r="R119" s="199"/>
      <c r="S119" s="200"/>
      <c r="T119" s="132"/>
      <c r="AB119" s="201" t="str">
        <f>IFERROR(__xludf.DUMMYFUNCTION("FILTER('설정시트'!$D$7:$K$20,'설정시트'!$C$7:$C$20=I119)"),"식재료비")</f>
        <v>식재료비</v>
      </c>
      <c r="AC119" s="201" t="str">
        <f>IFERROR(__xludf.DUMMYFUNCTION("""COMPUTED_VALUE"""),"회사점심")</f>
        <v>회사점심</v>
      </c>
      <c r="AD119" s="201" t="str">
        <f>IFERROR(__xludf.DUMMYFUNCTION("""COMPUTED_VALUE"""),"간식/카페")</f>
        <v>간식/카페</v>
      </c>
      <c r="AE119" s="201" t="str">
        <f>IFERROR(__xludf.DUMMYFUNCTION("""COMPUTED_VALUE"""),"외식/배달")</f>
        <v>외식/배달</v>
      </c>
      <c r="AF119" s="201" t="str">
        <f>IFERROR(__xludf.DUMMYFUNCTION("""COMPUTED_VALUE"""),"기타")</f>
        <v>기타</v>
      </c>
      <c r="AG119" s="201"/>
      <c r="AH119" s="201"/>
      <c r="AI119" s="201"/>
    </row>
    <row r="120">
      <c r="H120" s="195">
        <v>45640.0</v>
      </c>
      <c r="I120" s="196" t="s">
        <v>31</v>
      </c>
      <c r="J120" s="196" t="s">
        <v>27</v>
      </c>
      <c r="K120" s="202">
        <v>40688.0</v>
      </c>
      <c r="L120" s="198" t="s">
        <v>58</v>
      </c>
      <c r="M120" s="130"/>
      <c r="N120" s="198" t="s">
        <v>979</v>
      </c>
      <c r="O120" s="200"/>
      <c r="P120" s="200"/>
      <c r="Q120" s="130"/>
      <c r="R120" s="199"/>
      <c r="S120" s="200"/>
      <c r="T120" s="132"/>
      <c r="AB120" s="201" t="str">
        <f>IFERROR(__xludf.DUMMYFUNCTION("FILTER('설정시트'!$D$7:$K$20,'설정시트'!$C$7:$C$20=I120)"),"식재료비")</f>
        <v>식재료비</v>
      </c>
      <c r="AC120" s="201" t="str">
        <f>IFERROR(__xludf.DUMMYFUNCTION("""COMPUTED_VALUE"""),"회사점심")</f>
        <v>회사점심</v>
      </c>
      <c r="AD120" s="201" t="str">
        <f>IFERROR(__xludf.DUMMYFUNCTION("""COMPUTED_VALUE"""),"간식/카페")</f>
        <v>간식/카페</v>
      </c>
      <c r="AE120" s="201" t="str">
        <f>IFERROR(__xludf.DUMMYFUNCTION("""COMPUTED_VALUE"""),"외식/배달")</f>
        <v>외식/배달</v>
      </c>
      <c r="AF120" s="201" t="str">
        <f>IFERROR(__xludf.DUMMYFUNCTION("""COMPUTED_VALUE"""),"기타")</f>
        <v>기타</v>
      </c>
      <c r="AG120" s="201"/>
      <c r="AH120" s="201"/>
      <c r="AI120" s="201"/>
    </row>
    <row r="121">
      <c r="H121" s="195">
        <v>45640.0</v>
      </c>
      <c r="I121" s="203" t="s">
        <v>31</v>
      </c>
      <c r="J121" s="203" t="s">
        <v>29</v>
      </c>
      <c r="K121" s="204">
        <v>2500.0</v>
      </c>
      <c r="L121" s="198" t="s">
        <v>58</v>
      </c>
      <c r="M121" s="130"/>
      <c r="N121" s="198" t="s">
        <v>509</v>
      </c>
      <c r="O121" s="200"/>
      <c r="P121" s="200"/>
      <c r="Q121" s="130"/>
      <c r="R121" s="199"/>
      <c r="S121" s="200"/>
      <c r="T121" s="132"/>
      <c r="AB121" s="201" t="str">
        <f>IFERROR(__xludf.DUMMYFUNCTION("FILTER('설정시트'!$D$7:$K$20,'설정시트'!$C$7:$C$20=I121)"),"식재료비")</f>
        <v>식재료비</v>
      </c>
      <c r="AC121" s="201" t="str">
        <f>IFERROR(__xludf.DUMMYFUNCTION("""COMPUTED_VALUE"""),"회사점심")</f>
        <v>회사점심</v>
      </c>
      <c r="AD121" s="201" t="str">
        <f>IFERROR(__xludf.DUMMYFUNCTION("""COMPUTED_VALUE"""),"간식/카페")</f>
        <v>간식/카페</v>
      </c>
      <c r="AE121" s="201" t="str">
        <f>IFERROR(__xludf.DUMMYFUNCTION("""COMPUTED_VALUE"""),"외식/배달")</f>
        <v>외식/배달</v>
      </c>
      <c r="AF121" s="201" t="str">
        <f>IFERROR(__xludf.DUMMYFUNCTION("""COMPUTED_VALUE"""),"기타")</f>
        <v>기타</v>
      </c>
      <c r="AG121" s="201"/>
      <c r="AH121" s="201"/>
      <c r="AI121" s="201"/>
    </row>
    <row r="122">
      <c r="H122" s="195">
        <v>45640.0</v>
      </c>
      <c r="I122" s="203" t="s">
        <v>26</v>
      </c>
      <c r="J122" s="203" t="s">
        <v>29</v>
      </c>
      <c r="K122" s="204">
        <v>7900.0</v>
      </c>
      <c r="L122" s="198" t="s">
        <v>55</v>
      </c>
      <c r="M122" s="130"/>
      <c r="N122" s="198" t="s">
        <v>183</v>
      </c>
      <c r="O122" s="200"/>
      <c r="P122" s="200"/>
      <c r="Q122" s="130"/>
      <c r="R122" s="199"/>
      <c r="S122" s="200"/>
      <c r="T122" s="132"/>
      <c r="AB122" s="201" t="str">
        <f>IFERROR(__xludf.DUMMYFUNCTION("FILTER('설정시트'!$D$7:$K$20,'설정시트'!$C$7:$C$20=I122)"),"식재료비")</f>
        <v>식재료비</v>
      </c>
      <c r="AC122" s="201" t="str">
        <f>IFERROR(__xludf.DUMMYFUNCTION("""COMPUTED_VALUE"""),"회사점심")</f>
        <v>회사점심</v>
      </c>
      <c r="AD122" s="201" t="str">
        <f>IFERROR(__xludf.DUMMYFUNCTION("""COMPUTED_VALUE"""),"간식/카페")</f>
        <v>간식/카페</v>
      </c>
      <c r="AE122" s="201" t="str">
        <f>IFERROR(__xludf.DUMMYFUNCTION("""COMPUTED_VALUE"""),"외식/배달")</f>
        <v>외식/배달</v>
      </c>
      <c r="AF122" s="201" t="str">
        <f>IFERROR(__xludf.DUMMYFUNCTION("""COMPUTED_VALUE"""),"기타")</f>
        <v>기타</v>
      </c>
      <c r="AG122" s="201"/>
      <c r="AH122" s="201"/>
      <c r="AI122" s="201"/>
    </row>
    <row r="123">
      <c r="H123" s="195">
        <v>45641.0</v>
      </c>
      <c r="I123" s="203" t="s">
        <v>26</v>
      </c>
      <c r="J123" s="203" t="s">
        <v>27</v>
      </c>
      <c r="K123" s="204">
        <v>37450.0</v>
      </c>
      <c r="L123" s="198" t="s">
        <v>55</v>
      </c>
      <c r="M123" s="130"/>
      <c r="N123" s="198" t="s">
        <v>980</v>
      </c>
      <c r="O123" s="200"/>
      <c r="P123" s="200"/>
      <c r="Q123" s="130"/>
      <c r="R123" s="199"/>
      <c r="S123" s="200"/>
      <c r="T123" s="132"/>
      <c r="AB123" s="201" t="str">
        <f>IFERROR(__xludf.DUMMYFUNCTION("FILTER('설정시트'!$D$7:$K$20,'설정시트'!$C$7:$C$20=I123)"),"식재료비")</f>
        <v>식재료비</v>
      </c>
      <c r="AC123" s="201" t="str">
        <f>IFERROR(__xludf.DUMMYFUNCTION("""COMPUTED_VALUE"""),"회사점심")</f>
        <v>회사점심</v>
      </c>
      <c r="AD123" s="201" t="str">
        <f>IFERROR(__xludf.DUMMYFUNCTION("""COMPUTED_VALUE"""),"간식/카페")</f>
        <v>간식/카페</v>
      </c>
      <c r="AE123" s="201" t="str">
        <f>IFERROR(__xludf.DUMMYFUNCTION("""COMPUTED_VALUE"""),"외식/배달")</f>
        <v>외식/배달</v>
      </c>
      <c r="AF123" s="201" t="str">
        <f>IFERROR(__xludf.DUMMYFUNCTION("""COMPUTED_VALUE"""),"기타")</f>
        <v>기타</v>
      </c>
      <c r="AG123" s="201"/>
      <c r="AH123" s="201"/>
      <c r="AI123" s="201"/>
    </row>
    <row r="124">
      <c r="H124" s="195">
        <v>45642.0</v>
      </c>
      <c r="I124" s="203" t="s">
        <v>14</v>
      </c>
      <c r="J124" s="203" t="s">
        <v>16</v>
      </c>
      <c r="K124" s="204">
        <v>100000.0</v>
      </c>
      <c r="L124" s="198" t="s">
        <v>54</v>
      </c>
      <c r="M124" s="130"/>
      <c r="N124" s="198" t="s">
        <v>16</v>
      </c>
      <c r="O124" s="200"/>
      <c r="P124" s="200"/>
      <c r="Q124" s="130"/>
      <c r="R124" s="199"/>
      <c r="S124" s="200"/>
      <c r="T124" s="132"/>
      <c r="AB124" s="201" t="str">
        <f>IFERROR(__xludf.DUMMYFUNCTION("FILTER('설정시트'!$D$7:$K$20,'설정시트'!$C$7:$C$20=I124)"),"관리비")</f>
        <v>관리비</v>
      </c>
      <c r="AC124" s="201" t="str">
        <f>IFERROR(__xludf.DUMMYFUNCTION("""COMPUTED_VALUE"""),"월세")</f>
        <v>월세</v>
      </c>
      <c r="AD124" s="201" t="str">
        <f>IFERROR(__xludf.DUMMYFUNCTION("""COMPUTED_VALUE"""),"대출이자")</f>
        <v>대출이자</v>
      </c>
      <c r="AE124" s="201" t="str">
        <f>IFERROR(__xludf.DUMMYFUNCTION("""COMPUTED_VALUE"""),"통신비")</f>
        <v>통신비</v>
      </c>
      <c r="AF124" s="201" t="str">
        <f>IFERROR(__xludf.DUMMYFUNCTION("""COMPUTED_VALUE"""),"보험료")</f>
        <v>보험료</v>
      </c>
      <c r="AG124" s="201" t="str">
        <f>IFERROR(__xludf.DUMMYFUNCTION("""COMPUTED_VALUE"""),"곗돈")</f>
        <v>곗돈</v>
      </c>
      <c r="AH124" s="201"/>
      <c r="AI124" s="201"/>
    </row>
    <row r="125">
      <c r="H125" s="195">
        <v>45643.0</v>
      </c>
      <c r="I125" s="196" t="s">
        <v>31</v>
      </c>
      <c r="J125" s="196" t="s">
        <v>28</v>
      </c>
      <c r="K125" s="202">
        <v>11000.0</v>
      </c>
      <c r="L125" s="198" t="s">
        <v>58</v>
      </c>
      <c r="M125" s="130"/>
      <c r="N125" s="198" t="s">
        <v>573</v>
      </c>
      <c r="O125" s="200"/>
      <c r="P125" s="200"/>
      <c r="Q125" s="130"/>
      <c r="R125" s="199"/>
      <c r="S125" s="200"/>
      <c r="T125" s="132"/>
      <c r="AB125" s="201" t="str">
        <f>IFERROR(__xludf.DUMMYFUNCTION("FILTER('설정시트'!$D$7:$K$20,'설정시트'!$C$7:$C$20=I125)"),"식재료비")</f>
        <v>식재료비</v>
      </c>
      <c r="AC125" s="201" t="str">
        <f>IFERROR(__xludf.DUMMYFUNCTION("""COMPUTED_VALUE"""),"회사점심")</f>
        <v>회사점심</v>
      </c>
      <c r="AD125" s="201" t="str">
        <f>IFERROR(__xludf.DUMMYFUNCTION("""COMPUTED_VALUE"""),"간식/카페")</f>
        <v>간식/카페</v>
      </c>
      <c r="AE125" s="201" t="str">
        <f>IFERROR(__xludf.DUMMYFUNCTION("""COMPUTED_VALUE"""),"외식/배달")</f>
        <v>외식/배달</v>
      </c>
      <c r="AF125" s="201" t="str">
        <f>IFERROR(__xludf.DUMMYFUNCTION("""COMPUTED_VALUE"""),"기타")</f>
        <v>기타</v>
      </c>
      <c r="AG125" s="201"/>
      <c r="AH125" s="201"/>
      <c r="AI125" s="201"/>
    </row>
    <row r="126">
      <c r="H126" s="195">
        <v>45643.0</v>
      </c>
      <c r="I126" s="203" t="s">
        <v>26</v>
      </c>
      <c r="J126" s="203" t="s">
        <v>27</v>
      </c>
      <c r="K126" s="204">
        <f>15180+16940</f>
        <v>32120</v>
      </c>
      <c r="L126" s="198" t="s">
        <v>55</v>
      </c>
      <c r="M126" s="130"/>
      <c r="N126" s="198" t="s">
        <v>981</v>
      </c>
      <c r="O126" s="200"/>
      <c r="P126" s="200"/>
      <c r="Q126" s="130"/>
      <c r="R126" s="199"/>
      <c r="S126" s="200"/>
      <c r="T126" s="132"/>
      <c r="AB126" s="201" t="str">
        <f>IFERROR(__xludf.DUMMYFUNCTION("FILTER('설정시트'!$D$7:$K$20,'설정시트'!$C$7:$C$20=I126)"),"식재료비")</f>
        <v>식재료비</v>
      </c>
      <c r="AC126" s="201" t="str">
        <f>IFERROR(__xludf.DUMMYFUNCTION("""COMPUTED_VALUE"""),"회사점심")</f>
        <v>회사점심</v>
      </c>
      <c r="AD126" s="201" t="str">
        <f>IFERROR(__xludf.DUMMYFUNCTION("""COMPUTED_VALUE"""),"간식/카페")</f>
        <v>간식/카페</v>
      </c>
      <c r="AE126" s="201" t="str">
        <f>IFERROR(__xludf.DUMMYFUNCTION("""COMPUTED_VALUE"""),"외식/배달")</f>
        <v>외식/배달</v>
      </c>
      <c r="AF126" s="201" t="str">
        <f>IFERROR(__xludf.DUMMYFUNCTION("""COMPUTED_VALUE"""),"기타")</f>
        <v>기타</v>
      </c>
      <c r="AG126" s="201"/>
      <c r="AH126" s="201"/>
      <c r="AI126" s="201"/>
    </row>
    <row r="127">
      <c r="H127" s="195">
        <v>45643.0</v>
      </c>
      <c r="I127" s="203" t="s">
        <v>31</v>
      </c>
      <c r="J127" s="203" t="s">
        <v>27</v>
      </c>
      <c r="K127" s="204">
        <v>2300.0</v>
      </c>
      <c r="L127" s="198" t="s">
        <v>58</v>
      </c>
      <c r="M127" s="130"/>
      <c r="N127" s="198" t="s">
        <v>982</v>
      </c>
      <c r="O127" s="200"/>
      <c r="P127" s="200"/>
      <c r="Q127" s="130"/>
      <c r="R127" s="199"/>
      <c r="S127" s="200"/>
      <c r="T127" s="132"/>
      <c r="AB127" s="201" t="str">
        <f>IFERROR(__xludf.DUMMYFUNCTION("FILTER('설정시트'!$D$7:$K$20,'설정시트'!$C$7:$C$20=I127)"),"식재료비")</f>
        <v>식재료비</v>
      </c>
      <c r="AC127" s="201" t="str">
        <f>IFERROR(__xludf.DUMMYFUNCTION("""COMPUTED_VALUE"""),"회사점심")</f>
        <v>회사점심</v>
      </c>
      <c r="AD127" s="201" t="str">
        <f>IFERROR(__xludf.DUMMYFUNCTION("""COMPUTED_VALUE"""),"간식/카페")</f>
        <v>간식/카페</v>
      </c>
      <c r="AE127" s="201" t="str">
        <f>IFERROR(__xludf.DUMMYFUNCTION("""COMPUTED_VALUE"""),"외식/배달")</f>
        <v>외식/배달</v>
      </c>
      <c r="AF127" s="201" t="str">
        <f>IFERROR(__xludf.DUMMYFUNCTION("""COMPUTED_VALUE"""),"기타")</f>
        <v>기타</v>
      </c>
      <c r="AG127" s="201"/>
      <c r="AH127" s="201"/>
      <c r="AI127" s="201"/>
    </row>
    <row r="128">
      <c r="H128" s="195">
        <v>45643.0</v>
      </c>
      <c r="I128" s="203" t="s">
        <v>26</v>
      </c>
      <c r="J128" s="203" t="s">
        <v>30</v>
      </c>
      <c r="K128" s="204">
        <v>13900.0</v>
      </c>
      <c r="L128" s="198" t="s">
        <v>55</v>
      </c>
      <c r="M128" s="130"/>
      <c r="N128" s="198" t="s">
        <v>883</v>
      </c>
      <c r="O128" s="200"/>
      <c r="P128" s="200"/>
      <c r="Q128" s="130"/>
      <c r="R128" s="199"/>
      <c r="S128" s="200"/>
      <c r="T128" s="132"/>
      <c r="AB128" s="201" t="str">
        <f>IFERROR(__xludf.DUMMYFUNCTION("FILTER('설정시트'!$D$7:$K$20,'설정시트'!$C$7:$C$20=I128)"),"식재료비")</f>
        <v>식재료비</v>
      </c>
      <c r="AC128" s="201" t="str">
        <f>IFERROR(__xludf.DUMMYFUNCTION("""COMPUTED_VALUE"""),"회사점심")</f>
        <v>회사점심</v>
      </c>
      <c r="AD128" s="201" t="str">
        <f>IFERROR(__xludf.DUMMYFUNCTION("""COMPUTED_VALUE"""),"간식/카페")</f>
        <v>간식/카페</v>
      </c>
      <c r="AE128" s="201" t="str">
        <f>IFERROR(__xludf.DUMMYFUNCTION("""COMPUTED_VALUE"""),"외식/배달")</f>
        <v>외식/배달</v>
      </c>
      <c r="AF128" s="201" t="str">
        <f>IFERROR(__xludf.DUMMYFUNCTION("""COMPUTED_VALUE"""),"기타")</f>
        <v>기타</v>
      </c>
      <c r="AG128" s="201"/>
      <c r="AH128" s="201"/>
      <c r="AI128" s="201"/>
    </row>
    <row r="129">
      <c r="H129" s="195">
        <v>45644.0</v>
      </c>
      <c r="I129" s="203" t="s">
        <v>31</v>
      </c>
      <c r="J129" s="203" t="s">
        <v>28</v>
      </c>
      <c r="K129" s="204">
        <v>8000.0</v>
      </c>
      <c r="L129" s="198" t="s">
        <v>58</v>
      </c>
      <c r="M129" s="130"/>
      <c r="N129" s="198" t="s">
        <v>296</v>
      </c>
      <c r="O129" s="200"/>
      <c r="P129" s="200"/>
      <c r="Q129" s="130"/>
      <c r="R129" s="199"/>
      <c r="S129" s="200"/>
      <c r="T129" s="132"/>
      <c r="AB129" s="201" t="str">
        <f>IFERROR(__xludf.DUMMYFUNCTION("FILTER('설정시트'!$D$7:$K$20,'설정시트'!$C$7:$C$20=I129)"),"식재료비")</f>
        <v>식재료비</v>
      </c>
      <c r="AC129" s="201" t="str">
        <f>IFERROR(__xludf.DUMMYFUNCTION("""COMPUTED_VALUE"""),"회사점심")</f>
        <v>회사점심</v>
      </c>
      <c r="AD129" s="201" t="str">
        <f>IFERROR(__xludf.DUMMYFUNCTION("""COMPUTED_VALUE"""),"간식/카페")</f>
        <v>간식/카페</v>
      </c>
      <c r="AE129" s="201" t="str">
        <f>IFERROR(__xludf.DUMMYFUNCTION("""COMPUTED_VALUE"""),"외식/배달")</f>
        <v>외식/배달</v>
      </c>
      <c r="AF129" s="201" t="str">
        <f>IFERROR(__xludf.DUMMYFUNCTION("""COMPUTED_VALUE"""),"기타")</f>
        <v>기타</v>
      </c>
      <c r="AG129" s="201"/>
      <c r="AH129" s="201"/>
      <c r="AI129" s="201"/>
    </row>
    <row r="130">
      <c r="H130" s="195">
        <v>45644.0</v>
      </c>
      <c r="I130" s="203" t="s">
        <v>26</v>
      </c>
      <c r="J130" s="203" t="s">
        <v>29</v>
      </c>
      <c r="K130" s="204">
        <v>3800.0</v>
      </c>
      <c r="L130" s="198" t="s">
        <v>55</v>
      </c>
      <c r="M130" s="130"/>
      <c r="N130" s="198" t="s">
        <v>260</v>
      </c>
      <c r="O130" s="200"/>
      <c r="P130" s="200"/>
      <c r="Q130" s="130"/>
      <c r="R130" s="199"/>
      <c r="S130" s="200"/>
      <c r="T130" s="132"/>
      <c r="AB130" s="201" t="str">
        <f>IFERROR(__xludf.DUMMYFUNCTION("FILTER('설정시트'!$D$7:$K$20,'설정시트'!$C$7:$C$20=I130)"),"식재료비")</f>
        <v>식재료비</v>
      </c>
      <c r="AC130" s="201" t="str">
        <f>IFERROR(__xludf.DUMMYFUNCTION("""COMPUTED_VALUE"""),"회사점심")</f>
        <v>회사점심</v>
      </c>
      <c r="AD130" s="201" t="str">
        <f>IFERROR(__xludf.DUMMYFUNCTION("""COMPUTED_VALUE"""),"간식/카페")</f>
        <v>간식/카페</v>
      </c>
      <c r="AE130" s="201" t="str">
        <f>IFERROR(__xludf.DUMMYFUNCTION("""COMPUTED_VALUE"""),"외식/배달")</f>
        <v>외식/배달</v>
      </c>
      <c r="AF130" s="201" t="str">
        <f>IFERROR(__xludf.DUMMYFUNCTION("""COMPUTED_VALUE"""),"기타")</f>
        <v>기타</v>
      </c>
      <c r="AG130" s="201"/>
      <c r="AH130" s="201"/>
      <c r="AI130" s="201"/>
    </row>
    <row r="131">
      <c r="H131" s="195">
        <v>45645.0</v>
      </c>
      <c r="I131" s="203" t="s">
        <v>31</v>
      </c>
      <c r="J131" s="203" t="s">
        <v>28</v>
      </c>
      <c r="K131" s="204">
        <v>11000.0</v>
      </c>
      <c r="L131" s="198" t="s">
        <v>58</v>
      </c>
      <c r="M131" s="130"/>
      <c r="N131" s="198" t="s">
        <v>842</v>
      </c>
      <c r="O131" s="200"/>
      <c r="P131" s="200"/>
      <c r="Q131" s="130"/>
      <c r="R131" s="199"/>
      <c r="S131" s="200"/>
      <c r="T131" s="132"/>
      <c r="AB131" s="201" t="str">
        <f>IFERROR(__xludf.DUMMYFUNCTION("FILTER('설정시트'!$D$7:$K$20,'설정시트'!$C$7:$C$20=I131)"),"식재료비")</f>
        <v>식재료비</v>
      </c>
      <c r="AC131" s="201" t="str">
        <f>IFERROR(__xludf.DUMMYFUNCTION("""COMPUTED_VALUE"""),"회사점심")</f>
        <v>회사점심</v>
      </c>
      <c r="AD131" s="201" t="str">
        <f>IFERROR(__xludf.DUMMYFUNCTION("""COMPUTED_VALUE"""),"간식/카페")</f>
        <v>간식/카페</v>
      </c>
      <c r="AE131" s="201" t="str">
        <f>IFERROR(__xludf.DUMMYFUNCTION("""COMPUTED_VALUE"""),"외식/배달")</f>
        <v>외식/배달</v>
      </c>
      <c r="AF131" s="201" t="str">
        <f>IFERROR(__xludf.DUMMYFUNCTION("""COMPUTED_VALUE"""),"기타")</f>
        <v>기타</v>
      </c>
      <c r="AG131" s="201"/>
      <c r="AH131" s="201"/>
      <c r="AI131" s="201"/>
    </row>
    <row r="132">
      <c r="H132" s="195">
        <v>45645.0</v>
      </c>
      <c r="I132" s="203" t="s">
        <v>26</v>
      </c>
      <c r="J132" s="203" t="s">
        <v>28</v>
      </c>
      <c r="K132" s="204">
        <v>11400.0</v>
      </c>
      <c r="L132" s="198" t="s">
        <v>55</v>
      </c>
      <c r="M132" s="130"/>
      <c r="N132" s="198" t="s">
        <v>983</v>
      </c>
      <c r="O132" s="200"/>
      <c r="P132" s="200"/>
      <c r="Q132" s="130"/>
      <c r="R132" s="199"/>
      <c r="S132" s="200"/>
      <c r="T132" s="132"/>
      <c r="AB132" s="201" t="str">
        <f>IFERROR(__xludf.DUMMYFUNCTION("FILTER('설정시트'!$D$7:$K$20,'설정시트'!$C$7:$C$20=I132)"),"식재료비")</f>
        <v>식재료비</v>
      </c>
      <c r="AC132" s="201" t="str">
        <f>IFERROR(__xludf.DUMMYFUNCTION("""COMPUTED_VALUE"""),"회사점심")</f>
        <v>회사점심</v>
      </c>
      <c r="AD132" s="201" t="str">
        <f>IFERROR(__xludf.DUMMYFUNCTION("""COMPUTED_VALUE"""),"간식/카페")</f>
        <v>간식/카페</v>
      </c>
      <c r="AE132" s="201" t="str">
        <f>IFERROR(__xludf.DUMMYFUNCTION("""COMPUTED_VALUE"""),"외식/배달")</f>
        <v>외식/배달</v>
      </c>
      <c r="AF132" s="201" t="str">
        <f>IFERROR(__xludf.DUMMYFUNCTION("""COMPUTED_VALUE"""),"기타")</f>
        <v>기타</v>
      </c>
      <c r="AG132" s="201"/>
      <c r="AH132" s="201"/>
      <c r="AI132" s="201"/>
    </row>
    <row r="133">
      <c r="H133" s="195">
        <v>45646.0</v>
      </c>
      <c r="I133" s="203" t="s">
        <v>31</v>
      </c>
      <c r="J133" s="203" t="s">
        <v>28</v>
      </c>
      <c r="K133" s="204">
        <v>11000.0</v>
      </c>
      <c r="L133" s="198" t="s">
        <v>58</v>
      </c>
      <c r="M133" s="130"/>
      <c r="N133" s="198" t="s">
        <v>984</v>
      </c>
      <c r="O133" s="200"/>
      <c r="P133" s="200"/>
      <c r="Q133" s="130"/>
      <c r="R133" s="199"/>
      <c r="S133" s="200"/>
      <c r="T133" s="132"/>
      <c r="AB133" s="201" t="str">
        <f>IFERROR(__xludf.DUMMYFUNCTION("FILTER('설정시트'!$D$7:$K$20,'설정시트'!$C$7:$C$20=I133)"),"식재료비")</f>
        <v>식재료비</v>
      </c>
      <c r="AC133" s="201" t="str">
        <f>IFERROR(__xludf.DUMMYFUNCTION("""COMPUTED_VALUE"""),"회사점심")</f>
        <v>회사점심</v>
      </c>
      <c r="AD133" s="201" t="str">
        <f>IFERROR(__xludf.DUMMYFUNCTION("""COMPUTED_VALUE"""),"간식/카페")</f>
        <v>간식/카페</v>
      </c>
      <c r="AE133" s="201" t="str">
        <f>IFERROR(__xludf.DUMMYFUNCTION("""COMPUTED_VALUE"""),"외식/배달")</f>
        <v>외식/배달</v>
      </c>
      <c r="AF133" s="201" t="str">
        <f>IFERROR(__xludf.DUMMYFUNCTION("""COMPUTED_VALUE"""),"기타")</f>
        <v>기타</v>
      </c>
      <c r="AG133" s="201"/>
      <c r="AH133" s="201"/>
      <c r="AI133" s="201"/>
    </row>
    <row r="134">
      <c r="H134" s="195">
        <v>45646.0</v>
      </c>
      <c r="I134" s="203" t="s">
        <v>26</v>
      </c>
      <c r="J134" s="203" t="s">
        <v>30</v>
      </c>
      <c r="K134" s="204">
        <v>25000.0</v>
      </c>
      <c r="L134" s="198" t="s">
        <v>55</v>
      </c>
      <c r="M134" s="130"/>
      <c r="N134" s="198" t="s">
        <v>985</v>
      </c>
      <c r="O134" s="200"/>
      <c r="P134" s="200"/>
      <c r="Q134" s="130"/>
      <c r="R134" s="199"/>
      <c r="S134" s="200"/>
      <c r="T134" s="132"/>
      <c r="AB134" s="201" t="str">
        <f>IFERROR(__xludf.DUMMYFUNCTION("FILTER('설정시트'!$D$7:$K$20,'설정시트'!$C$7:$C$20=I134)"),"식재료비")</f>
        <v>식재료비</v>
      </c>
      <c r="AC134" s="201" t="str">
        <f>IFERROR(__xludf.DUMMYFUNCTION("""COMPUTED_VALUE"""),"회사점심")</f>
        <v>회사점심</v>
      </c>
      <c r="AD134" s="201" t="str">
        <f>IFERROR(__xludf.DUMMYFUNCTION("""COMPUTED_VALUE"""),"간식/카페")</f>
        <v>간식/카페</v>
      </c>
      <c r="AE134" s="201" t="str">
        <f>IFERROR(__xludf.DUMMYFUNCTION("""COMPUTED_VALUE"""),"외식/배달")</f>
        <v>외식/배달</v>
      </c>
      <c r="AF134" s="201" t="str">
        <f>IFERROR(__xludf.DUMMYFUNCTION("""COMPUTED_VALUE"""),"기타")</f>
        <v>기타</v>
      </c>
      <c r="AG134" s="201"/>
      <c r="AH134" s="201"/>
      <c r="AI134" s="201"/>
    </row>
    <row r="135">
      <c r="H135" s="195">
        <v>45646.0</v>
      </c>
      <c r="I135" s="203" t="s">
        <v>26</v>
      </c>
      <c r="J135" s="203" t="s">
        <v>28</v>
      </c>
      <c r="K135" s="204">
        <v>15000.0</v>
      </c>
      <c r="L135" s="198" t="s">
        <v>55</v>
      </c>
      <c r="M135" s="130"/>
      <c r="N135" s="198" t="s">
        <v>986</v>
      </c>
      <c r="O135" s="200"/>
      <c r="P135" s="200"/>
      <c r="Q135" s="130"/>
      <c r="R135" s="199"/>
      <c r="S135" s="200"/>
      <c r="T135" s="132"/>
      <c r="AB135" s="201" t="str">
        <f>IFERROR(__xludf.DUMMYFUNCTION("FILTER('설정시트'!$D$7:$K$20,'설정시트'!$C$7:$C$20=I135)"),"식재료비")</f>
        <v>식재료비</v>
      </c>
      <c r="AC135" s="201" t="str">
        <f>IFERROR(__xludf.DUMMYFUNCTION("""COMPUTED_VALUE"""),"회사점심")</f>
        <v>회사점심</v>
      </c>
      <c r="AD135" s="201" t="str">
        <f>IFERROR(__xludf.DUMMYFUNCTION("""COMPUTED_VALUE"""),"간식/카페")</f>
        <v>간식/카페</v>
      </c>
      <c r="AE135" s="201" t="str">
        <f>IFERROR(__xludf.DUMMYFUNCTION("""COMPUTED_VALUE"""),"외식/배달")</f>
        <v>외식/배달</v>
      </c>
      <c r="AF135" s="201" t="str">
        <f>IFERROR(__xludf.DUMMYFUNCTION("""COMPUTED_VALUE"""),"기타")</f>
        <v>기타</v>
      </c>
      <c r="AG135" s="201"/>
      <c r="AH135" s="201"/>
      <c r="AI135" s="201"/>
    </row>
    <row r="136">
      <c r="H136" s="195">
        <v>45646.0</v>
      </c>
      <c r="I136" s="203" t="s">
        <v>39</v>
      </c>
      <c r="J136" s="203" t="s">
        <v>8</v>
      </c>
      <c r="K136" s="204">
        <v>10000.0</v>
      </c>
      <c r="L136" s="198" t="s">
        <v>55</v>
      </c>
      <c r="M136" s="130"/>
      <c r="N136" s="198" t="s">
        <v>429</v>
      </c>
      <c r="O136" s="200"/>
      <c r="P136" s="200"/>
      <c r="Q136" s="130"/>
      <c r="R136" s="199"/>
      <c r="S136" s="200"/>
      <c r="T136" s="132"/>
      <c r="AB136" s="201" t="str">
        <f>IFERROR(__xludf.DUMMYFUNCTION("FILTER('설정시트'!$D$7:$K$20,'설정시트'!$C$7:$C$20=I136)"),"약국")</f>
        <v>약국</v>
      </c>
      <c r="AC136" s="201" t="str">
        <f>IFERROR(__xludf.DUMMYFUNCTION("""COMPUTED_VALUE"""),"병원비")</f>
        <v>병원비</v>
      </c>
      <c r="AD136" s="201" t="str">
        <f>IFERROR(__xludf.DUMMYFUNCTION("""COMPUTED_VALUE"""),"영양제")</f>
        <v>영양제</v>
      </c>
      <c r="AE136" s="201" t="str">
        <f>IFERROR(__xludf.DUMMYFUNCTION("""COMPUTED_VALUE"""),"교통비")</f>
        <v>교통비</v>
      </c>
      <c r="AF136" s="201" t="str">
        <f>IFERROR(__xludf.DUMMYFUNCTION("""COMPUTED_VALUE"""),"주유비")</f>
        <v>주유비</v>
      </c>
      <c r="AG136" s="201" t="str">
        <f>IFERROR(__xludf.DUMMYFUNCTION("""COMPUTED_VALUE"""),"기타")</f>
        <v>기타</v>
      </c>
      <c r="AH136" s="201"/>
      <c r="AI136" s="201"/>
    </row>
    <row r="137">
      <c r="H137" s="195">
        <v>45646.0</v>
      </c>
      <c r="I137" s="203" t="s">
        <v>21</v>
      </c>
      <c r="J137" s="203" t="s">
        <v>15</v>
      </c>
      <c r="K137" s="204">
        <v>35790.0</v>
      </c>
      <c r="L137" s="198" t="s">
        <v>54</v>
      </c>
      <c r="M137" s="130"/>
      <c r="N137" s="198" t="s">
        <v>295</v>
      </c>
      <c r="O137" s="200"/>
      <c r="P137" s="200"/>
      <c r="Q137" s="130"/>
      <c r="R137" s="199"/>
      <c r="S137" s="200"/>
      <c r="T137" s="132"/>
      <c r="AB137" s="201" t="str">
        <f>IFERROR(__xludf.DUMMYFUNCTION("FILTER('설정시트'!$D$7:$K$20,'설정시트'!$C$7:$C$20=I137)"),"관리비")</f>
        <v>관리비</v>
      </c>
      <c r="AC137" s="201" t="str">
        <f>IFERROR(__xludf.DUMMYFUNCTION("""COMPUTED_VALUE"""),"대출이자")</f>
        <v>대출이자</v>
      </c>
      <c r="AD137" s="201" t="str">
        <f>IFERROR(__xludf.DUMMYFUNCTION("""COMPUTED_VALUE"""),"통신비")</f>
        <v>통신비</v>
      </c>
      <c r="AE137" s="201" t="str">
        <f>IFERROR(__xludf.DUMMYFUNCTION("""COMPUTED_VALUE"""),"보험료")</f>
        <v>보험료</v>
      </c>
      <c r="AF137" s="201" t="str">
        <f>IFERROR(__xludf.DUMMYFUNCTION("""COMPUTED_VALUE"""),"곗돈")</f>
        <v>곗돈</v>
      </c>
      <c r="AG137" s="201"/>
      <c r="AH137" s="201"/>
      <c r="AI137" s="201"/>
    </row>
    <row r="138">
      <c r="H138" s="195">
        <v>45648.0</v>
      </c>
      <c r="I138" s="203" t="s">
        <v>26</v>
      </c>
      <c r="J138" s="203" t="s">
        <v>29</v>
      </c>
      <c r="K138" s="204">
        <v>23100.0</v>
      </c>
      <c r="L138" s="198" t="s">
        <v>55</v>
      </c>
      <c r="M138" s="130"/>
      <c r="N138" s="198" t="s">
        <v>987</v>
      </c>
      <c r="O138" s="200"/>
      <c r="P138" s="200"/>
      <c r="Q138" s="130"/>
      <c r="R138" s="199"/>
      <c r="S138" s="200"/>
      <c r="T138" s="132"/>
      <c r="AB138" s="201" t="str">
        <f>IFERROR(__xludf.DUMMYFUNCTION("FILTER('설정시트'!$D$7:$K$20,'설정시트'!$C$7:$C$20=I138)"),"식재료비")</f>
        <v>식재료비</v>
      </c>
      <c r="AC138" s="201" t="str">
        <f>IFERROR(__xludf.DUMMYFUNCTION("""COMPUTED_VALUE"""),"회사점심")</f>
        <v>회사점심</v>
      </c>
      <c r="AD138" s="201" t="str">
        <f>IFERROR(__xludf.DUMMYFUNCTION("""COMPUTED_VALUE"""),"간식/카페")</f>
        <v>간식/카페</v>
      </c>
      <c r="AE138" s="201" t="str">
        <f>IFERROR(__xludf.DUMMYFUNCTION("""COMPUTED_VALUE"""),"외식/배달")</f>
        <v>외식/배달</v>
      </c>
      <c r="AF138" s="201" t="str">
        <f>IFERROR(__xludf.DUMMYFUNCTION("""COMPUTED_VALUE"""),"기타")</f>
        <v>기타</v>
      </c>
      <c r="AG138" s="201"/>
      <c r="AH138" s="201"/>
      <c r="AI138" s="201"/>
    </row>
    <row r="139">
      <c r="H139" s="195">
        <v>45649.0</v>
      </c>
      <c r="I139" s="203" t="s">
        <v>32</v>
      </c>
      <c r="J139" s="203" t="s">
        <v>37</v>
      </c>
      <c r="K139" s="204">
        <v>5700.0</v>
      </c>
      <c r="L139" s="198" t="s">
        <v>55</v>
      </c>
      <c r="M139" s="130"/>
      <c r="N139" s="198" t="s">
        <v>988</v>
      </c>
      <c r="O139" s="200"/>
      <c r="P139" s="200"/>
      <c r="Q139" s="130"/>
      <c r="R139" s="199"/>
      <c r="S139" s="200"/>
      <c r="T139" s="132"/>
      <c r="AB139" s="201" t="str">
        <f>IFERROR(__xludf.DUMMYFUNCTION("FILTER('설정시트'!$D$7:$K$20,'설정시트'!$C$7:$C$20=I139)"),"의류/잡화")</f>
        <v>의류/잡화</v>
      </c>
      <c r="AC139" s="201" t="str">
        <f>IFERROR(__xludf.DUMMYFUNCTION("""COMPUTED_VALUE"""),"OTT")</f>
        <v>OTT</v>
      </c>
      <c r="AD139" s="201" t="str">
        <f>IFERROR(__xludf.DUMMYFUNCTION("""COMPUTED_VALUE"""),"문화생활")</f>
        <v>문화생활</v>
      </c>
      <c r="AE139" s="201" t="str">
        <f>IFERROR(__xludf.DUMMYFUNCTION("""COMPUTED_VALUE"""),"자기계발")</f>
        <v>자기계발</v>
      </c>
      <c r="AF139" s="201" t="str">
        <f>IFERROR(__xludf.DUMMYFUNCTION("""COMPUTED_VALUE"""),"미용")</f>
        <v>미용</v>
      </c>
      <c r="AG139" s="201" t="str">
        <f>IFERROR(__xludf.DUMMYFUNCTION("""COMPUTED_VALUE"""),"기타")</f>
        <v>기타</v>
      </c>
      <c r="AH139" s="201"/>
      <c r="AI139" s="201"/>
    </row>
    <row r="140">
      <c r="H140" s="195">
        <v>45649.0</v>
      </c>
      <c r="I140" s="203" t="s">
        <v>3</v>
      </c>
      <c r="J140" s="203" t="s">
        <v>4</v>
      </c>
      <c r="K140" s="204">
        <v>3836270.0</v>
      </c>
      <c r="L140" s="198"/>
      <c r="M140" s="130"/>
      <c r="N140" s="198" t="s">
        <v>989</v>
      </c>
      <c r="O140" s="200"/>
      <c r="P140" s="200"/>
      <c r="Q140" s="130"/>
      <c r="R140" s="199"/>
      <c r="S140" s="200"/>
      <c r="T140" s="132"/>
      <c r="AB140" s="201" t="str">
        <f>IFERROR(__xludf.DUMMYFUNCTION("FILTER('설정시트'!$D$7:$K$20,'설정시트'!$C$7:$C$20=I140)"),"🍪 월급")</f>
        <v>🍪 월급</v>
      </c>
      <c r="AC140" s="201" t="str">
        <f>IFERROR(__xludf.DUMMYFUNCTION("""COMPUTED_VALUE"""),"🍪 부수입")</f>
        <v>🍪 부수입</v>
      </c>
      <c r="AD140" s="201" t="str">
        <f>IFERROR(__xludf.DUMMYFUNCTION("""COMPUTED_VALUE"""),"🐻 월급")</f>
        <v>🐻 월급</v>
      </c>
      <c r="AE140" s="201" t="str">
        <f>IFERROR(__xludf.DUMMYFUNCTION("""COMPUTED_VALUE"""),"🐻 부수입")</f>
        <v>🐻 부수입</v>
      </c>
      <c r="AF140" s="201" t="str">
        <f>IFERROR(__xludf.DUMMYFUNCTION("""COMPUTED_VALUE"""),"기타")</f>
        <v>기타</v>
      </c>
      <c r="AG140" s="201"/>
      <c r="AH140" s="201"/>
      <c r="AI140" s="201"/>
    </row>
    <row r="141">
      <c r="H141" s="195">
        <v>45649.0</v>
      </c>
      <c r="I141" s="203" t="s">
        <v>51</v>
      </c>
      <c r="J141" s="203" t="s">
        <v>8</v>
      </c>
      <c r="K141" s="204">
        <v>100000.0</v>
      </c>
      <c r="L141" s="198" t="s">
        <v>54</v>
      </c>
      <c r="M141" s="130"/>
      <c r="N141" s="198" t="s">
        <v>990</v>
      </c>
      <c r="O141" s="200"/>
      <c r="P141" s="200"/>
      <c r="Q141" s="130"/>
      <c r="R141" s="199"/>
      <c r="S141" s="200"/>
      <c r="T141" s="132"/>
      <c r="AB141" s="201" t="str">
        <f>IFERROR(__xludf.DUMMYFUNCTION("FILTER('설정시트'!$D$7:$K$20,'설정시트'!$C$7:$C$20=I141)"),"축의/부의금")</f>
        <v>축의/부의금</v>
      </c>
      <c r="AC141" s="201" t="str">
        <f>IFERROR(__xludf.DUMMYFUNCTION("""COMPUTED_VALUE"""),"생신/생일선물")</f>
        <v>생신/생일선물</v>
      </c>
      <c r="AD141" s="201" t="str">
        <f>IFERROR(__xludf.DUMMYFUNCTION("""COMPUTED_VALUE"""),"명절/어버이날")</f>
        <v>명절/어버이날</v>
      </c>
      <c r="AE141" s="201" t="str">
        <f>IFERROR(__xludf.DUMMYFUNCTION("""COMPUTED_VALUE"""),"여행")</f>
        <v>여행</v>
      </c>
      <c r="AF141" s="201" t="str">
        <f>IFERROR(__xludf.DUMMYFUNCTION("""COMPUTED_VALUE"""),"기타")</f>
        <v>기타</v>
      </c>
      <c r="AG141" s="201"/>
      <c r="AH141" s="201"/>
      <c r="AI141" s="201"/>
    </row>
    <row r="142">
      <c r="H142" s="195">
        <v>45649.0</v>
      </c>
      <c r="I142" s="203" t="s">
        <v>31</v>
      </c>
      <c r="J142" s="203" t="s">
        <v>28</v>
      </c>
      <c r="K142" s="204">
        <v>9000.0</v>
      </c>
      <c r="L142" s="198" t="s">
        <v>58</v>
      </c>
      <c r="M142" s="130"/>
      <c r="N142" s="198" t="s">
        <v>887</v>
      </c>
      <c r="O142" s="200"/>
      <c r="P142" s="200"/>
      <c r="Q142" s="130"/>
      <c r="R142" s="199"/>
      <c r="S142" s="200"/>
      <c r="T142" s="132"/>
      <c r="AB142" s="201" t="str">
        <f>IFERROR(__xludf.DUMMYFUNCTION("FILTER('설정시트'!$D$7:$K$20,'설정시트'!$C$7:$C$20=I142)"),"식재료비")</f>
        <v>식재료비</v>
      </c>
      <c r="AC142" s="201" t="str">
        <f>IFERROR(__xludf.DUMMYFUNCTION("""COMPUTED_VALUE"""),"회사점심")</f>
        <v>회사점심</v>
      </c>
      <c r="AD142" s="201" t="str">
        <f>IFERROR(__xludf.DUMMYFUNCTION("""COMPUTED_VALUE"""),"간식/카페")</f>
        <v>간식/카페</v>
      </c>
      <c r="AE142" s="201" t="str">
        <f>IFERROR(__xludf.DUMMYFUNCTION("""COMPUTED_VALUE"""),"외식/배달")</f>
        <v>외식/배달</v>
      </c>
      <c r="AF142" s="201" t="str">
        <f>IFERROR(__xludf.DUMMYFUNCTION("""COMPUTED_VALUE"""),"기타")</f>
        <v>기타</v>
      </c>
      <c r="AG142" s="201"/>
      <c r="AH142" s="201"/>
      <c r="AI142" s="201"/>
    </row>
    <row r="143">
      <c r="H143" s="195">
        <v>45649.0</v>
      </c>
      <c r="I143" s="203" t="s">
        <v>26</v>
      </c>
      <c r="J143" s="203" t="s">
        <v>28</v>
      </c>
      <c r="K143" s="204">
        <v>12900.0</v>
      </c>
      <c r="L143" s="198" t="s">
        <v>55</v>
      </c>
      <c r="M143" s="130"/>
      <c r="N143" s="198" t="s">
        <v>991</v>
      </c>
      <c r="O143" s="200"/>
      <c r="P143" s="200"/>
      <c r="Q143" s="130"/>
      <c r="R143" s="199"/>
      <c r="S143" s="200"/>
      <c r="T143" s="132"/>
      <c r="AB143" s="201" t="str">
        <f>IFERROR(__xludf.DUMMYFUNCTION("FILTER('설정시트'!$D$7:$K$20,'설정시트'!$C$7:$C$20=I143)"),"식재료비")</f>
        <v>식재료비</v>
      </c>
      <c r="AC143" s="201" t="str">
        <f>IFERROR(__xludf.DUMMYFUNCTION("""COMPUTED_VALUE"""),"회사점심")</f>
        <v>회사점심</v>
      </c>
      <c r="AD143" s="201" t="str">
        <f>IFERROR(__xludf.DUMMYFUNCTION("""COMPUTED_VALUE"""),"간식/카페")</f>
        <v>간식/카페</v>
      </c>
      <c r="AE143" s="201" t="str">
        <f>IFERROR(__xludf.DUMMYFUNCTION("""COMPUTED_VALUE"""),"외식/배달")</f>
        <v>외식/배달</v>
      </c>
      <c r="AF143" s="201" t="str">
        <f>IFERROR(__xludf.DUMMYFUNCTION("""COMPUTED_VALUE"""),"기타")</f>
        <v>기타</v>
      </c>
      <c r="AG143" s="201"/>
      <c r="AH143" s="201"/>
      <c r="AI143" s="201"/>
    </row>
    <row r="144">
      <c r="H144" s="195">
        <v>45649.0</v>
      </c>
      <c r="I144" s="203" t="s">
        <v>22</v>
      </c>
      <c r="J144" s="203" t="s">
        <v>8</v>
      </c>
      <c r="K144" s="204">
        <v>38000.0</v>
      </c>
      <c r="L144" s="198" t="s">
        <v>54</v>
      </c>
      <c r="M144" s="130"/>
      <c r="N144" s="198" t="s">
        <v>992</v>
      </c>
      <c r="O144" s="200"/>
      <c r="P144" s="200"/>
      <c r="Q144" s="130"/>
      <c r="R144" s="199"/>
      <c r="S144" s="200"/>
      <c r="T144" s="132"/>
      <c r="AB144" s="201" t="str">
        <f>IFERROR(__xludf.DUMMYFUNCTION("FILTER('설정시트'!$D$7:$K$20,'설정시트'!$C$7:$C$20=I144)"),"주방/욕실")</f>
        <v>주방/욕실</v>
      </c>
      <c r="AC144" s="201" t="str">
        <f>IFERROR(__xludf.DUMMYFUNCTION("""COMPUTED_VALUE"""),"소모품")</f>
        <v>소모품</v>
      </c>
      <c r="AD144" s="201" t="str">
        <f>IFERROR(__xludf.DUMMYFUNCTION("""COMPUTED_VALUE"""),"기타")</f>
        <v>기타</v>
      </c>
      <c r="AE144" s="201"/>
      <c r="AF144" s="201"/>
      <c r="AG144" s="201"/>
      <c r="AH144" s="201"/>
      <c r="AI144" s="201"/>
    </row>
    <row r="145">
      <c r="H145" s="195">
        <v>45649.0</v>
      </c>
      <c r="I145" s="203" t="s">
        <v>3</v>
      </c>
      <c r="J145" s="203" t="s">
        <v>4</v>
      </c>
      <c r="K145" s="204">
        <v>3836270.0</v>
      </c>
      <c r="L145" s="199"/>
      <c r="M145" s="130"/>
      <c r="N145" s="198" t="s">
        <v>993</v>
      </c>
      <c r="O145" s="200"/>
      <c r="P145" s="200"/>
      <c r="Q145" s="130"/>
      <c r="R145" s="199"/>
      <c r="S145" s="200"/>
      <c r="T145" s="132"/>
      <c r="AB145" s="201" t="str">
        <f>IFERROR(__xludf.DUMMYFUNCTION("FILTER('설정시트'!$D$7:$K$20,'설정시트'!$C$7:$C$20=I145)"),"🍪 월급")</f>
        <v>🍪 월급</v>
      </c>
      <c r="AC145" s="201" t="str">
        <f>IFERROR(__xludf.DUMMYFUNCTION("""COMPUTED_VALUE"""),"🍪 부수입")</f>
        <v>🍪 부수입</v>
      </c>
      <c r="AD145" s="201" t="str">
        <f>IFERROR(__xludf.DUMMYFUNCTION("""COMPUTED_VALUE"""),"🐻 월급")</f>
        <v>🐻 월급</v>
      </c>
      <c r="AE145" s="201" t="str">
        <f>IFERROR(__xludf.DUMMYFUNCTION("""COMPUTED_VALUE"""),"🐻 부수입")</f>
        <v>🐻 부수입</v>
      </c>
      <c r="AF145" s="201" t="str">
        <f>IFERROR(__xludf.DUMMYFUNCTION("""COMPUTED_VALUE"""),"기타")</f>
        <v>기타</v>
      </c>
      <c r="AG145" s="201"/>
      <c r="AH145" s="201"/>
      <c r="AI145" s="201"/>
    </row>
    <row r="146">
      <c r="H146" s="195">
        <v>45650.0</v>
      </c>
      <c r="I146" s="203" t="s">
        <v>45</v>
      </c>
      <c r="J146" s="203" t="s">
        <v>43</v>
      </c>
      <c r="K146" s="204">
        <v>15000.0</v>
      </c>
      <c r="L146" s="198" t="s">
        <v>53</v>
      </c>
      <c r="M146" s="130"/>
      <c r="N146" s="198" t="s">
        <v>994</v>
      </c>
      <c r="O146" s="200"/>
      <c r="P146" s="200"/>
      <c r="Q146" s="130"/>
      <c r="R146" s="199"/>
      <c r="S146" s="200"/>
      <c r="T146" s="132"/>
      <c r="AB146" s="201" t="str">
        <f>IFERROR(__xludf.DUMMYFUNCTION("FILTER('설정시트'!$D$7:$K$20,'설정시트'!$C$7:$C$20=I146)"),"약국")</f>
        <v>약국</v>
      </c>
      <c r="AC146" s="201" t="str">
        <f>IFERROR(__xludf.DUMMYFUNCTION("""COMPUTED_VALUE"""),"병원비")</f>
        <v>병원비</v>
      </c>
      <c r="AD146" s="201" t="str">
        <f>IFERROR(__xludf.DUMMYFUNCTION("""COMPUTED_VALUE"""),"영양제")</f>
        <v>영양제</v>
      </c>
      <c r="AE146" s="201" t="str">
        <f>IFERROR(__xludf.DUMMYFUNCTION("""COMPUTED_VALUE"""),"교통비")</f>
        <v>교통비</v>
      </c>
      <c r="AF146" s="201" t="str">
        <f>IFERROR(__xludf.DUMMYFUNCTION("""COMPUTED_VALUE"""),"주유비")</f>
        <v>주유비</v>
      </c>
      <c r="AG146" s="201" t="str">
        <f>IFERROR(__xludf.DUMMYFUNCTION("""COMPUTED_VALUE"""),"기타")</f>
        <v>기타</v>
      </c>
      <c r="AH146" s="201"/>
      <c r="AI146" s="201"/>
    </row>
    <row r="147">
      <c r="H147" s="195">
        <v>45650.0</v>
      </c>
      <c r="I147" s="203" t="s">
        <v>31</v>
      </c>
      <c r="J147" s="203" t="s">
        <v>28</v>
      </c>
      <c r="K147" s="204">
        <v>8000.0</v>
      </c>
      <c r="L147" s="198" t="s">
        <v>58</v>
      </c>
      <c r="M147" s="130"/>
      <c r="N147" s="198" t="s">
        <v>296</v>
      </c>
      <c r="O147" s="200"/>
      <c r="P147" s="200"/>
      <c r="Q147" s="130"/>
      <c r="R147" s="199"/>
      <c r="S147" s="200"/>
      <c r="T147" s="132"/>
      <c r="AB147" s="201" t="str">
        <f>IFERROR(__xludf.DUMMYFUNCTION("FILTER('설정시트'!$D$7:$K$20,'설정시트'!$C$7:$C$20=I147)"),"식재료비")</f>
        <v>식재료비</v>
      </c>
      <c r="AC147" s="201" t="str">
        <f>IFERROR(__xludf.DUMMYFUNCTION("""COMPUTED_VALUE"""),"회사점심")</f>
        <v>회사점심</v>
      </c>
      <c r="AD147" s="201" t="str">
        <f>IFERROR(__xludf.DUMMYFUNCTION("""COMPUTED_VALUE"""),"간식/카페")</f>
        <v>간식/카페</v>
      </c>
      <c r="AE147" s="201" t="str">
        <f>IFERROR(__xludf.DUMMYFUNCTION("""COMPUTED_VALUE"""),"외식/배달")</f>
        <v>외식/배달</v>
      </c>
      <c r="AF147" s="201" t="str">
        <f>IFERROR(__xludf.DUMMYFUNCTION("""COMPUTED_VALUE"""),"기타")</f>
        <v>기타</v>
      </c>
      <c r="AG147" s="201"/>
      <c r="AH147" s="201"/>
      <c r="AI147" s="201"/>
    </row>
    <row r="148">
      <c r="H148" s="195">
        <v>45650.0</v>
      </c>
      <c r="I148" s="203" t="s">
        <v>26</v>
      </c>
      <c r="J148" s="203" t="s">
        <v>28</v>
      </c>
      <c r="K148" s="204">
        <v>12000.0</v>
      </c>
      <c r="L148" s="198" t="s">
        <v>55</v>
      </c>
      <c r="M148" s="130"/>
      <c r="N148" s="198" t="s">
        <v>995</v>
      </c>
      <c r="O148" s="200"/>
      <c r="P148" s="200"/>
      <c r="Q148" s="130"/>
      <c r="R148" s="199"/>
      <c r="S148" s="200"/>
      <c r="T148" s="132"/>
      <c r="AB148" s="201" t="str">
        <f>IFERROR(__xludf.DUMMYFUNCTION("FILTER('설정시트'!$D$7:$K$20,'설정시트'!$C$7:$C$20=I148)"),"식재료비")</f>
        <v>식재료비</v>
      </c>
      <c r="AC148" s="201" t="str">
        <f>IFERROR(__xludf.DUMMYFUNCTION("""COMPUTED_VALUE"""),"회사점심")</f>
        <v>회사점심</v>
      </c>
      <c r="AD148" s="201" t="str">
        <f>IFERROR(__xludf.DUMMYFUNCTION("""COMPUTED_VALUE"""),"간식/카페")</f>
        <v>간식/카페</v>
      </c>
      <c r="AE148" s="201" t="str">
        <f>IFERROR(__xludf.DUMMYFUNCTION("""COMPUTED_VALUE"""),"외식/배달")</f>
        <v>외식/배달</v>
      </c>
      <c r="AF148" s="201" t="str">
        <f>IFERROR(__xludf.DUMMYFUNCTION("""COMPUTED_VALUE"""),"기타")</f>
        <v>기타</v>
      </c>
      <c r="AG148" s="201"/>
      <c r="AH148" s="201"/>
      <c r="AI148" s="201"/>
    </row>
    <row r="149">
      <c r="H149" s="195">
        <v>45650.0</v>
      </c>
      <c r="I149" s="203" t="s">
        <v>14</v>
      </c>
      <c r="J149" s="203" t="s">
        <v>15</v>
      </c>
      <c r="K149" s="204">
        <v>250250.0</v>
      </c>
      <c r="L149" s="198" t="s">
        <v>56</v>
      </c>
      <c r="M149" s="130"/>
      <c r="N149" s="198" t="s">
        <v>15</v>
      </c>
      <c r="O149" s="200"/>
      <c r="P149" s="200"/>
      <c r="Q149" s="130"/>
      <c r="R149" s="199"/>
      <c r="S149" s="200"/>
      <c r="T149" s="132"/>
      <c r="AB149" s="201" t="str">
        <f>IFERROR(__xludf.DUMMYFUNCTION("FILTER('설정시트'!$D$7:$K$20,'설정시트'!$C$7:$C$20=I149)"),"관리비")</f>
        <v>관리비</v>
      </c>
      <c r="AC149" s="201" t="str">
        <f>IFERROR(__xludf.DUMMYFUNCTION("""COMPUTED_VALUE"""),"월세")</f>
        <v>월세</v>
      </c>
      <c r="AD149" s="201" t="str">
        <f>IFERROR(__xludf.DUMMYFUNCTION("""COMPUTED_VALUE"""),"대출이자")</f>
        <v>대출이자</v>
      </c>
      <c r="AE149" s="201" t="str">
        <f>IFERROR(__xludf.DUMMYFUNCTION("""COMPUTED_VALUE"""),"통신비")</f>
        <v>통신비</v>
      </c>
      <c r="AF149" s="201" t="str">
        <f>IFERROR(__xludf.DUMMYFUNCTION("""COMPUTED_VALUE"""),"보험료")</f>
        <v>보험료</v>
      </c>
      <c r="AG149" s="201" t="str">
        <f>IFERROR(__xludf.DUMMYFUNCTION("""COMPUTED_VALUE"""),"곗돈")</f>
        <v>곗돈</v>
      </c>
      <c r="AH149" s="201"/>
      <c r="AI149" s="201"/>
    </row>
    <row r="150">
      <c r="H150" s="195">
        <v>45650.0</v>
      </c>
      <c r="I150" s="203" t="s">
        <v>14</v>
      </c>
      <c r="J150" s="203" t="s">
        <v>17</v>
      </c>
      <c r="K150" s="204">
        <v>175081.0</v>
      </c>
      <c r="L150" s="198" t="s">
        <v>54</v>
      </c>
      <c r="M150" s="130"/>
      <c r="N150" s="198" t="s">
        <v>17</v>
      </c>
      <c r="O150" s="200"/>
      <c r="P150" s="200"/>
      <c r="Q150" s="130"/>
      <c r="R150" s="199"/>
      <c r="S150" s="200"/>
      <c r="T150" s="132"/>
      <c r="AB150" s="201" t="str">
        <f>IFERROR(__xludf.DUMMYFUNCTION("FILTER('설정시트'!$D$7:$K$20,'설정시트'!$C$7:$C$20=I150)"),"관리비")</f>
        <v>관리비</v>
      </c>
      <c r="AC150" s="201" t="str">
        <f>IFERROR(__xludf.DUMMYFUNCTION("""COMPUTED_VALUE"""),"월세")</f>
        <v>월세</v>
      </c>
      <c r="AD150" s="201" t="str">
        <f>IFERROR(__xludf.DUMMYFUNCTION("""COMPUTED_VALUE"""),"대출이자")</f>
        <v>대출이자</v>
      </c>
      <c r="AE150" s="201" t="str">
        <f>IFERROR(__xludf.DUMMYFUNCTION("""COMPUTED_VALUE"""),"통신비")</f>
        <v>통신비</v>
      </c>
      <c r="AF150" s="201" t="str">
        <f>IFERROR(__xludf.DUMMYFUNCTION("""COMPUTED_VALUE"""),"보험료")</f>
        <v>보험료</v>
      </c>
      <c r="AG150" s="201" t="str">
        <f>IFERROR(__xludf.DUMMYFUNCTION("""COMPUTED_VALUE"""),"곗돈")</f>
        <v>곗돈</v>
      </c>
      <c r="AH150" s="201"/>
      <c r="AI150" s="201"/>
    </row>
    <row r="151">
      <c r="H151" s="195">
        <v>45651.0</v>
      </c>
      <c r="I151" s="203" t="s">
        <v>45</v>
      </c>
      <c r="J151" s="203" t="s">
        <v>44</v>
      </c>
      <c r="K151" s="204">
        <v>100908.0</v>
      </c>
      <c r="L151" s="198" t="s">
        <v>58</v>
      </c>
      <c r="M151" s="130"/>
      <c r="N151" s="199"/>
      <c r="O151" s="200"/>
      <c r="P151" s="200"/>
      <c r="Q151" s="130"/>
      <c r="R151" s="199"/>
      <c r="S151" s="200"/>
      <c r="T151" s="132"/>
      <c r="AB151" s="201" t="str">
        <f>IFERROR(__xludf.DUMMYFUNCTION("FILTER('설정시트'!$D$7:$K$20,'설정시트'!$C$7:$C$20=I151)"),"약국")</f>
        <v>약국</v>
      </c>
      <c r="AC151" s="201" t="str">
        <f>IFERROR(__xludf.DUMMYFUNCTION("""COMPUTED_VALUE"""),"병원비")</f>
        <v>병원비</v>
      </c>
      <c r="AD151" s="201" t="str">
        <f>IFERROR(__xludf.DUMMYFUNCTION("""COMPUTED_VALUE"""),"영양제")</f>
        <v>영양제</v>
      </c>
      <c r="AE151" s="201" t="str">
        <f>IFERROR(__xludf.DUMMYFUNCTION("""COMPUTED_VALUE"""),"교통비")</f>
        <v>교통비</v>
      </c>
      <c r="AF151" s="201" t="str">
        <f>IFERROR(__xludf.DUMMYFUNCTION("""COMPUTED_VALUE"""),"주유비")</f>
        <v>주유비</v>
      </c>
      <c r="AG151" s="201" t="str">
        <f>IFERROR(__xludf.DUMMYFUNCTION("""COMPUTED_VALUE"""),"기타")</f>
        <v>기타</v>
      </c>
      <c r="AH151" s="201"/>
      <c r="AI151" s="201"/>
    </row>
    <row r="152">
      <c r="H152" s="195">
        <v>45651.0</v>
      </c>
      <c r="I152" s="203" t="s">
        <v>31</v>
      </c>
      <c r="J152" s="203" t="s">
        <v>29</v>
      </c>
      <c r="K152" s="204">
        <v>700.0</v>
      </c>
      <c r="L152" s="198" t="s">
        <v>58</v>
      </c>
      <c r="M152" s="130"/>
      <c r="N152" s="198" t="s">
        <v>996</v>
      </c>
      <c r="O152" s="200"/>
      <c r="P152" s="200"/>
      <c r="Q152" s="130"/>
      <c r="R152" s="199"/>
      <c r="S152" s="200"/>
      <c r="T152" s="132"/>
      <c r="AB152" s="201" t="str">
        <f>IFERROR(__xludf.DUMMYFUNCTION("FILTER('설정시트'!$D$7:$K$20,'설정시트'!$C$7:$C$20=I152)"),"식재료비")</f>
        <v>식재료비</v>
      </c>
      <c r="AC152" s="201" t="str">
        <f>IFERROR(__xludf.DUMMYFUNCTION("""COMPUTED_VALUE"""),"회사점심")</f>
        <v>회사점심</v>
      </c>
      <c r="AD152" s="201" t="str">
        <f>IFERROR(__xludf.DUMMYFUNCTION("""COMPUTED_VALUE"""),"간식/카페")</f>
        <v>간식/카페</v>
      </c>
      <c r="AE152" s="201" t="str">
        <f>IFERROR(__xludf.DUMMYFUNCTION("""COMPUTED_VALUE"""),"외식/배달")</f>
        <v>외식/배달</v>
      </c>
      <c r="AF152" s="201" t="str">
        <f>IFERROR(__xludf.DUMMYFUNCTION("""COMPUTED_VALUE"""),"기타")</f>
        <v>기타</v>
      </c>
      <c r="AG152" s="201"/>
      <c r="AH152" s="201"/>
      <c r="AI152" s="201"/>
    </row>
    <row r="153">
      <c r="H153" s="195">
        <v>45651.0</v>
      </c>
      <c r="I153" s="203" t="s">
        <v>46</v>
      </c>
      <c r="J153" s="203" t="s">
        <v>8</v>
      </c>
      <c r="K153" s="204">
        <v>50000.0</v>
      </c>
      <c r="L153" s="198" t="s">
        <v>55</v>
      </c>
      <c r="M153" s="130"/>
      <c r="N153" s="198" t="s">
        <v>997</v>
      </c>
      <c r="O153" s="200"/>
      <c r="P153" s="200"/>
      <c r="Q153" s="130"/>
      <c r="R153" s="199"/>
      <c r="S153" s="200"/>
      <c r="T153" s="132"/>
      <c r="AB153" s="201" t="str">
        <f>IFERROR(__xludf.DUMMYFUNCTION("FILTER('설정시트'!$D$7:$K$20,'설정시트'!$C$7:$C$20=I153)"),"축의/부의금")</f>
        <v>축의/부의금</v>
      </c>
      <c r="AC153" s="201" t="str">
        <f>IFERROR(__xludf.DUMMYFUNCTION("""COMPUTED_VALUE"""),"생신/생일선물")</f>
        <v>생신/생일선물</v>
      </c>
      <c r="AD153" s="201" t="str">
        <f>IFERROR(__xludf.DUMMYFUNCTION("""COMPUTED_VALUE"""),"명절/어버이날")</f>
        <v>명절/어버이날</v>
      </c>
      <c r="AE153" s="201" t="str">
        <f>IFERROR(__xludf.DUMMYFUNCTION("""COMPUTED_VALUE"""),"여행")</f>
        <v>여행</v>
      </c>
      <c r="AF153" s="201" t="str">
        <f>IFERROR(__xludf.DUMMYFUNCTION("""COMPUTED_VALUE"""),"기타")</f>
        <v>기타</v>
      </c>
      <c r="AG153" s="201"/>
      <c r="AH153" s="201"/>
      <c r="AI153" s="201"/>
    </row>
    <row r="154">
      <c r="H154" s="195">
        <v>45651.0</v>
      </c>
      <c r="I154" s="203" t="s">
        <v>26</v>
      </c>
      <c r="J154" s="203" t="s">
        <v>29</v>
      </c>
      <c r="K154" s="204">
        <v>1400.0</v>
      </c>
      <c r="L154" s="198" t="s">
        <v>55</v>
      </c>
      <c r="M154" s="130"/>
      <c r="N154" s="198" t="s">
        <v>998</v>
      </c>
      <c r="O154" s="200"/>
      <c r="P154" s="200"/>
      <c r="Q154" s="130"/>
      <c r="R154" s="199"/>
      <c r="S154" s="200"/>
      <c r="T154" s="132"/>
      <c r="AB154" s="201" t="str">
        <f>IFERROR(__xludf.DUMMYFUNCTION("FILTER('설정시트'!$D$7:$K$20,'설정시트'!$C$7:$C$20=I154)"),"식재료비")</f>
        <v>식재료비</v>
      </c>
      <c r="AC154" s="201" t="str">
        <f>IFERROR(__xludf.DUMMYFUNCTION("""COMPUTED_VALUE"""),"회사점심")</f>
        <v>회사점심</v>
      </c>
      <c r="AD154" s="201" t="str">
        <f>IFERROR(__xludf.DUMMYFUNCTION("""COMPUTED_VALUE"""),"간식/카페")</f>
        <v>간식/카페</v>
      </c>
      <c r="AE154" s="201" t="str">
        <f>IFERROR(__xludf.DUMMYFUNCTION("""COMPUTED_VALUE"""),"외식/배달")</f>
        <v>외식/배달</v>
      </c>
      <c r="AF154" s="201" t="str">
        <f>IFERROR(__xludf.DUMMYFUNCTION("""COMPUTED_VALUE"""),"기타")</f>
        <v>기타</v>
      </c>
      <c r="AG154" s="201"/>
      <c r="AH154" s="201"/>
      <c r="AI154" s="201"/>
    </row>
    <row r="155">
      <c r="H155" s="195">
        <v>45651.0</v>
      </c>
      <c r="I155" s="203" t="s">
        <v>26</v>
      </c>
      <c r="J155" s="203" t="s">
        <v>30</v>
      </c>
      <c r="K155" s="204">
        <v>51600.0</v>
      </c>
      <c r="L155" s="198" t="s">
        <v>55</v>
      </c>
      <c r="M155" s="130"/>
      <c r="N155" s="198" t="s">
        <v>999</v>
      </c>
      <c r="O155" s="200"/>
      <c r="P155" s="200"/>
      <c r="Q155" s="130"/>
      <c r="R155" s="199"/>
      <c r="S155" s="200"/>
      <c r="T155" s="132"/>
      <c r="AB155" s="201" t="str">
        <f>IFERROR(__xludf.DUMMYFUNCTION("FILTER('설정시트'!$D$7:$K$20,'설정시트'!$C$7:$C$20=I155)"),"식재료비")</f>
        <v>식재료비</v>
      </c>
      <c r="AC155" s="201" t="str">
        <f>IFERROR(__xludf.DUMMYFUNCTION("""COMPUTED_VALUE"""),"회사점심")</f>
        <v>회사점심</v>
      </c>
      <c r="AD155" s="201" t="str">
        <f>IFERROR(__xludf.DUMMYFUNCTION("""COMPUTED_VALUE"""),"간식/카페")</f>
        <v>간식/카페</v>
      </c>
      <c r="AE155" s="201" t="str">
        <f>IFERROR(__xludf.DUMMYFUNCTION("""COMPUTED_VALUE"""),"외식/배달")</f>
        <v>외식/배달</v>
      </c>
      <c r="AF155" s="201" t="str">
        <f>IFERROR(__xludf.DUMMYFUNCTION("""COMPUTED_VALUE"""),"기타")</f>
        <v>기타</v>
      </c>
      <c r="AG155" s="201"/>
      <c r="AH155" s="201"/>
      <c r="AI155" s="201"/>
    </row>
    <row r="156">
      <c r="H156" s="195">
        <v>45651.0</v>
      </c>
      <c r="I156" s="203" t="s">
        <v>22</v>
      </c>
      <c r="J156" s="203" t="s">
        <v>24</v>
      </c>
      <c r="K156" s="204">
        <v>8900.0</v>
      </c>
      <c r="L156" s="198" t="s">
        <v>55</v>
      </c>
      <c r="M156" s="130"/>
      <c r="N156" s="198" t="s">
        <v>501</v>
      </c>
      <c r="O156" s="200"/>
      <c r="P156" s="200"/>
      <c r="Q156" s="130"/>
      <c r="R156" s="199"/>
      <c r="S156" s="200"/>
      <c r="T156" s="132"/>
      <c r="AB156" s="201" t="str">
        <f>IFERROR(__xludf.DUMMYFUNCTION("FILTER('설정시트'!$D$7:$K$20,'설정시트'!$C$7:$C$20=I156)"),"주방/욕실")</f>
        <v>주방/욕실</v>
      </c>
      <c r="AC156" s="201" t="str">
        <f>IFERROR(__xludf.DUMMYFUNCTION("""COMPUTED_VALUE"""),"소모품")</f>
        <v>소모품</v>
      </c>
      <c r="AD156" s="201" t="str">
        <f>IFERROR(__xludf.DUMMYFUNCTION("""COMPUTED_VALUE"""),"기타")</f>
        <v>기타</v>
      </c>
      <c r="AE156" s="201"/>
      <c r="AF156" s="201"/>
      <c r="AG156" s="201"/>
      <c r="AH156" s="201"/>
      <c r="AI156" s="201"/>
    </row>
    <row r="157">
      <c r="H157" s="195">
        <v>45651.0</v>
      </c>
      <c r="I157" s="203" t="s">
        <v>46</v>
      </c>
      <c r="J157" s="203" t="s">
        <v>8</v>
      </c>
      <c r="K157" s="204">
        <v>100000.0</v>
      </c>
      <c r="L157" s="198" t="s">
        <v>54</v>
      </c>
      <c r="M157" s="130"/>
      <c r="N157" s="198" t="s">
        <v>1000</v>
      </c>
      <c r="O157" s="200"/>
      <c r="P157" s="200"/>
      <c r="Q157" s="130"/>
      <c r="R157" s="199"/>
      <c r="S157" s="200"/>
      <c r="T157" s="132"/>
      <c r="AB157" s="201" t="str">
        <f>IFERROR(__xludf.DUMMYFUNCTION("FILTER('설정시트'!$D$7:$K$20,'설정시트'!$C$7:$C$20=I157)"),"축의/부의금")</f>
        <v>축의/부의금</v>
      </c>
      <c r="AC157" s="201" t="str">
        <f>IFERROR(__xludf.DUMMYFUNCTION("""COMPUTED_VALUE"""),"생신/생일선물")</f>
        <v>생신/생일선물</v>
      </c>
      <c r="AD157" s="201" t="str">
        <f>IFERROR(__xludf.DUMMYFUNCTION("""COMPUTED_VALUE"""),"명절/어버이날")</f>
        <v>명절/어버이날</v>
      </c>
      <c r="AE157" s="201" t="str">
        <f>IFERROR(__xludf.DUMMYFUNCTION("""COMPUTED_VALUE"""),"여행")</f>
        <v>여행</v>
      </c>
      <c r="AF157" s="201" t="str">
        <f>IFERROR(__xludf.DUMMYFUNCTION("""COMPUTED_VALUE"""),"기타")</f>
        <v>기타</v>
      </c>
      <c r="AG157" s="201"/>
      <c r="AH157" s="201"/>
      <c r="AI157" s="201"/>
    </row>
    <row r="158">
      <c r="H158" s="195">
        <v>45651.0</v>
      </c>
      <c r="I158" s="203" t="s">
        <v>9</v>
      </c>
      <c r="J158" s="203" t="s">
        <v>13</v>
      </c>
      <c r="K158" s="204">
        <v>100000.0</v>
      </c>
      <c r="L158" s="198" t="s">
        <v>54</v>
      </c>
      <c r="M158" s="130"/>
      <c r="N158" s="198" t="s">
        <v>13</v>
      </c>
      <c r="O158" s="200"/>
      <c r="P158" s="200"/>
      <c r="Q158" s="130"/>
      <c r="R158" s="199"/>
      <c r="S158" s="200"/>
      <c r="T158" s="132"/>
      <c r="AB158" s="201" t="str">
        <f>IFERROR(__xludf.DUMMYFUNCTION("FILTER('설정시트'!$D$7:$K$20,'설정시트'!$C$7:$C$20=I158)"),"주택청약")</f>
        <v>주택청약</v>
      </c>
      <c r="AC158" s="201" t="str">
        <f>IFERROR(__xludf.DUMMYFUNCTION("""COMPUTED_VALUE"""),"우리은행")</f>
        <v>우리은행</v>
      </c>
      <c r="AD158" s="201" t="str">
        <f>IFERROR(__xludf.DUMMYFUNCTION("""COMPUTED_VALUE"""),"케이뱅크")</f>
        <v>케이뱅크</v>
      </c>
      <c r="AE158" s="201" t="str">
        <f>IFERROR(__xludf.DUMMYFUNCTION("""COMPUTED_VALUE"""),"연금저축")</f>
        <v>연금저축</v>
      </c>
      <c r="AF158" s="201"/>
      <c r="AG158" s="201"/>
      <c r="AH158" s="201"/>
      <c r="AI158" s="201"/>
    </row>
    <row r="159">
      <c r="H159" s="195">
        <v>45651.0</v>
      </c>
      <c r="I159" s="203" t="s">
        <v>14</v>
      </c>
      <c r="J159" s="203" t="s">
        <v>20</v>
      </c>
      <c r="K159" s="204">
        <v>20000.0</v>
      </c>
      <c r="L159" s="198" t="s">
        <v>54</v>
      </c>
      <c r="M159" s="130"/>
      <c r="N159" s="198" t="s">
        <v>1001</v>
      </c>
      <c r="O159" s="200"/>
      <c r="P159" s="200"/>
      <c r="Q159" s="130"/>
      <c r="R159" s="199"/>
      <c r="S159" s="200"/>
      <c r="T159" s="132"/>
      <c r="AB159" s="201" t="str">
        <f>IFERROR(__xludf.DUMMYFUNCTION("FILTER('설정시트'!$D$7:$K$20,'설정시트'!$C$7:$C$20=I159)"),"관리비")</f>
        <v>관리비</v>
      </c>
      <c r="AC159" s="201" t="str">
        <f>IFERROR(__xludf.DUMMYFUNCTION("""COMPUTED_VALUE"""),"월세")</f>
        <v>월세</v>
      </c>
      <c r="AD159" s="201" t="str">
        <f>IFERROR(__xludf.DUMMYFUNCTION("""COMPUTED_VALUE"""),"대출이자")</f>
        <v>대출이자</v>
      </c>
      <c r="AE159" s="201" t="str">
        <f>IFERROR(__xludf.DUMMYFUNCTION("""COMPUTED_VALUE"""),"통신비")</f>
        <v>통신비</v>
      </c>
      <c r="AF159" s="201" t="str">
        <f>IFERROR(__xludf.DUMMYFUNCTION("""COMPUTED_VALUE"""),"보험료")</f>
        <v>보험료</v>
      </c>
      <c r="AG159" s="201" t="str">
        <f>IFERROR(__xludf.DUMMYFUNCTION("""COMPUTED_VALUE"""),"곗돈")</f>
        <v>곗돈</v>
      </c>
      <c r="AH159" s="201"/>
      <c r="AI159" s="201"/>
    </row>
    <row r="160">
      <c r="H160" s="195">
        <v>45651.0</v>
      </c>
      <c r="I160" s="203" t="s">
        <v>3</v>
      </c>
      <c r="J160" s="203" t="s">
        <v>8</v>
      </c>
      <c r="K160" s="204">
        <v>342000.0</v>
      </c>
      <c r="L160" s="198" t="s">
        <v>54</v>
      </c>
      <c r="M160" s="130"/>
      <c r="N160" s="198" t="s">
        <v>1002</v>
      </c>
      <c r="O160" s="200"/>
      <c r="P160" s="200"/>
      <c r="Q160" s="130"/>
      <c r="R160" s="199"/>
      <c r="S160" s="200"/>
      <c r="T160" s="132"/>
      <c r="AB160" s="201" t="str">
        <f>IFERROR(__xludf.DUMMYFUNCTION("FILTER('설정시트'!$D$7:$K$20,'설정시트'!$C$7:$C$20=I160)"),"🍪 월급")</f>
        <v>🍪 월급</v>
      </c>
      <c r="AC160" s="201" t="str">
        <f>IFERROR(__xludf.DUMMYFUNCTION("""COMPUTED_VALUE"""),"🍪 부수입")</f>
        <v>🍪 부수입</v>
      </c>
      <c r="AD160" s="201" t="str">
        <f>IFERROR(__xludf.DUMMYFUNCTION("""COMPUTED_VALUE"""),"🐻 월급")</f>
        <v>🐻 월급</v>
      </c>
      <c r="AE160" s="201" t="str">
        <f>IFERROR(__xludf.DUMMYFUNCTION("""COMPUTED_VALUE"""),"🐻 부수입")</f>
        <v>🐻 부수입</v>
      </c>
      <c r="AF160" s="201" t="str">
        <f>IFERROR(__xludf.DUMMYFUNCTION("""COMPUTED_VALUE"""),"기타")</f>
        <v>기타</v>
      </c>
      <c r="AG160" s="201"/>
      <c r="AH160" s="201"/>
      <c r="AI160" s="201"/>
    </row>
    <row r="161">
      <c r="H161" s="195">
        <v>45652.0</v>
      </c>
      <c r="I161" s="203" t="s">
        <v>9</v>
      </c>
      <c r="J161" s="203" t="s">
        <v>13</v>
      </c>
      <c r="K161" s="204">
        <v>100000.0</v>
      </c>
      <c r="L161" s="198" t="s">
        <v>54</v>
      </c>
      <c r="M161" s="130"/>
      <c r="N161" s="198" t="s">
        <v>1003</v>
      </c>
      <c r="O161" s="200"/>
      <c r="P161" s="200"/>
      <c r="Q161" s="130"/>
      <c r="R161" s="199"/>
      <c r="S161" s="200"/>
      <c r="T161" s="132"/>
      <c r="AB161" s="201" t="str">
        <f>IFERROR(__xludf.DUMMYFUNCTION("FILTER('설정시트'!$D$7:$K$20,'설정시트'!$C$7:$C$20=I161)"),"주택청약")</f>
        <v>주택청약</v>
      </c>
      <c r="AC161" s="201" t="str">
        <f>IFERROR(__xludf.DUMMYFUNCTION("""COMPUTED_VALUE"""),"우리은행")</f>
        <v>우리은행</v>
      </c>
      <c r="AD161" s="201" t="str">
        <f>IFERROR(__xludf.DUMMYFUNCTION("""COMPUTED_VALUE"""),"케이뱅크")</f>
        <v>케이뱅크</v>
      </c>
      <c r="AE161" s="201" t="str">
        <f>IFERROR(__xludf.DUMMYFUNCTION("""COMPUTED_VALUE"""),"연금저축")</f>
        <v>연금저축</v>
      </c>
      <c r="AF161" s="201"/>
      <c r="AG161" s="201"/>
      <c r="AH161" s="201"/>
      <c r="AI161" s="201"/>
    </row>
    <row r="162">
      <c r="H162" s="195">
        <v>45652.0</v>
      </c>
      <c r="I162" s="203" t="s">
        <v>21</v>
      </c>
      <c r="J162" s="203" t="s">
        <v>20</v>
      </c>
      <c r="K162" s="204">
        <v>20000.0</v>
      </c>
      <c r="L162" s="198" t="s">
        <v>54</v>
      </c>
      <c r="M162" s="130"/>
      <c r="N162" s="198" t="s">
        <v>909</v>
      </c>
      <c r="O162" s="200"/>
      <c r="P162" s="200"/>
      <c r="Q162" s="130"/>
      <c r="R162" s="199"/>
      <c r="S162" s="200"/>
      <c r="T162" s="132"/>
      <c r="AB162" s="201" t="str">
        <f>IFERROR(__xludf.DUMMYFUNCTION("FILTER('설정시트'!$D$7:$K$20,'설정시트'!$C$7:$C$20=I162)"),"관리비")</f>
        <v>관리비</v>
      </c>
      <c r="AC162" s="201" t="str">
        <f>IFERROR(__xludf.DUMMYFUNCTION("""COMPUTED_VALUE"""),"대출이자")</f>
        <v>대출이자</v>
      </c>
      <c r="AD162" s="201" t="str">
        <f>IFERROR(__xludf.DUMMYFUNCTION("""COMPUTED_VALUE"""),"통신비")</f>
        <v>통신비</v>
      </c>
      <c r="AE162" s="201" t="str">
        <f>IFERROR(__xludf.DUMMYFUNCTION("""COMPUTED_VALUE"""),"보험료")</f>
        <v>보험료</v>
      </c>
      <c r="AF162" s="201" t="str">
        <f>IFERROR(__xludf.DUMMYFUNCTION("""COMPUTED_VALUE"""),"곗돈")</f>
        <v>곗돈</v>
      </c>
      <c r="AG162" s="201"/>
      <c r="AH162" s="201"/>
      <c r="AI162" s="201"/>
    </row>
    <row r="163">
      <c r="H163" s="195">
        <v>45652.0</v>
      </c>
      <c r="I163" s="203" t="s">
        <v>31</v>
      </c>
      <c r="J163" s="203" t="s">
        <v>28</v>
      </c>
      <c r="K163" s="204">
        <v>3400.0</v>
      </c>
      <c r="L163" s="198" t="s">
        <v>58</v>
      </c>
      <c r="M163" s="130"/>
      <c r="N163" s="198" t="s">
        <v>1004</v>
      </c>
      <c r="O163" s="200"/>
      <c r="P163" s="200"/>
      <c r="Q163" s="130"/>
      <c r="R163" s="199"/>
      <c r="S163" s="200"/>
      <c r="T163" s="132"/>
      <c r="AB163" s="201" t="str">
        <f>IFERROR(__xludf.DUMMYFUNCTION("FILTER('설정시트'!$D$7:$K$20,'설정시트'!$C$7:$C$20=I163)"),"식재료비")</f>
        <v>식재료비</v>
      </c>
      <c r="AC163" s="201" t="str">
        <f>IFERROR(__xludf.DUMMYFUNCTION("""COMPUTED_VALUE"""),"회사점심")</f>
        <v>회사점심</v>
      </c>
      <c r="AD163" s="201" t="str">
        <f>IFERROR(__xludf.DUMMYFUNCTION("""COMPUTED_VALUE"""),"간식/카페")</f>
        <v>간식/카페</v>
      </c>
      <c r="AE163" s="201" t="str">
        <f>IFERROR(__xludf.DUMMYFUNCTION("""COMPUTED_VALUE"""),"외식/배달")</f>
        <v>외식/배달</v>
      </c>
      <c r="AF163" s="201" t="str">
        <f>IFERROR(__xludf.DUMMYFUNCTION("""COMPUTED_VALUE"""),"기타")</f>
        <v>기타</v>
      </c>
      <c r="AG163" s="201"/>
      <c r="AH163" s="201"/>
      <c r="AI163" s="201"/>
    </row>
    <row r="164">
      <c r="H164" s="195">
        <v>45652.0</v>
      </c>
      <c r="I164" s="203" t="s">
        <v>38</v>
      </c>
      <c r="J164" s="203" t="s">
        <v>34</v>
      </c>
      <c r="K164" s="204">
        <v>22000.0</v>
      </c>
      <c r="L164" s="198" t="s">
        <v>58</v>
      </c>
      <c r="M164" s="130"/>
      <c r="N164" s="198" t="s">
        <v>320</v>
      </c>
      <c r="O164" s="200"/>
      <c r="P164" s="200"/>
      <c r="Q164" s="130"/>
      <c r="R164" s="199"/>
      <c r="S164" s="200"/>
      <c r="T164" s="132"/>
      <c r="AB164" s="201" t="str">
        <f>IFERROR(__xludf.DUMMYFUNCTION("FILTER('설정시트'!$D$7:$K$20,'설정시트'!$C$7:$C$20=I164)"),"의류/잡화")</f>
        <v>의류/잡화</v>
      </c>
      <c r="AC164" s="201" t="str">
        <f>IFERROR(__xludf.DUMMYFUNCTION("""COMPUTED_VALUE"""),"OTT")</f>
        <v>OTT</v>
      </c>
      <c r="AD164" s="201" t="str">
        <f>IFERROR(__xludf.DUMMYFUNCTION("""COMPUTED_VALUE"""),"문화생활")</f>
        <v>문화생활</v>
      </c>
      <c r="AE164" s="201" t="str">
        <f>IFERROR(__xludf.DUMMYFUNCTION("""COMPUTED_VALUE"""),"자기계발")</f>
        <v>자기계발</v>
      </c>
      <c r="AF164" s="201" t="str">
        <f>IFERROR(__xludf.DUMMYFUNCTION("""COMPUTED_VALUE"""),"미용")</f>
        <v>미용</v>
      </c>
      <c r="AG164" s="201" t="str">
        <f>IFERROR(__xludf.DUMMYFUNCTION("""COMPUTED_VALUE"""),"기타")</f>
        <v>기타</v>
      </c>
      <c r="AH164" s="201"/>
      <c r="AI164" s="201"/>
    </row>
    <row r="165">
      <c r="H165" s="195">
        <v>45652.0</v>
      </c>
      <c r="I165" s="203" t="s">
        <v>3</v>
      </c>
      <c r="J165" s="203" t="s">
        <v>6</v>
      </c>
      <c r="K165" s="204">
        <v>5191230.0</v>
      </c>
      <c r="L165" s="199"/>
      <c r="M165" s="130"/>
      <c r="N165" s="198" t="s">
        <v>1005</v>
      </c>
      <c r="O165" s="200"/>
      <c r="P165" s="200"/>
      <c r="Q165" s="130"/>
      <c r="R165" s="199"/>
      <c r="S165" s="200"/>
      <c r="T165" s="132"/>
      <c r="AB165" s="201" t="str">
        <f>IFERROR(__xludf.DUMMYFUNCTION("FILTER('설정시트'!$D$7:$K$20,'설정시트'!$C$7:$C$20=I165)"),"🍪 월급")</f>
        <v>🍪 월급</v>
      </c>
      <c r="AC165" s="201" t="str">
        <f>IFERROR(__xludf.DUMMYFUNCTION("""COMPUTED_VALUE"""),"🍪 부수입")</f>
        <v>🍪 부수입</v>
      </c>
      <c r="AD165" s="201" t="str">
        <f>IFERROR(__xludf.DUMMYFUNCTION("""COMPUTED_VALUE"""),"🐻 월급")</f>
        <v>🐻 월급</v>
      </c>
      <c r="AE165" s="201" t="str">
        <f>IFERROR(__xludf.DUMMYFUNCTION("""COMPUTED_VALUE"""),"🐻 부수입")</f>
        <v>🐻 부수입</v>
      </c>
      <c r="AF165" s="201" t="str">
        <f>IFERROR(__xludf.DUMMYFUNCTION("""COMPUTED_VALUE"""),"기타")</f>
        <v>기타</v>
      </c>
      <c r="AG165" s="201"/>
      <c r="AH165" s="201"/>
      <c r="AI165" s="201"/>
    </row>
    <row r="166">
      <c r="H166" s="195">
        <v>45652.0</v>
      </c>
      <c r="I166" s="203" t="s">
        <v>9</v>
      </c>
      <c r="J166" s="203" t="s">
        <v>12</v>
      </c>
      <c r="K166" s="204">
        <v>2000000.0</v>
      </c>
      <c r="L166" s="199"/>
      <c r="M166" s="130"/>
      <c r="N166" s="198" t="s">
        <v>1006</v>
      </c>
      <c r="O166" s="200"/>
      <c r="P166" s="200"/>
      <c r="Q166" s="130"/>
      <c r="R166" s="199"/>
      <c r="S166" s="200"/>
      <c r="T166" s="132"/>
      <c r="AB166" s="201" t="str">
        <f>IFERROR(__xludf.DUMMYFUNCTION("FILTER('설정시트'!$D$7:$K$20,'설정시트'!$C$7:$C$20=I166)"),"주택청약")</f>
        <v>주택청약</v>
      </c>
      <c r="AC166" s="201" t="str">
        <f>IFERROR(__xludf.DUMMYFUNCTION("""COMPUTED_VALUE"""),"우리은행")</f>
        <v>우리은행</v>
      </c>
      <c r="AD166" s="201" t="str">
        <f>IFERROR(__xludf.DUMMYFUNCTION("""COMPUTED_VALUE"""),"케이뱅크")</f>
        <v>케이뱅크</v>
      </c>
      <c r="AE166" s="201" t="str">
        <f>IFERROR(__xludf.DUMMYFUNCTION("""COMPUTED_VALUE"""),"연금저축")</f>
        <v>연금저축</v>
      </c>
      <c r="AF166" s="201"/>
      <c r="AG166" s="201"/>
      <c r="AH166" s="201"/>
      <c r="AI166" s="201"/>
    </row>
    <row r="167">
      <c r="H167" s="195">
        <v>45652.0</v>
      </c>
      <c r="I167" s="203" t="s">
        <v>9</v>
      </c>
      <c r="J167" s="203" t="s">
        <v>12</v>
      </c>
      <c r="K167" s="204">
        <v>4000000.0</v>
      </c>
      <c r="L167" s="199"/>
      <c r="M167" s="130"/>
      <c r="N167" s="199"/>
      <c r="O167" s="200"/>
      <c r="P167" s="200"/>
      <c r="Q167" s="130"/>
      <c r="R167" s="199"/>
      <c r="S167" s="200"/>
      <c r="T167" s="132"/>
      <c r="AB167" s="201" t="str">
        <f>IFERROR(__xludf.DUMMYFUNCTION("FILTER('설정시트'!$D$7:$K$20,'설정시트'!$C$7:$C$20=I167)"),"주택청약")</f>
        <v>주택청약</v>
      </c>
      <c r="AC167" s="201" t="str">
        <f>IFERROR(__xludf.DUMMYFUNCTION("""COMPUTED_VALUE"""),"우리은행")</f>
        <v>우리은행</v>
      </c>
      <c r="AD167" s="201" t="str">
        <f>IFERROR(__xludf.DUMMYFUNCTION("""COMPUTED_VALUE"""),"케이뱅크")</f>
        <v>케이뱅크</v>
      </c>
      <c r="AE167" s="201" t="str">
        <f>IFERROR(__xludf.DUMMYFUNCTION("""COMPUTED_VALUE"""),"연금저축")</f>
        <v>연금저축</v>
      </c>
      <c r="AF167" s="201"/>
      <c r="AG167" s="201"/>
      <c r="AH167" s="201"/>
      <c r="AI167" s="201"/>
    </row>
    <row r="168">
      <c r="H168" s="195">
        <v>45652.0</v>
      </c>
      <c r="I168" s="203" t="s">
        <v>26</v>
      </c>
      <c r="J168" s="203" t="s">
        <v>27</v>
      </c>
      <c r="K168" s="204">
        <v>135680.0</v>
      </c>
      <c r="L168" s="198" t="s">
        <v>55</v>
      </c>
      <c r="M168" s="130"/>
      <c r="N168" s="198" t="s">
        <v>1007</v>
      </c>
      <c r="O168" s="200"/>
      <c r="P168" s="200"/>
      <c r="Q168" s="130"/>
      <c r="R168" s="199"/>
      <c r="S168" s="200"/>
      <c r="T168" s="132"/>
      <c r="AB168" s="201" t="str">
        <f>IFERROR(__xludf.DUMMYFUNCTION("FILTER('설정시트'!$D$7:$K$20,'설정시트'!$C$7:$C$20=I168)"),"식재료비")</f>
        <v>식재료비</v>
      </c>
      <c r="AC168" s="201" t="str">
        <f>IFERROR(__xludf.DUMMYFUNCTION("""COMPUTED_VALUE"""),"회사점심")</f>
        <v>회사점심</v>
      </c>
      <c r="AD168" s="201" t="str">
        <f>IFERROR(__xludf.DUMMYFUNCTION("""COMPUTED_VALUE"""),"간식/카페")</f>
        <v>간식/카페</v>
      </c>
      <c r="AE168" s="201" t="str">
        <f>IFERROR(__xludf.DUMMYFUNCTION("""COMPUTED_VALUE"""),"외식/배달")</f>
        <v>외식/배달</v>
      </c>
      <c r="AF168" s="201" t="str">
        <f>IFERROR(__xludf.DUMMYFUNCTION("""COMPUTED_VALUE"""),"기타")</f>
        <v>기타</v>
      </c>
      <c r="AG168" s="201"/>
      <c r="AH168" s="201"/>
      <c r="AI168" s="201"/>
    </row>
    <row r="169">
      <c r="H169" s="195">
        <v>45652.0</v>
      </c>
      <c r="I169" s="203" t="s">
        <v>39</v>
      </c>
      <c r="J169" s="203" t="s">
        <v>8</v>
      </c>
      <c r="K169" s="204">
        <v>28000.0</v>
      </c>
      <c r="L169" s="198" t="s">
        <v>54</v>
      </c>
      <c r="M169" s="130"/>
      <c r="N169" s="198" t="s">
        <v>1008</v>
      </c>
      <c r="O169" s="200"/>
      <c r="P169" s="200"/>
      <c r="Q169" s="130"/>
      <c r="R169" s="199"/>
      <c r="S169" s="200"/>
      <c r="T169" s="132"/>
      <c r="AB169" s="201" t="str">
        <f>IFERROR(__xludf.DUMMYFUNCTION("FILTER('설정시트'!$D$7:$K$20,'설정시트'!$C$7:$C$20=I169)"),"약국")</f>
        <v>약국</v>
      </c>
      <c r="AC169" s="201" t="str">
        <f>IFERROR(__xludf.DUMMYFUNCTION("""COMPUTED_VALUE"""),"병원비")</f>
        <v>병원비</v>
      </c>
      <c r="AD169" s="201" t="str">
        <f>IFERROR(__xludf.DUMMYFUNCTION("""COMPUTED_VALUE"""),"영양제")</f>
        <v>영양제</v>
      </c>
      <c r="AE169" s="201" t="str">
        <f>IFERROR(__xludf.DUMMYFUNCTION("""COMPUTED_VALUE"""),"교통비")</f>
        <v>교통비</v>
      </c>
      <c r="AF169" s="201" t="str">
        <f>IFERROR(__xludf.DUMMYFUNCTION("""COMPUTED_VALUE"""),"주유비")</f>
        <v>주유비</v>
      </c>
      <c r="AG169" s="201" t="str">
        <f>IFERROR(__xludf.DUMMYFUNCTION("""COMPUTED_VALUE"""),"기타")</f>
        <v>기타</v>
      </c>
      <c r="AH169" s="201"/>
      <c r="AI169" s="201"/>
    </row>
    <row r="170">
      <c r="H170" s="195">
        <v>45652.0</v>
      </c>
      <c r="I170" s="203" t="s">
        <v>51</v>
      </c>
      <c r="J170" s="203" t="s">
        <v>50</v>
      </c>
      <c r="K170" s="204">
        <v>109455.0</v>
      </c>
      <c r="L170" s="198" t="s">
        <v>58</v>
      </c>
      <c r="M170" s="130"/>
      <c r="N170" s="198" t="s">
        <v>1009</v>
      </c>
      <c r="O170" s="200"/>
      <c r="P170" s="200"/>
      <c r="Q170" s="130"/>
      <c r="R170" s="199"/>
      <c r="S170" s="200"/>
      <c r="T170" s="132"/>
      <c r="AB170" s="201" t="str">
        <f>IFERROR(__xludf.DUMMYFUNCTION("FILTER('설정시트'!$D$7:$K$20,'설정시트'!$C$7:$C$20=I170)"),"축의/부의금")</f>
        <v>축의/부의금</v>
      </c>
      <c r="AC170" s="201" t="str">
        <f>IFERROR(__xludf.DUMMYFUNCTION("""COMPUTED_VALUE"""),"생신/생일선물")</f>
        <v>생신/생일선물</v>
      </c>
      <c r="AD170" s="201" t="str">
        <f>IFERROR(__xludf.DUMMYFUNCTION("""COMPUTED_VALUE"""),"명절/어버이날")</f>
        <v>명절/어버이날</v>
      </c>
      <c r="AE170" s="201" t="str">
        <f>IFERROR(__xludf.DUMMYFUNCTION("""COMPUTED_VALUE"""),"여행")</f>
        <v>여행</v>
      </c>
      <c r="AF170" s="201" t="str">
        <f>IFERROR(__xludf.DUMMYFUNCTION("""COMPUTED_VALUE"""),"기타")</f>
        <v>기타</v>
      </c>
      <c r="AG170" s="201"/>
      <c r="AH170" s="201"/>
      <c r="AI170" s="201"/>
    </row>
    <row r="171">
      <c r="H171" s="195">
        <v>45653.0</v>
      </c>
      <c r="I171" s="203" t="s">
        <v>26</v>
      </c>
      <c r="J171" s="203" t="s">
        <v>29</v>
      </c>
      <c r="K171" s="204">
        <v>4000.0</v>
      </c>
      <c r="L171" s="198" t="s">
        <v>55</v>
      </c>
      <c r="M171" s="130"/>
      <c r="N171" s="198" t="s">
        <v>1010</v>
      </c>
      <c r="O171" s="200"/>
      <c r="P171" s="200"/>
      <c r="Q171" s="130"/>
      <c r="R171" s="199"/>
      <c r="S171" s="200"/>
      <c r="T171" s="132"/>
      <c r="AB171" s="201" t="str">
        <f>IFERROR(__xludf.DUMMYFUNCTION("FILTER('설정시트'!$D$7:$K$20,'설정시트'!$C$7:$C$20=I171)"),"식재료비")</f>
        <v>식재료비</v>
      </c>
      <c r="AC171" s="201" t="str">
        <f>IFERROR(__xludf.DUMMYFUNCTION("""COMPUTED_VALUE"""),"회사점심")</f>
        <v>회사점심</v>
      </c>
      <c r="AD171" s="201" t="str">
        <f>IFERROR(__xludf.DUMMYFUNCTION("""COMPUTED_VALUE"""),"간식/카페")</f>
        <v>간식/카페</v>
      </c>
      <c r="AE171" s="201" t="str">
        <f>IFERROR(__xludf.DUMMYFUNCTION("""COMPUTED_VALUE"""),"외식/배달")</f>
        <v>외식/배달</v>
      </c>
      <c r="AF171" s="201" t="str">
        <f>IFERROR(__xludf.DUMMYFUNCTION("""COMPUTED_VALUE"""),"기타")</f>
        <v>기타</v>
      </c>
      <c r="AG171" s="201"/>
      <c r="AH171" s="201"/>
      <c r="AI171" s="201"/>
    </row>
    <row r="172">
      <c r="H172" s="195">
        <v>45653.0</v>
      </c>
      <c r="I172" s="203" t="s">
        <v>51</v>
      </c>
      <c r="J172" s="203" t="s">
        <v>50</v>
      </c>
      <c r="K172" s="204">
        <v>10200.0</v>
      </c>
      <c r="L172" s="198" t="s">
        <v>58</v>
      </c>
      <c r="M172" s="130"/>
      <c r="N172" s="198" t="s">
        <v>1011</v>
      </c>
      <c r="O172" s="200"/>
      <c r="P172" s="200"/>
      <c r="Q172" s="130"/>
      <c r="R172" s="199"/>
      <c r="S172" s="200"/>
      <c r="T172" s="132"/>
      <c r="AB172" s="201" t="str">
        <f>IFERROR(__xludf.DUMMYFUNCTION("FILTER('설정시트'!$D$7:$K$20,'설정시트'!$C$7:$C$20=I172)"),"축의/부의금")</f>
        <v>축의/부의금</v>
      </c>
      <c r="AC172" s="201" t="str">
        <f>IFERROR(__xludf.DUMMYFUNCTION("""COMPUTED_VALUE"""),"생신/생일선물")</f>
        <v>생신/생일선물</v>
      </c>
      <c r="AD172" s="201" t="str">
        <f>IFERROR(__xludf.DUMMYFUNCTION("""COMPUTED_VALUE"""),"명절/어버이날")</f>
        <v>명절/어버이날</v>
      </c>
      <c r="AE172" s="201" t="str">
        <f>IFERROR(__xludf.DUMMYFUNCTION("""COMPUTED_VALUE"""),"여행")</f>
        <v>여행</v>
      </c>
      <c r="AF172" s="201" t="str">
        <f>IFERROR(__xludf.DUMMYFUNCTION("""COMPUTED_VALUE"""),"기타")</f>
        <v>기타</v>
      </c>
      <c r="AG172" s="201"/>
      <c r="AH172" s="201"/>
      <c r="AI172" s="201"/>
    </row>
    <row r="173">
      <c r="H173" s="195">
        <v>45653.0</v>
      </c>
      <c r="I173" s="203" t="s">
        <v>51</v>
      </c>
      <c r="J173" s="203" t="s">
        <v>50</v>
      </c>
      <c r="K173" s="204">
        <v>4600.0</v>
      </c>
      <c r="L173" s="198" t="s">
        <v>58</v>
      </c>
      <c r="M173" s="130"/>
      <c r="N173" s="198" t="s">
        <v>1012</v>
      </c>
      <c r="O173" s="200"/>
      <c r="P173" s="200"/>
      <c r="Q173" s="130"/>
      <c r="R173" s="199"/>
      <c r="S173" s="200"/>
      <c r="T173" s="132"/>
      <c r="AB173" s="201" t="str">
        <f>IFERROR(__xludf.DUMMYFUNCTION("FILTER('설정시트'!$D$7:$K$20,'설정시트'!$C$7:$C$20=I173)"),"축의/부의금")</f>
        <v>축의/부의금</v>
      </c>
      <c r="AC173" s="201" t="str">
        <f>IFERROR(__xludf.DUMMYFUNCTION("""COMPUTED_VALUE"""),"생신/생일선물")</f>
        <v>생신/생일선물</v>
      </c>
      <c r="AD173" s="201" t="str">
        <f>IFERROR(__xludf.DUMMYFUNCTION("""COMPUTED_VALUE"""),"명절/어버이날")</f>
        <v>명절/어버이날</v>
      </c>
      <c r="AE173" s="201" t="str">
        <f>IFERROR(__xludf.DUMMYFUNCTION("""COMPUTED_VALUE"""),"여행")</f>
        <v>여행</v>
      </c>
      <c r="AF173" s="201" t="str">
        <f>IFERROR(__xludf.DUMMYFUNCTION("""COMPUTED_VALUE"""),"기타")</f>
        <v>기타</v>
      </c>
      <c r="AG173" s="201"/>
      <c r="AH173" s="201"/>
      <c r="AI173" s="201"/>
    </row>
    <row r="174">
      <c r="H174" s="195">
        <v>45653.0</v>
      </c>
      <c r="I174" s="203" t="s">
        <v>51</v>
      </c>
      <c r="J174" s="203" t="s">
        <v>50</v>
      </c>
      <c r="K174" s="204">
        <v>36000.0</v>
      </c>
      <c r="L174" s="198" t="s">
        <v>58</v>
      </c>
      <c r="M174" s="130"/>
      <c r="N174" s="198" t="s">
        <v>1013</v>
      </c>
      <c r="O174" s="200"/>
      <c r="P174" s="200"/>
      <c r="Q174" s="130"/>
      <c r="R174" s="199"/>
      <c r="S174" s="200"/>
      <c r="T174" s="132"/>
      <c r="AB174" s="201" t="str">
        <f>IFERROR(__xludf.DUMMYFUNCTION("FILTER('설정시트'!$D$7:$K$20,'설정시트'!$C$7:$C$20=I174)"),"축의/부의금")</f>
        <v>축의/부의금</v>
      </c>
      <c r="AC174" s="201" t="str">
        <f>IFERROR(__xludf.DUMMYFUNCTION("""COMPUTED_VALUE"""),"생신/생일선물")</f>
        <v>생신/생일선물</v>
      </c>
      <c r="AD174" s="201" t="str">
        <f>IFERROR(__xludf.DUMMYFUNCTION("""COMPUTED_VALUE"""),"명절/어버이날")</f>
        <v>명절/어버이날</v>
      </c>
      <c r="AE174" s="201" t="str">
        <f>IFERROR(__xludf.DUMMYFUNCTION("""COMPUTED_VALUE"""),"여행")</f>
        <v>여행</v>
      </c>
      <c r="AF174" s="201" t="str">
        <f>IFERROR(__xludf.DUMMYFUNCTION("""COMPUTED_VALUE"""),"기타")</f>
        <v>기타</v>
      </c>
      <c r="AG174" s="201"/>
      <c r="AH174" s="201"/>
      <c r="AI174" s="201"/>
    </row>
    <row r="175">
      <c r="H175" s="195">
        <v>45653.0</v>
      </c>
      <c r="I175" s="203" t="s">
        <v>51</v>
      </c>
      <c r="J175" s="203" t="s">
        <v>50</v>
      </c>
      <c r="K175" s="204">
        <v>7000.0</v>
      </c>
      <c r="L175" s="198" t="s">
        <v>58</v>
      </c>
      <c r="M175" s="130"/>
      <c r="N175" s="198" t="s">
        <v>1014</v>
      </c>
      <c r="O175" s="200"/>
      <c r="P175" s="200"/>
      <c r="Q175" s="130"/>
      <c r="R175" s="199"/>
      <c r="S175" s="200"/>
      <c r="T175" s="132"/>
      <c r="AB175" s="201" t="str">
        <f>IFERROR(__xludf.DUMMYFUNCTION("FILTER('설정시트'!$D$7:$K$20,'설정시트'!$C$7:$C$20=I175)"),"축의/부의금")</f>
        <v>축의/부의금</v>
      </c>
      <c r="AC175" s="201" t="str">
        <f>IFERROR(__xludf.DUMMYFUNCTION("""COMPUTED_VALUE"""),"생신/생일선물")</f>
        <v>생신/생일선물</v>
      </c>
      <c r="AD175" s="201" t="str">
        <f>IFERROR(__xludf.DUMMYFUNCTION("""COMPUTED_VALUE"""),"명절/어버이날")</f>
        <v>명절/어버이날</v>
      </c>
      <c r="AE175" s="201" t="str">
        <f>IFERROR(__xludf.DUMMYFUNCTION("""COMPUTED_VALUE"""),"여행")</f>
        <v>여행</v>
      </c>
      <c r="AF175" s="201" t="str">
        <f>IFERROR(__xludf.DUMMYFUNCTION("""COMPUTED_VALUE"""),"기타")</f>
        <v>기타</v>
      </c>
      <c r="AG175" s="201"/>
      <c r="AH175" s="201"/>
      <c r="AI175" s="201"/>
    </row>
    <row r="176">
      <c r="H176" s="195">
        <v>45654.0</v>
      </c>
      <c r="I176" s="203" t="s">
        <v>51</v>
      </c>
      <c r="J176" s="203" t="s">
        <v>50</v>
      </c>
      <c r="K176" s="207">
        <f>26800+4000+6900</f>
        <v>37700</v>
      </c>
      <c r="L176" s="198" t="s">
        <v>58</v>
      </c>
      <c r="M176" s="130"/>
      <c r="N176" s="198" t="s">
        <v>1015</v>
      </c>
      <c r="O176" s="200"/>
      <c r="P176" s="200"/>
      <c r="Q176" s="130"/>
      <c r="R176" s="199"/>
      <c r="S176" s="200"/>
      <c r="T176" s="132"/>
      <c r="AB176" s="201" t="str">
        <f>IFERROR(__xludf.DUMMYFUNCTION("FILTER('설정시트'!$D$7:$K$20,'설정시트'!$C$7:$C$20=I176)"),"축의/부의금")</f>
        <v>축의/부의금</v>
      </c>
      <c r="AC176" s="201" t="str">
        <f>IFERROR(__xludf.DUMMYFUNCTION("""COMPUTED_VALUE"""),"생신/생일선물")</f>
        <v>생신/생일선물</v>
      </c>
      <c r="AD176" s="201" t="str">
        <f>IFERROR(__xludf.DUMMYFUNCTION("""COMPUTED_VALUE"""),"명절/어버이날")</f>
        <v>명절/어버이날</v>
      </c>
      <c r="AE176" s="201" t="str">
        <f>IFERROR(__xludf.DUMMYFUNCTION("""COMPUTED_VALUE"""),"여행")</f>
        <v>여행</v>
      </c>
      <c r="AF176" s="201" t="str">
        <f>IFERROR(__xludf.DUMMYFUNCTION("""COMPUTED_VALUE"""),"기타")</f>
        <v>기타</v>
      </c>
      <c r="AG176" s="201"/>
      <c r="AH176" s="201"/>
      <c r="AI176" s="201"/>
    </row>
    <row r="177">
      <c r="H177" s="195">
        <v>45654.0</v>
      </c>
      <c r="I177" s="203" t="s">
        <v>51</v>
      </c>
      <c r="J177" s="203" t="s">
        <v>50</v>
      </c>
      <c r="K177" s="207">
        <f>43000+25000+1500</f>
        <v>69500</v>
      </c>
      <c r="L177" s="198" t="s">
        <v>58</v>
      </c>
      <c r="M177" s="130"/>
      <c r="N177" s="198" t="s">
        <v>1016</v>
      </c>
      <c r="O177" s="200"/>
      <c r="P177" s="200"/>
      <c r="Q177" s="130"/>
      <c r="R177" s="199"/>
      <c r="S177" s="200"/>
      <c r="T177" s="132"/>
      <c r="AB177" s="201" t="str">
        <f>IFERROR(__xludf.DUMMYFUNCTION("FILTER('설정시트'!$D$7:$K$20,'설정시트'!$C$7:$C$20=I177)"),"축의/부의금")</f>
        <v>축의/부의금</v>
      </c>
      <c r="AC177" s="201" t="str">
        <f>IFERROR(__xludf.DUMMYFUNCTION("""COMPUTED_VALUE"""),"생신/생일선물")</f>
        <v>생신/생일선물</v>
      </c>
      <c r="AD177" s="201" t="str">
        <f>IFERROR(__xludf.DUMMYFUNCTION("""COMPUTED_VALUE"""),"명절/어버이날")</f>
        <v>명절/어버이날</v>
      </c>
      <c r="AE177" s="201" t="str">
        <f>IFERROR(__xludf.DUMMYFUNCTION("""COMPUTED_VALUE"""),"여행")</f>
        <v>여행</v>
      </c>
      <c r="AF177" s="201" t="str">
        <f>IFERROR(__xludf.DUMMYFUNCTION("""COMPUTED_VALUE"""),"기타")</f>
        <v>기타</v>
      </c>
      <c r="AG177" s="201"/>
      <c r="AH177" s="201"/>
      <c r="AI177" s="201"/>
    </row>
    <row r="178">
      <c r="H178" s="195">
        <v>45654.0</v>
      </c>
      <c r="I178" s="203" t="s">
        <v>38</v>
      </c>
      <c r="J178" s="203" t="s">
        <v>8</v>
      </c>
      <c r="K178" s="204">
        <v>20900.0</v>
      </c>
      <c r="L178" s="198" t="s">
        <v>58</v>
      </c>
      <c r="M178" s="130"/>
      <c r="N178" s="198" t="s">
        <v>1017</v>
      </c>
      <c r="O178" s="200"/>
      <c r="P178" s="200"/>
      <c r="Q178" s="130"/>
      <c r="R178" s="199"/>
      <c r="S178" s="200"/>
      <c r="T178" s="132"/>
      <c r="AB178" s="201" t="str">
        <f>IFERROR(__xludf.DUMMYFUNCTION("FILTER('설정시트'!$D$7:$K$20,'설정시트'!$C$7:$C$20=I178)"),"의류/잡화")</f>
        <v>의류/잡화</v>
      </c>
      <c r="AC178" s="201" t="str">
        <f>IFERROR(__xludf.DUMMYFUNCTION("""COMPUTED_VALUE"""),"OTT")</f>
        <v>OTT</v>
      </c>
      <c r="AD178" s="201" t="str">
        <f>IFERROR(__xludf.DUMMYFUNCTION("""COMPUTED_VALUE"""),"문화생활")</f>
        <v>문화생활</v>
      </c>
      <c r="AE178" s="201" t="str">
        <f>IFERROR(__xludf.DUMMYFUNCTION("""COMPUTED_VALUE"""),"자기계발")</f>
        <v>자기계발</v>
      </c>
      <c r="AF178" s="201" t="str">
        <f>IFERROR(__xludf.DUMMYFUNCTION("""COMPUTED_VALUE"""),"미용")</f>
        <v>미용</v>
      </c>
      <c r="AG178" s="201" t="str">
        <f>IFERROR(__xludf.DUMMYFUNCTION("""COMPUTED_VALUE"""),"기타")</f>
        <v>기타</v>
      </c>
      <c r="AH178" s="201"/>
      <c r="AI178" s="201"/>
    </row>
    <row r="179">
      <c r="H179" s="195">
        <v>45655.0</v>
      </c>
      <c r="I179" s="203" t="s">
        <v>38</v>
      </c>
      <c r="J179" s="203" t="s">
        <v>34</v>
      </c>
      <c r="K179" s="204">
        <v>5290.0</v>
      </c>
      <c r="L179" s="198" t="s">
        <v>58</v>
      </c>
      <c r="M179" s="130"/>
      <c r="N179" s="198" t="s">
        <v>1018</v>
      </c>
      <c r="O179" s="200"/>
      <c r="P179" s="200"/>
      <c r="Q179" s="130"/>
      <c r="R179" s="199"/>
      <c r="S179" s="200"/>
      <c r="T179" s="132"/>
      <c r="AB179" s="201" t="str">
        <f>IFERROR(__xludf.DUMMYFUNCTION("FILTER('설정시트'!$D$7:$K$20,'설정시트'!$C$7:$C$20=I179)"),"의류/잡화")</f>
        <v>의류/잡화</v>
      </c>
      <c r="AC179" s="201" t="str">
        <f>IFERROR(__xludf.DUMMYFUNCTION("""COMPUTED_VALUE"""),"OTT")</f>
        <v>OTT</v>
      </c>
      <c r="AD179" s="201" t="str">
        <f>IFERROR(__xludf.DUMMYFUNCTION("""COMPUTED_VALUE"""),"문화생활")</f>
        <v>문화생활</v>
      </c>
      <c r="AE179" s="201" t="str">
        <f>IFERROR(__xludf.DUMMYFUNCTION("""COMPUTED_VALUE"""),"자기계발")</f>
        <v>자기계발</v>
      </c>
      <c r="AF179" s="201" t="str">
        <f>IFERROR(__xludf.DUMMYFUNCTION("""COMPUTED_VALUE"""),"미용")</f>
        <v>미용</v>
      </c>
      <c r="AG179" s="201" t="str">
        <f>IFERROR(__xludf.DUMMYFUNCTION("""COMPUTED_VALUE"""),"기타")</f>
        <v>기타</v>
      </c>
      <c r="AH179" s="201"/>
      <c r="AI179" s="201"/>
    </row>
    <row r="180">
      <c r="H180" s="195">
        <v>45655.0</v>
      </c>
      <c r="I180" s="203" t="s">
        <v>51</v>
      </c>
      <c r="J180" s="203" t="s">
        <v>50</v>
      </c>
      <c r="K180" s="207">
        <f>2400+93925+4500+7000</f>
        <v>107825</v>
      </c>
      <c r="L180" s="198" t="s">
        <v>58</v>
      </c>
      <c r="M180" s="130"/>
      <c r="N180" s="198" t="s">
        <v>1019</v>
      </c>
      <c r="O180" s="200"/>
      <c r="P180" s="200"/>
      <c r="Q180" s="130"/>
      <c r="R180" s="199"/>
      <c r="S180" s="200"/>
      <c r="T180" s="132"/>
      <c r="AB180" s="201" t="str">
        <f>IFERROR(__xludf.DUMMYFUNCTION("FILTER('설정시트'!$D$7:$K$20,'설정시트'!$C$7:$C$20=I180)"),"축의/부의금")</f>
        <v>축의/부의금</v>
      </c>
      <c r="AC180" s="201" t="str">
        <f>IFERROR(__xludf.DUMMYFUNCTION("""COMPUTED_VALUE"""),"생신/생일선물")</f>
        <v>생신/생일선물</v>
      </c>
      <c r="AD180" s="201" t="str">
        <f>IFERROR(__xludf.DUMMYFUNCTION("""COMPUTED_VALUE"""),"명절/어버이날")</f>
        <v>명절/어버이날</v>
      </c>
      <c r="AE180" s="201" t="str">
        <f>IFERROR(__xludf.DUMMYFUNCTION("""COMPUTED_VALUE"""),"여행")</f>
        <v>여행</v>
      </c>
      <c r="AF180" s="201" t="str">
        <f>IFERROR(__xludf.DUMMYFUNCTION("""COMPUTED_VALUE"""),"기타")</f>
        <v>기타</v>
      </c>
      <c r="AG180" s="201"/>
      <c r="AH180" s="201"/>
      <c r="AI180" s="201"/>
    </row>
    <row r="181">
      <c r="H181" s="195">
        <v>45655.0</v>
      </c>
      <c r="I181" s="203" t="s">
        <v>26</v>
      </c>
      <c r="J181" s="203" t="s">
        <v>29</v>
      </c>
      <c r="K181" s="204">
        <v>5000.0</v>
      </c>
      <c r="L181" s="198" t="s">
        <v>56</v>
      </c>
      <c r="M181" s="130"/>
      <c r="N181" s="198" t="s">
        <v>561</v>
      </c>
      <c r="O181" s="200"/>
      <c r="P181" s="200"/>
      <c r="Q181" s="130"/>
      <c r="R181" s="199"/>
      <c r="S181" s="200"/>
      <c r="T181" s="132"/>
      <c r="AB181" s="201" t="str">
        <f>IFERROR(__xludf.DUMMYFUNCTION("FILTER('설정시트'!$D$7:$K$20,'설정시트'!$C$7:$C$20=I181)"),"식재료비")</f>
        <v>식재료비</v>
      </c>
      <c r="AC181" s="201" t="str">
        <f>IFERROR(__xludf.DUMMYFUNCTION("""COMPUTED_VALUE"""),"회사점심")</f>
        <v>회사점심</v>
      </c>
      <c r="AD181" s="201" t="str">
        <f>IFERROR(__xludf.DUMMYFUNCTION("""COMPUTED_VALUE"""),"간식/카페")</f>
        <v>간식/카페</v>
      </c>
      <c r="AE181" s="201" t="str">
        <f>IFERROR(__xludf.DUMMYFUNCTION("""COMPUTED_VALUE"""),"외식/배달")</f>
        <v>외식/배달</v>
      </c>
      <c r="AF181" s="201" t="str">
        <f>IFERROR(__xludf.DUMMYFUNCTION("""COMPUTED_VALUE"""),"기타")</f>
        <v>기타</v>
      </c>
      <c r="AG181" s="201"/>
      <c r="AH181" s="201"/>
      <c r="AI181" s="201"/>
    </row>
    <row r="182">
      <c r="H182" s="195">
        <v>45656.0</v>
      </c>
      <c r="I182" s="203" t="s">
        <v>32</v>
      </c>
      <c r="J182" s="203" t="s">
        <v>37</v>
      </c>
      <c r="K182" s="204">
        <v>2400000.0</v>
      </c>
      <c r="L182" s="198" t="s">
        <v>56</v>
      </c>
      <c r="M182" s="130"/>
      <c r="N182" s="198" t="s">
        <v>1020</v>
      </c>
      <c r="O182" s="200"/>
      <c r="P182" s="200"/>
      <c r="Q182" s="130"/>
      <c r="R182" s="199"/>
      <c r="S182" s="200"/>
      <c r="T182" s="132"/>
      <c r="AB182" s="201" t="str">
        <f>IFERROR(__xludf.DUMMYFUNCTION("FILTER('설정시트'!$D$7:$K$20,'설정시트'!$C$7:$C$20=I182)"),"의류/잡화")</f>
        <v>의류/잡화</v>
      </c>
      <c r="AC182" s="201" t="str">
        <f>IFERROR(__xludf.DUMMYFUNCTION("""COMPUTED_VALUE"""),"OTT")</f>
        <v>OTT</v>
      </c>
      <c r="AD182" s="201" t="str">
        <f>IFERROR(__xludf.DUMMYFUNCTION("""COMPUTED_VALUE"""),"문화생활")</f>
        <v>문화생활</v>
      </c>
      <c r="AE182" s="201" t="str">
        <f>IFERROR(__xludf.DUMMYFUNCTION("""COMPUTED_VALUE"""),"자기계발")</f>
        <v>자기계발</v>
      </c>
      <c r="AF182" s="201" t="str">
        <f>IFERROR(__xludf.DUMMYFUNCTION("""COMPUTED_VALUE"""),"미용")</f>
        <v>미용</v>
      </c>
      <c r="AG182" s="201" t="str">
        <f>IFERROR(__xludf.DUMMYFUNCTION("""COMPUTED_VALUE"""),"기타")</f>
        <v>기타</v>
      </c>
      <c r="AH182" s="201"/>
      <c r="AI182" s="201"/>
    </row>
    <row r="183">
      <c r="H183" s="195">
        <v>45656.0</v>
      </c>
      <c r="I183" s="203" t="s">
        <v>25</v>
      </c>
      <c r="J183" s="203" t="s">
        <v>24</v>
      </c>
      <c r="K183" s="204">
        <v>56000.0</v>
      </c>
      <c r="L183" s="198" t="s">
        <v>58</v>
      </c>
      <c r="M183" s="130"/>
      <c r="N183" s="198" t="s">
        <v>1021</v>
      </c>
      <c r="O183" s="200"/>
      <c r="P183" s="200"/>
      <c r="Q183" s="130"/>
      <c r="R183" s="199"/>
      <c r="S183" s="200"/>
      <c r="T183" s="132"/>
      <c r="AB183" s="201" t="str">
        <f>IFERROR(__xludf.DUMMYFUNCTION("FILTER('설정시트'!$D$7:$K$20,'설정시트'!$C$7:$C$20=I183)"),"주방/욕실")</f>
        <v>주방/욕실</v>
      </c>
      <c r="AC183" s="201" t="str">
        <f>IFERROR(__xludf.DUMMYFUNCTION("""COMPUTED_VALUE"""),"소모품")</f>
        <v>소모품</v>
      </c>
      <c r="AD183" s="201" t="str">
        <f>IFERROR(__xludf.DUMMYFUNCTION("""COMPUTED_VALUE"""),"기타")</f>
        <v>기타</v>
      </c>
      <c r="AE183" s="201"/>
      <c r="AF183" s="201"/>
      <c r="AG183" s="201"/>
      <c r="AH183" s="201"/>
      <c r="AI183" s="201"/>
    </row>
    <row r="184">
      <c r="H184" s="195">
        <v>45656.0</v>
      </c>
      <c r="I184" s="203" t="s">
        <v>31</v>
      </c>
      <c r="J184" s="203" t="s">
        <v>29</v>
      </c>
      <c r="K184" s="204">
        <v>1600.0</v>
      </c>
      <c r="L184" s="198" t="s">
        <v>58</v>
      </c>
      <c r="M184" s="130"/>
      <c r="N184" s="198" t="s">
        <v>1022</v>
      </c>
      <c r="O184" s="200"/>
      <c r="P184" s="200"/>
      <c r="Q184" s="130"/>
      <c r="R184" s="199"/>
      <c r="S184" s="200"/>
      <c r="T184" s="132"/>
      <c r="AB184" s="201" t="str">
        <f>IFERROR(__xludf.DUMMYFUNCTION("FILTER('설정시트'!$D$7:$K$20,'설정시트'!$C$7:$C$20=I184)"),"식재료비")</f>
        <v>식재료비</v>
      </c>
      <c r="AC184" s="201" t="str">
        <f>IFERROR(__xludf.DUMMYFUNCTION("""COMPUTED_VALUE"""),"회사점심")</f>
        <v>회사점심</v>
      </c>
      <c r="AD184" s="201" t="str">
        <f>IFERROR(__xludf.DUMMYFUNCTION("""COMPUTED_VALUE"""),"간식/카페")</f>
        <v>간식/카페</v>
      </c>
      <c r="AE184" s="201" t="str">
        <f>IFERROR(__xludf.DUMMYFUNCTION("""COMPUTED_VALUE"""),"외식/배달")</f>
        <v>외식/배달</v>
      </c>
      <c r="AF184" s="201" t="str">
        <f>IFERROR(__xludf.DUMMYFUNCTION("""COMPUTED_VALUE"""),"기타")</f>
        <v>기타</v>
      </c>
      <c r="AG184" s="201"/>
      <c r="AH184" s="201"/>
      <c r="AI184" s="201"/>
    </row>
    <row r="185">
      <c r="H185" s="195">
        <v>45656.0</v>
      </c>
      <c r="I185" s="203" t="s">
        <v>26</v>
      </c>
      <c r="J185" s="203" t="s">
        <v>29</v>
      </c>
      <c r="K185" s="204">
        <v>36000.0</v>
      </c>
      <c r="L185" s="198" t="s">
        <v>56</v>
      </c>
      <c r="M185" s="130"/>
      <c r="N185" s="198" t="s">
        <v>1023</v>
      </c>
      <c r="O185" s="200"/>
      <c r="P185" s="200"/>
      <c r="Q185" s="130"/>
      <c r="R185" s="199"/>
      <c r="S185" s="200"/>
      <c r="T185" s="132"/>
      <c r="AB185" s="201" t="str">
        <f>IFERROR(__xludf.DUMMYFUNCTION("FILTER('설정시트'!$D$7:$K$20,'설정시트'!$C$7:$C$20=I185)"),"식재료비")</f>
        <v>식재료비</v>
      </c>
      <c r="AC185" s="201" t="str">
        <f>IFERROR(__xludf.DUMMYFUNCTION("""COMPUTED_VALUE"""),"회사점심")</f>
        <v>회사점심</v>
      </c>
      <c r="AD185" s="201" t="str">
        <f>IFERROR(__xludf.DUMMYFUNCTION("""COMPUTED_VALUE"""),"간식/카페")</f>
        <v>간식/카페</v>
      </c>
      <c r="AE185" s="201" t="str">
        <f>IFERROR(__xludf.DUMMYFUNCTION("""COMPUTED_VALUE"""),"외식/배달")</f>
        <v>외식/배달</v>
      </c>
      <c r="AF185" s="201" t="str">
        <f>IFERROR(__xludf.DUMMYFUNCTION("""COMPUTED_VALUE"""),"기타")</f>
        <v>기타</v>
      </c>
      <c r="AG185" s="201"/>
      <c r="AH185" s="201"/>
      <c r="AI185" s="201"/>
    </row>
    <row r="186">
      <c r="H186" s="195">
        <v>45657.0</v>
      </c>
      <c r="I186" s="203" t="s">
        <v>26</v>
      </c>
      <c r="J186" s="203" t="s">
        <v>29</v>
      </c>
      <c r="K186" s="204">
        <v>9000.0</v>
      </c>
      <c r="L186" s="198" t="s">
        <v>55</v>
      </c>
      <c r="M186" s="130"/>
      <c r="N186" s="198" t="s">
        <v>1024</v>
      </c>
      <c r="O186" s="200"/>
      <c r="P186" s="200"/>
      <c r="Q186" s="130"/>
      <c r="R186" s="199"/>
      <c r="S186" s="200"/>
      <c r="T186" s="132"/>
      <c r="AB186" s="201" t="str">
        <f>IFERROR(__xludf.DUMMYFUNCTION("FILTER('설정시트'!$D$7:$K$20,'설정시트'!$C$7:$C$20=I186)"),"식재료비")</f>
        <v>식재료비</v>
      </c>
      <c r="AC186" s="201" t="str">
        <f>IFERROR(__xludf.DUMMYFUNCTION("""COMPUTED_VALUE"""),"회사점심")</f>
        <v>회사점심</v>
      </c>
      <c r="AD186" s="201" t="str">
        <f>IFERROR(__xludf.DUMMYFUNCTION("""COMPUTED_VALUE"""),"간식/카페")</f>
        <v>간식/카페</v>
      </c>
      <c r="AE186" s="201" t="str">
        <f>IFERROR(__xludf.DUMMYFUNCTION("""COMPUTED_VALUE"""),"외식/배달")</f>
        <v>외식/배달</v>
      </c>
      <c r="AF186" s="201" t="str">
        <f>IFERROR(__xludf.DUMMYFUNCTION("""COMPUTED_VALUE"""),"기타")</f>
        <v>기타</v>
      </c>
      <c r="AG186" s="201"/>
      <c r="AH186" s="201"/>
      <c r="AI186" s="201"/>
    </row>
    <row r="187">
      <c r="H187" s="195">
        <v>45657.0</v>
      </c>
      <c r="I187" s="203" t="s">
        <v>32</v>
      </c>
      <c r="J187" s="203" t="s">
        <v>34</v>
      </c>
      <c r="K187" s="204">
        <v>7980.0</v>
      </c>
      <c r="L187" s="198" t="s">
        <v>56</v>
      </c>
      <c r="M187" s="130"/>
      <c r="N187" s="219" t="s">
        <v>1025</v>
      </c>
      <c r="R187" s="199"/>
      <c r="S187" s="200"/>
      <c r="T187" s="132"/>
      <c r="AB187" s="201" t="str">
        <f>IFERROR(__xludf.DUMMYFUNCTION("FILTER('설정시트'!$D$7:$K$20,'설정시트'!$C$7:$C$20=I187)"),"의류/잡화")</f>
        <v>의류/잡화</v>
      </c>
      <c r="AC187" s="201" t="str">
        <f>IFERROR(__xludf.DUMMYFUNCTION("""COMPUTED_VALUE"""),"OTT")</f>
        <v>OTT</v>
      </c>
      <c r="AD187" s="201" t="str">
        <f>IFERROR(__xludf.DUMMYFUNCTION("""COMPUTED_VALUE"""),"문화생활")</f>
        <v>문화생활</v>
      </c>
      <c r="AE187" s="201" t="str">
        <f>IFERROR(__xludf.DUMMYFUNCTION("""COMPUTED_VALUE"""),"자기계발")</f>
        <v>자기계발</v>
      </c>
      <c r="AF187" s="201" t="str">
        <f>IFERROR(__xludf.DUMMYFUNCTION("""COMPUTED_VALUE"""),"미용")</f>
        <v>미용</v>
      </c>
      <c r="AG187" s="201" t="str">
        <f>IFERROR(__xludf.DUMMYFUNCTION("""COMPUTED_VALUE"""),"기타")</f>
        <v>기타</v>
      </c>
      <c r="AH187" s="201"/>
      <c r="AI187" s="201"/>
    </row>
    <row r="188">
      <c r="H188" s="195">
        <v>46006.0</v>
      </c>
      <c r="I188" s="203" t="s">
        <v>21</v>
      </c>
      <c r="J188" s="203" t="s">
        <v>18</v>
      </c>
      <c r="K188" s="204">
        <v>40750.0</v>
      </c>
      <c r="L188" s="198" t="s">
        <v>58</v>
      </c>
      <c r="M188" s="130"/>
      <c r="N188" s="198" t="s">
        <v>1026</v>
      </c>
      <c r="O188" s="200"/>
      <c r="P188" s="200"/>
      <c r="Q188" s="130"/>
      <c r="R188" s="199"/>
      <c r="S188" s="200"/>
      <c r="T188" s="132"/>
      <c r="AB188" s="201" t="str">
        <f>IFERROR(__xludf.DUMMYFUNCTION("FILTER('설정시트'!$D$7:$K$20,'설정시트'!$C$7:$C$20=I188)"),"관리비")</f>
        <v>관리비</v>
      </c>
      <c r="AC188" s="201" t="str">
        <f>IFERROR(__xludf.DUMMYFUNCTION("""COMPUTED_VALUE"""),"대출이자")</f>
        <v>대출이자</v>
      </c>
      <c r="AD188" s="201" t="str">
        <f>IFERROR(__xludf.DUMMYFUNCTION("""COMPUTED_VALUE"""),"통신비")</f>
        <v>통신비</v>
      </c>
      <c r="AE188" s="201" t="str">
        <f>IFERROR(__xludf.DUMMYFUNCTION("""COMPUTED_VALUE"""),"보험료")</f>
        <v>보험료</v>
      </c>
      <c r="AF188" s="201" t="str">
        <f>IFERROR(__xludf.DUMMYFUNCTION("""COMPUTED_VALUE"""),"곗돈")</f>
        <v>곗돈</v>
      </c>
      <c r="AG188" s="201"/>
      <c r="AH188" s="201"/>
      <c r="AI188" s="201"/>
    </row>
    <row r="189">
      <c r="H189" s="195">
        <v>46017.0</v>
      </c>
      <c r="I189" s="203" t="s">
        <v>21</v>
      </c>
      <c r="J189" s="203" t="s">
        <v>19</v>
      </c>
      <c r="K189" s="204">
        <v>88010.0</v>
      </c>
      <c r="L189" s="198" t="s">
        <v>54</v>
      </c>
      <c r="M189" s="130"/>
      <c r="N189" s="198" t="s">
        <v>256</v>
      </c>
      <c r="O189" s="200"/>
      <c r="P189" s="200"/>
      <c r="Q189" s="130"/>
      <c r="R189" s="199"/>
      <c r="S189" s="200"/>
      <c r="T189" s="132"/>
      <c r="AB189" s="201" t="str">
        <f>IFERROR(__xludf.DUMMYFUNCTION("FILTER('설정시트'!$D$7:$K$20,'설정시트'!$C$7:$C$20=I189)"),"관리비")</f>
        <v>관리비</v>
      </c>
      <c r="AC189" s="201" t="str">
        <f>IFERROR(__xludf.DUMMYFUNCTION("""COMPUTED_VALUE"""),"대출이자")</f>
        <v>대출이자</v>
      </c>
      <c r="AD189" s="201" t="str">
        <f>IFERROR(__xludf.DUMMYFUNCTION("""COMPUTED_VALUE"""),"통신비")</f>
        <v>통신비</v>
      </c>
      <c r="AE189" s="201" t="str">
        <f>IFERROR(__xludf.DUMMYFUNCTION("""COMPUTED_VALUE"""),"보험료")</f>
        <v>보험료</v>
      </c>
      <c r="AF189" s="201" t="str">
        <f>IFERROR(__xludf.DUMMYFUNCTION("""COMPUTED_VALUE"""),"곗돈")</f>
        <v>곗돈</v>
      </c>
      <c r="AG189" s="201"/>
      <c r="AH189" s="201"/>
      <c r="AI189" s="201"/>
    </row>
    <row r="190">
      <c r="H190" s="195">
        <v>46022.0</v>
      </c>
      <c r="I190" s="203" t="s">
        <v>31</v>
      </c>
      <c r="J190" s="203" t="s">
        <v>28</v>
      </c>
      <c r="K190" s="204">
        <v>11000.0</v>
      </c>
      <c r="L190" s="198" t="s">
        <v>58</v>
      </c>
      <c r="M190" s="130"/>
      <c r="N190" s="198" t="s">
        <v>573</v>
      </c>
      <c r="O190" s="200"/>
      <c r="P190" s="200"/>
      <c r="Q190" s="130"/>
      <c r="R190" s="199"/>
      <c r="S190" s="200"/>
      <c r="T190" s="132"/>
      <c r="AB190" s="201" t="str">
        <f>IFERROR(__xludf.DUMMYFUNCTION("FILTER('설정시트'!$D$7:$K$20,'설정시트'!$C$7:$C$20=I190)"),"식재료비")</f>
        <v>식재료비</v>
      </c>
      <c r="AC190" s="201" t="str">
        <f>IFERROR(__xludf.DUMMYFUNCTION("""COMPUTED_VALUE"""),"회사점심")</f>
        <v>회사점심</v>
      </c>
      <c r="AD190" s="201" t="str">
        <f>IFERROR(__xludf.DUMMYFUNCTION("""COMPUTED_VALUE"""),"간식/카페")</f>
        <v>간식/카페</v>
      </c>
      <c r="AE190" s="201" t="str">
        <f>IFERROR(__xludf.DUMMYFUNCTION("""COMPUTED_VALUE"""),"외식/배달")</f>
        <v>외식/배달</v>
      </c>
      <c r="AF190" s="201" t="str">
        <f>IFERROR(__xludf.DUMMYFUNCTION("""COMPUTED_VALUE"""),"기타")</f>
        <v>기타</v>
      </c>
      <c r="AG190" s="201"/>
      <c r="AH190" s="201"/>
      <c r="AI190" s="201"/>
    </row>
    <row r="191">
      <c r="H191" s="195">
        <v>46022.0</v>
      </c>
      <c r="I191" s="203" t="s">
        <v>38</v>
      </c>
      <c r="J191" s="203" t="s">
        <v>35</v>
      </c>
      <c r="K191" s="207">
        <f>6816+6500</f>
        <v>13316</v>
      </c>
      <c r="L191" s="198" t="s">
        <v>58</v>
      </c>
      <c r="M191" s="130"/>
      <c r="N191" s="198" t="s">
        <v>1027</v>
      </c>
      <c r="O191" s="200"/>
      <c r="P191" s="200"/>
      <c r="Q191" s="130"/>
      <c r="R191" s="199"/>
      <c r="S191" s="200"/>
      <c r="T191" s="132"/>
      <c r="AB191" s="201" t="str">
        <f>IFERROR(__xludf.DUMMYFUNCTION("FILTER('설정시트'!$D$7:$K$20,'설정시트'!$C$7:$C$20=I191)"),"의류/잡화")</f>
        <v>의류/잡화</v>
      </c>
      <c r="AC191" s="201" t="str">
        <f>IFERROR(__xludf.DUMMYFUNCTION("""COMPUTED_VALUE"""),"OTT")</f>
        <v>OTT</v>
      </c>
      <c r="AD191" s="201" t="str">
        <f>IFERROR(__xludf.DUMMYFUNCTION("""COMPUTED_VALUE"""),"문화생활")</f>
        <v>문화생활</v>
      </c>
      <c r="AE191" s="201" t="str">
        <f>IFERROR(__xludf.DUMMYFUNCTION("""COMPUTED_VALUE"""),"자기계발")</f>
        <v>자기계발</v>
      </c>
      <c r="AF191" s="201" t="str">
        <f>IFERROR(__xludf.DUMMYFUNCTION("""COMPUTED_VALUE"""),"미용")</f>
        <v>미용</v>
      </c>
      <c r="AG191" s="201" t="str">
        <f>IFERROR(__xludf.DUMMYFUNCTION("""COMPUTED_VALUE"""),"기타")</f>
        <v>기타</v>
      </c>
      <c r="AH191" s="201"/>
      <c r="AI191" s="201"/>
    </row>
    <row r="192">
      <c r="H192" s="195">
        <v>46022.0</v>
      </c>
      <c r="I192" s="203" t="s">
        <v>45</v>
      </c>
      <c r="J192" s="203" t="s">
        <v>43</v>
      </c>
      <c r="K192" s="204">
        <v>35900.0</v>
      </c>
      <c r="L192" s="198" t="s">
        <v>58</v>
      </c>
      <c r="M192" s="130"/>
      <c r="N192" s="198" t="s">
        <v>1028</v>
      </c>
      <c r="O192" s="200"/>
      <c r="P192" s="200"/>
      <c r="Q192" s="130"/>
      <c r="R192" s="199"/>
      <c r="S192" s="200"/>
      <c r="T192" s="132"/>
      <c r="AB192" s="201" t="str">
        <f>IFERROR(__xludf.DUMMYFUNCTION("FILTER('설정시트'!$D$7:$K$20,'설정시트'!$C$7:$C$20=I192)"),"약국")</f>
        <v>약국</v>
      </c>
      <c r="AC192" s="201" t="str">
        <f>IFERROR(__xludf.DUMMYFUNCTION("""COMPUTED_VALUE"""),"병원비")</f>
        <v>병원비</v>
      </c>
      <c r="AD192" s="201" t="str">
        <f>IFERROR(__xludf.DUMMYFUNCTION("""COMPUTED_VALUE"""),"영양제")</f>
        <v>영양제</v>
      </c>
      <c r="AE192" s="201" t="str">
        <f>IFERROR(__xludf.DUMMYFUNCTION("""COMPUTED_VALUE"""),"교통비")</f>
        <v>교통비</v>
      </c>
      <c r="AF192" s="201" t="str">
        <f>IFERROR(__xludf.DUMMYFUNCTION("""COMPUTED_VALUE"""),"주유비")</f>
        <v>주유비</v>
      </c>
      <c r="AG192" s="201" t="str">
        <f>IFERROR(__xludf.DUMMYFUNCTION("""COMPUTED_VALUE"""),"기타")</f>
        <v>기타</v>
      </c>
      <c r="AH192" s="201"/>
      <c r="AI192" s="201"/>
    </row>
    <row r="193">
      <c r="H193" s="195">
        <v>46022.0</v>
      </c>
      <c r="I193" s="203" t="s">
        <v>26</v>
      </c>
      <c r="J193" s="203" t="s">
        <v>28</v>
      </c>
      <c r="K193" s="204">
        <v>12500.0</v>
      </c>
      <c r="L193" s="198" t="s">
        <v>56</v>
      </c>
      <c r="M193" s="130"/>
      <c r="N193" s="198" t="s">
        <v>1029</v>
      </c>
      <c r="O193" s="200"/>
      <c r="P193" s="200"/>
      <c r="Q193" s="130"/>
      <c r="R193" s="199"/>
      <c r="S193" s="200"/>
      <c r="T193" s="132"/>
      <c r="AB193" s="201" t="str">
        <f>IFERROR(__xludf.DUMMYFUNCTION("FILTER('설정시트'!$D$7:$K$20,'설정시트'!$C$7:$C$20=I193)"),"식재료비")</f>
        <v>식재료비</v>
      </c>
      <c r="AC193" s="201" t="str">
        <f>IFERROR(__xludf.DUMMYFUNCTION("""COMPUTED_VALUE"""),"회사점심")</f>
        <v>회사점심</v>
      </c>
      <c r="AD193" s="201" t="str">
        <f>IFERROR(__xludf.DUMMYFUNCTION("""COMPUTED_VALUE"""),"간식/카페")</f>
        <v>간식/카페</v>
      </c>
      <c r="AE193" s="201" t="str">
        <f>IFERROR(__xludf.DUMMYFUNCTION("""COMPUTED_VALUE"""),"외식/배달")</f>
        <v>외식/배달</v>
      </c>
      <c r="AF193" s="201" t="str">
        <f>IFERROR(__xludf.DUMMYFUNCTION("""COMPUTED_VALUE"""),"기타")</f>
        <v>기타</v>
      </c>
      <c r="AG193" s="201"/>
      <c r="AH193" s="201"/>
      <c r="AI193" s="201"/>
    </row>
    <row r="194">
      <c r="H194" s="205"/>
      <c r="I194" s="206"/>
      <c r="J194" s="203"/>
      <c r="K194" s="207"/>
      <c r="L194" s="199"/>
      <c r="M194" s="130"/>
      <c r="N194" s="199"/>
      <c r="O194" s="200"/>
      <c r="P194" s="200"/>
      <c r="Q194" s="130"/>
      <c r="R194" s="199"/>
      <c r="S194" s="200"/>
      <c r="T194" s="132"/>
      <c r="AB194" s="201" t="str">
        <f>IFERROR(__xludf.DUMMYFUNCTION("FILTER('설정시트'!$D$7:$K$20,'설정시트'!$C$7:$C$20=I194)"),"#N/A")</f>
        <v>#N/A</v>
      </c>
      <c r="AC194" s="201"/>
      <c r="AD194" s="201"/>
      <c r="AE194" s="201"/>
      <c r="AF194" s="201"/>
      <c r="AG194" s="201"/>
      <c r="AH194" s="201"/>
      <c r="AI194" s="201"/>
    </row>
    <row r="195">
      <c r="H195" s="205"/>
      <c r="I195" s="206"/>
      <c r="J195" s="203"/>
      <c r="K195" s="207"/>
      <c r="L195" s="199"/>
      <c r="M195" s="130"/>
      <c r="N195" s="199"/>
      <c r="O195" s="200"/>
      <c r="P195" s="200"/>
      <c r="Q195" s="130"/>
      <c r="R195" s="199"/>
      <c r="S195" s="200"/>
      <c r="T195" s="132"/>
      <c r="AB195" s="201" t="str">
        <f>IFERROR(__xludf.DUMMYFUNCTION("FILTER('설정시트'!$D$7:$K$20,'설정시트'!$C$7:$C$20=I195)"),"#N/A")</f>
        <v>#N/A</v>
      </c>
      <c r="AC195" s="201"/>
      <c r="AD195" s="201"/>
      <c r="AE195" s="201"/>
      <c r="AF195" s="201"/>
      <c r="AG195" s="201"/>
      <c r="AH195" s="201"/>
      <c r="AI195" s="201"/>
    </row>
    <row r="196">
      <c r="H196" s="205"/>
      <c r="I196" s="206"/>
      <c r="J196" s="203"/>
      <c r="K196" s="207"/>
      <c r="L196" s="199"/>
      <c r="M196" s="130"/>
      <c r="N196" s="199"/>
      <c r="O196" s="200"/>
      <c r="P196" s="200"/>
      <c r="Q196" s="130"/>
      <c r="R196" s="199"/>
      <c r="S196" s="200"/>
      <c r="T196" s="132"/>
      <c r="AB196" s="201" t="str">
        <f>IFERROR(__xludf.DUMMYFUNCTION("FILTER('설정시트'!$D$7:$K$20,'설정시트'!$C$7:$C$20=I196)"),"#N/A")</f>
        <v>#N/A</v>
      </c>
      <c r="AC196" s="201"/>
      <c r="AD196" s="201"/>
      <c r="AE196" s="201"/>
      <c r="AF196" s="201"/>
      <c r="AG196" s="201"/>
      <c r="AH196" s="201"/>
      <c r="AI196" s="201"/>
    </row>
    <row r="197">
      <c r="H197" s="205"/>
      <c r="I197" s="206"/>
      <c r="J197" s="203"/>
      <c r="K197" s="207"/>
      <c r="L197" s="199"/>
      <c r="M197" s="130"/>
      <c r="N197" s="199"/>
      <c r="O197" s="200"/>
      <c r="P197" s="200"/>
      <c r="Q197" s="130"/>
      <c r="R197" s="199"/>
      <c r="S197" s="200"/>
      <c r="T197" s="132"/>
      <c r="AB197" s="201" t="str">
        <f>IFERROR(__xludf.DUMMYFUNCTION("FILTER('설정시트'!$D$7:$K$20,'설정시트'!$C$7:$C$20=I197)"),"#N/A")</f>
        <v>#N/A</v>
      </c>
      <c r="AC197" s="201"/>
      <c r="AD197" s="201"/>
      <c r="AE197" s="201"/>
      <c r="AF197" s="201"/>
      <c r="AG197" s="201"/>
      <c r="AH197" s="201"/>
      <c r="AI197" s="201"/>
    </row>
    <row r="198">
      <c r="H198" s="205"/>
      <c r="I198" s="206"/>
      <c r="J198" s="203"/>
      <c r="K198" s="207"/>
      <c r="L198" s="199"/>
      <c r="M198" s="130"/>
      <c r="N198" s="199"/>
      <c r="O198" s="200"/>
      <c r="P198" s="200"/>
      <c r="Q198" s="130"/>
      <c r="R198" s="199"/>
      <c r="S198" s="200"/>
      <c r="T198" s="132"/>
      <c r="AB198" s="201" t="str">
        <f>IFERROR(__xludf.DUMMYFUNCTION("FILTER('설정시트'!$D$7:$K$20,'설정시트'!$C$7:$C$20=I198)"),"#N/A")</f>
        <v>#N/A</v>
      </c>
      <c r="AC198" s="201"/>
      <c r="AD198" s="201"/>
      <c r="AE198" s="201"/>
      <c r="AF198" s="201"/>
      <c r="AG198" s="201"/>
      <c r="AH198" s="201"/>
      <c r="AI198" s="201"/>
    </row>
    <row r="199">
      <c r="H199" s="205"/>
      <c r="I199" s="206"/>
      <c r="J199" s="203"/>
      <c r="K199" s="207"/>
      <c r="L199" s="199"/>
      <c r="M199" s="130"/>
      <c r="N199" s="199"/>
      <c r="O199" s="200"/>
      <c r="P199" s="200"/>
      <c r="Q199" s="130"/>
      <c r="R199" s="199"/>
      <c r="S199" s="200"/>
      <c r="T199" s="132"/>
      <c r="AB199" s="201" t="str">
        <f>IFERROR(__xludf.DUMMYFUNCTION("FILTER('설정시트'!$D$7:$K$20,'설정시트'!$C$7:$C$20=I199)"),"#N/A")</f>
        <v>#N/A</v>
      </c>
      <c r="AC199" s="201"/>
      <c r="AD199" s="201"/>
      <c r="AE199" s="201"/>
      <c r="AF199" s="201"/>
      <c r="AG199" s="201"/>
      <c r="AH199" s="201"/>
      <c r="AI199" s="201"/>
    </row>
    <row r="200">
      <c r="H200" s="205"/>
      <c r="I200" s="206"/>
      <c r="J200" s="203"/>
      <c r="K200" s="207"/>
      <c r="L200" s="199"/>
      <c r="M200" s="130"/>
      <c r="N200" s="199"/>
      <c r="O200" s="200"/>
      <c r="P200" s="200"/>
      <c r="Q200" s="130"/>
      <c r="R200" s="199"/>
      <c r="S200" s="200"/>
      <c r="T200" s="132"/>
      <c r="AB200" s="201" t="str">
        <f>IFERROR(__xludf.DUMMYFUNCTION("FILTER('설정시트'!$D$7:$K$20,'설정시트'!$C$7:$C$20=I200)"),"#N/A")</f>
        <v>#N/A</v>
      </c>
      <c r="AC200" s="201"/>
      <c r="AD200" s="201"/>
      <c r="AE200" s="201"/>
      <c r="AF200" s="201"/>
      <c r="AG200" s="201"/>
      <c r="AH200" s="201"/>
      <c r="AI200" s="201"/>
    </row>
    <row r="201">
      <c r="H201" s="205"/>
      <c r="I201" s="206"/>
      <c r="J201" s="203"/>
      <c r="K201" s="207"/>
      <c r="L201" s="199"/>
      <c r="M201" s="130"/>
      <c r="N201" s="199"/>
      <c r="O201" s="200"/>
      <c r="P201" s="200"/>
      <c r="Q201" s="130"/>
      <c r="R201" s="199"/>
      <c r="S201" s="200"/>
      <c r="T201" s="132"/>
      <c r="AB201" s="201" t="str">
        <f>IFERROR(__xludf.DUMMYFUNCTION("FILTER('설정시트'!$D$7:$K$20,'설정시트'!$C$7:$C$20=I201)"),"#N/A")</f>
        <v>#N/A</v>
      </c>
      <c r="AC201" s="201"/>
      <c r="AD201" s="201"/>
      <c r="AE201" s="201"/>
      <c r="AF201" s="201"/>
      <c r="AG201" s="201"/>
      <c r="AH201" s="201"/>
      <c r="AI201" s="201"/>
    </row>
    <row r="202">
      <c r="H202" s="205"/>
      <c r="I202" s="206"/>
      <c r="J202" s="203"/>
      <c r="K202" s="207"/>
      <c r="L202" s="199"/>
      <c r="M202" s="130"/>
      <c r="N202" s="199"/>
      <c r="O202" s="200"/>
      <c r="P202" s="200"/>
      <c r="Q202" s="130"/>
      <c r="R202" s="199"/>
      <c r="S202" s="200"/>
      <c r="T202" s="132"/>
      <c r="AB202" s="201" t="str">
        <f>IFERROR(__xludf.DUMMYFUNCTION("FILTER('설정시트'!$D$7:$K$20,'설정시트'!$C$7:$C$20=I202)"),"#N/A")</f>
        <v>#N/A</v>
      </c>
      <c r="AC202" s="201"/>
      <c r="AD202" s="201"/>
      <c r="AE202" s="201"/>
      <c r="AF202" s="201"/>
      <c r="AG202" s="201"/>
      <c r="AH202" s="201"/>
      <c r="AI202" s="201"/>
    </row>
    <row r="203">
      <c r="H203" s="205"/>
      <c r="I203" s="206"/>
      <c r="J203" s="203"/>
      <c r="K203" s="207"/>
      <c r="L203" s="199"/>
      <c r="M203" s="130"/>
      <c r="N203" s="199"/>
      <c r="O203" s="200"/>
      <c r="P203" s="200"/>
      <c r="Q203" s="130"/>
      <c r="R203" s="199"/>
      <c r="S203" s="200"/>
      <c r="T203" s="132"/>
      <c r="AB203" s="201" t="str">
        <f>IFERROR(__xludf.DUMMYFUNCTION("FILTER('설정시트'!$D$7:$K$20,'설정시트'!$C$7:$C$20=I203)"),"#N/A")</f>
        <v>#N/A</v>
      </c>
      <c r="AC203" s="201"/>
      <c r="AD203" s="201"/>
      <c r="AE203" s="201"/>
      <c r="AF203" s="201"/>
      <c r="AG203" s="201"/>
      <c r="AH203" s="201"/>
      <c r="AI203" s="201"/>
    </row>
    <row r="204">
      <c r="H204" s="205"/>
      <c r="I204" s="206"/>
      <c r="J204" s="203"/>
      <c r="K204" s="207"/>
      <c r="L204" s="199"/>
      <c r="M204" s="130"/>
      <c r="N204" s="199"/>
      <c r="O204" s="200"/>
      <c r="P204" s="200"/>
      <c r="Q204" s="130"/>
      <c r="R204" s="199"/>
      <c r="S204" s="200"/>
      <c r="T204" s="132"/>
      <c r="AB204" s="201" t="str">
        <f>IFERROR(__xludf.DUMMYFUNCTION("FILTER('설정시트'!$D$7:$K$20,'설정시트'!$C$7:$C$20=I204)"),"#N/A")</f>
        <v>#N/A</v>
      </c>
      <c r="AC204" s="201"/>
      <c r="AD204" s="201"/>
      <c r="AE204" s="201"/>
      <c r="AF204" s="201"/>
      <c r="AG204" s="201"/>
      <c r="AH204" s="201"/>
      <c r="AI204" s="201"/>
    </row>
    <row r="205">
      <c r="H205" s="205"/>
      <c r="I205" s="206"/>
      <c r="J205" s="203"/>
      <c r="K205" s="207"/>
      <c r="L205" s="199"/>
      <c r="M205" s="130"/>
      <c r="N205" s="199"/>
      <c r="O205" s="200"/>
      <c r="P205" s="200"/>
      <c r="Q205" s="130"/>
      <c r="R205" s="199"/>
      <c r="S205" s="200"/>
      <c r="T205" s="132"/>
      <c r="AB205" s="201" t="str">
        <f>IFERROR(__xludf.DUMMYFUNCTION("FILTER('설정시트'!$D$7:$K$20,'설정시트'!$C$7:$C$20=I205)"),"#N/A")</f>
        <v>#N/A</v>
      </c>
      <c r="AC205" s="201"/>
      <c r="AD205" s="201"/>
      <c r="AE205" s="201"/>
      <c r="AF205" s="201"/>
      <c r="AG205" s="201"/>
      <c r="AH205" s="201"/>
      <c r="AI205" s="201"/>
    </row>
    <row r="206">
      <c r="H206" s="205"/>
      <c r="I206" s="206"/>
      <c r="J206" s="203"/>
      <c r="K206" s="207"/>
      <c r="L206" s="199"/>
      <c r="M206" s="130"/>
      <c r="N206" s="199"/>
      <c r="O206" s="200"/>
      <c r="P206" s="200"/>
      <c r="Q206" s="130"/>
      <c r="R206" s="199"/>
      <c r="S206" s="200"/>
      <c r="T206" s="132"/>
      <c r="AB206" s="201" t="str">
        <f>IFERROR(__xludf.DUMMYFUNCTION("FILTER('설정시트'!$D$7:$K$20,'설정시트'!$C$7:$C$20=I206)"),"#N/A")</f>
        <v>#N/A</v>
      </c>
      <c r="AC206" s="201"/>
      <c r="AD206" s="201"/>
      <c r="AE206" s="201"/>
      <c r="AF206" s="201"/>
      <c r="AG206" s="201"/>
      <c r="AH206" s="201"/>
      <c r="AI206" s="201"/>
    </row>
    <row r="207">
      <c r="H207" s="205"/>
      <c r="I207" s="206"/>
      <c r="J207" s="203"/>
      <c r="K207" s="207"/>
      <c r="L207" s="199"/>
      <c r="M207" s="130"/>
      <c r="N207" s="199"/>
      <c r="O207" s="200"/>
      <c r="P207" s="200"/>
      <c r="Q207" s="130"/>
      <c r="R207" s="199"/>
      <c r="S207" s="200"/>
      <c r="T207" s="132"/>
      <c r="AB207" s="201" t="str">
        <f>IFERROR(__xludf.DUMMYFUNCTION("FILTER('설정시트'!$D$7:$K$20,'설정시트'!$C$7:$C$20=I207)"),"#N/A")</f>
        <v>#N/A</v>
      </c>
      <c r="AC207" s="201"/>
      <c r="AD207" s="201"/>
      <c r="AE207" s="201"/>
      <c r="AF207" s="201"/>
      <c r="AG207" s="201"/>
      <c r="AH207" s="201"/>
      <c r="AI207" s="201"/>
    </row>
    <row r="208">
      <c r="H208" s="205"/>
      <c r="I208" s="206"/>
      <c r="J208" s="203"/>
      <c r="K208" s="207"/>
      <c r="L208" s="199"/>
      <c r="M208" s="130"/>
      <c r="N208" s="199"/>
      <c r="O208" s="200"/>
      <c r="P208" s="200"/>
      <c r="Q208" s="130"/>
      <c r="R208" s="199"/>
      <c r="S208" s="200"/>
      <c r="T208" s="132"/>
      <c r="AB208" s="201" t="str">
        <f>IFERROR(__xludf.DUMMYFUNCTION("FILTER('설정시트'!$D$7:$K$20,'설정시트'!$C$7:$C$20=I208)"),"#N/A")</f>
        <v>#N/A</v>
      </c>
      <c r="AC208" s="201"/>
      <c r="AD208" s="201"/>
      <c r="AE208" s="201"/>
      <c r="AF208" s="201"/>
      <c r="AG208" s="201"/>
      <c r="AH208" s="201"/>
      <c r="AI208" s="201"/>
    </row>
    <row r="209">
      <c r="H209" s="205"/>
      <c r="I209" s="206"/>
      <c r="J209" s="203"/>
      <c r="K209" s="207"/>
      <c r="L209" s="199"/>
      <c r="M209" s="130"/>
      <c r="N209" s="199"/>
      <c r="O209" s="200"/>
      <c r="P209" s="200"/>
      <c r="Q209" s="130"/>
      <c r="R209" s="199"/>
      <c r="S209" s="200"/>
      <c r="T209" s="132"/>
      <c r="AB209" s="201" t="str">
        <f>IFERROR(__xludf.DUMMYFUNCTION("FILTER('설정시트'!$D$7:$K$20,'설정시트'!$C$7:$C$20=I209)"),"#N/A")</f>
        <v>#N/A</v>
      </c>
      <c r="AC209" s="201"/>
      <c r="AD209" s="201"/>
      <c r="AE209" s="201"/>
      <c r="AF209" s="201"/>
      <c r="AG209" s="201"/>
      <c r="AH209" s="201"/>
      <c r="AI209" s="201"/>
    </row>
    <row r="210">
      <c r="H210" s="205"/>
      <c r="I210" s="206"/>
      <c r="J210" s="203"/>
      <c r="K210" s="207"/>
      <c r="L210" s="199"/>
      <c r="M210" s="130"/>
      <c r="N210" s="199"/>
      <c r="O210" s="200"/>
      <c r="P210" s="200"/>
      <c r="Q210" s="130"/>
      <c r="R210" s="199"/>
      <c r="S210" s="200"/>
      <c r="T210" s="132"/>
      <c r="AB210" s="201" t="str">
        <f>IFERROR(__xludf.DUMMYFUNCTION("FILTER('설정시트'!$D$7:$K$20,'설정시트'!$C$7:$C$20=I210)"),"#N/A")</f>
        <v>#N/A</v>
      </c>
      <c r="AC210" s="201"/>
      <c r="AD210" s="201"/>
      <c r="AE210" s="201"/>
      <c r="AF210" s="201"/>
      <c r="AG210" s="201"/>
      <c r="AH210" s="201"/>
      <c r="AI210" s="201"/>
    </row>
    <row r="211">
      <c r="H211" s="205"/>
      <c r="I211" s="206"/>
      <c r="J211" s="203"/>
      <c r="K211" s="207"/>
      <c r="L211" s="199"/>
      <c r="M211" s="130"/>
      <c r="N211" s="199"/>
      <c r="O211" s="200"/>
      <c r="P211" s="200"/>
      <c r="Q211" s="130"/>
      <c r="R211" s="199"/>
      <c r="S211" s="200"/>
      <c r="T211" s="132"/>
      <c r="AB211" s="201" t="str">
        <f>IFERROR(__xludf.DUMMYFUNCTION("FILTER('설정시트'!$D$7:$K$20,'설정시트'!$C$7:$C$20=I211)"),"#N/A")</f>
        <v>#N/A</v>
      </c>
      <c r="AC211" s="201"/>
      <c r="AD211" s="201"/>
      <c r="AE211" s="201"/>
      <c r="AF211" s="201"/>
      <c r="AG211" s="201"/>
      <c r="AH211" s="201"/>
      <c r="AI211" s="201"/>
    </row>
    <row r="212">
      <c r="H212" s="205"/>
      <c r="I212" s="206"/>
      <c r="J212" s="203"/>
      <c r="K212" s="207"/>
      <c r="L212" s="199"/>
      <c r="M212" s="130"/>
      <c r="N212" s="199"/>
      <c r="O212" s="200"/>
      <c r="P212" s="200"/>
      <c r="Q212" s="130"/>
      <c r="R212" s="199"/>
      <c r="S212" s="200"/>
      <c r="T212" s="132"/>
      <c r="AB212" s="201" t="str">
        <f>IFERROR(__xludf.DUMMYFUNCTION("FILTER('설정시트'!$D$7:$K$20,'설정시트'!$C$7:$C$20=I212)"),"#N/A")</f>
        <v>#N/A</v>
      </c>
      <c r="AC212" s="201"/>
      <c r="AD212" s="201"/>
      <c r="AE212" s="201"/>
      <c r="AF212" s="201"/>
      <c r="AG212" s="201"/>
      <c r="AH212" s="201"/>
      <c r="AI212" s="201"/>
    </row>
    <row r="213">
      <c r="H213" s="205"/>
      <c r="I213" s="206"/>
      <c r="J213" s="203"/>
      <c r="K213" s="207"/>
      <c r="L213" s="199"/>
      <c r="M213" s="130"/>
      <c r="N213" s="199"/>
      <c r="O213" s="200"/>
      <c r="P213" s="200"/>
      <c r="Q213" s="130"/>
      <c r="R213" s="199"/>
      <c r="S213" s="200"/>
      <c r="T213" s="132"/>
      <c r="AB213" s="201" t="str">
        <f>IFERROR(__xludf.DUMMYFUNCTION("FILTER('설정시트'!$D$7:$K$20,'설정시트'!$C$7:$C$20=I213)"),"#N/A")</f>
        <v>#N/A</v>
      </c>
      <c r="AC213" s="201"/>
      <c r="AD213" s="201"/>
      <c r="AE213" s="201"/>
      <c r="AF213" s="201"/>
      <c r="AG213" s="201"/>
      <c r="AH213" s="201"/>
      <c r="AI213" s="201"/>
    </row>
    <row r="214">
      <c r="H214" s="205"/>
      <c r="I214" s="206"/>
      <c r="J214" s="203"/>
      <c r="K214" s="207"/>
      <c r="L214" s="199"/>
      <c r="M214" s="130"/>
      <c r="N214" s="199"/>
      <c r="O214" s="200"/>
      <c r="P214" s="200"/>
      <c r="Q214" s="130"/>
      <c r="R214" s="199"/>
      <c r="S214" s="200"/>
      <c r="T214" s="132"/>
      <c r="AB214" s="201" t="str">
        <f>IFERROR(__xludf.DUMMYFUNCTION("FILTER('설정시트'!$D$7:$K$20,'설정시트'!$C$7:$C$20=I214)"),"#N/A")</f>
        <v>#N/A</v>
      </c>
      <c r="AC214" s="201"/>
      <c r="AD214" s="201"/>
      <c r="AE214" s="201"/>
      <c r="AF214" s="201"/>
      <c r="AG214" s="201"/>
      <c r="AH214" s="201"/>
      <c r="AI214" s="201"/>
    </row>
    <row r="215">
      <c r="H215" s="205"/>
      <c r="I215" s="206"/>
      <c r="J215" s="203"/>
      <c r="K215" s="207"/>
      <c r="L215" s="199"/>
      <c r="M215" s="130"/>
      <c r="N215" s="199"/>
      <c r="O215" s="200"/>
      <c r="P215" s="200"/>
      <c r="Q215" s="130"/>
      <c r="R215" s="199"/>
      <c r="S215" s="200"/>
      <c r="T215" s="132"/>
      <c r="AB215" s="201" t="str">
        <f>IFERROR(__xludf.DUMMYFUNCTION("FILTER('설정시트'!$D$7:$K$20,'설정시트'!$C$7:$C$20=I215)"),"#N/A")</f>
        <v>#N/A</v>
      </c>
      <c r="AC215" s="201"/>
      <c r="AD215" s="201"/>
      <c r="AE215" s="201"/>
      <c r="AF215" s="201"/>
      <c r="AG215" s="201"/>
      <c r="AH215" s="201"/>
      <c r="AI215" s="201"/>
    </row>
    <row r="216">
      <c r="H216" s="205"/>
      <c r="I216" s="206"/>
      <c r="J216" s="203"/>
      <c r="K216" s="207"/>
      <c r="L216" s="199"/>
      <c r="M216" s="130"/>
      <c r="N216" s="199"/>
      <c r="O216" s="200"/>
      <c r="P216" s="200"/>
      <c r="Q216" s="130"/>
      <c r="R216" s="199"/>
      <c r="S216" s="200"/>
      <c r="T216" s="132"/>
      <c r="AB216" s="201" t="str">
        <f>IFERROR(__xludf.DUMMYFUNCTION("FILTER('설정시트'!$D$7:$K$20,'설정시트'!$C$7:$C$20=I216)"),"#N/A")</f>
        <v>#N/A</v>
      </c>
      <c r="AC216" s="201"/>
      <c r="AD216" s="201"/>
      <c r="AE216" s="201"/>
      <c r="AF216" s="201"/>
      <c r="AG216" s="201"/>
      <c r="AH216" s="201"/>
      <c r="AI216" s="201"/>
    </row>
    <row r="217">
      <c r="H217" s="205"/>
      <c r="I217" s="206"/>
      <c r="J217" s="203"/>
      <c r="K217" s="207"/>
      <c r="L217" s="199"/>
      <c r="M217" s="130"/>
      <c r="N217" s="199"/>
      <c r="O217" s="200"/>
      <c r="P217" s="200"/>
      <c r="Q217" s="130"/>
      <c r="R217" s="199"/>
      <c r="S217" s="200"/>
      <c r="T217" s="132"/>
      <c r="AB217" s="201" t="str">
        <f>IFERROR(__xludf.DUMMYFUNCTION("FILTER('설정시트'!$D$7:$K$20,'설정시트'!$C$7:$C$20=I217)"),"#N/A")</f>
        <v>#N/A</v>
      </c>
      <c r="AC217" s="201"/>
      <c r="AD217" s="201"/>
      <c r="AE217" s="201"/>
      <c r="AF217" s="201"/>
      <c r="AG217" s="201"/>
      <c r="AH217" s="201"/>
      <c r="AI217" s="201"/>
    </row>
    <row r="218">
      <c r="H218" s="205"/>
      <c r="I218" s="206"/>
      <c r="J218" s="203"/>
      <c r="K218" s="207"/>
      <c r="L218" s="199"/>
      <c r="M218" s="130"/>
      <c r="N218" s="199"/>
      <c r="O218" s="200"/>
      <c r="P218" s="200"/>
      <c r="Q218" s="130"/>
      <c r="R218" s="199"/>
      <c r="S218" s="200"/>
      <c r="T218" s="132"/>
      <c r="AB218" s="201" t="str">
        <f>IFERROR(__xludf.DUMMYFUNCTION("FILTER('설정시트'!$D$7:$K$20,'설정시트'!$C$7:$C$20=I218)"),"#N/A")</f>
        <v>#N/A</v>
      </c>
      <c r="AC218" s="201"/>
      <c r="AD218" s="201"/>
      <c r="AE218" s="201"/>
      <c r="AF218" s="201"/>
      <c r="AG218" s="201"/>
      <c r="AH218" s="201"/>
      <c r="AI218" s="201"/>
    </row>
    <row r="219">
      <c r="H219" s="205"/>
      <c r="I219" s="206"/>
      <c r="J219" s="203"/>
      <c r="K219" s="207"/>
      <c r="L219" s="199"/>
      <c r="M219" s="130"/>
      <c r="N219" s="199"/>
      <c r="O219" s="200"/>
      <c r="P219" s="200"/>
      <c r="Q219" s="130"/>
      <c r="R219" s="199"/>
      <c r="S219" s="200"/>
      <c r="T219" s="132"/>
      <c r="AB219" s="201" t="str">
        <f>IFERROR(__xludf.DUMMYFUNCTION("FILTER('설정시트'!$D$7:$K$20,'설정시트'!$C$7:$C$20=I219)"),"#N/A")</f>
        <v>#N/A</v>
      </c>
      <c r="AC219" s="201"/>
      <c r="AD219" s="201"/>
      <c r="AE219" s="201"/>
      <c r="AF219" s="201"/>
      <c r="AG219" s="201"/>
      <c r="AH219" s="201"/>
      <c r="AI219" s="201"/>
    </row>
    <row r="220">
      <c r="H220" s="205"/>
      <c r="I220" s="206"/>
      <c r="J220" s="203"/>
      <c r="K220" s="207"/>
      <c r="L220" s="199"/>
      <c r="M220" s="130"/>
      <c r="N220" s="199"/>
      <c r="O220" s="200"/>
      <c r="P220" s="200"/>
      <c r="Q220" s="130"/>
      <c r="R220" s="199"/>
      <c r="S220" s="200"/>
      <c r="T220" s="132"/>
      <c r="AB220" s="201" t="str">
        <f>IFERROR(__xludf.DUMMYFUNCTION("FILTER('설정시트'!$D$7:$K$20,'설정시트'!$C$7:$C$20=I220)"),"#N/A")</f>
        <v>#N/A</v>
      </c>
      <c r="AC220" s="201"/>
      <c r="AD220" s="201"/>
      <c r="AE220" s="201"/>
      <c r="AF220" s="201"/>
      <c r="AG220" s="201"/>
      <c r="AH220" s="201"/>
      <c r="AI220" s="201"/>
    </row>
    <row r="221">
      <c r="H221" s="205"/>
      <c r="I221" s="206"/>
      <c r="J221" s="203"/>
      <c r="K221" s="207"/>
      <c r="L221" s="199"/>
      <c r="M221" s="130"/>
      <c r="N221" s="199"/>
      <c r="O221" s="200"/>
      <c r="P221" s="200"/>
      <c r="Q221" s="130"/>
      <c r="R221" s="199"/>
      <c r="S221" s="200"/>
      <c r="T221" s="132"/>
      <c r="AB221" s="201" t="str">
        <f>IFERROR(__xludf.DUMMYFUNCTION("FILTER('설정시트'!$D$7:$K$20,'설정시트'!$C$7:$C$20=I221)"),"#N/A")</f>
        <v>#N/A</v>
      </c>
      <c r="AC221" s="201"/>
      <c r="AD221" s="201"/>
      <c r="AE221" s="201"/>
      <c r="AF221" s="201"/>
      <c r="AG221" s="201"/>
      <c r="AH221" s="201"/>
      <c r="AI221" s="201"/>
    </row>
    <row r="222">
      <c r="H222" s="205"/>
      <c r="I222" s="206"/>
      <c r="J222" s="203"/>
      <c r="K222" s="207"/>
      <c r="L222" s="199"/>
      <c r="M222" s="130"/>
      <c r="N222" s="199"/>
      <c r="O222" s="200"/>
      <c r="P222" s="200"/>
      <c r="Q222" s="130"/>
      <c r="R222" s="199"/>
      <c r="S222" s="200"/>
      <c r="T222" s="132"/>
      <c r="AB222" s="201" t="str">
        <f>IFERROR(__xludf.DUMMYFUNCTION("FILTER('설정시트'!$D$7:$K$20,'설정시트'!$C$7:$C$20=I222)"),"#N/A")</f>
        <v>#N/A</v>
      </c>
      <c r="AC222" s="201"/>
      <c r="AD222" s="201"/>
      <c r="AE222" s="201"/>
      <c r="AF222" s="201"/>
      <c r="AG222" s="201"/>
      <c r="AH222" s="201"/>
      <c r="AI222" s="201"/>
    </row>
    <row r="223">
      <c r="H223" s="205"/>
      <c r="I223" s="206"/>
      <c r="J223" s="203"/>
      <c r="K223" s="207"/>
      <c r="L223" s="199"/>
      <c r="M223" s="130"/>
      <c r="N223" s="199"/>
      <c r="O223" s="200"/>
      <c r="P223" s="200"/>
      <c r="Q223" s="130"/>
      <c r="R223" s="199"/>
      <c r="S223" s="200"/>
      <c r="T223" s="132"/>
      <c r="AB223" s="201" t="str">
        <f>IFERROR(__xludf.DUMMYFUNCTION("FILTER('설정시트'!$D$7:$K$20,'설정시트'!$C$7:$C$20=I223)"),"#N/A")</f>
        <v>#N/A</v>
      </c>
      <c r="AC223" s="201"/>
      <c r="AD223" s="201"/>
      <c r="AE223" s="201"/>
      <c r="AF223" s="201"/>
      <c r="AG223" s="201"/>
      <c r="AH223" s="201"/>
      <c r="AI223" s="201"/>
    </row>
    <row r="224">
      <c r="H224" s="205"/>
      <c r="I224" s="206"/>
      <c r="J224" s="203"/>
      <c r="K224" s="207"/>
      <c r="L224" s="199"/>
      <c r="M224" s="130"/>
      <c r="N224" s="199"/>
      <c r="O224" s="200"/>
      <c r="P224" s="200"/>
      <c r="Q224" s="130"/>
      <c r="R224" s="199"/>
      <c r="S224" s="200"/>
      <c r="T224" s="132"/>
      <c r="AB224" s="201" t="str">
        <f>IFERROR(__xludf.DUMMYFUNCTION("FILTER('설정시트'!$D$7:$K$20,'설정시트'!$C$7:$C$20=I224)"),"#N/A")</f>
        <v>#N/A</v>
      </c>
      <c r="AC224" s="201"/>
      <c r="AD224" s="201"/>
      <c r="AE224" s="201"/>
      <c r="AF224" s="201"/>
      <c r="AG224" s="201"/>
      <c r="AH224" s="201"/>
      <c r="AI224" s="201"/>
    </row>
    <row r="225">
      <c r="H225" s="205"/>
      <c r="I225" s="206"/>
      <c r="J225" s="203"/>
      <c r="K225" s="207"/>
      <c r="L225" s="199"/>
      <c r="M225" s="130"/>
      <c r="N225" s="199"/>
      <c r="O225" s="200"/>
      <c r="P225" s="200"/>
      <c r="Q225" s="130"/>
      <c r="R225" s="199"/>
      <c r="S225" s="200"/>
      <c r="T225" s="132"/>
      <c r="AB225" s="201" t="str">
        <f>IFERROR(__xludf.DUMMYFUNCTION("FILTER('설정시트'!$D$7:$K$20,'설정시트'!$C$7:$C$20=I225)"),"#N/A")</f>
        <v>#N/A</v>
      </c>
      <c r="AC225" s="201"/>
      <c r="AD225" s="201"/>
      <c r="AE225" s="201"/>
      <c r="AF225" s="201"/>
      <c r="AG225" s="201"/>
      <c r="AH225" s="201"/>
      <c r="AI225" s="201"/>
    </row>
    <row r="226">
      <c r="H226" s="205"/>
      <c r="I226" s="206"/>
      <c r="J226" s="203"/>
      <c r="K226" s="207"/>
      <c r="L226" s="199"/>
      <c r="M226" s="130"/>
      <c r="N226" s="199"/>
      <c r="O226" s="200"/>
      <c r="P226" s="200"/>
      <c r="Q226" s="130"/>
      <c r="R226" s="199"/>
      <c r="S226" s="200"/>
      <c r="T226" s="132"/>
      <c r="AB226" s="201" t="str">
        <f>IFERROR(__xludf.DUMMYFUNCTION("FILTER('설정시트'!$D$7:$K$20,'설정시트'!$C$7:$C$20=I226)"),"#N/A")</f>
        <v>#N/A</v>
      </c>
      <c r="AC226" s="201"/>
      <c r="AD226" s="201"/>
      <c r="AE226" s="201"/>
      <c r="AF226" s="201"/>
      <c r="AG226" s="201"/>
      <c r="AH226" s="201"/>
      <c r="AI226" s="201"/>
    </row>
    <row r="227">
      <c r="H227" s="205"/>
      <c r="I227" s="206"/>
      <c r="J227" s="203"/>
      <c r="K227" s="207"/>
      <c r="L227" s="199"/>
      <c r="M227" s="130"/>
      <c r="N227" s="199"/>
      <c r="O227" s="200"/>
      <c r="P227" s="200"/>
      <c r="Q227" s="130"/>
      <c r="R227" s="199"/>
      <c r="S227" s="200"/>
      <c r="T227" s="132"/>
      <c r="AB227" s="201" t="str">
        <f>IFERROR(__xludf.DUMMYFUNCTION("FILTER('설정시트'!$D$7:$K$20,'설정시트'!$C$7:$C$20=I227)"),"#N/A")</f>
        <v>#N/A</v>
      </c>
      <c r="AC227" s="201"/>
      <c r="AD227" s="201"/>
      <c r="AE227" s="201"/>
      <c r="AF227" s="201"/>
      <c r="AG227" s="201"/>
      <c r="AH227" s="201"/>
      <c r="AI227" s="201"/>
    </row>
    <row r="228">
      <c r="H228" s="205"/>
      <c r="I228" s="206"/>
      <c r="J228" s="203"/>
      <c r="K228" s="207"/>
      <c r="L228" s="199"/>
      <c r="M228" s="130"/>
      <c r="N228" s="199"/>
      <c r="O228" s="200"/>
      <c r="P228" s="200"/>
      <c r="Q228" s="130"/>
      <c r="R228" s="199"/>
      <c r="S228" s="200"/>
      <c r="T228" s="132"/>
      <c r="AB228" s="201" t="str">
        <f>IFERROR(__xludf.DUMMYFUNCTION("FILTER('설정시트'!$D$7:$K$20,'설정시트'!$C$7:$C$20=I228)"),"#N/A")</f>
        <v>#N/A</v>
      </c>
      <c r="AC228" s="201"/>
      <c r="AD228" s="201"/>
      <c r="AE228" s="201"/>
      <c r="AF228" s="201"/>
      <c r="AG228" s="201"/>
      <c r="AH228" s="201"/>
      <c r="AI228" s="201"/>
    </row>
    <row r="229">
      <c r="H229" s="205"/>
      <c r="I229" s="206"/>
      <c r="J229" s="203"/>
      <c r="K229" s="207"/>
      <c r="L229" s="199"/>
      <c r="M229" s="130"/>
      <c r="N229" s="199"/>
      <c r="O229" s="200"/>
      <c r="P229" s="200"/>
      <c r="Q229" s="130"/>
      <c r="R229" s="199"/>
      <c r="S229" s="200"/>
      <c r="T229" s="132"/>
      <c r="AB229" s="201" t="str">
        <f>IFERROR(__xludf.DUMMYFUNCTION("FILTER('설정시트'!$D$7:$K$20,'설정시트'!$C$7:$C$20=I229)"),"#N/A")</f>
        <v>#N/A</v>
      </c>
      <c r="AC229" s="201"/>
      <c r="AD229" s="201"/>
      <c r="AE229" s="201"/>
      <c r="AF229" s="201"/>
      <c r="AG229" s="201"/>
      <c r="AH229" s="201"/>
      <c r="AI229" s="201"/>
    </row>
    <row r="230">
      <c r="H230" s="205"/>
      <c r="I230" s="206"/>
      <c r="J230" s="203"/>
      <c r="K230" s="207"/>
      <c r="L230" s="199"/>
      <c r="M230" s="130"/>
      <c r="N230" s="199"/>
      <c r="O230" s="200"/>
      <c r="P230" s="200"/>
      <c r="Q230" s="130"/>
      <c r="R230" s="199"/>
      <c r="S230" s="200"/>
      <c r="T230" s="132"/>
      <c r="AB230" s="201" t="str">
        <f>IFERROR(__xludf.DUMMYFUNCTION("FILTER('설정시트'!$D$7:$K$20,'설정시트'!$C$7:$C$20=I230)"),"#N/A")</f>
        <v>#N/A</v>
      </c>
      <c r="AC230" s="201"/>
      <c r="AD230" s="201"/>
      <c r="AE230" s="201"/>
      <c r="AF230" s="201"/>
      <c r="AG230" s="201"/>
      <c r="AH230" s="201"/>
      <c r="AI230" s="201"/>
    </row>
    <row r="231">
      <c r="H231" s="205"/>
      <c r="I231" s="206"/>
      <c r="J231" s="203"/>
      <c r="K231" s="207"/>
      <c r="L231" s="199"/>
      <c r="M231" s="130"/>
      <c r="N231" s="199"/>
      <c r="O231" s="200"/>
      <c r="P231" s="200"/>
      <c r="Q231" s="130"/>
      <c r="R231" s="199"/>
      <c r="S231" s="200"/>
      <c r="T231" s="132"/>
      <c r="AB231" s="201" t="str">
        <f>IFERROR(__xludf.DUMMYFUNCTION("FILTER('설정시트'!$D$7:$K$20,'설정시트'!$C$7:$C$20=I231)"),"#N/A")</f>
        <v>#N/A</v>
      </c>
      <c r="AC231" s="201"/>
      <c r="AD231" s="201"/>
      <c r="AE231" s="201"/>
      <c r="AF231" s="201"/>
      <c r="AG231" s="201"/>
      <c r="AH231" s="201"/>
      <c r="AI231" s="201"/>
    </row>
    <row r="232">
      <c r="H232" s="205"/>
      <c r="I232" s="206"/>
      <c r="J232" s="203"/>
      <c r="K232" s="207"/>
      <c r="L232" s="199"/>
      <c r="M232" s="130"/>
      <c r="N232" s="199"/>
      <c r="O232" s="200"/>
      <c r="P232" s="200"/>
      <c r="Q232" s="130"/>
      <c r="R232" s="199"/>
      <c r="S232" s="200"/>
      <c r="T232" s="132"/>
      <c r="AB232" s="201" t="str">
        <f>IFERROR(__xludf.DUMMYFUNCTION("FILTER('설정시트'!$D$7:$K$20,'설정시트'!$C$7:$C$20=I232)"),"#N/A")</f>
        <v>#N/A</v>
      </c>
      <c r="AC232" s="201"/>
      <c r="AD232" s="201"/>
      <c r="AE232" s="201"/>
      <c r="AF232" s="201"/>
      <c r="AG232" s="201"/>
      <c r="AH232" s="201"/>
      <c r="AI232" s="201"/>
    </row>
    <row r="233">
      <c r="H233" s="205"/>
      <c r="I233" s="206"/>
      <c r="J233" s="203"/>
      <c r="K233" s="207"/>
      <c r="L233" s="199"/>
      <c r="M233" s="130"/>
      <c r="N233" s="199"/>
      <c r="O233" s="200"/>
      <c r="P233" s="200"/>
      <c r="Q233" s="130"/>
      <c r="R233" s="199"/>
      <c r="S233" s="200"/>
      <c r="T233" s="132"/>
      <c r="AB233" s="201" t="str">
        <f>IFERROR(__xludf.DUMMYFUNCTION("FILTER('설정시트'!$D$7:$K$20,'설정시트'!$C$7:$C$20=I233)"),"#N/A")</f>
        <v>#N/A</v>
      </c>
      <c r="AC233" s="201"/>
      <c r="AD233" s="201"/>
      <c r="AE233" s="201"/>
      <c r="AF233" s="201"/>
      <c r="AG233" s="201"/>
      <c r="AH233" s="201"/>
      <c r="AI233" s="201"/>
    </row>
    <row r="234">
      <c r="H234" s="205"/>
      <c r="I234" s="206"/>
      <c r="J234" s="203"/>
      <c r="K234" s="207"/>
      <c r="L234" s="199"/>
      <c r="M234" s="130"/>
      <c r="N234" s="199"/>
      <c r="O234" s="200"/>
      <c r="P234" s="200"/>
      <c r="Q234" s="130"/>
      <c r="R234" s="199"/>
      <c r="S234" s="200"/>
      <c r="T234" s="132"/>
      <c r="AB234" s="201" t="str">
        <f>IFERROR(__xludf.DUMMYFUNCTION("FILTER('설정시트'!$D$7:$K$20,'설정시트'!$C$7:$C$20=I234)"),"#N/A")</f>
        <v>#N/A</v>
      </c>
      <c r="AC234" s="201"/>
      <c r="AD234" s="201"/>
      <c r="AE234" s="201"/>
      <c r="AF234" s="201"/>
      <c r="AG234" s="201"/>
      <c r="AH234" s="201"/>
      <c r="AI234" s="201"/>
    </row>
    <row r="235">
      <c r="H235" s="205"/>
      <c r="I235" s="206"/>
      <c r="J235" s="203"/>
      <c r="K235" s="207"/>
      <c r="L235" s="199"/>
      <c r="M235" s="130"/>
      <c r="N235" s="199"/>
      <c r="O235" s="200"/>
      <c r="P235" s="200"/>
      <c r="Q235" s="130"/>
      <c r="R235" s="199"/>
      <c r="S235" s="200"/>
      <c r="T235" s="132"/>
      <c r="AB235" s="201" t="str">
        <f>IFERROR(__xludf.DUMMYFUNCTION("FILTER('설정시트'!$D$7:$K$20,'설정시트'!$C$7:$C$20=I235)"),"#N/A")</f>
        <v>#N/A</v>
      </c>
      <c r="AC235" s="201"/>
      <c r="AD235" s="201"/>
      <c r="AE235" s="201"/>
      <c r="AF235" s="201"/>
      <c r="AG235" s="201"/>
      <c r="AH235" s="201"/>
      <c r="AI235" s="201"/>
    </row>
    <row r="236">
      <c r="H236" s="205"/>
      <c r="I236" s="206"/>
      <c r="J236" s="203"/>
      <c r="K236" s="207"/>
      <c r="L236" s="199"/>
      <c r="M236" s="130"/>
      <c r="N236" s="199"/>
      <c r="O236" s="200"/>
      <c r="P236" s="200"/>
      <c r="Q236" s="130"/>
      <c r="R236" s="199"/>
      <c r="S236" s="200"/>
      <c r="T236" s="132"/>
      <c r="AB236" s="201" t="str">
        <f>IFERROR(__xludf.DUMMYFUNCTION("FILTER('설정시트'!$D$7:$K$20,'설정시트'!$C$7:$C$20=I236)"),"#N/A")</f>
        <v>#N/A</v>
      </c>
      <c r="AC236" s="201"/>
      <c r="AD236" s="201"/>
      <c r="AE236" s="201"/>
      <c r="AF236" s="201"/>
      <c r="AG236" s="201"/>
      <c r="AH236" s="201"/>
      <c r="AI236" s="201"/>
    </row>
    <row r="237">
      <c r="H237" s="205"/>
      <c r="I237" s="206"/>
      <c r="J237" s="203"/>
      <c r="K237" s="207"/>
      <c r="L237" s="199"/>
      <c r="M237" s="130"/>
      <c r="N237" s="199"/>
      <c r="O237" s="200"/>
      <c r="P237" s="200"/>
      <c r="Q237" s="130"/>
      <c r="R237" s="199"/>
      <c r="S237" s="200"/>
      <c r="T237" s="132"/>
      <c r="AB237" s="201" t="str">
        <f>IFERROR(__xludf.DUMMYFUNCTION("FILTER('설정시트'!$D$7:$K$20,'설정시트'!$C$7:$C$20=I237)"),"#N/A")</f>
        <v>#N/A</v>
      </c>
      <c r="AC237" s="201"/>
      <c r="AD237" s="201"/>
      <c r="AE237" s="201"/>
      <c r="AF237" s="201"/>
      <c r="AG237" s="201"/>
      <c r="AH237" s="201"/>
      <c r="AI237" s="201"/>
    </row>
    <row r="238">
      <c r="H238" s="205"/>
      <c r="I238" s="206"/>
      <c r="J238" s="203"/>
      <c r="K238" s="207"/>
      <c r="L238" s="199"/>
      <c r="M238" s="130"/>
      <c r="N238" s="199"/>
      <c r="O238" s="200"/>
      <c r="P238" s="200"/>
      <c r="Q238" s="130"/>
      <c r="R238" s="199"/>
      <c r="S238" s="200"/>
      <c r="T238" s="132"/>
      <c r="AB238" s="201" t="str">
        <f>IFERROR(__xludf.DUMMYFUNCTION("FILTER('설정시트'!$D$7:$K$20,'설정시트'!$C$7:$C$20=I238)"),"#N/A")</f>
        <v>#N/A</v>
      </c>
      <c r="AC238" s="201"/>
      <c r="AD238" s="201"/>
      <c r="AE238" s="201"/>
      <c r="AF238" s="201"/>
      <c r="AG238" s="201"/>
      <c r="AH238" s="201"/>
      <c r="AI238" s="201"/>
    </row>
    <row r="239">
      <c r="H239" s="205"/>
      <c r="I239" s="206"/>
      <c r="J239" s="203"/>
      <c r="K239" s="207"/>
      <c r="L239" s="199"/>
      <c r="M239" s="130"/>
      <c r="N239" s="199"/>
      <c r="O239" s="200"/>
      <c r="P239" s="200"/>
      <c r="Q239" s="130"/>
      <c r="R239" s="199"/>
      <c r="S239" s="200"/>
      <c r="T239" s="132"/>
      <c r="AB239" s="201" t="str">
        <f>IFERROR(__xludf.DUMMYFUNCTION("FILTER('설정시트'!$D$7:$K$20,'설정시트'!$C$7:$C$20=I239)"),"#N/A")</f>
        <v>#N/A</v>
      </c>
      <c r="AC239" s="201"/>
      <c r="AD239" s="201"/>
      <c r="AE239" s="201"/>
      <c r="AF239" s="201"/>
      <c r="AG239" s="201"/>
      <c r="AH239" s="201"/>
      <c r="AI239" s="201"/>
    </row>
    <row r="240">
      <c r="H240" s="205"/>
      <c r="I240" s="206"/>
      <c r="J240" s="203"/>
      <c r="K240" s="207"/>
      <c r="L240" s="199"/>
      <c r="M240" s="130"/>
      <c r="N240" s="199"/>
      <c r="O240" s="200"/>
      <c r="P240" s="200"/>
      <c r="Q240" s="130"/>
      <c r="R240" s="199"/>
      <c r="S240" s="200"/>
      <c r="T240" s="132"/>
      <c r="AB240" s="201" t="str">
        <f>IFERROR(__xludf.DUMMYFUNCTION("FILTER('설정시트'!$D$7:$K$20,'설정시트'!$C$7:$C$20=I240)"),"#N/A")</f>
        <v>#N/A</v>
      </c>
      <c r="AC240" s="201"/>
      <c r="AD240" s="201"/>
      <c r="AE240" s="201"/>
      <c r="AF240" s="201"/>
      <c r="AG240" s="201"/>
      <c r="AH240" s="201"/>
      <c r="AI240" s="201"/>
    </row>
    <row r="241">
      <c r="H241" s="205"/>
      <c r="I241" s="206"/>
      <c r="J241" s="203"/>
      <c r="K241" s="207"/>
      <c r="L241" s="199"/>
      <c r="M241" s="130"/>
      <c r="N241" s="199"/>
      <c r="O241" s="200"/>
      <c r="P241" s="200"/>
      <c r="Q241" s="130"/>
      <c r="R241" s="199"/>
      <c r="S241" s="200"/>
      <c r="T241" s="132"/>
      <c r="AB241" s="201" t="str">
        <f>IFERROR(__xludf.DUMMYFUNCTION("FILTER('설정시트'!$D$7:$K$20,'설정시트'!$C$7:$C$20=I241)"),"#N/A")</f>
        <v>#N/A</v>
      </c>
      <c r="AC241" s="201"/>
      <c r="AD241" s="201"/>
      <c r="AE241" s="201"/>
      <c r="AF241" s="201"/>
      <c r="AG241" s="201"/>
      <c r="AH241" s="201"/>
      <c r="AI241" s="201"/>
    </row>
    <row r="242">
      <c r="H242" s="205"/>
      <c r="I242" s="206"/>
      <c r="J242" s="203"/>
      <c r="K242" s="207"/>
      <c r="L242" s="199"/>
      <c r="M242" s="130"/>
      <c r="N242" s="199"/>
      <c r="O242" s="200"/>
      <c r="P242" s="200"/>
      <c r="Q242" s="130"/>
      <c r="R242" s="199"/>
      <c r="S242" s="200"/>
      <c r="T242" s="132"/>
      <c r="AB242" s="201" t="str">
        <f>IFERROR(__xludf.DUMMYFUNCTION("FILTER('설정시트'!$D$7:$K$20,'설정시트'!$C$7:$C$20=I242)"),"#N/A")</f>
        <v>#N/A</v>
      </c>
      <c r="AC242" s="201"/>
      <c r="AD242" s="201"/>
      <c r="AE242" s="201"/>
      <c r="AF242" s="201"/>
      <c r="AG242" s="201"/>
      <c r="AH242" s="201"/>
      <c r="AI242" s="201"/>
    </row>
    <row r="243">
      <c r="H243" s="205"/>
      <c r="I243" s="206"/>
      <c r="J243" s="203"/>
      <c r="K243" s="207"/>
      <c r="L243" s="199"/>
      <c r="M243" s="130"/>
      <c r="N243" s="199"/>
      <c r="O243" s="200"/>
      <c r="P243" s="200"/>
      <c r="Q243" s="130"/>
      <c r="R243" s="199"/>
      <c r="S243" s="200"/>
      <c r="T243" s="132"/>
      <c r="AB243" s="201" t="str">
        <f>IFERROR(__xludf.DUMMYFUNCTION("FILTER('설정시트'!$D$7:$K$20,'설정시트'!$C$7:$C$20=I243)"),"#N/A")</f>
        <v>#N/A</v>
      </c>
      <c r="AC243" s="201"/>
      <c r="AD243" s="201"/>
      <c r="AE243" s="201"/>
      <c r="AF243" s="201"/>
      <c r="AG243" s="201"/>
      <c r="AH243" s="201"/>
      <c r="AI243" s="201"/>
    </row>
    <row r="244">
      <c r="H244" s="205"/>
      <c r="I244" s="206"/>
      <c r="J244" s="203"/>
      <c r="K244" s="207"/>
      <c r="L244" s="199"/>
      <c r="M244" s="130"/>
      <c r="N244" s="199"/>
      <c r="O244" s="200"/>
      <c r="P244" s="200"/>
      <c r="Q244" s="130"/>
      <c r="R244" s="199"/>
      <c r="S244" s="200"/>
      <c r="T244" s="132"/>
      <c r="AB244" s="201" t="str">
        <f>IFERROR(__xludf.DUMMYFUNCTION("FILTER('설정시트'!$D$7:$K$20,'설정시트'!$C$7:$C$20=I244)"),"#N/A")</f>
        <v>#N/A</v>
      </c>
      <c r="AC244" s="201"/>
      <c r="AD244" s="201"/>
      <c r="AE244" s="201"/>
      <c r="AF244" s="201"/>
      <c r="AG244" s="201"/>
      <c r="AH244" s="201"/>
      <c r="AI244" s="201"/>
    </row>
    <row r="245">
      <c r="H245" s="205"/>
      <c r="I245" s="206"/>
      <c r="J245" s="203"/>
      <c r="K245" s="207"/>
      <c r="L245" s="199"/>
      <c r="M245" s="130"/>
      <c r="N245" s="199"/>
      <c r="O245" s="200"/>
      <c r="P245" s="200"/>
      <c r="Q245" s="130"/>
      <c r="R245" s="199"/>
      <c r="S245" s="200"/>
      <c r="T245" s="132"/>
      <c r="AB245" s="201" t="str">
        <f>IFERROR(__xludf.DUMMYFUNCTION("FILTER('설정시트'!$D$7:$K$20,'설정시트'!$C$7:$C$20=I245)"),"#N/A")</f>
        <v>#N/A</v>
      </c>
      <c r="AC245" s="201"/>
      <c r="AD245" s="201"/>
      <c r="AE245" s="201"/>
      <c r="AF245" s="201"/>
      <c r="AG245" s="201"/>
      <c r="AH245" s="201"/>
      <c r="AI245" s="201"/>
    </row>
    <row r="246">
      <c r="H246" s="205"/>
      <c r="I246" s="206"/>
      <c r="J246" s="203"/>
      <c r="K246" s="207"/>
      <c r="L246" s="199"/>
      <c r="M246" s="130"/>
      <c r="N246" s="199"/>
      <c r="O246" s="200"/>
      <c r="P246" s="200"/>
      <c r="Q246" s="130"/>
      <c r="R246" s="199"/>
      <c r="S246" s="200"/>
      <c r="T246" s="132"/>
      <c r="AB246" s="201" t="str">
        <f>IFERROR(__xludf.DUMMYFUNCTION("FILTER('설정시트'!$D$7:$K$20,'설정시트'!$C$7:$C$20=I246)"),"#N/A")</f>
        <v>#N/A</v>
      </c>
      <c r="AC246" s="201"/>
      <c r="AD246" s="201"/>
      <c r="AE246" s="201"/>
      <c r="AF246" s="201"/>
      <c r="AG246" s="201"/>
      <c r="AH246" s="201"/>
      <c r="AI246" s="201"/>
    </row>
    <row r="247">
      <c r="H247" s="205"/>
      <c r="I247" s="206"/>
      <c r="J247" s="203"/>
      <c r="K247" s="207"/>
      <c r="L247" s="199"/>
      <c r="M247" s="130"/>
      <c r="N247" s="199"/>
      <c r="O247" s="200"/>
      <c r="P247" s="200"/>
      <c r="Q247" s="130"/>
      <c r="R247" s="199"/>
      <c r="S247" s="200"/>
      <c r="T247" s="132"/>
      <c r="AB247" s="201" t="str">
        <f>IFERROR(__xludf.DUMMYFUNCTION("FILTER('설정시트'!$D$7:$K$20,'설정시트'!$C$7:$C$20=I247)"),"#N/A")</f>
        <v>#N/A</v>
      </c>
      <c r="AC247" s="201"/>
      <c r="AD247" s="201"/>
      <c r="AE247" s="201"/>
      <c r="AF247" s="201"/>
      <c r="AG247" s="201"/>
      <c r="AH247" s="201"/>
      <c r="AI247" s="201"/>
    </row>
    <row r="248">
      <c r="H248" s="205"/>
      <c r="I248" s="206"/>
      <c r="J248" s="203"/>
      <c r="K248" s="207"/>
      <c r="L248" s="199"/>
      <c r="M248" s="130"/>
      <c r="N248" s="199"/>
      <c r="O248" s="200"/>
      <c r="P248" s="200"/>
      <c r="Q248" s="130"/>
      <c r="R248" s="199"/>
      <c r="S248" s="200"/>
      <c r="T248" s="132"/>
      <c r="AB248" s="201" t="str">
        <f>IFERROR(__xludf.DUMMYFUNCTION("FILTER('설정시트'!$D$7:$K$20,'설정시트'!$C$7:$C$20=I248)"),"#N/A")</f>
        <v>#N/A</v>
      </c>
      <c r="AC248" s="201"/>
      <c r="AD248" s="201"/>
      <c r="AE248" s="201"/>
      <c r="AF248" s="201"/>
      <c r="AG248" s="201"/>
      <c r="AH248" s="201"/>
      <c r="AI248" s="201"/>
    </row>
    <row r="249">
      <c r="H249" s="205"/>
      <c r="I249" s="206"/>
      <c r="J249" s="203"/>
      <c r="K249" s="207"/>
      <c r="L249" s="199"/>
      <c r="M249" s="130"/>
      <c r="N249" s="199"/>
      <c r="O249" s="200"/>
      <c r="P249" s="200"/>
      <c r="Q249" s="130"/>
      <c r="R249" s="199"/>
      <c r="S249" s="200"/>
      <c r="T249" s="132"/>
      <c r="AB249" s="201" t="str">
        <f>IFERROR(__xludf.DUMMYFUNCTION("FILTER('설정시트'!$D$7:$K$20,'설정시트'!$C$7:$C$20=I249)"),"#N/A")</f>
        <v>#N/A</v>
      </c>
      <c r="AC249" s="201"/>
      <c r="AD249" s="201"/>
      <c r="AE249" s="201"/>
      <c r="AF249" s="201"/>
      <c r="AG249" s="201"/>
      <c r="AH249" s="201"/>
      <c r="AI249" s="201"/>
    </row>
    <row r="250">
      <c r="H250" s="205"/>
      <c r="I250" s="206"/>
      <c r="J250" s="203"/>
      <c r="K250" s="207"/>
      <c r="L250" s="199"/>
      <c r="M250" s="130"/>
      <c r="N250" s="199"/>
      <c r="O250" s="200"/>
      <c r="P250" s="200"/>
      <c r="Q250" s="130"/>
      <c r="R250" s="199"/>
      <c r="S250" s="200"/>
      <c r="T250" s="132"/>
      <c r="AB250" s="201" t="str">
        <f>IFERROR(__xludf.DUMMYFUNCTION("FILTER('설정시트'!$D$7:$K$20,'설정시트'!$C$7:$C$20=I250)"),"#N/A")</f>
        <v>#N/A</v>
      </c>
      <c r="AC250" s="201"/>
      <c r="AD250" s="201"/>
      <c r="AE250" s="201"/>
      <c r="AF250" s="201"/>
      <c r="AG250" s="201"/>
      <c r="AH250" s="201"/>
      <c r="AI250" s="201"/>
    </row>
    <row r="251">
      <c r="H251" s="205"/>
      <c r="I251" s="206"/>
      <c r="J251" s="203"/>
      <c r="K251" s="207"/>
      <c r="L251" s="199"/>
      <c r="M251" s="130"/>
      <c r="N251" s="199"/>
      <c r="O251" s="200"/>
      <c r="P251" s="200"/>
      <c r="Q251" s="130"/>
      <c r="R251" s="199"/>
      <c r="S251" s="200"/>
      <c r="T251" s="132"/>
      <c r="AB251" s="201" t="str">
        <f>IFERROR(__xludf.DUMMYFUNCTION("FILTER('설정시트'!$D$7:$K$20,'설정시트'!$C$7:$C$20=I251)"),"#N/A")</f>
        <v>#N/A</v>
      </c>
      <c r="AC251" s="201"/>
      <c r="AD251" s="201"/>
      <c r="AE251" s="201"/>
      <c r="AF251" s="201"/>
      <c r="AG251" s="201"/>
      <c r="AH251" s="201"/>
      <c r="AI251" s="201"/>
    </row>
    <row r="252">
      <c r="H252" s="205"/>
      <c r="I252" s="206"/>
      <c r="J252" s="203"/>
      <c r="K252" s="207"/>
      <c r="L252" s="199"/>
      <c r="M252" s="130"/>
      <c r="N252" s="199"/>
      <c r="O252" s="200"/>
      <c r="P252" s="200"/>
      <c r="Q252" s="130"/>
      <c r="R252" s="199"/>
      <c r="S252" s="200"/>
      <c r="T252" s="132"/>
      <c r="AB252" s="201" t="str">
        <f>IFERROR(__xludf.DUMMYFUNCTION("FILTER('설정시트'!$D$7:$K$20,'설정시트'!$C$7:$C$20=I252)"),"#N/A")</f>
        <v>#N/A</v>
      </c>
      <c r="AC252" s="201"/>
      <c r="AD252" s="201"/>
      <c r="AE252" s="201"/>
      <c r="AF252" s="201"/>
      <c r="AG252" s="201"/>
      <c r="AH252" s="201"/>
      <c r="AI252" s="201"/>
    </row>
    <row r="253">
      <c r="H253" s="205"/>
      <c r="I253" s="206"/>
      <c r="J253" s="203"/>
      <c r="K253" s="207"/>
      <c r="L253" s="199"/>
      <c r="M253" s="130"/>
      <c r="N253" s="199"/>
      <c r="O253" s="200"/>
      <c r="P253" s="200"/>
      <c r="Q253" s="130"/>
      <c r="R253" s="199"/>
      <c r="S253" s="200"/>
      <c r="T253" s="132"/>
      <c r="AB253" s="201" t="str">
        <f>IFERROR(__xludf.DUMMYFUNCTION("FILTER('설정시트'!$D$7:$K$20,'설정시트'!$C$7:$C$20=I253)"),"#N/A")</f>
        <v>#N/A</v>
      </c>
      <c r="AC253" s="201"/>
      <c r="AD253" s="201"/>
      <c r="AE253" s="201"/>
      <c r="AF253" s="201"/>
      <c r="AG253" s="201"/>
      <c r="AH253" s="201"/>
      <c r="AI253" s="201"/>
    </row>
    <row r="254">
      <c r="H254" s="205"/>
      <c r="I254" s="206"/>
      <c r="J254" s="203"/>
      <c r="K254" s="207"/>
      <c r="L254" s="199"/>
      <c r="M254" s="130"/>
      <c r="N254" s="199"/>
      <c r="O254" s="200"/>
      <c r="P254" s="200"/>
      <c r="Q254" s="130"/>
      <c r="R254" s="199"/>
      <c r="S254" s="200"/>
      <c r="T254" s="132"/>
      <c r="AB254" s="201" t="str">
        <f>IFERROR(__xludf.DUMMYFUNCTION("FILTER('설정시트'!$D$7:$K$20,'설정시트'!$C$7:$C$20=I254)"),"#N/A")</f>
        <v>#N/A</v>
      </c>
      <c r="AC254" s="201"/>
      <c r="AD254" s="201"/>
      <c r="AE254" s="201"/>
      <c r="AF254" s="201"/>
      <c r="AG254" s="201"/>
      <c r="AH254" s="201"/>
      <c r="AI254" s="201"/>
    </row>
    <row r="255">
      <c r="H255" s="205"/>
      <c r="I255" s="206"/>
      <c r="J255" s="203"/>
      <c r="K255" s="207"/>
      <c r="L255" s="199"/>
      <c r="M255" s="130"/>
      <c r="N255" s="199"/>
      <c r="O255" s="200"/>
      <c r="P255" s="200"/>
      <c r="Q255" s="130"/>
      <c r="R255" s="199"/>
      <c r="S255" s="200"/>
      <c r="T255" s="132"/>
      <c r="AB255" s="201" t="str">
        <f>IFERROR(__xludf.DUMMYFUNCTION("FILTER('설정시트'!$D$7:$K$20,'설정시트'!$C$7:$C$20=I255)"),"#N/A")</f>
        <v>#N/A</v>
      </c>
      <c r="AC255" s="201"/>
      <c r="AD255" s="201"/>
      <c r="AE255" s="201"/>
      <c r="AF255" s="201"/>
      <c r="AG255" s="201"/>
      <c r="AH255" s="201"/>
      <c r="AI255" s="201"/>
    </row>
    <row r="256">
      <c r="H256" s="205"/>
      <c r="I256" s="206"/>
      <c r="J256" s="203"/>
      <c r="K256" s="207"/>
      <c r="L256" s="199"/>
      <c r="M256" s="130"/>
      <c r="N256" s="199"/>
      <c r="O256" s="200"/>
      <c r="P256" s="200"/>
      <c r="Q256" s="130"/>
      <c r="R256" s="199"/>
      <c r="S256" s="200"/>
      <c r="T256" s="132"/>
      <c r="AB256" s="201" t="str">
        <f>IFERROR(__xludf.DUMMYFUNCTION("FILTER('설정시트'!$D$7:$K$20,'설정시트'!$C$7:$C$20=I256)"),"#N/A")</f>
        <v>#N/A</v>
      </c>
      <c r="AC256" s="201"/>
      <c r="AD256" s="201"/>
      <c r="AE256" s="201"/>
      <c r="AF256" s="201"/>
      <c r="AG256" s="201"/>
      <c r="AH256" s="201"/>
      <c r="AI256" s="201"/>
    </row>
    <row r="257">
      <c r="H257" s="205"/>
      <c r="I257" s="206"/>
      <c r="J257" s="203"/>
      <c r="K257" s="207"/>
      <c r="L257" s="199"/>
      <c r="M257" s="130"/>
      <c r="N257" s="199"/>
      <c r="O257" s="200"/>
      <c r="P257" s="200"/>
      <c r="Q257" s="130"/>
      <c r="R257" s="199"/>
      <c r="S257" s="200"/>
      <c r="T257" s="132"/>
      <c r="AB257" s="201" t="str">
        <f>IFERROR(__xludf.DUMMYFUNCTION("FILTER('설정시트'!$D$7:$K$20,'설정시트'!$C$7:$C$20=I257)"),"#N/A")</f>
        <v>#N/A</v>
      </c>
      <c r="AC257" s="201"/>
      <c r="AD257" s="201"/>
      <c r="AE257" s="201"/>
      <c r="AF257" s="201"/>
      <c r="AG257" s="201"/>
      <c r="AH257" s="201"/>
      <c r="AI257" s="201"/>
    </row>
    <row r="258">
      <c r="H258" s="205"/>
      <c r="I258" s="206"/>
      <c r="J258" s="203"/>
      <c r="K258" s="207"/>
      <c r="L258" s="199"/>
      <c r="M258" s="130"/>
      <c r="N258" s="199"/>
      <c r="O258" s="200"/>
      <c r="P258" s="200"/>
      <c r="Q258" s="130"/>
      <c r="R258" s="199"/>
      <c r="S258" s="200"/>
      <c r="T258" s="132"/>
      <c r="AB258" s="201" t="str">
        <f>IFERROR(__xludf.DUMMYFUNCTION("FILTER('설정시트'!$D$7:$K$20,'설정시트'!$C$7:$C$20=I258)"),"#N/A")</f>
        <v>#N/A</v>
      </c>
      <c r="AC258" s="201"/>
      <c r="AD258" s="201"/>
      <c r="AE258" s="201"/>
      <c r="AF258" s="201"/>
      <c r="AG258" s="201"/>
      <c r="AH258" s="201"/>
      <c r="AI258" s="201"/>
    </row>
    <row r="259">
      <c r="H259" s="205"/>
      <c r="I259" s="206"/>
      <c r="J259" s="203"/>
      <c r="K259" s="207"/>
      <c r="L259" s="199"/>
      <c r="M259" s="130"/>
      <c r="N259" s="199"/>
      <c r="O259" s="200"/>
      <c r="P259" s="200"/>
      <c r="Q259" s="130"/>
      <c r="R259" s="199"/>
      <c r="S259" s="200"/>
      <c r="T259" s="132"/>
      <c r="AB259" s="201" t="str">
        <f>IFERROR(__xludf.DUMMYFUNCTION("FILTER('설정시트'!$D$7:$K$20,'설정시트'!$C$7:$C$20=I259)"),"#N/A")</f>
        <v>#N/A</v>
      </c>
      <c r="AC259" s="201"/>
      <c r="AD259" s="201"/>
      <c r="AE259" s="201"/>
      <c r="AF259" s="201"/>
      <c r="AG259" s="201"/>
      <c r="AH259" s="201"/>
      <c r="AI259" s="201"/>
    </row>
    <row r="260">
      <c r="H260" s="205"/>
      <c r="I260" s="206"/>
      <c r="J260" s="203"/>
      <c r="K260" s="207"/>
      <c r="L260" s="199"/>
      <c r="M260" s="130"/>
      <c r="N260" s="199"/>
      <c r="O260" s="200"/>
      <c r="P260" s="200"/>
      <c r="Q260" s="130"/>
      <c r="R260" s="199"/>
      <c r="S260" s="200"/>
      <c r="T260" s="132"/>
      <c r="AB260" s="201" t="str">
        <f>IFERROR(__xludf.DUMMYFUNCTION("FILTER('설정시트'!$D$7:$K$20,'설정시트'!$C$7:$C$20=I260)"),"#N/A")</f>
        <v>#N/A</v>
      </c>
      <c r="AC260" s="201"/>
      <c r="AD260" s="201"/>
      <c r="AE260" s="201"/>
      <c r="AF260" s="201"/>
      <c r="AG260" s="201"/>
      <c r="AH260" s="201"/>
      <c r="AI260" s="201"/>
    </row>
    <row r="261">
      <c r="H261" s="205"/>
      <c r="I261" s="206"/>
      <c r="J261" s="203"/>
      <c r="K261" s="207"/>
      <c r="L261" s="199"/>
      <c r="M261" s="130"/>
      <c r="N261" s="199"/>
      <c r="O261" s="200"/>
      <c r="P261" s="200"/>
      <c r="Q261" s="130"/>
      <c r="R261" s="199"/>
      <c r="S261" s="200"/>
      <c r="T261" s="132"/>
      <c r="AB261" s="201" t="str">
        <f>IFERROR(__xludf.DUMMYFUNCTION("FILTER('설정시트'!$D$7:$K$20,'설정시트'!$C$7:$C$20=I261)"),"#N/A")</f>
        <v>#N/A</v>
      </c>
      <c r="AC261" s="201"/>
      <c r="AD261" s="201"/>
      <c r="AE261" s="201"/>
      <c r="AF261" s="201"/>
      <c r="AG261" s="201"/>
      <c r="AH261" s="201"/>
      <c r="AI261" s="201"/>
    </row>
    <row r="262">
      <c r="H262" s="205"/>
      <c r="I262" s="206"/>
      <c r="J262" s="203"/>
      <c r="K262" s="207"/>
      <c r="L262" s="199"/>
      <c r="M262" s="130"/>
      <c r="N262" s="199"/>
      <c r="O262" s="200"/>
      <c r="P262" s="200"/>
      <c r="Q262" s="130"/>
      <c r="R262" s="199"/>
      <c r="S262" s="200"/>
      <c r="T262" s="132"/>
      <c r="AB262" s="201" t="str">
        <f>IFERROR(__xludf.DUMMYFUNCTION("FILTER('설정시트'!$D$7:$K$20,'설정시트'!$C$7:$C$20=I262)"),"#N/A")</f>
        <v>#N/A</v>
      </c>
      <c r="AC262" s="201"/>
      <c r="AD262" s="201"/>
      <c r="AE262" s="201"/>
      <c r="AF262" s="201"/>
      <c r="AG262" s="201"/>
      <c r="AH262" s="201"/>
      <c r="AI262" s="201"/>
    </row>
    <row r="263">
      <c r="H263" s="205"/>
      <c r="I263" s="206"/>
      <c r="J263" s="203"/>
      <c r="K263" s="207"/>
      <c r="L263" s="199"/>
      <c r="M263" s="130"/>
      <c r="N263" s="199"/>
      <c r="O263" s="200"/>
      <c r="P263" s="200"/>
      <c r="Q263" s="130"/>
      <c r="R263" s="199"/>
      <c r="S263" s="200"/>
      <c r="T263" s="132"/>
      <c r="AB263" s="201" t="str">
        <f>IFERROR(__xludf.DUMMYFUNCTION("FILTER('설정시트'!$D$7:$K$20,'설정시트'!$C$7:$C$20=I263)"),"#N/A")</f>
        <v>#N/A</v>
      </c>
      <c r="AC263" s="201"/>
      <c r="AD263" s="201"/>
      <c r="AE263" s="201"/>
      <c r="AF263" s="201"/>
      <c r="AG263" s="201"/>
      <c r="AH263" s="201"/>
      <c r="AI263" s="201"/>
    </row>
    <row r="264">
      <c r="H264" s="205"/>
      <c r="I264" s="206"/>
      <c r="J264" s="203"/>
      <c r="K264" s="207"/>
      <c r="L264" s="199"/>
      <c r="M264" s="130"/>
      <c r="N264" s="199"/>
      <c r="O264" s="200"/>
      <c r="P264" s="200"/>
      <c r="Q264" s="130"/>
      <c r="R264" s="199"/>
      <c r="S264" s="200"/>
      <c r="T264" s="132"/>
      <c r="AB264" s="201" t="str">
        <f>IFERROR(__xludf.DUMMYFUNCTION("FILTER('설정시트'!$D$7:$K$20,'설정시트'!$C$7:$C$20=I264)"),"#N/A")</f>
        <v>#N/A</v>
      </c>
      <c r="AC264" s="201"/>
      <c r="AD264" s="201"/>
      <c r="AE264" s="201"/>
      <c r="AF264" s="201"/>
      <c r="AG264" s="201"/>
      <c r="AH264" s="201"/>
      <c r="AI264" s="201"/>
    </row>
    <row r="265">
      <c r="H265" s="205"/>
      <c r="I265" s="206"/>
      <c r="J265" s="203"/>
      <c r="K265" s="207"/>
      <c r="L265" s="199"/>
      <c r="M265" s="130"/>
      <c r="N265" s="199"/>
      <c r="O265" s="200"/>
      <c r="P265" s="200"/>
      <c r="Q265" s="130"/>
      <c r="R265" s="199"/>
      <c r="S265" s="200"/>
      <c r="T265" s="132"/>
      <c r="AB265" s="201" t="str">
        <f>IFERROR(__xludf.DUMMYFUNCTION("FILTER('설정시트'!$D$7:$K$20,'설정시트'!$C$7:$C$20=I265)"),"#N/A")</f>
        <v>#N/A</v>
      </c>
      <c r="AC265" s="201"/>
      <c r="AD265" s="201"/>
      <c r="AE265" s="201"/>
      <c r="AF265" s="201"/>
      <c r="AG265" s="201"/>
      <c r="AH265" s="201"/>
      <c r="AI265" s="201"/>
    </row>
    <row r="266">
      <c r="H266" s="205"/>
      <c r="I266" s="206"/>
      <c r="J266" s="203"/>
      <c r="K266" s="207"/>
      <c r="L266" s="199"/>
      <c r="M266" s="130"/>
      <c r="N266" s="199"/>
      <c r="O266" s="200"/>
      <c r="P266" s="200"/>
      <c r="Q266" s="130"/>
      <c r="R266" s="199"/>
      <c r="S266" s="200"/>
      <c r="T266" s="132"/>
      <c r="AB266" s="201" t="str">
        <f>IFERROR(__xludf.DUMMYFUNCTION("FILTER('설정시트'!$D$7:$K$20,'설정시트'!$C$7:$C$20=I266)"),"#N/A")</f>
        <v>#N/A</v>
      </c>
      <c r="AC266" s="201"/>
      <c r="AD266" s="201"/>
      <c r="AE266" s="201"/>
      <c r="AF266" s="201"/>
      <c r="AG266" s="201"/>
      <c r="AH266" s="201"/>
      <c r="AI266" s="201"/>
    </row>
    <row r="267">
      <c r="H267" s="205"/>
      <c r="I267" s="206"/>
      <c r="J267" s="203"/>
      <c r="K267" s="207"/>
      <c r="L267" s="199"/>
      <c r="M267" s="130"/>
      <c r="N267" s="199"/>
      <c r="O267" s="200"/>
      <c r="P267" s="200"/>
      <c r="Q267" s="130"/>
      <c r="R267" s="199"/>
      <c r="S267" s="200"/>
      <c r="T267" s="132"/>
      <c r="AB267" s="201" t="str">
        <f>IFERROR(__xludf.DUMMYFUNCTION("FILTER('설정시트'!$D$7:$K$20,'설정시트'!$C$7:$C$20=I267)"),"#N/A")</f>
        <v>#N/A</v>
      </c>
      <c r="AC267" s="201"/>
      <c r="AD267" s="201"/>
      <c r="AE267" s="201"/>
      <c r="AF267" s="201"/>
      <c r="AG267" s="201"/>
      <c r="AH267" s="201"/>
      <c r="AI267" s="201"/>
    </row>
    <row r="268">
      <c r="H268" s="205"/>
      <c r="I268" s="206"/>
      <c r="J268" s="203"/>
      <c r="K268" s="207"/>
      <c r="L268" s="199"/>
      <c r="M268" s="130"/>
      <c r="N268" s="199"/>
      <c r="O268" s="200"/>
      <c r="P268" s="200"/>
      <c r="Q268" s="130"/>
      <c r="R268" s="199"/>
      <c r="S268" s="200"/>
      <c r="T268" s="132"/>
      <c r="AB268" s="201" t="str">
        <f>IFERROR(__xludf.DUMMYFUNCTION("FILTER('설정시트'!$D$7:$K$20,'설정시트'!$C$7:$C$20=I268)"),"#N/A")</f>
        <v>#N/A</v>
      </c>
      <c r="AC268" s="201"/>
      <c r="AD268" s="201"/>
      <c r="AE268" s="201"/>
      <c r="AF268" s="201"/>
      <c r="AG268" s="201"/>
      <c r="AH268" s="201"/>
      <c r="AI268" s="201"/>
    </row>
    <row r="269">
      <c r="H269" s="205"/>
      <c r="I269" s="206"/>
      <c r="J269" s="203"/>
      <c r="K269" s="207"/>
      <c r="L269" s="199"/>
      <c r="M269" s="130"/>
      <c r="N269" s="199"/>
      <c r="O269" s="200"/>
      <c r="P269" s="200"/>
      <c r="Q269" s="130"/>
      <c r="R269" s="199"/>
      <c r="S269" s="200"/>
      <c r="T269" s="132"/>
      <c r="AB269" s="201" t="str">
        <f>IFERROR(__xludf.DUMMYFUNCTION("FILTER('설정시트'!$D$7:$K$20,'설정시트'!$C$7:$C$20=I269)"),"#N/A")</f>
        <v>#N/A</v>
      </c>
      <c r="AC269" s="201"/>
      <c r="AD269" s="201"/>
      <c r="AE269" s="201"/>
      <c r="AF269" s="201"/>
      <c r="AG269" s="201"/>
      <c r="AH269" s="201"/>
      <c r="AI269" s="201"/>
    </row>
    <row r="270">
      <c r="H270" s="205"/>
      <c r="I270" s="206"/>
      <c r="J270" s="203"/>
      <c r="K270" s="207"/>
      <c r="L270" s="199"/>
      <c r="M270" s="130"/>
      <c r="N270" s="199"/>
      <c r="O270" s="200"/>
      <c r="P270" s="200"/>
      <c r="Q270" s="130"/>
      <c r="R270" s="199"/>
      <c r="S270" s="200"/>
      <c r="T270" s="132"/>
      <c r="AB270" s="201" t="str">
        <f>IFERROR(__xludf.DUMMYFUNCTION("FILTER('설정시트'!$D$7:$K$20,'설정시트'!$C$7:$C$20=I270)"),"#N/A")</f>
        <v>#N/A</v>
      </c>
      <c r="AC270" s="201"/>
      <c r="AD270" s="201"/>
      <c r="AE270" s="201"/>
      <c r="AF270" s="201"/>
      <c r="AG270" s="201"/>
      <c r="AH270" s="201"/>
      <c r="AI270" s="201"/>
    </row>
    <row r="271">
      <c r="H271" s="205"/>
      <c r="I271" s="206"/>
      <c r="J271" s="203"/>
      <c r="K271" s="207"/>
      <c r="L271" s="199"/>
      <c r="M271" s="130"/>
      <c r="N271" s="199"/>
      <c r="O271" s="200"/>
      <c r="P271" s="200"/>
      <c r="Q271" s="130"/>
      <c r="R271" s="199"/>
      <c r="S271" s="200"/>
      <c r="T271" s="132"/>
      <c r="AB271" s="201" t="str">
        <f>IFERROR(__xludf.DUMMYFUNCTION("FILTER('설정시트'!$D$7:$K$20,'설정시트'!$C$7:$C$20=I271)"),"#N/A")</f>
        <v>#N/A</v>
      </c>
      <c r="AC271" s="201"/>
      <c r="AD271" s="201"/>
      <c r="AE271" s="201"/>
      <c r="AF271" s="201"/>
      <c r="AG271" s="201"/>
      <c r="AH271" s="201"/>
      <c r="AI271" s="201"/>
    </row>
    <row r="272">
      <c r="H272" s="205"/>
      <c r="I272" s="206"/>
      <c r="J272" s="203"/>
      <c r="K272" s="207"/>
      <c r="L272" s="199"/>
      <c r="M272" s="130"/>
      <c r="N272" s="199"/>
      <c r="O272" s="200"/>
      <c r="P272" s="200"/>
      <c r="Q272" s="130"/>
      <c r="R272" s="199"/>
      <c r="S272" s="200"/>
      <c r="T272" s="132"/>
      <c r="AB272" s="201" t="str">
        <f>IFERROR(__xludf.DUMMYFUNCTION("FILTER('설정시트'!$D$7:$K$20,'설정시트'!$C$7:$C$20=I272)"),"#N/A")</f>
        <v>#N/A</v>
      </c>
      <c r="AC272" s="201"/>
      <c r="AD272" s="201"/>
      <c r="AE272" s="201"/>
      <c r="AF272" s="201"/>
      <c r="AG272" s="201"/>
      <c r="AH272" s="201"/>
      <c r="AI272" s="201"/>
    </row>
    <row r="273">
      <c r="H273" s="205"/>
      <c r="I273" s="206"/>
      <c r="J273" s="203"/>
      <c r="K273" s="207"/>
      <c r="L273" s="199"/>
      <c r="M273" s="130"/>
      <c r="N273" s="199"/>
      <c r="O273" s="200"/>
      <c r="P273" s="200"/>
      <c r="Q273" s="130"/>
      <c r="R273" s="199"/>
      <c r="S273" s="200"/>
      <c r="T273" s="132"/>
      <c r="AB273" s="201" t="str">
        <f>IFERROR(__xludf.DUMMYFUNCTION("FILTER('설정시트'!$D$7:$K$20,'설정시트'!$C$7:$C$20=I273)"),"#N/A")</f>
        <v>#N/A</v>
      </c>
      <c r="AC273" s="201"/>
      <c r="AD273" s="201"/>
      <c r="AE273" s="201"/>
      <c r="AF273" s="201"/>
      <c r="AG273" s="201"/>
      <c r="AH273" s="201"/>
      <c r="AI273" s="201"/>
    </row>
    <row r="274">
      <c r="H274" s="205"/>
      <c r="I274" s="206"/>
      <c r="J274" s="203"/>
      <c r="K274" s="207"/>
      <c r="L274" s="199"/>
      <c r="M274" s="130"/>
      <c r="N274" s="199"/>
      <c r="O274" s="200"/>
      <c r="P274" s="200"/>
      <c r="Q274" s="130"/>
      <c r="R274" s="199"/>
      <c r="S274" s="200"/>
      <c r="T274" s="132"/>
      <c r="AB274" s="201" t="str">
        <f>IFERROR(__xludf.DUMMYFUNCTION("FILTER('설정시트'!$D$7:$K$20,'설정시트'!$C$7:$C$20=I274)"),"#N/A")</f>
        <v>#N/A</v>
      </c>
      <c r="AC274" s="201"/>
      <c r="AD274" s="201"/>
      <c r="AE274" s="201"/>
      <c r="AF274" s="201"/>
      <c r="AG274" s="201"/>
      <c r="AH274" s="201"/>
      <c r="AI274" s="201"/>
    </row>
    <row r="275">
      <c r="H275" s="205"/>
      <c r="I275" s="206"/>
      <c r="J275" s="203"/>
      <c r="K275" s="207"/>
      <c r="L275" s="199"/>
      <c r="M275" s="130"/>
      <c r="N275" s="199"/>
      <c r="O275" s="200"/>
      <c r="P275" s="200"/>
      <c r="Q275" s="130"/>
      <c r="R275" s="199"/>
      <c r="S275" s="200"/>
      <c r="T275" s="132"/>
      <c r="AB275" s="201" t="str">
        <f>IFERROR(__xludf.DUMMYFUNCTION("FILTER('설정시트'!$D$7:$K$20,'설정시트'!$C$7:$C$20=I275)"),"#N/A")</f>
        <v>#N/A</v>
      </c>
      <c r="AC275" s="201"/>
      <c r="AD275" s="201"/>
      <c r="AE275" s="201"/>
      <c r="AF275" s="201"/>
      <c r="AG275" s="201"/>
      <c r="AH275" s="201"/>
      <c r="AI275" s="201"/>
    </row>
    <row r="276">
      <c r="H276" s="205"/>
      <c r="I276" s="206"/>
      <c r="J276" s="203"/>
      <c r="K276" s="207"/>
      <c r="L276" s="199"/>
      <c r="M276" s="130"/>
      <c r="N276" s="199"/>
      <c r="O276" s="200"/>
      <c r="P276" s="200"/>
      <c r="Q276" s="130"/>
      <c r="R276" s="199"/>
      <c r="S276" s="200"/>
      <c r="T276" s="132"/>
      <c r="AB276" s="201" t="str">
        <f>IFERROR(__xludf.DUMMYFUNCTION("FILTER('설정시트'!$D$7:$K$20,'설정시트'!$C$7:$C$20=I276)"),"#N/A")</f>
        <v>#N/A</v>
      </c>
      <c r="AC276" s="201"/>
      <c r="AD276" s="201"/>
      <c r="AE276" s="201"/>
      <c r="AF276" s="201"/>
      <c r="AG276" s="201"/>
      <c r="AH276" s="201"/>
      <c r="AI276" s="201"/>
    </row>
    <row r="277">
      <c r="H277" s="205"/>
      <c r="I277" s="206"/>
      <c r="J277" s="203"/>
      <c r="K277" s="207"/>
      <c r="L277" s="199"/>
      <c r="M277" s="130"/>
      <c r="N277" s="199"/>
      <c r="O277" s="200"/>
      <c r="P277" s="200"/>
      <c r="Q277" s="130"/>
      <c r="R277" s="199"/>
      <c r="S277" s="200"/>
      <c r="T277" s="132"/>
      <c r="AB277" s="201" t="str">
        <f>IFERROR(__xludf.DUMMYFUNCTION("FILTER('설정시트'!$D$7:$K$20,'설정시트'!$C$7:$C$20=I277)"),"#N/A")</f>
        <v>#N/A</v>
      </c>
      <c r="AC277" s="201"/>
      <c r="AD277" s="201"/>
      <c r="AE277" s="201"/>
      <c r="AF277" s="201"/>
      <c r="AG277" s="201"/>
      <c r="AH277" s="201"/>
      <c r="AI277" s="201"/>
    </row>
    <row r="278">
      <c r="H278" s="205"/>
      <c r="I278" s="206"/>
      <c r="J278" s="203"/>
      <c r="K278" s="207"/>
      <c r="L278" s="199"/>
      <c r="M278" s="130"/>
      <c r="N278" s="199"/>
      <c r="O278" s="200"/>
      <c r="P278" s="200"/>
      <c r="Q278" s="130"/>
      <c r="R278" s="199"/>
      <c r="S278" s="200"/>
      <c r="T278" s="132"/>
      <c r="AB278" s="201" t="str">
        <f>IFERROR(__xludf.DUMMYFUNCTION("FILTER('설정시트'!$D$7:$K$20,'설정시트'!$C$7:$C$20=I278)"),"#N/A")</f>
        <v>#N/A</v>
      </c>
      <c r="AC278" s="201"/>
      <c r="AD278" s="201"/>
      <c r="AE278" s="201"/>
      <c r="AF278" s="201"/>
      <c r="AG278" s="201"/>
      <c r="AH278" s="201"/>
      <c r="AI278" s="201"/>
    </row>
    <row r="279">
      <c r="H279" s="205"/>
      <c r="I279" s="206"/>
      <c r="J279" s="203"/>
      <c r="K279" s="207"/>
      <c r="L279" s="199"/>
      <c r="M279" s="130"/>
      <c r="N279" s="199"/>
      <c r="O279" s="200"/>
      <c r="P279" s="200"/>
      <c r="Q279" s="130"/>
      <c r="R279" s="199"/>
      <c r="S279" s="200"/>
      <c r="T279" s="132"/>
      <c r="AB279" s="201" t="str">
        <f>IFERROR(__xludf.DUMMYFUNCTION("FILTER('설정시트'!$D$7:$K$20,'설정시트'!$C$7:$C$20=I279)"),"#N/A")</f>
        <v>#N/A</v>
      </c>
      <c r="AC279" s="201"/>
      <c r="AD279" s="201"/>
      <c r="AE279" s="201"/>
      <c r="AF279" s="201"/>
      <c r="AG279" s="201"/>
      <c r="AH279" s="201"/>
      <c r="AI279" s="201"/>
    </row>
    <row r="280">
      <c r="H280" s="205"/>
      <c r="I280" s="206"/>
      <c r="J280" s="203"/>
      <c r="K280" s="207"/>
      <c r="L280" s="199"/>
      <c r="M280" s="130"/>
      <c r="N280" s="199"/>
      <c r="O280" s="200"/>
      <c r="P280" s="200"/>
      <c r="Q280" s="130"/>
      <c r="R280" s="199"/>
      <c r="S280" s="200"/>
      <c r="T280" s="132"/>
      <c r="AB280" s="201" t="str">
        <f>IFERROR(__xludf.DUMMYFUNCTION("FILTER('설정시트'!$D$7:$K$20,'설정시트'!$C$7:$C$20=I280)"),"#N/A")</f>
        <v>#N/A</v>
      </c>
      <c r="AC280" s="201"/>
      <c r="AD280" s="201"/>
      <c r="AE280" s="201"/>
      <c r="AF280" s="201"/>
      <c r="AG280" s="201"/>
      <c r="AH280" s="201"/>
      <c r="AI280" s="201"/>
    </row>
    <row r="281">
      <c r="H281" s="205"/>
      <c r="I281" s="206"/>
      <c r="J281" s="203"/>
      <c r="K281" s="207"/>
      <c r="L281" s="199"/>
      <c r="M281" s="130"/>
      <c r="N281" s="199"/>
      <c r="O281" s="200"/>
      <c r="P281" s="200"/>
      <c r="Q281" s="130"/>
      <c r="R281" s="199"/>
      <c r="S281" s="200"/>
      <c r="T281" s="132"/>
      <c r="AB281" s="201" t="str">
        <f>IFERROR(__xludf.DUMMYFUNCTION("FILTER('설정시트'!$D$7:$K$20,'설정시트'!$C$7:$C$20=I281)"),"#N/A")</f>
        <v>#N/A</v>
      </c>
      <c r="AC281" s="201"/>
      <c r="AD281" s="201"/>
      <c r="AE281" s="201"/>
      <c r="AF281" s="201"/>
      <c r="AG281" s="201"/>
      <c r="AH281" s="201"/>
      <c r="AI281" s="201"/>
    </row>
    <row r="282">
      <c r="H282" s="205"/>
      <c r="I282" s="206"/>
      <c r="J282" s="203"/>
      <c r="K282" s="207"/>
      <c r="L282" s="199"/>
      <c r="M282" s="130"/>
      <c r="N282" s="199"/>
      <c r="O282" s="200"/>
      <c r="P282" s="200"/>
      <c r="Q282" s="130"/>
      <c r="R282" s="199"/>
      <c r="S282" s="200"/>
      <c r="T282" s="132"/>
      <c r="AB282" s="201" t="str">
        <f>IFERROR(__xludf.DUMMYFUNCTION("FILTER('설정시트'!$D$7:$K$20,'설정시트'!$C$7:$C$20=I282)"),"#N/A")</f>
        <v>#N/A</v>
      </c>
      <c r="AC282" s="201"/>
      <c r="AD282" s="201"/>
      <c r="AE282" s="201"/>
      <c r="AF282" s="201"/>
      <c r="AG282" s="201"/>
      <c r="AH282" s="201"/>
      <c r="AI282" s="201"/>
    </row>
    <row r="283">
      <c r="H283" s="205"/>
      <c r="I283" s="206"/>
      <c r="J283" s="203"/>
      <c r="K283" s="207"/>
      <c r="L283" s="199"/>
      <c r="M283" s="130"/>
      <c r="N283" s="199"/>
      <c r="O283" s="200"/>
      <c r="P283" s="200"/>
      <c r="Q283" s="130"/>
      <c r="R283" s="199"/>
      <c r="S283" s="200"/>
      <c r="T283" s="132"/>
      <c r="AB283" s="201" t="str">
        <f>IFERROR(__xludf.DUMMYFUNCTION("FILTER('설정시트'!$D$7:$K$20,'설정시트'!$C$7:$C$20=I283)"),"#N/A")</f>
        <v>#N/A</v>
      </c>
      <c r="AC283" s="201"/>
      <c r="AD283" s="201"/>
      <c r="AE283" s="201"/>
      <c r="AF283" s="201"/>
      <c r="AG283" s="201"/>
      <c r="AH283" s="201"/>
      <c r="AI283" s="201"/>
    </row>
    <row r="284">
      <c r="H284" s="205"/>
      <c r="I284" s="206"/>
      <c r="J284" s="203"/>
      <c r="K284" s="207"/>
      <c r="L284" s="199"/>
      <c r="M284" s="130"/>
      <c r="N284" s="199"/>
      <c r="O284" s="200"/>
      <c r="P284" s="200"/>
      <c r="Q284" s="130"/>
      <c r="R284" s="199"/>
      <c r="S284" s="200"/>
      <c r="T284" s="132"/>
      <c r="AB284" s="201" t="str">
        <f>IFERROR(__xludf.DUMMYFUNCTION("FILTER('설정시트'!$D$7:$K$20,'설정시트'!$C$7:$C$20=I284)"),"#N/A")</f>
        <v>#N/A</v>
      </c>
      <c r="AC284" s="201"/>
      <c r="AD284" s="201"/>
      <c r="AE284" s="201"/>
      <c r="AF284" s="201"/>
      <c r="AG284" s="201"/>
      <c r="AH284" s="201"/>
      <c r="AI284" s="201"/>
    </row>
    <row r="285">
      <c r="H285" s="205"/>
      <c r="I285" s="206"/>
      <c r="J285" s="203"/>
      <c r="K285" s="207"/>
      <c r="L285" s="199"/>
      <c r="M285" s="130"/>
      <c r="N285" s="199"/>
      <c r="O285" s="200"/>
      <c r="P285" s="200"/>
      <c r="Q285" s="130"/>
      <c r="R285" s="199"/>
      <c r="S285" s="200"/>
      <c r="T285" s="132"/>
      <c r="AB285" s="201" t="str">
        <f>IFERROR(__xludf.DUMMYFUNCTION("FILTER('설정시트'!$D$7:$K$20,'설정시트'!$C$7:$C$20=I285)"),"#N/A")</f>
        <v>#N/A</v>
      </c>
      <c r="AC285" s="201"/>
      <c r="AD285" s="201"/>
      <c r="AE285" s="201"/>
      <c r="AF285" s="201"/>
      <c r="AG285" s="201"/>
      <c r="AH285" s="201"/>
      <c r="AI285" s="201"/>
    </row>
    <row r="286">
      <c r="H286" s="205"/>
      <c r="I286" s="206"/>
      <c r="J286" s="203"/>
      <c r="K286" s="207"/>
      <c r="L286" s="199"/>
      <c r="M286" s="130"/>
      <c r="N286" s="199"/>
      <c r="O286" s="200"/>
      <c r="P286" s="200"/>
      <c r="Q286" s="130"/>
      <c r="R286" s="199"/>
      <c r="S286" s="200"/>
      <c r="T286" s="132"/>
      <c r="AB286" s="201" t="str">
        <f>IFERROR(__xludf.DUMMYFUNCTION("FILTER('설정시트'!$D$7:$K$20,'설정시트'!$C$7:$C$20=I286)"),"#N/A")</f>
        <v>#N/A</v>
      </c>
      <c r="AC286" s="201"/>
      <c r="AD286" s="201"/>
      <c r="AE286" s="201"/>
      <c r="AF286" s="201"/>
      <c r="AG286" s="201"/>
      <c r="AH286" s="201"/>
      <c r="AI286" s="201"/>
    </row>
    <row r="287">
      <c r="H287" s="205"/>
      <c r="I287" s="206"/>
      <c r="J287" s="203"/>
      <c r="K287" s="207"/>
      <c r="L287" s="199"/>
      <c r="M287" s="130"/>
      <c r="N287" s="199"/>
      <c r="O287" s="200"/>
      <c r="P287" s="200"/>
      <c r="Q287" s="130"/>
      <c r="R287" s="199"/>
      <c r="S287" s="200"/>
      <c r="T287" s="132"/>
      <c r="AB287" s="201" t="str">
        <f>IFERROR(__xludf.DUMMYFUNCTION("FILTER('설정시트'!$D$7:$K$20,'설정시트'!$C$7:$C$20=I287)"),"#N/A")</f>
        <v>#N/A</v>
      </c>
      <c r="AC287" s="201"/>
      <c r="AD287" s="201"/>
      <c r="AE287" s="201"/>
      <c r="AF287" s="201"/>
      <c r="AG287" s="201"/>
      <c r="AH287" s="201"/>
      <c r="AI287" s="201"/>
    </row>
    <row r="288">
      <c r="H288" s="205"/>
      <c r="I288" s="206"/>
      <c r="J288" s="203"/>
      <c r="K288" s="207"/>
      <c r="L288" s="199"/>
      <c r="M288" s="130"/>
      <c r="N288" s="199"/>
      <c r="O288" s="200"/>
      <c r="P288" s="200"/>
      <c r="Q288" s="130"/>
      <c r="R288" s="199"/>
      <c r="S288" s="200"/>
      <c r="T288" s="132"/>
      <c r="AB288" s="201" t="str">
        <f>IFERROR(__xludf.DUMMYFUNCTION("FILTER('설정시트'!$D$7:$K$20,'설정시트'!$C$7:$C$20=I288)"),"#N/A")</f>
        <v>#N/A</v>
      </c>
      <c r="AC288" s="201"/>
      <c r="AD288" s="201"/>
      <c r="AE288" s="201"/>
      <c r="AF288" s="201"/>
      <c r="AG288" s="201"/>
      <c r="AH288" s="201"/>
      <c r="AI288" s="201"/>
    </row>
    <row r="289">
      <c r="H289" s="205"/>
      <c r="I289" s="206"/>
      <c r="J289" s="203"/>
      <c r="K289" s="207"/>
      <c r="L289" s="199"/>
      <c r="M289" s="130"/>
      <c r="N289" s="199"/>
      <c r="O289" s="200"/>
      <c r="P289" s="200"/>
      <c r="Q289" s="130"/>
      <c r="R289" s="199"/>
      <c r="S289" s="200"/>
      <c r="T289" s="132"/>
      <c r="AB289" s="201" t="str">
        <f>IFERROR(__xludf.DUMMYFUNCTION("FILTER('설정시트'!$D$7:$K$20,'설정시트'!$C$7:$C$20=I289)"),"#N/A")</f>
        <v>#N/A</v>
      </c>
      <c r="AC289" s="201"/>
      <c r="AD289" s="201"/>
      <c r="AE289" s="201"/>
      <c r="AF289" s="201"/>
      <c r="AG289" s="201"/>
      <c r="AH289" s="201"/>
      <c r="AI289" s="201"/>
    </row>
    <row r="290">
      <c r="H290" s="205"/>
      <c r="I290" s="206"/>
      <c r="J290" s="203"/>
      <c r="K290" s="207"/>
      <c r="L290" s="199"/>
      <c r="M290" s="130"/>
      <c r="N290" s="199"/>
      <c r="O290" s="200"/>
      <c r="P290" s="200"/>
      <c r="Q290" s="130"/>
      <c r="R290" s="199"/>
      <c r="S290" s="200"/>
      <c r="T290" s="132"/>
      <c r="AB290" s="201" t="str">
        <f>IFERROR(__xludf.DUMMYFUNCTION("FILTER('설정시트'!$D$7:$K$20,'설정시트'!$C$7:$C$20=I290)"),"#N/A")</f>
        <v>#N/A</v>
      </c>
      <c r="AC290" s="201"/>
      <c r="AD290" s="201"/>
      <c r="AE290" s="201"/>
      <c r="AF290" s="201"/>
      <c r="AG290" s="201"/>
      <c r="AH290" s="201"/>
      <c r="AI290" s="201"/>
    </row>
    <row r="291">
      <c r="H291" s="205"/>
      <c r="I291" s="206"/>
      <c r="J291" s="203"/>
      <c r="K291" s="207"/>
      <c r="L291" s="199"/>
      <c r="M291" s="130"/>
      <c r="N291" s="199"/>
      <c r="O291" s="200"/>
      <c r="P291" s="200"/>
      <c r="Q291" s="130"/>
      <c r="R291" s="199"/>
      <c r="S291" s="200"/>
      <c r="T291" s="132"/>
      <c r="AB291" s="201" t="str">
        <f>IFERROR(__xludf.DUMMYFUNCTION("FILTER('설정시트'!$D$7:$K$20,'설정시트'!$C$7:$C$20=I291)"),"#N/A")</f>
        <v>#N/A</v>
      </c>
      <c r="AC291" s="201"/>
      <c r="AD291" s="201"/>
      <c r="AE291" s="201"/>
      <c r="AF291" s="201"/>
      <c r="AG291" s="201"/>
      <c r="AH291" s="201"/>
      <c r="AI291" s="201"/>
    </row>
    <row r="292">
      <c r="H292" s="205"/>
      <c r="I292" s="206"/>
      <c r="J292" s="203"/>
      <c r="K292" s="207"/>
      <c r="L292" s="199"/>
      <c r="M292" s="130"/>
      <c r="N292" s="199"/>
      <c r="O292" s="200"/>
      <c r="P292" s="200"/>
      <c r="Q292" s="130"/>
      <c r="R292" s="199"/>
      <c r="S292" s="200"/>
      <c r="T292" s="132"/>
      <c r="AB292" s="201" t="str">
        <f>IFERROR(__xludf.DUMMYFUNCTION("FILTER('설정시트'!$D$7:$K$20,'설정시트'!$C$7:$C$20=I292)"),"#N/A")</f>
        <v>#N/A</v>
      </c>
      <c r="AC292" s="201"/>
      <c r="AD292" s="201"/>
      <c r="AE292" s="201"/>
      <c r="AF292" s="201"/>
      <c r="AG292" s="201"/>
      <c r="AH292" s="201"/>
      <c r="AI292" s="201"/>
    </row>
    <row r="293">
      <c r="H293" s="205"/>
      <c r="I293" s="206"/>
      <c r="J293" s="203"/>
      <c r="K293" s="207"/>
      <c r="L293" s="199"/>
      <c r="M293" s="130"/>
      <c r="N293" s="199"/>
      <c r="O293" s="200"/>
      <c r="P293" s="200"/>
      <c r="Q293" s="130"/>
      <c r="R293" s="199"/>
      <c r="S293" s="200"/>
      <c r="T293" s="132"/>
      <c r="AB293" s="201" t="str">
        <f>IFERROR(__xludf.DUMMYFUNCTION("FILTER('설정시트'!$D$7:$K$20,'설정시트'!$C$7:$C$20=I293)"),"#N/A")</f>
        <v>#N/A</v>
      </c>
      <c r="AC293" s="201"/>
      <c r="AD293" s="201"/>
      <c r="AE293" s="201"/>
      <c r="AF293" s="201"/>
      <c r="AG293" s="201"/>
      <c r="AH293" s="201"/>
      <c r="AI293" s="201"/>
    </row>
    <row r="294">
      <c r="H294" s="205"/>
      <c r="I294" s="206"/>
      <c r="J294" s="203"/>
      <c r="K294" s="207"/>
      <c r="L294" s="199"/>
      <c r="M294" s="130"/>
      <c r="N294" s="199"/>
      <c r="O294" s="200"/>
      <c r="P294" s="200"/>
      <c r="Q294" s="130"/>
      <c r="R294" s="199"/>
      <c r="S294" s="200"/>
      <c r="T294" s="132"/>
      <c r="AB294" s="201" t="str">
        <f>IFERROR(__xludf.DUMMYFUNCTION("FILTER('설정시트'!$D$7:$K$20,'설정시트'!$C$7:$C$20=I294)"),"#N/A")</f>
        <v>#N/A</v>
      </c>
      <c r="AC294" s="201"/>
      <c r="AD294" s="201"/>
      <c r="AE294" s="201"/>
      <c r="AF294" s="201"/>
      <c r="AG294" s="201"/>
      <c r="AH294" s="201"/>
      <c r="AI294" s="201"/>
    </row>
    <row r="295">
      <c r="H295" s="205"/>
      <c r="I295" s="206"/>
      <c r="J295" s="203"/>
      <c r="K295" s="207"/>
      <c r="L295" s="199"/>
      <c r="M295" s="130"/>
      <c r="N295" s="199"/>
      <c r="O295" s="200"/>
      <c r="P295" s="200"/>
      <c r="Q295" s="130"/>
      <c r="R295" s="199"/>
      <c r="S295" s="200"/>
      <c r="T295" s="132"/>
      <c r="AB295" s="201" t="str">
        <f>IFERROR(__xludf.DUMMYFUNCTION("FILTER('설정시트'!$D$7:$K$20,'설정시트'!$C$7:$C$20=I295)"),"#N/A")</f>
        <v>#N/A</v>
      </c>
      <c r="AC295" s="201"/>
      <c r="AD295" s="201"/>
      <c r="AE295" s="201"/>
      <c r="AF295" s="201"/>
      <c r="AG295" s="201"/>
      <c r="AH295" s="201"/>
      <c r="AI295" s="201"/>
    </row>
    <row r="296">
      <c r="H296" s="205"/>
      <c r="I296" s="206"/>
      <c r="J296" s="203"/>
      <c r="K296" s="207"/>
      <c r="L296" s="199"/>
      <c r="M296" s="130"/>
      <c r="N296" s="199"/>
      <c r="O296" s="200"/>
      <c r="P296" s="200"/>
      <c r="Q296" s="130"/>
      <c r="R296" s="199"/>
      <c r="S296" s="200"/>
      <c r="T296" s="132"/>
      <c r="AB296" s="201" t="str">
        <f>IFERROR(__xludf.DUMMYFUNCTION("FILTER('설정시트'!$D$7:$K$20,'설정시트'!$C$7:$C$20=I296)"),"#N/A")</f>
        <v>#N/A</v>
      </c>
      <c r="AC296" s="201"/>
      <c r="AD296" s="201"/>
      <c r="AE296" s="201"/>
      <c r="AF296" s="201"/>
      <c r="AG296" s="201"/>
      <c r="AH296" s="201"/>
      <c r="AI296" s="201"/>
    </row>
    <row r="297">
      <c r="H297" s="205"/>
      <c r="I297" s="206"/>
      <c r="J297" s="203"/>
      <c r="K297" s="207"/>
      <c r="L297" s="199"/>
      <c r="M297" s="130"/>
      <c r="N297" s="199"/>
      <c r="O297" s="200"/>
      <c r="P297" s="200"/>
      <c r="Q297" s="130"/>
      <c r="R297" s="199"/>
      <c r="S297" s="200"/>
      <c r="T297" s="132"/>
      <c r="AB297" s="201" t="str">
        <f>IFERROR(__xludf.DUMMYFUNCTION("FILTER('설정시트'!$D$7:$K$20,'설정시트'!$C$7:$C$20=I297)"),"#N/A")</f>
        <v>#N/A</v>
      </c>
      <c r="AC297" s="201"/>
      <c r="AD297" s="201"/>
      <c r="AE297" s="201"/>
      <c r="AF297" s="201"/>
      <c r="AG297" s="201"/>
      <c r="AH297" s="201"/>
      <c r="AI297" s="201"/>
    </row>
    <row r="298">
      <c r="H298" s="205"/>
      <c r="I298" s="206"/>
      <c r="J298" s="203"/>
      <c r="K298" s="207"/>
      <c r="L298" s="199"/>
      <c r="M298" s="130"/>
      <c r="N298" s="199"/>
      <c r="O298" s="200"/>
      <c r="P298" s="200"/>
      <c r="Q298" s="130"/>
      <c r="R298" s="199"/>
      <c r="S298" s="200"/>
      <c r="T298" s="132"/>
      <c r="AB298" s="201" t="str">
        <f>IFERROR(__xludf.DUMMYFUNCTION("FILTER('설정시트'!$D$7:$K$20,'설정시트'!$C$7:$C$20=I298)"),"#N/A")</f>
        <v>#N/A</v>
      </c>
      <c r="AC298" s="201"/>
      <c r="AD298" s="201"/>
      <c r="AE298" s="201"/>
      <c r="AF298" s="201"/>
      <c r="AG298" s="201"/>
      <c r="AH298" s="201"/>
      <c r="AI298" s="201"/>
    </row>
    <row r="299">
      <c r="H299" s="205"/>
      <c r="I299" s="206"/>
      <c r="J299" s="203"/>
      <c r="K299" s="207"/>
      <c r="L299" s="199"/>
      <c r="M299" s="130"/>
      <c r="N299" s="199"/>
      <c r="O299" s="200"/>
      <c r="P299" s="200"/>
      <c r="Q299" s="130"/>
      <c r="R299" s="199"/>
      <c r="S299" s="200"/>
      <c r="T299" s="132"/>
      <c r="AB299" s="201" t="str">
        <f>IFERROR(__xludf.DUMMYFUNCTION("FILTER('설정시트'!$D$7:$K$20,'설정시트'!$C$7:$C$20=I299)"),"#N/A")</f>
        <v>#N/A</v>
      </c>
      <c r="AC299" s="201"/>
      <c r="AD299" s="201"/>
      <c r="AE299" s="201"/>
      <c r="AF299" s="201"/>
      <c r="AG299" s="201"/>
      <c r="AH299" s="201"/>
      <c r="AI299" s="201"/>
    </row>
    <row r="300">
      <c r="H300" s="205"/>
      <c r="I300" s="206"/>
      <c r="J300" s="203"/>
      <c r="K300" s="207"/>
      <c r="L300" s="199"/>
      <c r="M300" s="130"/>
      <c r="N300" s="199"/>
      <c r="O300" s="200"/>
      <c r="P300" s="200"/>
      <c r="Q300" s="130"/>
      <c r="R300" s="199"/>
      <c r="S300" s="200"/>
      <c r="T300" s="132"/>
      <c r="AB300" s="201" t="str">
        <f>IFERROR(__xludf.DUMMYFUNCTION("FILTER('설정시트'!$D$7:$K$20,'설정시트'!$C$7:$C$20=I300)"),"#N/A")</f>
        <v>#N/A</v>
      </c>
      <c r="AC300" s="201"/>
      <c r="AD300" s="201"/>
      <c r="AE300" s="201"/>
      <c r="AF300" s="201"/>
      <c r="AG300" s="201"/>
      <c r="AH300" s="201"/>
      <c r="AI300" s="201"/>
    </row>
    <row r="301">
      <c r="H301" s="205"/>
      <c r="I301" s="206"/>
      <c r="J301" s="203"/>
      <c r="K301" s="207"/>
      <c r="L301" s="199"/>
      <c r="M301" s="130"/>
      <c r="N301" s="199"/>
      <c r="O301" s="200"/>
      <c r="P301" s="200"/>
      <c r="Q301" s="130"/>
      <c r="R301" s="199"/>
      <c r="S301" s="200"/>
      <c r="T301" s="132"/>
      <c r="AB301" s="201" t="str">
        <f>IFERROR(__xludf.DUMMYFUNCTION("FILTER('설정시트'!$D$7:$K$20,'설정시트'!$C$7:$C$20=I301)"),"#N/A")</f>
        <v>#N/A</v>
      </c>
      <c r="AC301" s="201"/>
      <c r="AD301" s="201"/>
      <c r="AE301" s="201"/>
      <c r="AF301" s="201"/>
      <c r="AG301" s="201"/>
      <c r="AH301" s="201"/>
      <c r="AI301" s="201"/>
    </row>
    <row r="302">
      <c r="H302" s="205"/>
      <c r="I302" s="206"/>
      <c r="J302" s="203"/>
      <c r="K302" s="207"/>
      <c r="L302" s="199"/>
      <c r="M302" s="130"/>
      <c r="N302" s="199"/>
      <c r="O302" s="200"/>
      <c r="P302" s="200"/>
      <c r="Q302" s="130"/>
      <c r="R302" s="199"/>
      <c r="S302" s="200"/>
      <c r="T302" s="132"/>
      <c r="AB302" s="201" t="str">
        <f>IFERROR(__xludf.DUMMYFUNCTION("FILTER('설정시트'!$D$7:$K$20,'설정시트'!$C$7:$C$20=I302)"),"#N/A")</f>
        <v>#N/A</v>
      </c>
      <c r="AC302" s="201"/>
      <c r="AD302" s="201"/>
      <c r="AE302" s="201"/>
      <c r="AF302" s="201"/>
      <c r="AG302" s="201"/>
      <c r="AH302" s="201"/>
      <c r="AI302" s="201"/>
    </row>
    <row r="303">
      <c r="H303" s="205"/>
      <c r="I303" s="206"/>
      <c r="J303" s="203"/>
      <c r="K303" s="207"/>
      <c r="L303" s="199"/>
      <c r="M303" s="130"/>
      <c r="N303" s="199"/>
      <c r="O303" s="200"/>
      <c r="P303" s="200"/>
      <c r="Q303" s="130"/>
      <c r="R303" s="199"/>
      <c r="S303" s="200"/>
      <c r="T303" s="132"/>
      <c r="AB303" s="201" t="str">
        <f>IFERROR(__xludf.DUMMYFUNCTION("FILTER('설정시트'!$D$7:$K$20,'설정시트'!$C$7:$C$20=I303)"),"#N/A")</f>
        <v>#N/A</v>
      </c>
      <c r="AC303" s="201"/>
      <c r="AD303" s="201"/>
      <c r="AE303" s="201"/>
      <c r="AF303" s="201"/>
      <c r="AG303" s="201"/>
      <c r="AH303" s="201"/>
      <c r="AI303" s="201"/>
    </row>
    <row r="304">
      <c r="H304" s="205"/>
      <c r="I304" s="206"/>
      <c r="J304" s="203"/>
      <c r="K304" s="207"/>
      <c r="L304" s="199"/>
      <c r="M304" s="130"/>
      <c r="N304" s="199"/>
      <c r="O304" s="200"/>
      <c r="P304" s="200"/>
      <c r="Q304" s="130"/>
      <c r="R304" s="199"/>
      <c r="S304" s="200"/>
      <c r="T304" s="132"/>
      <c r="AB304" s="201" t="str">
        <f>IFERROR(__xludf.DUMMYFUNCTION("FILTER('설정시트'!$D$7:$K$20,'설정시트'!$C$7:$C$20=I304)"),"#N/A")</f>
        <v>#N/A</v>
      </c>
      <c r="AC304" s="201"/>
      <c r="AD304" s="201"/>
      <c r="AE304" s="201"/>
      <c r="AF304" s="201"/>
      <c r="AG304" s="201"/>
      <c r="AH304" s="201"/>
      <c r="AI304" s="201"/>
    </row>
    <row r="305">
      <c r="H305" s="205"/>
      <c r="I305" s="206"/>
      <c r="J305" s="203"/>
      <c r="K305" s="207"/>
      <c r="L305" s="199"/>
      <c r="M305" s="130"/>
      <c r="N305" s="199"/>
      <c r="O305" s="200"/>
      <c r="P305" s="200"/>
      <c r="Q305" s="130"/>
      <c r="R305" s="199"/>
      <c r="S305" s="200"/>
      <c r="T305" s="132"/>
      <c r="AB305" s="201" t="str">
        <f>IFERROR(__xludf.DUMMYFUNCTION("FILTER('설정시트'!$D$7:$K$20,'설정시트'!$C$7:$C$20=I305)"),"#N/A")</f>
        <v>#N/A</v>
      </c>
      <c r="AC305" s="201"/>
      <c r="AD305" s="201"/>
      <c r="AE305" s="201"/>
      <c r="AF305" s="201"/>
      <c r="AG305" s="201"/>
      <c r="AH305" s="201"/>
      <c r="AI305" s="201"/>
    </row>
    <row r="306">
      <c r="H306" s="205"/>
      <c r="I306" s="206"/>
      <c r="J306" s="203"/>
      <c r="K306" s="207"/>
      <c r="L306" s="199"/>
      <c r="M306" s="130"/>
      <c r="N306" s="199"/>
      <c r="O306" s="200"/>
      <c r="P306" s="200"/>
      <c r="Q306" s="130"/>
      <c r="R306" s="199"/>
      <c r="S306" s="200"/>
      <c r="T306" s="132"/>
      <c r="AB306" s="201" t="str">
        <f>IFERROR(__xludf.DUMMYFUNCTION("FILTER('설정시트'!$D$7:$K$20,'설정시트'!$C$7:$C$20=I306)"),"#N/A")</f>
        <v>#N/A</v>
      </c>
      <c r="AC306" s="201"/>
      <c r="AD306" s="201"/>
      <c r="AE306" s="201"/>
      <c r="AF306" s="201"/>
      <c r="AG306" s="201"/>
      <c r="AH306" s="201"/>
      <c r="AI306" s="201"/>
    </row>
    <row r="307">
      <c r="H307" s="205"/>
      <c r="I307" s="206"/>
      <c r="J307" s="203"/>
      <c r="K307" s="207"/>
      <c r="L307" s="199"/>
      <c r="M307" s="130"/>
      <c r="N307" s="199"/>
      <c r="O307" s="200"/>
      <c r="P307" s="200"/>
      <c r="Q307" s="130"/>
      <c r="R307" s="199"/>
      <c r="S307" s="200"/>
      <c r="T307" s="132"/>
      <c r="AB307" s="201" t="str">
        <f>IFERROR(__xludf.DUMMYFUNCTION("FILTER('설정시트'!$D$7:$K$20,'설정시트'!$C$7:$C$20=I307)"),"#N/A")</f>
        <v>#N/A</v>
      </c>
      <c r="AC307" s="201"/>
      <c r="AD307" s="201"/>
      <c r="AE307" s="201"/>
      <c r="AF307" s="201"/>
      <c r="AG307" s="201"/>
      <c r="AH307" s="201"/>
      <c r="AI307" s="201"/>
    </row>
    <row r="308">
      <c r="H308" s="205"/>
      <c r="I308" s="206"/>
      <c r="J308" s="203"/>
      <c r="K308" s="207"/>
      <c r="L308" s="199"/>
      <c r="M308" s="130"/>
      <c r="N308" s="199"/>
      <c r="O308" s="200"/>
      <c r="P308" s="200"/>
      <c r="Q308" s="130"/>
      <c r="R308" s="199"/>
      <c r="S308" s="200"/>
      <c r="T308" s="132"/>
      <c r="AB308" s="201" t="str">
        <f>IFERROR(__xludf.DUMMYFUNCTION("FILTER('설정시트'!$D$7:$K$20,'설정시트'!$C$7:$C$20=I308)"),"#N/A")</f>
        <v>#N/A</v>
      </c>
      <c r="AC308" s="201"/>
      <c r="AD308" s="201"/>
      <c r="AE308" s="201"/>
      <c r="AF308" s="201"/>
      <c r="AG308" s="201"/>
      <c r="AH308" s="201"/>
      <c r="AI308" s="201"/>
    </row>
    <row r="309">
      <c r="H309" s="205"/>
      <c r="I309" s="206"/>
      <c r="J309" s="203"/>
      <c r="K309" s="207"/>
      <c r="L309" s="199"/>
      <c r="M309" s="130"/>
      <c r="N309" s="199"/>
      <c r="O309" s="200"/>
      <c r="P309" s="200"/>
      <c r="Q309" s="130"/>
      <c r="R309" s="199"/>
      <c r="S309" s="200"/>
      <c r="T309" s="132"/>
      <c r="AB309" s="201" t="str">
        <f>IFERROR(__xludf.DUMMYFUNCTION("FILTER('설정시트'!$D$7:$K$20,'설정시트'!$C$7:$C$20=I309)"),"#N/A")</f>
        <v>#N/A</v>
      </c>
      <c r="AC309" s="201"/>
      <c r="AD309" s="201"/>
      <c r="AE309" s="201"/>
      <c r="AF309" s="201"/>
      <c r="AG309" s="201"/>
      <c r="AH309" s="201"/>
      <c r="AI309" s="201"/>
    </row>
    <row r="310">
      <c r="H310" s="205"/>
      <c r="I310" s="206"/>
      <c r="J310" s="203"/>
      <c r="K310" s="207"/>
      <c r="L310" s="199"/>
      <c r="M310" s="130"/>
      <c r="N310" s="199"/>
      <c r="O310" s="200"/>
      <c r="P310" s="200"/>
      <c r="Q310" s="130"/>
      <c r="R310" s="199"/>
      <c r="S310" s="200"/>
      <c r="T310" s="132"/>
      <c r="AB310" s="201" t="str">
        <f>IFERROR(__xludf.DUMMYFUNCTION("FILTER('설정시트'!$D$7:$K$20,'설정시트'!$C$7:$C$20=I310)"),"#N/A")</f>
        <v>#N/A</v>
      </c>
      <c r="AC310" s="201"/>
      <c r="AD310" s="201"/>
      <c r="AE310" s="201"/>
      <c r="AF310" s="201"/>
      <c r="AG310" s="201"/>
      <c r="AH310" s="201"/>
      <c r="AI310" s="201"/>
    </row>
    <row r="311">
      <c r="H311" s="205"/>
      <c r="I311" s="206"/>
      <c r="J311" s="203"/>
      <c r="K311" s="207"/>
      <c r="L311" s="199"/>
      <c r="M311" s="130"/>
      <c r="N311" s="199"/>
      <c r="O311" s="200"/>
      <c r="P311" s="200"/>
      <c r="Q311" s="130"/>
      <c r="R311" s="199"/>
      <c r="S311" s="200"/>
      <c r="T311" s="132"/>
      <c r="AB311" s="201" t="str">
        <f>IFERROR(__xludf.DUMMYFUNCTION("FILTER('설정시트'!$D$7:$K$20,'설정시트'!$C$7:$C$20=I311)"),"#N/A")</f>
        <v>#N/A</v>
      </c>
      <c r="AC311" s="201"/>
      <c r="AD311" s="201"/>
      <c r="AE311" s="201"/>
      <c r="AF311" s="201"/>
      <c r="AG311" s="201"/>
      <c r="AH311" s="201"/>
      <c r="AI311" s="201"/>
    </row>
    <row r="312">
      <c r="H312" s="205"/>
      <c r="I312" s="206"/>
      <c r="J312" s="203"/>
      <c r="K312" s="207"/>
      <c r="L312" s="199"/>
      <c r="M312" s="130"/>
      <c r="N312" s="199"/>
      <c r="O312" s="200"/>
      <c r="P312" s="200"/>
      <c r="Q312" s="130"/>
      <c r="R312" s="199"/>
      <c r="S312" s="200"/>
      <c r="T312" s="132"/>
      <c r="AB312" s="201" t="str">
        <f>IFERROR(__xludf.DUMMYFUNCTION("FILTER('설정시트'!$D$7:$K$20,'설정시트'!$C$7:$C$20=I312)"),"#N/A")</f>
        <v>#N/A</v>
      </c>
      <c r="AC312" s="201"/>
      <c r="AD312" s="201"/>
      <c r="AE312" s="201"/>
      <c r="AF312" s="201"/>
      <c r="AG312" s="201"/>
      <c r="AH312" s="201"/>
      <c r="AI312" s="201"/>
    </row>
    <row r="313">
      <c r="H313" s="205"/>
      <c r="I313" s="206"/>
      <c r="J313" s="203"/>
      <c r="K313" s="207"/>
      <c r="L313" s="199"/>
      <c r="M313" s="130"/>
      <c r="N313" s="199"/>
      <c r="O313" s="200"/>
      <c r="P313" s="200"/>
      <c r="Q313" s="130"/>
      <c r="R313" s="199"/>
      <c r="S313" s="200"/>
      <c r="T313" s="132"/>
      <c r="AB313" s="201" t="str">
        <f>IFERROR(__xludf.DUMMYFUNCTION("FILTER('설정시트'!$D$7:$K$20,'설정시트'!$C$7:$C$20=I313)"),"#N/A")</f>
        <v>#N/A</v>
      </c>
      <c r="AC313" s="201"/>
      <c r="AD313" s="201"/>
      <c r="AE313" s="201"/>
      <c r="AF313" s="201"/>
      <c r="AG313" s="201"/>
      <c r="AH313" s="201"/>
      <c r="AI313" s="201"/>
    </row>
    <row r="314">
      <c r="H314" s="205"/>
      <c r="I314" s="206"/>
      <c r="J314" s="203"/>
      <c r="K314" s="207"/>
      <c r="L314" s="199"/>
      <c r="M314" s="130"/>
      <c r="N314" s="199"/>
      <c r="O314" s="200"/>
      <c r="P314" s="200"/>
      <c r="Q314" s="130"/>
      <c r="R314" s="199"/>
      <c r="S314" s="200"/>
      <c r="T314" s="132"/>
      <c r="AB314" s="201" t="str">
        <f>IFERROR(__xludf.DUMMYFUNCTION("FILTER('설정시트'!$D$7:$K$20,'설정시트'!$C$7:$C$20=I314)"),"#N/A")</f>
        <v>#N/A</v>
      </c>
      <c r="AC314" s="201"/>
      <c r="AD314" s="201"/>
      <c r="AE314" s="201"/>
      <c r="AF314" s="201"/>
      <c r="AG314" s="201"/>
      <c r="AH314" s="201"/>
      <c r="AI314" s="201"/>
    </row>
    <row r="315">
      <c r="H315" s="205"/>
      <c r="I315" s="206"/>
      <c r="J315" s="203"/>
      <c r="K315" s="207"/>
      <c r="L315" s="199"/>
      <c r="M315" s="130"/>
      <c r="N315" s="199"/>
      <c r="O315" s="200"/>
      <c r="P315" s="200"/>
      <c r="Q315" s="130"/>
      <c r="R315" s="199"/>
      <c r="S315" s="200"/>
      <c r="T315" s="132"/>
      <c r="AB315" s="201" t="str">
        <f>IFERROR(__xludf.DUMMYFUNCTION("FILTER('설정시트'!$D$7:$K$20,'설정시트'!$C$7:$C$20=I315)"),"#N/A")</f>
        <v>#N/A</v>
      </c>
      <c r="AC315" s="201"/>
      <c r="AD315" s="201"/>
      <c r="AE315" s="201"/>
      <c r="AF315" s="201"/>
      <c r="AG315" s="201"/>
      <c r="AH315" s="201"/>
      <c r="AI315" s="201"/>
    </row>
    <row r="316">
      <c r="H316" s="205"/>
      <c r="I316" s="206"/>
      <c r="J316" s="203"/>
      <c r="K316" s="207"/>
      <c r="L316" s="199"/>
      <c r="M316" s="130"/>
      <c r="N316" s="199"/>
      <c r="O316" s="200"/>
      <c r="P316" s="200"/>
      <c r="Q316" s="130"/>
      <c r="R316" s="199"/>
      <c r="S316" s="200"/>
      <c r="T316" s="132"/>
      <c r="AB316" s="201" t="str">
        <f>IFERROR(__xludf.DUMMYFUNCTION("FILTER('설정시트'!$D$7:$K$20,'설정시트'!$C$7:$C$20=I316)"),"#N/A")</f>
        <v>#N/A</v>
      </c>
      <c r="AC316" s="201"/>
      <c r="AD316" s="201"/>
      <c r="AE316" s="201"/>
      <c r="AF316" s="201"/>
      <c r="AG316" s="201"/>
      <c r="AH316" s="201"/>
      <c r="AI316" s="201"/>
    </row>
    <row r="317">
      <c r="H317" s="205"/>
      <c r="I317" s="206"/>
      <c r="J317" s="203"/>
      <c r="K317" s="207"/>
      <c r="L317" s="199"/>
      <c r="M317" s="130"/>
      <c r="N317" s="199"/>
      <c r="O317" s="200"/>
      <c r="P317" s="200"/>
      <c r="Q317" s="130"/>
      <c r="R317" s="199"/>
      <c r="S317" s="200"/>
      <c r="T317" s="132"/>
      <c r="AB317" s="201" t="str">
        <f>IFERROR(__xludf.DUMMYFUNCTION("FILTER('설정시트'!$D$7:$K$20,'설정시트'!$C$7:$C$20=I317)"),"#N/A")</f>
        <v>#N/A</v>
      </c>
      <c r="AC317" s="201"/>
      <c r="AD317" s="201"/>
      <c r="AE317" s="201"/>
      <c r="AF317" s="201"/>
      <c r="AG317" s="201"/>
      <c r="AH317" s="201"/>
      <c r="AI317" s="201"/>
    </row>
    <row r="318">
      <c r="H318" s="205"/>
      <c r="I318" s="206"/>
      <c r="J318" s="203"/>
      <c r="K318" s="207"/>
      <c r="L318" s="199"/>
      <c r="M318" s="130"/>
      <c r="N318" s="199"/>
      <c r="O318" s="200"/>
      <c r="P318" s="200"/>
      <c r="Q318" s="130"/>
      <c r="R318" s="199"/>
      <c r="S318" s="200"/>
      <c r="T318" s="132"/>
      <c r="AB318" s="201" t="str">
        <f>IFERROR(__xludf.DUMMYFUNCTION("FILTER('설정시트'!$D$7:$K$20,'설정시트'!$C$7:$C$20=I318)"),"#N/A")</f>
        <v>#N/A</v>
      </c>
      <c r="AC318" s="201"/>
      <c r="AD318" s="201"/>
      <c r="AE318" s="201"/>
      <c r="AF318" s="201"/>
      <c r="AG318" s="201"/>
      <c r="AH318" s="201"/>
      <c r="AI318" s="201"/>
    </row>
    <row r="319">
      <c r="H319" s="205"/>
      <c r="I319" s="206"/>
      <c r="J319" s="203"/>
      <c r="K319" s="207"/>
      <c r="L319" s="199"/>
      <c r="M319" s="130"/>
      <c r="N319" s="199"/>
      <c r="O319" s="200"/>
      <c r="P319" s="200"/>
      <c r="Q319" s="130"/>
      <c r="R319" s="199"/>
      <c r="S319" s="200"/>
      <c r="T319" s="132"/>
      <c r="AB319" s="201" t="str">
        <f>IFERROR(__xludf.DUMMYFUNCTION("FILTER('설정시트'!$D$7:$K$20,'설정시트'!$C$7:$C$20=I319)"),"#N/A")</f>
        <v>#N/A</v>
      </c>
      <c r="AC319" s="201"/>
      <c r="AD319" s="201"/>
      <c r="AE319" s="201"/>
      <c r="AF319" s="201"/>
      <c r="AG319" s="201"/>
      <c r="AH319" s="201"/>
      <c r="AI319" s="201"/>
    </row>
    <row r="320">
      <c r="H320" s="205"/>
      <c r="I320" s="206"/>
      <c r="J320" s="203"/>
      <c r="K320" s="207"/>
      <c r="L320" s="199"/>
      <c r="M320" s="130"/>
      <c r="N320" s="199"/>
      <c r="O320" s="200"/>
      <c r="P320" s="200"/>
      <c r="Q320" s="130"/>
      <c r="R320" s="199"/>
      <c r="S320" s="200"/>
      <c r="T320" s="132"/>
      <c r="AB320" s="201" t="str">
        <f>IFERROR(__xludf.DUMMYFUNCTION("FILTER('설정시트'!$D$7:$K$20,'설정시트'!$C$7:$C$20=I320)"),"#N/A")</f>
        <v>#N/A</v>
      </c>
      <c r="AC320" s="201"/>
      <c r="AD320" s="201"/>
      <c r="AE320" s="201"/>
      <c r="AF320" s="201"/>
      <c r="AG320" s="201"/>
      <c r="AH320" s="201"/>
      <c r="AI320" s="201"/>
    </row>
    <row r="321">
      <c r="H321" s="205"/>
      <c r="I321" s="206"/>
      <c r="J321" s="203"/>
      <c r="K321" s="207"/>
      <c r="L321" s="199"/>
      <c r="M321" s="130"/>
      <c r="N321" s="199"/>
      <c r="O321" s="200"/>
      <c r="P321" s="200"/>
      <c r="Q321" s="130"/>
      <c r="R321" s="199"/>
      <c r="S321" s="200"/>
      <c r="T321" s="132"/>
      <c r="AB321" s="201" t="str">
        <f>IFERROR(__xludf.DUMMYFUNCTION("FILTER('설정시트'!$D$7:$K$20,'설정시트'!$C$7:$C$20=I321)"),"#N/A")</f>
        <v>#N/A</v>
      </c>
      <c r="AC321" s="201"/>
      <c r="AD321" s="201"/>
      <c r="AE321" s="201"/>
      <c r="AF321" s="201"/>
      <c r="AG321" s="201"/>
      <c r="AH321" s="201"/>
      <c r="AI321" s="201"/>
    </row>
    <row r="322">
      <c r="H322" s="205"/>
      <c r="I322" s="206"/>
      <c r="J322" s="203"/>
      <c r="K322" s="207"/>
      <c r="L322" s="199"/>
      <c r="M322" s="130"/>
      <c r="N322" s="199"/>
      <c r="O322" s="200"/>
      <c r="P322" s="200"/>
      <c r="Q322" s="130"/>
      <c r="R322" s="199"/>
      <c r="S322" s="200"/>
      <c r="T322" s="132"/>
      <c r="AB322" s="201" t="str">
        <f>IFERROR(__xludf.DUMMYFUNCTION("FILTER('설정시트'!$D$7:$K$20,'설정시트'!$C$7:$C$20=I322)"),"#N/A")</f>
        <v>#N/A</v>
      </c>
      <c r="AC322" s="201"/>
      <c r="AD322" s="201"/>
      <c r="AE322" s="201"/>
      <c r="AF322" s="201"/>
      <c r="AG322" s="201"/>
      <c r="AH322" s="201"/>
      <c r="AI322" s="201"/>
    </row>
    <row r="323">
      <c r="H323" s="205"/>
      <c r="I323" s="206"/>
      <c r="J323" s="203"/>
      <c r="K323" s="207"/>
      <c r="L323" s="199"/>
      <c r="M323" s="130"/>
      <c r="N323" s="199"/>
      <c r="O323" s="200"/>
      <c r="P323" s="200"/>
      <c r="Q323" s="130"/>
      <c r="R323" s="199"/>
      <c r="S323" s="200"/>
      <c r="T323" s="132"/>
      <c r="AB323" s="201" t="str">
        <f>IFERROR(__xludf.DUMMYFUNCTION("FILTER('설정시트'!$D$7:$K$20,'설정시트'!$C$7:$C$20=I323)"),"#N/A")</f>
        <v>#N/A</v>
      </c>
      <c r="AC323" s="201"/>
      <c r="AD323" s="201"/>
      <c r="AE323" s="201"/>
      <c r="AF323" s="201"/>
      <c r="AG323" s="201"/>
      <c r="AH323" s="201"/>
      <c r="AI323" s="201"/>
    </row>
    <row r="324">
      <c r="H324" s="205"/>
      <c r="I324" s="206"/>
      <c r="J324" s="203"/>
      <c r="K324" s="207"/>
      <c r="L324" s="199"/>
      <c r="M324" s="130"/>
      <c r="N324" s="199"/>
      <c r="O324" s="200"/>
      <c r="P324" s="200"/>
      <c r="Q324" s="130"/>
      <c r="R324" s="199"/>
      <c r="S324" s="200"/>
      <c r="T324" s="132"/>
      <c r="AB324" s="201" t="str">
        <f>IFERROR(__xludf.DUMMYFUNCTION("FILTER('설정시트'!$D$7:$K$20,'설정시트'!$C$7:$C$20=I324)"),"#N/A")</f>
        <v>#N/A</v>
      </c>
      <c r="AC324" s="201"/>
      <c r="AD324" s="201"/>
      <c r="AE324" s="201"/>
      <c r="AF324" s="201"/>
      <c r="AG324" s="201"/>
      <c r="AH324" s="201"/>
      <c r="AI324" s="201"/>
    </row>
    <row r="325">
      <c r="H325" s="205"/>
      <c r="I325" s="206"/>
      <c r="J325" s="203"/>
      <c r="K325" s="207"/>
      <c r="L325" s="199"/>
      <c r="M325" s="130"/>
      <c r="N325" s="199"/>
      <c r="O325" s="200"/>
      <c r="P325" s="200"/>
      <c r="Q325" s="130"/>
      <c r="R325" s="199"/>
      <c r="S325" s="200"/>
      <c r="T325" s="132"/>
      <c r="AB325" s="201" t="str">
        <f>IFERROR(__xludf.DUMMYFUNCTION("FILTER('설정시트'!$D$7:$K$20,'설정시트'!$C$7:$C$20=I325)"),"#N/A")</f>
        <v>#N/A</v>
      </c>
      <c r="AC325" s="201"/>
      <c r="AD325" s="201"/>
      <c r="AE325" s="201"/>
      <c r="AF325" s="201"/>
      <c r="AG325" s="201"/>
      <c r="AH325" s="201"/>
      <c r="AI325" s="201"/>
    </row>
    <row r="326">
      <c r="H326" s="205"/>
      <c r="I326" s="206"/>
      <c r="J326" s="203"/>
      <c r="K326" s="207"/>
      <c r="L326" s="199"/>
      <c r="M326" s="130"/>
      <c r="N326" s="199"/>
      <c r="O326" s="200"/>
      <c r="P326" s="200"/>
      <c r="Q326" s="130"/>
      <c r="R326" s="199"/>
      <c r="S326" s="200"/>
      <c r="T326" s="132"/>
      <c r="AB326" s="201" t="str">
        <f>IFERROR(__xludf.DUMMYFUNCTION("FILTER('설정시트'!$D$7:$K$20,'설정시트'!$C$7:$C$20=I326)"),"#N/A")</f>
        <v>#N/A</v>
      </c>
      <c r="AC326" s="201"/>
      <c r="AD326" s="201"/>
      <c r="AE326" s="201"/>
      <c r="AF326" s="201"/>
      <c r="AG326" s="201"/>
      <c r="AH326" s="201"/>
      <c r="AI326" s="201"/>
    </row>
    <row r="327">
      <c r="H327" s="205"/>
      <c r="I327" s="206"/>
      <c r="J327" s="203"/>
      <c r="K327" s="207"/>
      <c r="L327" s="199"/>
      <c r="M327" s="130"/>
      <c r="N327" s="199"/>
      <c r="O327" s="200"/>
      <c r="P327" s="200"/>
      <c r="Q327" s="130"/>
      <c r="R327" s="199"/>
      <c r="S327" s="200"/>
      <c r="T327" s="132"/>
      <c r="AB327" s="201" t="str">
        <f>IFERROR(__xludf.DUMMYFUNCTION("FILTER('설정시트'!$D$7:$K$20,'설정시트'!$C$7:$C$20=I327)"),"#N/A")</f>
        <v>#N/A</v>
      </c>
      <c r="AC327" s="201"/>
      <c r="AD327" s="201"/>
      <c r="AE327" s="201"/>
      <c r="AF327" s="201"/>
      <c r="AG327" s="201"/>
      <c r="AH327" s="201"/>
      <c r="AI327" s="201"/>
    </row>
    <row r="328">
      <c r="H328" s="205"/>
      <c r="I328" s="206"/>
      <c r="J328" s="203"/>
      <c r="K328" s="207"/>
      <c r="L328" s="199"/>
      <c r="M328" s="130"/>
      <c r="N328" s="199"/>
      <c r="O328" s="200"/>
      <c r="P328" s="200"/>
      <c r="Q328" s="130"/>
      <c r="R328" s="199"/>
      <c r="S328" s="200"/>
      <c r="T328" s="132"/>
      <c r="AB328" s="201" t="str">
        <f>IFERROR(__xludf.DUMMYFUNCTION("FILTER('설정시트'!$D$7:$K$20,'설정시트'!$C$7:$C$20=I328)"),"#N/A")</f>
        <v>#N/A</v>
      </c>
      <c r="AC328" s="201"/>
      <c r="AD328" s="201"/>
      <c r="AE328" s="201"/>
      <c r="AF328" s="201"/>
      <c r="AG328" s="201"/>
      <c r="AH328" s="201"/>
      <c r="AI328" s="201"/>
    </row>
    <row r="329">
      <c r="H329" s="205"/>
      <c r="I329" s="206"/>
      <c r="J329" s="203"/>
      <c r="K329" s="207"/>
      <c r="L329" s="199"/>
      <c r="M329" s="130"/>
      <c r="N329" s="199"/>
      <c r="O329" s="200"/>
      <c r="P329" s="200"/>
      <c r="Q329" s="130"/>
      <c r="R329" s="199"/>
      <c r="S329" s="200"/>
      <c r="T329" s="132"/>
      <c r="AB329" s="201" t="str">
        <f>IFERROR(__xludf.DUMMYFUNCTION("FILTER('설정시트'!$D$7:$K$20,'설정시트'!$C$7:$C$20=I329)"),"#N/A")</f>
        <v>#N/A</v>
      </c>
      <c r="AC329" s="201"/>
      <c r="AD329" s="201"/>
      <c r="AE329" s="201"/>
      <c r="AF329" s="201"/>
      <c r="AG329" s="201"/>
      <c r="AH329" s="201"/>
      <c r="AI329" s="201"/>
    </row>
    <row r="330">
      <c r="H330" s="205"/>
      <c r="I330" s="206"/>
      <c r="J330" s="203"/>
      <c r="K330" s="207"/>
      <c r="L330" s="199"/>
      <c r="M330" s="130"/>
      <c r="N330" s="199"/>
      <c r="O330" s="200"/>
      <c r="P330" s="200"/>
      <c r="Q330" s="130"/>
      <c r="R330" s="199"/>
      <c r="S330" s="200"/>
      <c r="T330" s="132"/>
      <c r="AB330" s="201" t="str">
        <f>IFERROR(__xludf.DUMMYFUNCTION("FILTER('설정시트'!$D$7:$K$20,'설정시트'!$C$7:$C$20=I330)"),"#N/A")</f>
        <v>#N/A</v>
      </c>
      <c r="AC330" s="201"/>
      <c r="AD330" s="201"/>
      <c r="AE330" s="201"/>
      <c r="AF330" s="201"/>
      <c r="AG330" s="201"/>
      <c r="AH330" s="201"/>
      <c r="AI330" s="201"/>
    </row>
    <row r="331">
      <c r="H331" s="205"/>
      <c r="I331" s="206"/>
      <c r="J331" s="203"/>
      <c r="K331" s="207"/>
      <c r="L331" s="199"/>
      <c r="M331" s="130"/>
      <c r="N331" s="199"/>
      <c r="O331" s="200"/>
      <c r="P331" s="200"/>
      <c r="Q331" s="130"/>
      <c r="R331" s="199"/>
      <c r="S331" s="200"/>
      <c r="T331" s="132"/>
      <c r="AB331" s="201" t="str">
        <f>IFERROR(__xludf.DUMMYFUNCTION("FILTER('설정시트'!$D$7:$K$20,'설정시트'!$C$7:$C$20=I331)"),"#N/A")</f>
        <v>#N/A</v>
      </c>
      <c r="AC331" s="201"/>
      <c r="AD331" s="201"/>
      <c r="AE331" s="201"/>
      <c r="AF331" s="201"/>
      <c r="AG331" s="201"/>
      <c r="AH331" s="201"/>
      <c r="AI331" s="201"/>
    </row>
    <row r="332">
      <c r="H332" s="205"/>
      <c r="I332" s="206"/>
      <c r="J332" s="203"/>
      <c r="K332" s="207"/>
      <c r="L332" s="199"/>
      <c r="M332" s="130"/>
      <c r="N332" s="199"/>
      <c r="O332" s="200"/>
      <c r="P332" s="200"/>
      <c r="Q332" s="130"/>
      <c r="R332" s="199"/>
      <c r="S332" s="200"/>
      <c r="T332" s="132"/>
      <c r="AB332" s="201" t="str">
        <f>IFERROR(__xludf.DUMMYFUNCTION("FILTER('설정시트'!$D$7:$K$20,'설정시트'!$C$7:$C$20=I332)"),"#N/A")</f>
        <v>#N/A</v>
      </c>
      <c r="AC332" s="201"/>
      <c r="AD332" s="201"/>
      <c r="AE332" s="201"/>
      <c r="AF332" s="201"/>
      <c r="AG332" s="201"/>
      <c r="AH332" s="201"/>
      <c r="AI332" s="201"/>
    </row>
    <row r="333">
      <c r="H333" s="205"/>
      <c r="I333" s="206"/>
      <c r="J333" s="203"/>
      <c r="K333" s="207"/>
      <c r="L333" s="199"/>
      <c r="M333" s="130"/>
      <c r="N333" s="199"/>
      <c r="O333" s="200"/>
      <c r="P333" s="200"/>
      <c r="Q333" s="130"/>
      <c r="R333" s="199"/>
      <c r="S333" s="200"/>
      <c r="T333" s="132"/>
      <c r="AB333" s="201" t="str">
        <f>IFERROR(__xludf.DUMMYFUNCTION("FILTER('설정시트'!$D$7:$K$20,'설정시트'!$C$7:$C$20=I333)"),"#N/A")</f>
        <v>#N/A</v>
      </c>
      <c r="AC333" s="201"/>
      <c r="AD333" s="201"/>
      <c r="AE333" s="201"/>
      <c r="AF333" s="201"/>
      <c r="AG333" s="201"/>
      <c r="AH333" s="201"/>
      <c r="AI333" s="201"/>
    </row>
    <row r="334">
      <c r="H334" s="205"/>
      <c r="I334" s="206"/>
      <c r="J334" s="203"/>
      <c r="K334" s="207"/>
      <c r="L334" s="199"/>
      <c r="M334" s="130"/>
      <c r="N334" s="199"/>
      <c r="O334" s="200"/>
      <c r="P334" s="200"/>
      <c r="Q334" s="130"/>
      <c r="R334" s="199"/>
      <c r="S334" s="200"/>
      <c r="T334" s="132"/>
      <c r="AB334" s="201" t="str">
        <f>IFERROR(__xludf.DUMMYFUNCTION("FILTER('설정시트'!$D$7:$K$20,'설정시트'!$C$7:$C$20=I334)"),"#N/A")</f>
        <v>#N/A</v>
      </c>
      <c r="AC334" s="201"/>
      <c r="AD334" s="201"/>
      <c r="AE334" s="201"/>
      <c r="AF334" s="201"/>
      <c r="AG334" s="201"/>
      <c r="AH334" s="201"/>
      <c r="AI334" s="201"/>
    </row>
    <row r="335">
      <c r="H335" s="205"/>
      <c r="I335" s="206"/>
      <c r="J335" s="203"/>
      <c r="K335" s="207"/>
      <c r="L335" s="199"/>
      <c r="M335" s="130"/>
      <c r="N335" s="199"/>
      <c r="O335" s="200"/>
      <c r="P335" s="200"/>
      <c r="Q335" s="130"/>
      <c r="R335" s="199"/>
      <c r="S335" s="200"/>
      <c r="T335" s="132"/>
      <c r="AB335" s="201" t="str">
        <f>IFERROR(__xludf.DUMMYFUNCTION("FILTER('설정시트'!$D$7:$K$20,'설정시트'!$C$7:$C$20=I335)"),"#N/A")</f>
        <v>#N/A</v>
      </c>
      <c r="AC335" s="201"/>
      <c r="AD335" s="201"/>
      <c r="AE335" s="201"/>
      <c r="AF335" s="201"/>
      <c r="AG335" s="201"/>
      <c r="AH335" s="201"/>
      <c r="AI335" s="201"/>
    </row>
    <row r="336">
      <c r="H336" s="205"/>
      <c r="I336" s="206"/>
      <c r="J336" s="203"/>
      <c r="K336" s="207"/>
      <c r="L336" s="199"/>
      <c r="M336" s="130"/>
      <c r="N336" s="199"/>
      <c r="O336" s="200"/>
      <c r="P336" s="200"/>
      <c r="Q336" s="130"/>
      <c r="R336" s="199"/>
      <c r="S336" s="200"/>
      <c r="T336" s="132"/>
      <c r="AB336" s="201" t="str">
        <f>IFERROR(__xludf.DUMMYFUNCTION("FILTER('설정시트'!$D$7:$K$20,'설정시트'!$C$7:$C$20=I336)"),"#N/A")</f>
        <v>#N/A</v>
      </c>
      <c r="AC336" s="201"/>
      <c r="AD336" s="201"/>
      <c r="AE336" s="201"/>
      <c r="AF336" s="201"/>
      <c r="AG336" s="201"/>
      <c r="AH336" s="201"/>
      <c r="AI336" s="201"/>
    </row>
    <row r="337">
      <c r="H337" s="205"/>
      <c r="I337" s="206"/>
      <c r="J337" s="203"/>
      <c r="K337" s="207"/>
      <c r="L337" s="199"/>
      <c r="M337" s="130"/>
      <c r="N337" s="199"/>
      <c r="O337" s="200"/>
      <c r="P337" s="200"/>
      <c r="Q337" s="130"/>
      <c r="R337" s="199"/>
      <c r="S337" s="200"/>
      <c r="T337" s="132"/>
      <c r="AB337" s="201" t="str">
        <f>IFERROR(__xludf.DUMMYFUNCTION("FILTER('설정시트'!$D$7:$K$20,'설정시트'!$C$7:$C$20=I337)"),"#N/A")</f>
        <v>#N/A</v>
      </c>
      <c r="AC337" s="201"/>
      <c r="AD337" s="201"/>
      <c r="AE337" s="201"/>
      <c r="AF337" s="201"/>
      <c r="AG337" s="201"/>
      <c r="AH337" s="201"/>
      <c r="AI337" s="201"/>
    </row>
    <row r="338">
      <c r="H338" s="205"/>
      <c r="I338" s="206"/>
      <c r="J338" s="203"/>
      <c r="K338" s="207"/>
      <c r="L338" s="199"/>
      <c r="M338" s="130"/>
      <c r="N338" s="199"/>
      <c r="O338" s="200"/>
      <c r="P338" s="200"/>
      <c r="Q338" s="130"/>
      <c r="R338" s="199"/>
      <c r="S338" s="200"/>
      <c r="T338" s="132"/>
      <c r="AB338" s="201" t="str">
        <f>IFERROR(__xludf.DUMMYFUNCTION("FILTER('설정시트'!$D$7:$K$20,'설정시트'!$C$7:$C$20=I338)"),"#N/A")</f>
        <v>#N/A</v>
      </c>
      <c r="AC338" s="201"/>
      <c r="AD338" s="201"/>
      <c r="AE338" s="201"/>
      <c r="AF338" s="201"/>
      <c r="AG338" s="201"/>
      <c r="AH338" s="201"/>
      <c r="AI338" s="201"/>
    </row>
    <row r="339">
      <c r="H339" s="205"/>
      <c r="I339" s="206"/>
      <c r="J339" s="203"/>
      <c r="K339" s="207"/>
      <c r="L339" s="199"/>
      <c r="M339" s="130"/>
      <c r="N339" s="199"/>
      <c r="O339" s="200"/>
      <c r="P339" s="200"/>
      <c r="Q339" s="130"/>
      <c r="R339" s="199"/>
      <c r="S339" s="200"/>
      <c r="T339" s="132"/>
      <c r="AB339" s="201" t="str">
        <f>IFERROR(__xludf.DUMMYFUNCTION("FILTER('설정시트'!$D$7:$K$20,'설정시트'!$C$7:$C$20=I339)"),"#N/A")</f>
        <v>#N/A</v>
      </c>
      <c r="AC339" s="201"/>
      <c r="AD339" s="201"/>
      <c r="AE339" s="201"/>
      <c r="AF339" s="201"/>
      <c r="AG339" s="201"/>
      <c r="AH339" s="201"/>
      <c r="AI339" s="201"/>
    </row>
    <row r="340">
      <c r="H340" s="205"/>
      <c r="I340" s="206"/>
      <c r="J340" s="203"/>
      <c r="K340" s="207"/>
      <c r="L340" s="199"/>
      <c r="M340" s="130"/>
      <c r="N340" s="199"/>
      <c r="O340" s="200"/>
      <c r="P340" s="200"/>
      <c r="Q340" s="130"/>
      <c r="R340" s="199"/>
      <c r="S340" s="200"/>
      <c r="T340" s="132"/>
      <c r="AB340" s="201" t="str">
        <f>IFERROR(__xludf.DUMMYFUNCTION("FILTER('설정시트'!$D$7:$K$20,'설정시트'!$C$7:$C$20=I340)"),"#N/A")</f>
        <v>#N/A</v>
      </c>
      <c r="AC340" s="201"/>
      <c r="AD340" s="201"/>
      <c r="AE340" s="201"/>
      <c r="AF340" s="201"/>
      <c r="AG340" s="201"/>
      <c r="AH340" s="201"/>
      <c r="AI340" s="201"/>
    </row>
    <row r="341">
      <c r="H341" s="205"/>
      <c r="I341" s="206"/>
      <c r="J341" s="203"/>
      <c r="K341" s="207"/>
      <c r="L341" s="199"/>
      <c r="M341" s="130"/>
      <c r="N341" s="199"/>
      <c r="O341" s="200"/>
      <c r="P341" s="200"/>
      <c r="Q341" s="130"/>
      <c r="R341" s="199"/>
      <c r="S341" s="200"/>
      <c r="T341" s="132"/>
      <c r="AB341" s="201" t="str">
        <f>IFERROR(__xludf.DUMMYFUNCTION("FILTER('설정시트'!$D$7:$K$20,'설정시트'!$C$7:$C$20=I341)"),"#N/A")</f>
        <v>#N/A</v>
      </c>
      <c r="AC341" s="201"/>
      <c r="AD341" s="201"/>
      <c r="AE341" s="201"/>
      <c r="AF341" s="201"/>
      <c r="AG341" s="201"/>
      <c r="AH341" s="201"/>
      <c r="AI341" s="201"/>
    </row>
    <row r="342">
      <c r="H342" s="205"/>
      <c r="I342" s="206"/>
      <c r="J342" s="203"/>
      <c r="K342" s="207"/>
      <c r="L342" s="199"/>
      <c r="M342" s="130"/>
      <c r="N342" s="199"/>
      <c r="O342" s="200"/>
      <c r="P342" s="200"/>
      <c r="Q342" s="130"/>
      <c r="R342" s="199"/>
      <c r="S342" s="200"/>
      <c r="T342" s="132"/>
      <c r="AB342" s="201" t="str">
        <f>IFERROR(__xludf.DUMMYFUNCTION("FILTER('설정시트'!$D$7:$K$20,'설정시트'!$C$7:$C$20=I342)"),"#N/A")</f>
        <v>#N/A</v>
      </c>
      <c r="AC342" s="201"/>
      <c r="AD342" s="201"/>
      <c r="AE342" s="201"/>
      <c r="AF342" s="201"/>
      <c r="AG342" s="201"/>
      <c r="AH342" s="201"/>
      <c r="AI342" s="201"/>
    </row>
    <row r="343">
      <c r="H343" s="205"/>
      <c r="I343" s="206"/>
      <c r="J343" s="203"/>
      <c r="K343" s="207"/>
      <c r="L343" s="199"/>
      <c r="M343" s="130"/>
      <c r="N343" s="199"/>
      <c r="O343" s="200"/>
      <c r="P343" s="200"/>
      <c r="Q343" s="130"/>
      <c r="R343" s="199"/>
      <c r="S343" s="200"/>
      <c r="T343" s="132"/>
      <c r="AB343" s="201" t="str">
        <f>IFERROR(__xludf.DUMMYFUNCTION("FILTER('설정시트'!$D$7:$K$20,'설정시트'!$C$7:$C$20=I343)"),"#N/A")</f>
        <v>#N/A</v>
      </c>
      <c r="AC343" s="201"/>
      <c r="AD343" s="201"/>
      <c r="AE343" s="201"/>
      <c r="AF343" s="201"/>
      <c r="AG343" s="201"/>
      <c r="AH343" s="201"/>
      <c r="AI343" s="201"/>
    </row>
    <row r="344">
      <c r="H344" s="205"/>
      <c r="I344" s="206"/>
      <c r="J344" s="203"/>
      <c r="K344" s="207"/>
      <c r="L344" s="199"/>
      <c r="M344" s="130"/>
      <c r="N344" s="199"/>
      <c r="O344" s="200"/>
      <c r="P344" s="200"/>
      <c r="Q344" s="130"/>
      <c r="R344" s="199"/>
      <c r="S344" s="200"/>
      <c r="T344" s="132"/>
      <c r="AB344" s="201" t="str">
        <f>IFERROR(__xludf.DUMMYFUNCTION("FILTER('설정시트'!$D$7:$K$20,'설정시트'!$C$7:$C$20=I344)"),"#N/A")</f>
        <v>#N/A</v>
      </c>
      <c r="AC344" s="201"/>
      <c r="AD344" s="201"/>
      <c r="AE344" s="201"/>
      <c r="AF344" s="201"/>
      <c r="AG344" s="201"/>
      <c r="AH344" s="201"/>
      <c r="AI344" s="201"/>
    </row>
    <row r="345">
      <c r="H345" s="205"/>
      <c r="I345" s="206"/>
      <c r="J345" s="203"/>
      <c r="K345" s="207"/>
      <c r="L345" s="199"/>
      <c r="M345" s="130"/>
      <c r="N345" s="199"/>
      <c r="O345" s="200"/>
      <c r="P345" s="200"/>
      <c r="Q345" s="130"/>
      <c r="R345" s="199"/>
      <c r="S345" s="200"/>
      <c r="T345" s="132"/>
      <c r="AB345" s="201" t="str">
        <f>IFERROR(__xludf.DUMMYFUNCTION("FILTER('설정시트'!$D$7:$K$20,'설정시트'!$C$7:$C$20=I345)"),"#N/A")</f>
        <v>#N/A</v>
      </c>
      <c r="AC345" s="201"/>
      <c r="AD345" s="201"/>
      <c r="AE345" s="201"/>
      <c r="AF345" s="201"/>
      <c r="AG345" s="201"/>
      <c r="AH345" s="201"/>
      <c r="AI345" s="201"/>
    </row>
    <row r="346">
      <c r="H346" s="205"/>
      <c r="I346" s="206"/>
      <c r="J346" s="203"/>
      <c r="K346" s="207"/>
      <c r="L346" s="199"/>
      <c r="M346" s="130"/>
      <c r="N346" s="199"/>
      <c r="O346" s="200"/>
      <c r="P346" s="200"/>
      <c r="Q346" s="130"/>
      <c r="R346" s="199"/>
      <c r="S346" s="200"/>
      <c r="T346" s="132"/>
      <c r="AB346" s="201" t="str">
        <f>IFERROR(__xludf.DUMMYFUNCTION("FILTER('설정시트'!$D$7:$K$20,'설정시트'!$C$7:$C$20=I346)"),"#N/A")</f>
        <v>#N/A</v>
      </c>
      <c r="AC346" s="201"/>
      <c r="AD346" s="201"/>
      <c r="AE346" s="201"/>
      <c r="AF346" s="201"/>
      <c r="AG346" s="201"/>
      <c r="AH346" s="201"/>
      <c r="AI346" s="201"/>
    </row>
    <row r="347">
      <c r="H347" s="205"/>
      <c r="I347" s="206"/>
      <c r="J347" s="203"/>
      <c r="K347" s="207"/>
      <c r="L347" s="199"/>
      <c r="M347" s="130"/>
      <c r="N347" s="199"/>
      <c r="O347" s="200"/>
      <c r="P347" s="200"/>
      <c r="Q347" s="130"/>
      <c r="R347" s="199"/>
      <c r="S347" s="200"/>
      <c r="T347" s="132"/>
      <c r="AB347" s="201" t="str">
        <f>IFERROR(__xludf.DUMMYFUNCTION("FILTER('설정시트'!$D$7:$K$20,'설정시트'!$C$7:$C$20=I347)"),"#N/A")</f>
        <v>#N/A</v>
      </c>
      <c r="AC347" s="201"/>
      <c r="AD347" s="201"/>
      <c r="AE347" s="201"/>
      <c r="AF347" s="201"/>
      <c r="AG347" s="201"/>
      <c r="AH347" s="201"/>
      <c r="AI347" s="201"/>
    </row>
    <row r="348">
      <c r="H348" s="205"/>
      <c r="I348" s="206"/>
      <c r="J348" s="203"/>
      <c r="K348" s="207"/>
      <c r="L348" s="199"/>
      <c r="M348" s="130"/>
      <c r="N348" s="199"/>
      <c r="O348" s="200"/>
      <c r="P348" s="200"/>
      <c r="Q348" s="130"/>
      <c r="R348" s="199"/>
      <c r="S348" s="200"/>
      <c r="T348" s="132"/>
      <c r="AB348" s="201" t="str">
        <f>IFERROR(__xludf.DUMMYFUNCTION("FILTER('설정시트'!$D$7:$K$20,'설정시트'!$C$7:$C$20=I348)"),"#N/A")</f>
        <v>#N/A</v>
      </c>
      <c r="AC348" s="201"/>
      <c r="AD348" s="201"/>
      <c r="AE348" s="201"/>
      <c r="AF348" s="201"/>
      <c r="AG348" s="201"/>
      <c r="AH348" s="201"/>
      <c r="AI348" s="201"/>
    </row>
    <row r="349">
      <c r="H349" s="205"/>
      <c r="I349" s="206"/>
      <c r="J349" s="203"/>
      <c r="K349" s="207"/>
      <c r="L349" s="199"/>
      <c r="M349" s="130"/>
      <c r="N349" s="199"/>
      <c r="O349" s="200"/>
      <c r="P349" s="200"/>
      <c r="Q349" s="130"/>
      <c r="R349" s="199"/>
      <c r="S349" s="200"/>
      <c r="T349" s="132"/>
      <c r="AB349" s="201" t="str">
        <f>IFERROR(__xludf.DUMMYFUNCTION("FILTER('설정시트'!$D$7:$K$20,'설정시트'!$C$7:$C$20=I349)"),"#N/A")</f>
        <v>#N/A</v>
      </c>
      <c r="AC349" s="201"/>
      <c r="AD349" s="201"/>
      <c r="AE349" s="201"/>
      <c r="AF349" s="201"/>
      <c r="AG349" s="201"/>
      <c r="AH349" s="201"/>
      <c r="AI349" s="201"/>
    </row>
    <row r="350">
      <c r="H350" s="205"/>
      <c r="I350" s="206"/>
      <c r="J350" s="203"/>
      <c r="K350" s="207"/>
      <c r="L350" s="199"/>
      <c r="M350" s="130"/>
      <c r="N350" s="199"/>
      <c r="O350" s="200"/>
      <c r="P350" s="200"/>
      <c r="Q350" s="130"/>
      <c r="R350" s="199"/>
      <c r="S350" s="200"/>
      <c r="T350" s="132"/>
      <c r="AB350" s="201" t="str">
        <f>IFERROR(__xludf.DUMMYFUNCTION("FILTER('설정시트'!$D$7:$K$20,'설정시트'!$C$7:$C$20=I350)"),"#N/A")</f>
        <v>#N/A</v>
      </c>
      <c r="AC350" s="201"/>
      <c r="AD350" s="201"/>
      <c r="AE350" s="201"/>
      <c r="AF350" s="201"/>
      <c r="AG350" s="201"/>
      <c r="AH350" s="201"/>
      <c r="AI350" s="201"/>
    </row>
    <row r="351">
      <c r="H351" s="205"/>
      <c r="I351" s="206"/>
      <c r="J351" s="203"/>
      <c r="K351" s="207"/>
      <c r="L351" s="199"/>
      <c r="M351" s="130"/>
      <c r="N351" s="199"/>
      <c r="O351" s="200"/>
      <c r="P351" s="200"/>
      <c r="Q351" s="130"/>
      <c r="R351" s="199"/>
      <c r="S351" s="200"/>
      <c r="T351" s="132"/>
      <c r="AB351" s="201" t="str">
        <f>IFERROR(__xludf.DUMMYFUNCTION("FILTER('설정시트'!$D$7:$K$20,'설정시트'!$C$7:$C$20=I351)"),"#N/A")</f>
        <v>#N/A</v>
      </c>
      <c r="AC351" s="201"/>
      <c r="AD351" s="201"/>
      <c r="AE351" s="201"/>
      <c r="AF351" s="201"/>
      <c r="AG351" s="201"/>
      <c r="AH351" s="201"/>
      <c r="AI351" s="201"/>
    </row>
    <row r="352">
      <c r="H352" s="205"/>
      <c r="I352" s="206"/>
      <c r="J352" s="203"/>
      <c r="K352" s="207"/>
      <c r="L352" s="199"/>
      <c r="M352" s="130"/>
      <c r="N352" s="199"/>
      <c r="O352" s="200"/>
      <c r="P352" s="200"/>
      <c r="Q352" s="130"/>
      <c r="R352" s="199"/>
      <c r="S352" s="200"/>
      <c r="T352" s="132"/>
      <c r="AB352" s="201" t="str">
        <f>IFERROR(__xludf.DUMMYFUNCTION("FILTER('설정시트'!$D$7:$K$20,'설정시트'!$C$7:$C$20=I352)"),"#N/A")</f>
        <v>#N/A</v>
      </c>
      <c r="AC352" s="201"/>
      <c r="AD352" s="201"/>
      <c r="AE352" s="201"/>
      <c r="AF352" s="201"/>
      <c r="AG352" s="201"/>
      <c r="AH352" s="201"/>
      <c r="AI352" s="201"/>
    </row>
    <row r="353">
      <c r="H353" s="205"/>
      <c r="I353" s="206"/>
      <c r="J353" s="203"/>
      <c r="K353" s="207"/>
      <c r="L353" s="199"/>
      <c r="M353" s="130"/>
      <c r="N353" s="199"/>
      <c r="O353" s="200"/>
      <c r="P353" s="200"/>
      <c r="Q353" s="130"/>
      <c r="R353" s="199"/>
      <c r="S353" s="200"/>
      <c r="T353" s="132"/>
      <c r="AB353" s="201" t="str">
        <f>IFERROR(__xludf.DUMMYFUNCTION("FILTER('설정시트'!$D$7:$K$20,'설정시트'!$C$7:$C$20=I353)"),"#N/A")</f>
        <v>#N/A</v>
      </c>
      <c r="AC353" s="201"/>
      <c r="AD353" s="201"/>
      <c r="AE353" s="201"/>
      <c r="AF353" s="201"/>
      <c r="AG353" s="201"/>
      <c r="AH353" s="201"/>
      <c r="AI353" s="201"/>
    </row>
    <row r="354">
      <c r="H354" s="205"/>
      <c r="I354" s="206"/>
      <c r="J354" s="203"/>
      <c r="K354" s="207"/>
      <c r="L354" s="199"/>
      <c r="M354" s="130"/>
      <c r="N354" s="199"/>
      <c r="O354" s="200"/>
      <c r="P354" s="200"/>
      <c r="Q354" s="130"/>
      <c r="R354" s="199"/>
      <c r="S354" s="200"/>
      <c r="T354" s="132"/>
      <c r="AB354" s="201" t="str">
        <f>IFERROR(__xludf.DUMMYFUNCTION("FILTER('설정시트'!$D$7:$K$20,'설정시트'!$C$7:$C$20=I354)"),"#N/A")</f>
        <v>#N/A</v>
      </c>
      <c r="AC354" s="201"/>
      <c r="AD354" s="201"/>
      <c r="AE354" s="201"/>
      <c r="AF354" s="201"/>
      <c r="AG354" s="201"/>
      <c r="AH354" s="201"/>
      <c r="AI354" s="201"/>
    </row>
    <row r="355">
      <c r="H355" s="205"/>
      <c r="I355" s="206"/>
      <c r="J355" s="203"/>
      <c r="K355" s="207"/>
      <c r="L355" s="199"/>
      <c r="M355" s="130"/>
      <c r="N355" s="199"/>
      <c r="O355" s="200"/>
      <c r="P355" s="200"/>
      <c r="Q355" s="130"/>
      <c r="R355" s="199"/>
      <c r="S355" s="200"/>
      <c r="T355" s="132"/>
      <c r="AB355" s="201" t="str">
        <f>IFERROR(__xludf.DUMMYFUNCTION("FILTER('설정시트'!$D$7:$K$20,'설정시트'!$C$7:$C$20=I355)"),"#N/A")</f>
        <v>#N/A</v>
      </c>
      <c r="AC355" s="201"/>
      <c r="AD355" s="201"/>
      <c r="AE355" s="201"/>
      <c r="AF355" s="201"/>
      <c r="AG355" s="201"/>
      <c r="AH355" s="201"/>
      <c r="AI355" s="201"/>
    </row>
    <row r="356">
      <c r="H356" s="205"/>
      <c r="I356" s="206"/>
      <c r="J356" s="203"/>
      <c r="K356" s="207"/>
      <c r="L356" s="199"/>
      <c r="M356" s="130"/>
      <c r="N356" s="199"/>
      <c r="O356" s="200"/>
      <c r="P356" s="200"/>
      <c r="Q356" s="130"/>
      <c r="R356" s="199"/>
      <c r="S356" s="200"/>
      <c r="T356" s="132"/>
      <c r="AB356" s="201" t="str">
        <f>IFERROR(__xludf.DUMMYFUNCTION("FILTER('설정시트'!$D$7:$K$20,'설정시트'!$C$7:$C$20=I356)"),"#N/A")</f>
        <v>#N/A</v>
      </c>
      <c r="AC356" s="201"/>
      <c r="AD356" s="201"/>
      <c r="AE356" s="201"/>
      <c r="AF356" s="201"/>
      <c r="AG356" s="201"/>
      <c r="AH356" s="201"/>
      <c r="AI356" s="201"/>
    </row>
    <row r="357">
      <c r="H357" s="205"/>
      <c r="I357" s="206"/>
      <c r="J357" s="203"/>
      <c r="K357" s="207"/>
      <c r="L357" s="199"/>
      <c r="M357" s="130"/>
      <c r="N357" s="199"/>
      <c r="O357" s="200"/>
      <c r="P357" s="200"/>
      <c r="Q357" s="130"/>
      <c r="R357" s="199"/>
      <c r="S357" s="200"/>
      <c r="T357" s="132"/>
      <c r="AB357" s="201" t="str">
        <f>IFERROR(__xludf.DUMMYFUNCTION("FILTER('설정시트'!$D$7:$K$20,'설정시트'!$C$7:$C$20=I357)"),"#N/A")</f>
        <v>#N/A</v>
      </c>
      <c r="AC357" s="201"/>
      <c r="AD357" s="201"/>
      <c r="AE357" s="201"/>
      <c r="AF357" s="201"/>
      <c r="AG357" s="201"/>
      <c r="AH357" s="201"/>
      <c r="AI357" s="201"/>
    </row>
    <row r="358">
      <c r="H358" s="205"/>
      <c r="I358" s="206"/>
      <c r="J358" s="203"/>
      <c r="K358" s="207"/>
      <c r="L358" s="199"/>
      <c r="M358" s="130"/>
      <c r="N358" s="199"/>
      <c r="O358" s="200"/>
      <c r="P358" s="200"/>
      <c r="Q358" s="130"/>
      <c r="R358" s="199"/>
      <c r="S358" s="200"/>
      <c r="T358" s="132"/>
      <c r="AB358" s="201" t="str">
        <f>IFERROR(__xludf.DUMMYFUNCTION("FILTER('설정시트'!$D$7:$K$20,'설정시트'!$C$7:$C$20=I358)"),"#N/A")</f>
        <v>#N/A</v>
      </c>
      <c r="AC358" s="201"/>
      <c r="AD358" s="201"/>
      <c r="AE358" s="201"/>
      <c r="AF358" s="201"/>
      <c r="AG358" s="201"/>
      <c r="AH358" s="201"/>
      <c r="AI358" s="201"/>
    </row>
    <row r="359">
      <c r="H359" s="205"/>
      <c r="I359" s="206"/>
      <c r="J359" s="203"/>
      <c r="K359" s="207"/>
      <c r="L359" s="199"/>
      <c r="M359" s="130"/>
      <c r="N359" s="199"/>
      <c r="O359" s="200"/>
      <c r="P359" s="200"/>
      <c r="Q359" s="130"/>
      <c r="R359" s="199"/>
      <c r="S359" s="200"/>
      <c r="T359" s="132"/>
      <c r="AB359" s="201" t="str">
        <f>IFERROR(__xludf.DUMMYFUNCTION("FILTER('설정시트'!$D$7:$K$20,'설정시트'!$C$7:$C$20=I359)"),"#N/A")</f>
        <v>#N/A</v>
      </c>
      <c r="AC359" s="201"/>
      <c r="AD359" s="201"/>
      <c r="AE359" s="201"/>
      <c r="AF359" s="201"/>
      <c r="AG359" s="201"/>
      <c r="AH359" s="201"/>
      <c r="AI359" s="201"/>
    </row>
    <row r="360">
      <c r="H360" s="205"/>
      <c r="I360" s="206"/>
      <c r="J360" s="203"/>
      <c r="K360" s="207"/>
      <c r="L360" s="199"/>
      <c r="M360" s="130"/>
      <c r="N360" s="199"/>
      <c r="O360" s="200"/>
      <c r="P360" s="200"/>
      <c r="Q360" s="130"/>
      <c r="R360" s="199"/>
      <c r="S360" s="200"/>
      <c r="T360" s="132"/>
      <c r="AB360" s="201" t="str">
        <f>IFERROR(__xludf.DUMMYFUNCTION("FILTER('설정시트'!$D$7:$K$20,'설정시트'!$C$7:$C$20=I360)"),"#N/A")</f>
        <v>#N/A</v>
      </c>
      <c r="AC360" s="201"/>
      <c r="AD360" s="201"/>
      <c r="AE360" s="201"/>
      <c r="AF360" s="201"/>
      <c r="AG360" s="201"/>
      <c r="AH360" s="201"/>
      <c r="AI360" s="201"/>
    </row>
    <row r="361">
      <c r="H361" s="205"/>
      <c r="I361" s="206"/>
      <c r="J361" s="203"/>
      <c r="K361" s="207"/>
      <c r="L361" s="199"/>
      <c r="M361" s="130"/>
      <c r="N361" s="199"/>
      <c r="O361" s="200"/>
      <c r="P361" s="200"/>
      <c r="Q361" s="130"/>
      <c r="R361" s="199"/>
      <c r="S361" s="200"/>
      <c r="T361" s="132"/>
      <c r="AB361" s="201" t="str">
        <f>IFERROR(__xludf.DUMMYFUNCTION("FILTER('설정시트'!$D$7:$K$20,'설정시트'!$C$7:$C$20=I361)"),"#N/A")</f>
        <v>#N/A</v>
      </c>
      <c r="AC361" s="201"/>
      <c r="AD361" s="201"/>
      <c r="AE361" s="201"/>
      <c r="AF361" s="201"/>
      <c r="AG361" s="201"/>
      <c r="AH361" s="201"/>
      <c r="AI361" s="201"/>
    </row>
    <row r="362">
      <c r="H362" s="205"/>
      <c r="I362" s="206"/>
      <c r="J362" s="203"/>
      <c r="K362" s="207"/>
      <c r="L362" s="199"/>
      <c r="M362" s="130"/>
      <c r="N362" s="199"/>
      <c r="O362" s="200"/>
      <c r="P362" s="200"/>
      <c r="Q362" s="130"/>
      <c r="R362" s="199"/>
      <c r="S362" s="200"/>
      <c r="T362" s="132"/>
      <c r="AB362" s="201" t="str">
        <f>IFERROR(__xludf.DUMMYFUNCTION("FILTER('설정시트'!$D$7:$K$20,'설정시트'!$C$7:$C$20=I362)"),"#N/A")</f>
        <v>#N/A</v>
      </c>
      <c r="AC362" s="201"/>
      <c r="AD362" s="201"/>
      <c r="AE362" s="201"/>
      <c r="AF362" s="201"/>
      <c r="AG362" s="201"/>
      <c r="AH362" s="201"/>
      <c r="AI362" s="201"/>
    </row>
    <row r="363">
      <c r="H363" s="205"/>
      <c r="I363" s="206"/>
      <c r="J363" s="203"/>
      <c r="K363" s="207"/>
      <c r="L363" s="199"/>
      <c r="M363" s="130"/>
      <c r="N363" s="199"/>
      <c r="O363" s="200"/>
      <c r="P363" s="200"/>
      <c r="Q363" s="130"/>
      <c r="R363" s="199"/>
      <c r="S363" s="200"/>
      <c r="T363" s="132"/>
      <c r="AB363" s="201" t="str">
        <f>IFERROR(__xludf.DUMMYFUNCTION("FILTER('설정시트'!$D$7:$K$20,'설정시트'!$C$7:$C$20=I363)"),"#N/A")</f>
        <v>#N/A</v>
      </c>
      <c r="AC363" s="201"/>
      <c r="AD363" s="201"/>
      <c r="AE363" s="201"/>
      <c r="AF363" s="201"/>
      <c r="AG363" s="201"/>
      <c r="AH363" s="201"/>
      <c r="AI363" s="201"/>
    </row>
    <row r="364">
      <c r="H364" s="205"/>
      <c r="I364" s="206"/>
      <c r="J364" s="203"/>
      <c r="K364" s="207"/>
      <c r="L364" s="199"/>
      <c r="M364" s="130"/>
      <c r="N364" s="199"/>
      <c r="O364" s="200"/>
      <c r="P364" s="200"/>
      <c r="Q364" s="130"/>
      <c r="R364" s="199"/>
      <c r="S364" s="200"/>
      <c r="T364" s="132"/>
      <c r="AB364" s="201" t="str">
        <f>IFERROR(__xludf.DUMMYFUNCTION("FILTER('설정시트'!$D$7:$K$20,'설정시트'!$C$7:$C$20=I364)"),"#N/A")</f>
        <v>#N/A</v>
      </c>
      <c r="AC364" s="201"/>
      <c r="AD364" s="201"/>
      <c r="AE364" s="201"/>
      <c r="AF364" s="201"/>
      <c r="AG364" s="201"/>
      <c r="AH364" s="201"/>
      <c r="AI364" s="201"/>
    </row>
    <row r="365">
      <c r="H365" s="205"/>
      <c r="I365" s="206"/>
      <c r="J365" s="203"/>
      <c r="K365" s="207"/>
      <c r="L365" s="199"/>
      <c r="M365" s="130"/>
      <c r="N365" s="199"/>
      <c r="O365" s="200"/>
      <c r="P365" s="200"/>
      <c r="Q365" s="130"/>
      <c r="R365" s="199"/>
      <c r="S365" s="200"/>
      <c r="T365" s="132"/>
      <c r="AB365" s="201" t="str">
        <f>IFERROR(__xludf.DUMMYFUNCTION("FILTER('설정시트'!$D$7:$K$20,'설정시트'!$C$7:$C$20=I365)"),"#N/A")</f>
        <v>#N/A</v>
      </c>
      <c r="AC365" s="201"/>
      <c r="AD365" s="201"/>
      <c r="AE365" s="201"/>
      <c r="AF365" s="201"/>
      <c r="AG365" s="201"/>
      <c r="AH365" s="201"/>
      <c r="AI365" s="201"/>
    </row>
    <row r="366">
      <c r="H366" s="205"/>
      <c r="I366" s="206"/>
      <c r="J366" s="203"/>
      <c r="K366" s="207"/>
      <c r="L366" s="199"/>
      <c r="M366" s="130"/>
      <c r="N366" s="199"/>
      <c r="O366" s="200"/>
      <c r="P366" s="200"/>
      <c r="Q366" s="130"/>
      <c r="R366" s="199"/>
      <c r="S366" s="200"/>
      <c r="T366" s="132"/>
      <c r="AB366" s="201" t="str">
        <f>IFERROR(__xludf.DUMMYFUNCTION("FILTER('설정시트'!$D$7:$K$20,'설정시트'!$C$7:$C$20=I366)"),"#N/A")</f>
        <v>#N/A</v>
      </c>
      <c r="AC366" s="201"/>
      <c r="AD366" s="201"/>
      <c r="AE366" s="201"/>
      <c r="AF366" s="201"/>
      <c r="AG366" s="201"/>
      <c r="AH366" s="201"/>
      <c r="AI366" s="201"/>
    </row>
    <row r="367">
      <c r="H367" s="205"/>
      <c r="I367" s="206"/>
      <c r="J367" s="203"/>
      <c r="K367" s="207"/>
      <c r="L367" s="199"/>
      <c r="M367" s="130"/>
      <c r="N367" s="199"/>
      <c r="O367" s="200"/>
      <c r="P367" s="200"/>
      <c r="Q367" s="130"/>
      <c r="R367" s="199"/>
      <c r="S367" s="200"/>
      <c r="T367" s="132"/>
      <c r="AB367" s="201" t="str">
        <f>IFERROR(__xludf.DUMMYFUNCTION("FILTER('설정시트'!$D$7:$K$20,'설정시트'!$C$7:$C$20=I367)"),"#N/A")</f>
        <v>#N/A</v>
      </c>
      <c r="AC367" s="201"/>
      <c r="AD367" s="201"/>
      <c r="AE367" s="201"/>
      <c r="AF367" s="201"/>
      <c r="AG367" s="201"/>
      <c r="AH367" s="201"/>
      <c r="AI367" s="201"/>
    </row>
    <row r="368">
      <c r="H368" s="205"/>
      <c r="I368" s="206"/>
      <c r="J368" s="203"/>
      <c r="K368" s="207"/>
      <c r="L368" s="199"/>
      <c r="M368" s="130"/>
      <c r="N368" s="199"/>
      <c r="O368" s="200"/>
      <c r="P368" s="200"/>
      <c r="Q368" s="130"/>
      <c r="R368" s="199"/>
      <c r="S368" s="200"/>
      <c r="T368" s="132"/>
      <c r="AB368" s="201" t="str">
        <f>IFERROR(__xludf.DUMMYFUNCTION("FILTER('설정시트'!$D$7:$K$20,'설정시트'!$C$7:$C$20=I368)"),"#N/A")</f>
        <v>#N/A</v>
      </c>
      <c r="AC368" s="201"/>
      <c r="AD368" s="201"/>
      <c r="AE368" s="201"/>
      <c r="AF368" s="201"/>
      <c r="AG368" s="201"/>
      <c r="AH368" s="201"/>
      <c r="AI368" s="201"/>
    </row>
    <row r="369">
      <c r="H369" s="205"/>
      <c r="I369" s="206"/>
      <c r="J369" s="203"/>
      <c r="K369" s="207"/>
      <c r="L369" s="199"/>
      <c r="M369" s="130"/>
      <c r="N369" s="199"/>
      <c r="O369" s="200"/>
      <c r="P369" s="200"/>
      <c r="Q369" s="130"/>
      <c r="R369" s="199"/>
      <c r="S369" s="200"/>
      <c r="T369" s="132"/>
      <c r="AB369" s="201" t="str">
        <f>IFERROR(__xludf.DUMMYFUNCTION("FILTER('설정시트'!$D$7:$K$20,'설정시트'!$C$7:$C$20=I369)"),"#N/A")</f>
        <v>#N/A</v>
      </c>
      <c r="AC369" s="201"/>
      <c r="AD369" s="201"/>
      <c r="AE369" s="201"/>
      <c r="AF369" s="201"/>
      <c r="AG369" s="201"/>
      <c r="AH369" s="201"/>
      <c r="AI369" s="201"/>
    </row>
    <row r="370">
      <c r="H370" s="205"/>
      <c r="I370" s="206"/>
      <c r="J370" s="203"/>
      <c r="K370" s="207"/>
      <c r="L370" s="199"/>
      <c r="M370" s="130"/>
      <c r="N370" s="199"/>
      <c r="O370" s="200"/>
      <c r="P370" s="200"/>
      <c r="Q370" s="130"/>
      <c r="R370" s="199"/>
      <c r="S370" s="200"/>
      <c r="T370" s="132"/>
      <c r="AB370" s="201" t="str">
        <f>IFERROR(__xludf.DUMMYFUNCTION("FILTER('설정시트'!$D$7:$K$20,'설정시트'!$C$7:$C$20=I370)"),"#N/A")</f>
        <v>#N/A</v>
      </c>
      <c r="AC370" s="201"/>
      <c r="AD370" s="201"/>
      <c r="AE370" s="201"/>
      <c r="AF370" s="201"/>
      <c r="AG370" s="201"/>
      <c r="AH370" s="201"/>
      <c r="AI370" s="201"/>
    </row>
    <row r="371">
      <c r="H371" s="205"/>
      <c r="I371" s="206"/>
      <c r="J371" s="203"/>
      <c r="K371" s="207"/>
      <c r="L371" s="199"/>
      <c r="M371" s="130"/>
      <c r="N371" s="199"/>
      <c r="O371" s="200"/>
      <c r="P371" s="200"/>
      <c r="Q371" s="130"/>
      <c r="R371" s="199"/>
      <c r="S371" s="200"/>
      <c r="T371" s="132"/>
      <c r="AB371" s="201" t="str">
        <f>IFERROR(__xludf.DUMMYFUNCTION("FILTER('설정시트'!$D$7:$K$20,'설정시트'!$C$7:$C$20=I371)"),"#N/A")</f>
        <v>#N/A</v>
      </c>
      <c r="AC371" s="201"/>
      <c r="AD371" s="201"/>
      <c r="AE371" s="201"/>
      <c r="AF371" s="201"/>
      <c r="AG371" s="201"/>
      <c r="AH371" s="201"/>
      <c r="AI371" s="201"/>
    </row>
    <row r="372">
      <c r="H372" s="205"/>
      <c r="I372" s="206"/>
      <c r="J372" s="203"/>
      <c r="K372" s="207"/>
      <c r="L372" s="199"/>
      <c r="M372" s="130"/>
      <c r="N372" s="199"/>
      <c r="O372" s="200"/>
      <c r="P372" s="200"/>
      <c r="Q372" s="130"/>
      <c r="R372" s="199"/>
      <c r="S372" s="200"/>
      <c r="T372" s="132"/>
      <c r="AB372" s="201" t="str">
        <f>IFERROR(__xludf.DUMMYFUNCTION("FILTER('설정시트'!$D$7:$K$20,'설정시트'!$C$7:$C$20=I372)"),"#N/A")</f>
        <v>#N/A</v>
      </c>
      <c r="AC372" s="201"/>
      <c r="AD372" s="201"/>
      <c r="AE372" s="201"/>
      <c r="AF372" s="201"/>
      <c r="AG372" s="201"/>
      <c r="AH372" s="201"/>
      <c r="AI372" s="201"/>
    </row>
    <row r="373">
      <c r="H373" s="205"/>
      <c r="I373" s="206"/>
      <c r="J373" s="203"/>
      <c r="K373" s="207"/>
      <c r="L373" s="199"/>
      <c r="M373" s="130"/>
      <c r="N373" s="199"/>
      <c r="O373" s="200"/>
      <c r="P373" s="200"/>
      <c r="Q373" s="130"/>
      <c r="R373" s="199"/>
      <c r="S373" s="200"/>
      <c r="T373" s="132"/>
      <c r="AB373" s="201" t="str">
        <f>IFERROR(__xludf.DUMMYFUNCTION("FILTER('설정시트'!$D$7:$K$20,'설정시트'!$C$7:$C$20=I373)"),"#N/A")</f>
        <v>#N/A</v>
      </c>
      <c r="AC373" s="201"/>
      <c r="AD373" s="201"/>
      <c r="AE373" s="201"/>
      <c r="AF373" s="201"/>
      <c r="AG373" s="201"/>
      <c r="AH373" s="201"/>
      <c r="AI373" s="201"/>
    </row>
    <row r="374">
      <c r="H374" s="205"/>
      <c r="I374" s="206"/>
      <c r="J374" s="203"/>
      <c r="K374" s="207"/>
      <c r="L374" s="199"/>
      <c r="M374" s="130"/>
      <c r="N374" s="199"/>
      <c r="O374" s="200"/>
      <c r="P374" s="200"/>
      <c r="Q374" s="130"/>
      <c r="R374" s="199"/>
      <c r="S374" s="200"/>
      <c r="T374" s="132"/>
      <c r="AB374" s="201" t="str">
        <f>IFERROR(__xludf.DUMMYFUNCTION("FILTER('설정시트'!$D$7:$K$20,'설정시트'!$C$7:$C$20=I374)"),"#N/A")</f>
        <v>#N/A</v>
      </c>
      <c r="AC374" s="201"/>
      <c r="AD374" s="201"/>
      <c r="AE374" s="201"/>
      <c r="AF374" s="201"/>
      <c r="AG374" s="201"/>
      <c r="AH374" s="201"/>
      <c r="AI374" s="201"/>
    </row>
    <row r="375">
      <c r="H375" s="205"/>
      <c r="I375" s="206"/>
      <c r="J375" s="203"/>
      <c r="K375" s="207"/>
      <c r="L375" s="199"/>
      <c r="M375" s="130"/>
      <c r="N375" s="199"/>
      <c r="O375" s="200"/>
      <c r="P375" s="200"/>
      <c r="Q375" s="130"/>
      <c r="R375" s="199"/>
      <c r="S375" s="200"/>
      <c r="T375" s="132"/>
      <c r="AB375" s="201" t="str">
        <f>IFERROR(__xludf.DUMMYFUNCTION("FILTER('설정시트'!$D$7:$K$20,'설정시트'!$C$7:$C$20=I375)"),"#N/A")</f>
        <v>#N/A</v>
      </c>
      <c r="AC375" s="201"/>
      <c r="AD375" s="201"/>
      <c r="AE375" s="201"/>
      <c r="AF375" s="201"/>
      <c r="AG375" s="201"/>
      <c r="AH375" s="201"/>
      <c r="AI375" s="201"/>
    </row>
    <row r="376">
      <c r="H376" s="205"/>
      <c r="I376" s="206"/>
      <c r="J376" s="203"/>
      <c r="K376" s="207"/>
      <c r="L376" s="199"/>
      <c r="M376" s="130"/>
      <c r="N376" s="199"/>
      <c r="O376" s="200"/>
      <c r="P376" s="200"/>
      <c r="Q376" s="130"/>
      <c r="R376" s="199"/>
      <c r="S376" s="200"/>
      <c r="T376" s="132"/>
      <c r="AB376" s="201" t="str">
        <f>IFERROR(__xludf.DUMMYFUNCTION("FILTER('설정시트'!$D$7:$K$20,'설정시트'!$C$7:$C$20=I376)"),"#N/A")</f>
        <v>#N/A</v>
      </c>
      <c r="AC376" s="201"/>
      <c r="AD376" s="201"/>
      <c r="AE376" s="201"/>
      <c r="AF376" s="201"/>
      <c r="AG376" s="201"/>
      <c r="AH376" s="201"/>
      <c r="AI376" s="201"/>
    </row>
    <row r="377">
      <c r="H377" s="205"/>
      <c r="I377" s="206"/>
      <c r="J377" s="203"/>
      <c r="K377" s="207"/>
      <c r="L377" s="199"/>
      <c r="M377" s="130"/>
      <c r="N377" s="199"/>
      <c r="O377" s="200"/>
      <c r="P377" s="200"/>
      <c r="Q377" s="130"/>
      <c r="R377" s="199"/>
      <c r="S377" s="200"/>
      <c r="T377" s="132"/>
      <c r="AB377" s="201" t="str">
        <f>IFERROR(__xludf.DUMMYFUNCTION("FILTER('설정시트'!$D$7:$K$20,'설정시트'!$C$7:$C$20=I377)"),"#N/A")</f>
        <v>#N/A</v>
      </c>
      <c r="AC377" s="201"/>
      <c r="AD377" s="201"/>
      <c r="AE377" s="201"/>
      <c r="AF377" s="201"/>
      <c r="AG377" s="201"/>
      <c r="AH377" s="201"/>
      <c r="AI377" s="201"/>
    </row>
    <row r="378">
      <c r="H378" s="205"/>
      <c r="I378" s="206"/>
      <c r="J378" s="203"/>
      <c r="K378" s="207"/>
      <c r="L378" s="199"/>
      <c r="M378" s="130"/>
      <c r="N378" s="199"/>
      <c r="O378" s="200"/>
      <c r="P378" s="200"/>
      <c r="Q378" s="130"/>
      <c r="R378" s="199"/>
      <c r="S378" s="200"/>
      <c r="T378" s="132"/>
      <c r="AB378" s="201" t="str">
        <f>IFERROR(__xludf.DUMMYFUNCTION("FILTER('설정시트'!$D$7:$K$20,'설정시트'!$C$7:$C$20=I378)"),"#N/A")</f>
        <v>#N/A</v>
      </c>
      <c r="AC378" s="201"/>
      <c r="AD378" s="201"/>
      <c r="AE378" s="201"/>
      <c r="AF378" s="201"/>
      <c r="AG378" s="201"/>
      <c r="AH378" s="201"/>
      <c r="AI378" s="201"/>
    </row>
    <row r="379">
      <c r="H379" s="205"/>
      <c r="I379" s="206"/>
      <c r="J379" s="203"/>
      <c r="K379" s="207"/>
      <c r="L379" s="199"/>
      <c r="M379" s="130"/>
      <c r="N379" s="199"/>
      <c r="O379" s="200"/>
      <c r="P379" s="200"/>
      <c r="Q379" s="130"/>
      <c r="R379" s="199"/>
      <c r="S379" s="200"/>
      <c r="T379" s="132"/>
      <c r="AB379" s="201" t="str">
        <f>IFERROR(__xludf.DUMMYFUNCTION("FILTER('설정시트'!$D$7:$K$20,'설정시트'!$C$7:$C$20=I379)"),"#N/A")</f>
        <v>#N/A</v>
      </c>
      <c r="AC379" s="201"/>
      <c r="AD379" s="201"/>
      <c r="AE379" s="201"/>
      <c r="AF379" s="201"/>
      <c r="AG379" s="201"/>
      <c r="AH379" s="201"/>
      <c r="AI379" s="201"/>
    </row>
    <row r="380">
      <c r="H380" s="205"/>
      <c r="I380" s="206"/>
      <c r="J380" s="203"/>
      <c r="K380" s="207"/>
      <c r="L380" s="199"/>
      <c r="M380" s="130"/>
      <c r="N380" s="199"/>
      <c r="O380" s="200"/>
      <c r="P380" s="200"/>
      <c r="Q380" s="130"/>
      <c r="R380" s="199"/>
      <c r="S380" s="200"/>
      <c r="T380" s="132"/>
      <c r="AB380" s="201" t="str">
        <f>IFERROR(__xludf.DUMMYFUNCTION("FILTER('설정시트'!$D$7:$K$20,'설정시트'!$C$7:$C$20=I380)"),"#N/A")</f>
        <v>#N/A</v>
      </c>
      <c r="AC380" s="201"/>
      <c r="AD380" s="201"/>
      <c r="AE380" s="201"/>
      <c r="AF380" s="201"/>
      <c r="AG380" s="201"/>
      <c r="AH380" s="201"/>
      <c r="AI380" s="201"/>
    </row>
    <row r="381">
      <c r="H381" s="205"/>
      <c r="I381" s="206"/>
      <c r="J381" s="203"/>
      <c r="K381" s="207"/>
      <c r="L381" s="199"/>
      <c r="M381" s="130"/>
      <c r="N381" s="199"/>
      <c r="O381" s="200"/>
      <c r="P381" s="200"/>
      <c r="Q381" s="130"/>
      <c r="R381" s="199"/>
      <c r="S381" s="200"/>
      <c r="T381" s="132"/>
      <c r="AB381" s="201" t="str">
        <f>IFERROR(__xludf.DUMMYFUNCTION("FILTER('설정시트'!$D$7:$K$20,'설정시트'!$C$7:$C$20=I381)"),"#N/A")</f>
        <v>#N/A</v>
      </c>
      <c r="AC381" s="201"/>
      <c r="AD381" s="201"/>
      <c r="AE381" s="201"/>
      <c r="AF381" s="201"/>
      <c r="AG381" s="201"/>
      <c r="AH381" s="201"/>
      <c r="AI381" s="201"/>
    </row>
    <row r="382">
      <c r="H382" s="205"/>
      <c r="I382" s="206"/>
      <c r="J382" s="203"/>
      <c r="K382" s="207"/>
      <c r="L382" s="199"/>
      <c r="M382" s="130"/>
      <c r="N382" s="199"/>
      <c r="O382" s="200"/>
      <c r="P382" s="200"/>
      <c r="Q382" s="130"/>
      <c r="R382" s="199"/>
      <c r="S382" s="200"/>
      <c r="T382" s="132"/>
      <c r="AB382" s="201" t="str">
        <f>IFERROR(__xludf.DUMMYFUNCTION("FILTER('설정시트'!$D$7:$K$20,'설정시트'!$C$7:$C$20=I382)"),"#N/A")</f>
        <v>#N/A</v>
      </c>
      <c r="AC382" s="201"/>
      <c r="AD382" s="201"/>
      <c r="AE382" s="201"/>
      <c r="AF382" s="201"/>
      <c r="AG382" s="201"/>
      <c r="AH382" s="201"/>
      <c r="AI382" s="201"/>
    </row>
    <row r="383">
      <c r="H383" s="205"/>
      <c r="I383" s="206"/>
      <c r="J383" s="203"/>
      <c r="K383" s="207"/>
      <c r="L383" s="199"/>
      <c r="M383" s="130"/>
      <c r="N383" s="199"/>
      <c r="O383" s="200"/>
      <c r="P383" s="200"/>
      <c r="Q383" s="130"/>
      <c r="R383" s="199"/>
      <c r="S383" s="200"/>
      <c r="T383" s="132"/>
      <c r="AB383" s="201" t="str">
        <f>IFERROR(__xludf.DUMMYFUNCTION("FILTER('설정시트'!$D$7:$K$20,'설정시트'!$C$7:$C$20=I383)"),"#N/A")</f>
        <v>#N/A</v>
      </c>
      <c r="AC383" s="201"/>
      <c r="AD383" s="201"/>
      <c r="AE383" s="201"/>
      <c r="AF383" s="201"/>
      <c r="AG383" s="201"/>
      <c r="AH383" s="201"/>
      <c r="AI383" s="201"/>
    </row>
    <row r="384">
      <c r="H384" s="205"/>
      <c r="I384" s="206"/>
      <c r="J384" s="203"/>
      <c r="K384" s="207"/>
      <c r="L384" s="199"/>
      <c r="M384" s="130"/>
      <c r="N384" s="199"/>
      <c r="O384" s="200"/>
      <c r="P384" s="200"/>
      <c r="Q384" s="130"/>
      <c r="R384" s="199"/>
      <c r="S384" s="200"/>
      <c r="T384" s="132"/>
      <c r="AB384" s="201" t="str">
        <f>IFERROR(__xludf.DUMMYFUNCTION("FILTER('설정시트'!$D$7:$K$20,'설정시트'!$C$7:$C$20=I384)"),"#N/A")</f>
        <v>#N/A</v>
      </c>
      <c r="AC384" s="201"/>
      <c r="AD384" s="201"/>
      <c r="AE384" s="201"/>
      <c r="AF384" s="201"/>
      <c r="AG384" s="201"/>
      <c r="AH384" s="201"/>
      <c r="AI384" s="201"/>
    </row>
    <row r="385">
      <c r="H385" s="205"/>
      <c r="I385" s="206"/>
      <c r="J385" s="203"/>
      <c r="K385" s="207"/>
      <c r="L385" s="199"/>
      <c r="M385" s="130"/>
      <c r="N385" s="199"/>
      <c r="O385" s="200"/>
      <c r="P385" s="200"/>
      <c r="Q385" s="130"/>
      <c r="R385" s="199"/>
      <c r="S385" s="200"/>
      <c r="T385" s="132"/>
      <c r="AB385" s="201" t="str">
        <f>IFERROR(__xludf.DUMMYFUNCTION("FILTER('설정시트'!$D$7:$K$20,'설정시트'!$C$7:$C$20=I385)"),"#N/A")</f>
        <v>#N/A</v>
      </c>
      <c r="AC385" s="201"/>
      <c r="AD385" s="201"/>
      <c r="AE385" s="201"/>
      <c r="AF385" s="201"/>
      <c r="AG385" s="201"/>
      <c r="AH385" s="201"/>
      <c r="AI385" s="201"/>
    </row>
    <row r="386">
      <c r="H386" s="205"/>
      <c r="I386" s="206"/>
      <c r="J386" s="203"/>
      <c r="K386" s="207"/>
      <c r="L386" s="199"/>
      <c r="M386" s="130"/>
      <c r="N386" s="199"/>
      <c r="O386" s="200"/>
      <c r="P386" s="200"/>
      <c r="Q386" s="130"/>
      <c r="R386" s="199"/>
      <c r="S386" s="200"/>
      <c r="T386" s="132"/>
      <c r="AB386" s="201" t="str">
        <f>IFERROR(__xludf.DUMMYFUNCTION("FILTER('설정시트'!$D$7:$K$20,'설정시트'!$C$7:$C$20=I386)"),"#N/A")</f>
        <v>#N/A</v>
      </c>
      <c r="AC386" s="201"/>
      <c r="AD386" s="201"/>
      <c r="AE386" s="201"/>
      <c r="AF386" s="201"/>
      <c r="AG386" s="201"/>
      <c r="AH386" s="201"/>
      <c r="AI386" s="201"/>
    </row>
    <row r="387">
      <c r="H387" s="205"/>
      <c r="I387" s="206"/>
      <c r="J387" s="203"/>
      <c r="K387" s="207"/>
      <c r="L387" s="199"/>
      <c r="M387" s="130"/>
      <c r="N387" s="199"/>
      <c r="O387" s="200"/>
      <c r="P387" s="200"/>
      <c r="Q387" s="130"/>
      <c r="R387" s="199"/>
      <c r="S387" s="200"/>
      <c r="T387" s="132"/>
      <c r="AB387" s="201" t="str">
        <f>IFERROR(__xludf.DUMMYFUNCTION("FILTER('설정시트'!$D$7:$K$20,'설정시트'!$C$7:$C$20=I387)"),"#N/A")</f>
        <v>#N/A</v>
      </c>
      <c r="AC387" s="201"/>
      <c r="AD387" s="201"/>
      <c r="AE387" s="201"/>
      <c r="AF387" s="201"/>
      <c r="AG387" s="201"/>
      <c r="AH387" s="201"/>
      <c r="AI387" s="201"/>
    </row>
    <row r="388">
      <c r="H388" s="205"/>
      <c r="I388" s="206"/>
      <c r="J388" s="203"/>
      <c r="K388" s="207"/>
      <c r="L388" s="199"/>
      <c r="M388" s="130"/>
      <c r="N388" s="199"/>
      <c r="O388" s="200"/>
      <c r="P388" s="200"/>
      <c r="Q388" s="130"/>
      <c r="R388" s="199"/>
      <c r="S388" s="200"/>
      <c r="T388" s="132"/>
      <c r="AB388" s="201" t="str">
        <f>IFERROR(__xludf.DUMMYFUNCTION("FILTER('설정시트'!$D$7:$K$20,'설정시트'!$C$7:$C$20=I388)"),"#N/A")</f>
        <v>#N/A</v>
      </c>
      <c r="AC388" s="201"/>
      <c r="AD388" s="201"/>
      <c r="AE388" s="201"/>
      <c r="AF388" s="201"/>
      <c r="AG388" s="201"/>
      <c r="AH388" s="201"/>
      <c r="AI388" s="201"/>
    </row>
    <row r="389">
      <c r="H389" s="205"/>
      <c r="I389" s="206"/>
      <c r="J389" s="203"/>
      <c r="K389" s="207"/>
      <c r="L389" s="199"/>
      <c r="M389" s="130"/>
      <c r="N389" s="199"/>
      <c r="O389" s="200"/>
      <c r="P389" s="200"/>
      <c r="Q389" s="130"/>
      <c r="R389" s="199"/>
      <c r="S389" s="200"/>
      <c r="T389" s="132"/>
      <c r="AB389" s="201" t="str">
        <f>IFERROR(__xludf.DUMMYFUNCTION("FILTER('설정시트'!$D$7:$K$20,'설정시트'!$C$7:$C$20=I389)"),"#N/A")</f>
        <v>#N/A</v>
      </c>
      <c r="AC389" s="201"/>
      <c r="AD389" s="201"/>
      <c r="AE389" s="201"/>
      <c r="AF389" s="201"/>
      <c r="AG389" s="201"/>
      <c r="AH389" s="201"/>
      <c r="AI389" s="201"/>
    </row>
    <row r="390">
      <c r="H390" s="205"/>
      <c r="I390" s="206"/>
      <c r="J390" s="203"/>
      <c r="K390" s="207"/>
      <c r="L390" s="199"/>
      <c r="M390" s="130"/>
      <c r="N390" s="199"/>
      <c r="O390" s="200"/>
      <c r="P390" s="200"/>
      <c r="Q390" s="130"/>
      <c r="R390" s="199"/>
      <c r="S390" s="200"/>
      <c r="T390" s="132"/>
      <c r="AB390" s="201" t="str">
        <f>IFERROR(__xludf.DUMMYFUNCTION("FILTER('설정시트'!$D$7:$K$20,'설정시트'!$C$7:$C$20=I390)"),"#N/A")</f>
        <v>#N/A</v>
      </c>
      <c r="AC390" s="201"/>
      <c r="AD390" s="201"/>
      <c r="AE390" s="201"/>
      <c r="AF390" s="201"/>
      <c r="AG390" s="201"/>
      <c r="AH390" s="201"/>
      <c r="AI390" s="201"/>
    </row>
    <row r="391">
      <c r="H391" s="205"/>
      <c r="I391" s="206"/>
      <c r="J391" s="203"/>
      <c r="K391" s="207"/>
      <c r="L391" s="199"/>
      <c r="M391" s="130"/>
      <c r="N391" s="199"/>
      <c r="O391" s="200"/>
      <c r="P391" s="200"/>
      <c r="Q391" s="130"/>
      <c r="R391" s="199"/>
      <c r="S391" s="200"/>
      <c r="T391" s="132"/>
      <c r="AB391" s="201" t="str">
        <f>IFERROR(__xludf.DUMMYFUNCTION("FILTER('설정시트'!$D$7:$K$20,'설정시트'!$C$7:$C$20=I391)"),"#N/A")</f>
        <v>#N/A</v>
      </c>
      <c r="AC391" s="201"/>
      <c r="AD391" s="201"/>
      <c r="AE391" s="201"/>
      <c r="AF391" s="201"/>
      <c r="AG391" s="201"/>
      <c r="AH391" s="201"/>
      <c r="AI391" s="201"/>
    </row>
    <row r="392">
      <c r="H392" s="205"/>
      <c r="I392" s="206"/>
      <c r="J392" s="203"/>
      <c r="K392" s="207"/>
      <c r="L392" s="199"/>
      <c r="M392" s="130"/>
      <c r="N392" s="199"/>
      <c r="O392" s="200"/>
      <c r="P392" s="200"/>
      <c r="Q392" s="130"/>
      <c r="R392" s="199"/>
      <c r="S392" s="200"/>
      <c r="T392" s="132"/>
      <c r="AB392" s="201" t="str">
        <f>IFERROR(__xludf.DUMMYFUNCTION("FILTER('설정시트'!$D$7:$K$20,'설정시트'!$C$7:$C$20=I392)"),"#N/A")</f>
        <v>#N/A</v>
      </c>
      <c r="AC392" s="201"/>
      <c r="AD392" s="201"/>
      <c r="AE392" s="201"/>
      <c r="AF392" s="201"/>
      <c r="AG392" s="201"/>
      <c r="AH392" s="201"/>
      <c r="AI392" s="201"/>
    </row>
    <row r="393">
      <c r="H393" s="205"/>
      <c r="I393" s="206"/>
      <c r="J393" s="203"/>
      <c r="K393" s="207"/>
      <c r="L393" s="199"/>
      <c r="M393" s="130"/>
      <c r="N393" s="199"/>
      <c r="O393" s="200"/>
      <c r="P393" s="200"/>
      <c r="Q393" s="130"/>
      <c r="R393" s="199"/>
      <c r="S393" s="200"/>
      <c r="T393" s="132"/>
      <c r="AB393" s="201" t="str">
        <f>IFERROR(__xludf.DUMMYFUNCTION("FILTER('설정시트'!$D$7:$K$20,'설정시트'!$C$7:$C$20=I393)"),"#N/A")</f>
        <v>#N/A</v>
      </c>
      <c r="AC393" s="201"/>
      <c r="AD393" s="201"/>
      <c r="AE393" s="201"/>
      <c r="AF393" s="201"/>
      <c r="AG393" s="201"/>
      <c r="AH393" s="201"/>
      <c r="AI393" s="201"/>
    </row>
    <row r="394">
      <c r="H394" s="205"/>
      <c r="I394" s="206"/>
      <c r="J394" s="203"/>
      <c r="K394" s="207"/>
      <c r="L394" s="199"/>
      <c r="M394" s="130"/>
      <c r="N394" s="199"/>
      <c r="O394" s="200"/>
      <c r="P394" s="200"/>
      <c r="Q394" s="130"/>
      <c r="R394" s="199"/>
      <c r="S394" s="200"/>
      <c r="T394" s="132"/>
      <c r="AB394" s="201" t="str">
        <f>IFERROR(__xludf.DUMMYFUNCTION("FILTER('설정시트'!$D$7:$K$20,'설정시트'!$C$7:$C$20=I394)"),"#N/A")</f>
        <v>#N/A</v>
      </c>
      <c r="AC394" s="201"/>
      <c r="AD394" s="201"/>
      <c r="AE394" s="201"/>
      <c r="AF394" s="201"/>
      <c r="AG394" s="201"/>
      <c r="AH394" s="201"/>
      <c r="AI394" s="201"/>
    </row>
    <row r="395">
      <c r="H395" s="205"/>
      <c r="I395" s="206"/>
      <c r="J395" s="203"/>
      <c r="K395" s="207"/>
      <c r="L395" s="199"/>
      <c r="M395" s="130"/>
      <c r="N395" s="199"/>
      <c r="O395" s="200"/>
      <c r="P395" s="200"/>
      <c r="Q395" s="130"/>
      <c r="R395" s="199"/>
      <c r="S395" s="200"/>
      <c r="T395" s="132"/>
      <c r="AB395" s="201" t="str">
        <f>IFERROR(__xludf.DUMMYFUNCTION("FILTER('설정시트'!$D$7:$K$20,'설정시트'!$C$7:$C$20=I395)"),"#N/A")</f>
        <v>#N/A</v>
      </c>
      <c r="AC395" s="201"/>
      <c r="AD395" s="201"/>
      <c r="AE395" s="201"/>
      <c r="AF395" s="201"/>
      <c r="AG395" s="201"/>
      <c r="AH395" s="201"/>
      <c r="AI395" s="201"/>
    </row>
    <row r="396">
      <c r="H396" s="205"/>
      <c r="I396" s="206"/>
      <c r="J396" s="203"/>
      <c r="K396" s="207"/>
      <c r="L396" s="199"/>
      <c r="M396" s="130"/>
      <c r="N396" s="199"/>
      <c r="O396" s="200"/>
      <c r="P396" s="200"/>
      <c r="Q396" s="130"/>
      <c r="R396" s="199"/>
      <c r="S396" s="200"/>
      <c r="T396" s="132"/>
      <c r="AB396" s="201" t="str">
        <f>IFERROR(__xludf.DUMMYFUNCTION("FILTER('설정시트'!$D$7:$K$20,'설정시트'!$C$7:$C$20=I396)"),"#N/A")</f>
        <v>#N/A</v>
      </c>
      <c r="AC396" s="201"/>
      <c r="AD396" s="201"/>
      <c r="AE396" s="201"/>
      <c r="AF396" s="201"/>
      <c r="AG396" s="201"/>
      <c r="AH396" s="201"/>
      <c r="AI396" s="201"/>
    </row>
    <row r="397">
      <c r="H397" s="205"/>
      <c r="I397" s="206"/>
      <c r="J397" s="203"/>
      <c r="K397" s="207"/>
      <c r="L397" s="199"/>
      <c r="M397" s="130"/>
      <c r="N397" s="199"/>
      <c r="O397" s="200"/>
      <c r="P397" s="200"/>
      <c r="Q397" s="130"/>
      <c r="R397" s="199"/>
      <c r="S397" s="200"/>
      <c r="T397" s="132"/>
      <c r="AB397" s="201" t="str">
        <f>IFERROR(__xludf.DUMMYFUNCTION("FILTER('설정시트'!$D$7:$K$20,'설정시트'!$C$7:$C$20=I397)"),"#N/A")</f>
        <v>#N/A</v>
      </c>
      <c r="AC397" s="201"/>
      <c r="AD397" s="201"/>
      <c r="AE397" s="201"/>
      <c r="AF397" s="201"/>
      <c r="AG397" s="201"/>
      <c r="AH397" s="201"/>
      <c r="AI397" s="201"/>
    </row>
    <row r="398">
      <c r="H398" s="205"/>
      <c r="I398" s="206"/>
      <c r="J398" s="203"/>
      <c r="K398" s="207"/>
      <c r="L398" s="199"/>
      <c r="M398" s="130"/>
      <c r="N398" s="199"/>
      <c r="O398" s="200"/>
      <c r="P398" s="200"/>
      <c r="Q398" s="130"/>
      <c r="R398" s="199"/>
      <c r="S398" s="200"/>
      <c r="T398" s="132"/>
      <c r="AB398" s="201" t="str">
        <f>IFERROR(__xludf.DUMMYFUNCTION("FILTER('설정시트'!$D$7:$K$20,'설정시트'!$C$7:$C$20=I398)"),"#N/A")</f>
        <v>#N/A</v>
      </c>
      <c r="AC398" s="201"/>
      <c r="AD398" s="201"/>
      <c r="AE398" s="201"/>
      <c r="AF398" s="201"/>
      <c r="AG398" s="201"/>
      <c r="AH398" s="201"/>
      <c r="AI398" s="201"/>
    </row>
    <row r="399">
      <c r="H399" s="205"/>
      <c r="I399" s="206"/>
      <c r="J399" s="203"/>
      <c r="K399" s="207"/>
      <c r="L399" s="199"/>
      <c r="M399" s="130"/>
      <c r="N399" s="199"/>
      <c r="O399" s="200"/>
      <c r="P399" s="200"/>
      <c r="Q399" s="130"/>
      <c r="R399" s="199"/>
      <c r="S399" s="200"/>
      <c r="T399" s="132"/>
      <c r="AB399" s="201" t="str">
        <f>IFERROR(__xludf.DUMMYFUNCTION("FILTER('설정시트'!$D$7:$K$20,'설정시트'!$C$7:$C$20=I399)"),"#N/A")</f>
        <v>#N/A</v>
      </c>
      <c r="AC399" s="201"/>
      <c r="AD399" s="201"/>
      <c r="AE399" s="201"/>
      <c r="AF399" s="201"/>
      <c r="AG399" s="201"/>
      <c r="AH399" s="201"/>
      <c r="AI399" s="201"/>
    </row>
    <row r="400">
      <c r="H400" s="205"/>
      <c r="I400" s="206"/>
      <c r="J400" s="203"/>
      <c r="K400" s="207"/>
      <c r="L400" s="199"/>
      <c r="M400" s="130"/>
      <c r="N400" s="199"/>
      <c r="O400" s="200"/>
      <c r="P400" s="200"/>
      <c r="Q400" s="130"/>
      <c r="R400" s="199"/>
      <c r="S400" s="200"/>
      <c r="T400" s="132"/>
      <c r="AB400" s="201" t="str">
        <f>IFERROR(__xludf.DUMMYFUNCTION("FILTER('설정시트'!$D$7:$K$20,'설정시트'!$C$7:$C$20=I400)"),"#N/A")</f>
        <v>#N/A</v>
      </c>
      <c r="AC400" s="201"/>
      <c r="AD400" s="201"/>
      <c r="AE400" s="201"/>
      <c r="AF400" s="201"/>
      <c r="AG400" s="201"/>
      <c r="AH400" s="201"/>
      <c r="AI400" s="201"/>
    </row>
    <row r="401">
      <c r="H401" s="205"/>
      <c r="I401" s="206"/>
      <c r="J401" s="203"/>
      <c r="K401" s="207"/>
      <c r="L401" s="199"/>
      <c r="M401" s="130"/>
      <c r="N401" s="199"/>
      <c r="O401" s="200"/>
      <c r="P401" s="200"/>
      <c r="Q401" s="130"/>
      <c r="R401" s="199"/>
      <c r="S401" s="200"/>
      <c r="T401" s="132"/>
      <c r="AB401" s="201" t="str">
        <f>IFERROR(__xludf.DUMMYFUNCTION("FILTER('설정시트'!$D$7:$K$20,'설정시트'!$C$7:$C$20=I401)"),"#N/A")</f>
        <v>#N/A</v>
      </c>
      <c r="AC401" s="201"/>
      <c r="AD401" s="201"/>
      <c r="AE401" s="201"/>
      <c r="AF401" s="201"/>
      <c r="AG401" s="201"/>
      <c r="AH401" s="201"/>
      <c r="AI401" s="201"/>
    </row>
    <row r="402">
      <c r="H402" s="205"/>
      <c r="I402" s="206"/>
      <c r="J402" s="203"/>
      <c r="K402" s="207"/>
      <c r="L402" s="199"/>
      <c r="M402" s="130"/>
      <c r="N402" s="199"/>
      <c r="O402" s="200"/>
      <c r="P402" s="200"/>
      <c r="Q402" s="130"/>
      <c r="R402" s="199"/>
      <c r="S402" s="200"/>
      <c r="T402" s="132"/>
      <c r="AB402" s="201" t="str">
        <f>IFERROR(__xludf.DUMMYFUNCTION("FILTER('설정시트'!$D$7:$K$20,'설정시트'!$C$7:$C$20=I402)"),"#N/A")</f>
        <v>#N/A</v>
      </c>
      <c r="AC402" s="201"/>
      <c r="AD402" s="201"/>
      <c r="AE402" s="201"/>
      <c r="AF402" s="201"/>
      <c r="AG402" s="201"/>
      <c r="AH402" s="201"/>
      <c r="AI402" s="201"/>
    </row>
    <row r="403">
      <c r="H403" s="205"/>
      <c r="I403" s="206"/>
      <c r="J403" s="203"/>
      <c r="K403" s="207"/>
      <c r="L403" s="199"/>
      <c r="M403" s="130"/>
      <c r="N403" s="199"/>
      <c r="O403" s="200"/>
      <c r="P403" s="200"/>
      <c r="Q403" s="130"/>
      <c r="R403" s="199"/>
      <c r="S403" s="200"/>
      <c r="T403" s="132"/>
      <c r="AB403" s="201" t="str">
        <f>IFERROR(__xludf.DUMMYFUNCTION("FILTER('설정시트'!$D$7:$K$20,'설정시트'!$C$7:$C$20=I403)"),"#N/A")</f>
        <v>#N/A</v>
      </c>
      <c r="AC403" s="201"/>
      <c r="AD403" s="201"/>
      <c r="AE403" s="201"/>
      <c r="AF403" s="201"/>
      <c r="AG403" s="201"/>
      <c r="AH403" s="201"/>
      <c r="AI403" s="201"/>
    </row>
    <row r="404">
      <c r="H404" s="205"/>
      <c r="I404" s="206"/>
      <c r="J404" s="203"/>
      <c r="K404" s="207"/>
      <c r="L404" s="199"/>
      <c r="M404" s="130"/>
      <c r="N404" s="199"/>
      <c r="O404" s="200"/>
      <c r="P404" s="200"/>
      <c r="Q404" s="130"/>
      <c r="R404" s="199"/>
      <c r="S404" s="200"/>
      <c r="T404" s="132"/>
      <c r="AB404" s="201" t="str">
        <f>IFERROR(__xludf.DUMMYFUNCTION("FILTER('설정시트'!$D$7:$K$20,'설정시트'!$C$7:$C$20=I404)"),"#N/A")</f>
        <v>#N/A</v>
      </c>
      <c r="AC404" s="201"/>
      <c r="AD404" s="201"/>
      <c r="AE404" s="201"/>
      <c r="AF404" s="201"/>
      <c r="AG404" s="201"/>
      <c r="AH404" s="201"/>
      <c r="AI404" s="201"/>
    </row>
    <row r="405">
      <c r="H405" s="205"/>
      <c r="I405" s="206"/>
      <c r="J405" s="203"/>
      <c r="K405" s="207"/>
      <c r="L405" s="199"/>
      <c r="M405" s="130"/>
      <c r="N405" s="199"/>
      <c r="O405" s="200"/>
      <c r="P405" s="200"/>
      <c r="Q405" s="130"/>
      <c r="R405" s="199"/>
      <c r="S405" s="200"/>
      <c r="T405" s="132"/>
      <c r="AB405" s="201" t="str">
        <f>IFERROR(__xludf.DUMMYFUNCTION("FILTER('설정시트'!$D$7:$K$20,'설정시트'!$C$7:$C$20=I405)"),"#N/A")</f>
        <v>#N/A</v>
      </c>
      <c r="AC405" s="201"/>
      <c r="AD405" s="201"/>
      <c r="AE405" s="201"/>
      <c r="AF405" s="201"/>
      <c r="AG405" s="201"/>
      <c r="AH405" s="201"/>
      <c r="AI405" s="201"/>
    </row>
    <row r="406">
      <c r="H406" s="205"/>
      <c r="I406" s="206"/>
      <c r="J406" s="203"/>
      <c r="K406" s="207"/>
      <c r="L406" s="199"/>
      <c r="M406" s="130"/>
      <c r="N406" s="199"/>
      <c r="O406" s="200"/>
      <c r="P406" s="200"/>
      <c r="Q406" s="130"/>
      <c r="R406" s="199"/>
      <c r="S406" s="200"/>
      <c r="T406" s="132"/>
      <c r="AB406" s="201" t="str">
        <f>IFERROR(__xludf.DUMMYFUNCTION("FILTER('설정시트'!$D$7:$K$20,'설정시트'!$C$7:$C$20=I406)"),"#N/A")</f>
        <v>#N/A</v>
      </c>
      <c r="AC406" s="201"/>
      <c r="AD406" s="201"/>
      <c r="AE406" s="201"/>
      <c r="AF406" s="201"/>
      <c r="AG406" s="201"/>
      <c r="AH406" s="201"/>
      <c r="AI406" s="201"/>
    </row>
    <row r="407">
      <c r="H407" s="205"/>
      <c r="I407" s="206"/>
      <c r="J407" s="203"/>
      <c r="K407" s="207"/>
      <c r="L407" s="199"/>
      <c r="M407" s="130"/>
      <c r="N407" s="199"/>
      <c r="O407" s="200"/>
      <c r="P407" s="200"/>
      <c r="Q407" s="130"/>
      <c r="R407" s="199"/>
      <c r="S407" s="200"/>
      <c r="T407" s="132"/>
      <c r="AB407" s="201" t="str">
        <f>IFERROR(__xludf.DUMMYFUNCTION("FILTER('설정시트'!$D$7:$K$20,'설정시트'!$C$7:$C$20=I407)"),"#N/A")</f>
        <v>#N/A</v>
      </c>
      <c r="AC407" s="201"/>
      <c r="AD407" s="201"/>
      <c r="AE407" s="201"/>
      <c r="AF407" s="201"/>
      <c r="AG407" s="201"/>
      <c r="AH407" s="201"/>
      <c r="AI407" s="201"/>
    </row>
    <row r="408">
      <c r="H408" s="205"/>
      <c r="I408" s="206"/>
      <c r="J408" s="203"/>
      <c r="K408" s="207"/>
      <c r="L408" s="199"/>
      <c r="M408" s="130"/>
      <c r="N408" s="199"/>
      <c r="O408" s="200"/>
      <c r="P408" s="200"/>
      <c r="Q408" s="130"/>
      <c r="R408" s="199"/>
      <c r="S408" s="200"/>
      <c r="T408" s="132"/>
      <c r="AB408" s="201" t="str">
        <f>IFERROR(__xludf.DUMMYFUNCTION("FILTER('설정시트'!$D$7:$K$20,'설정시트'!$C$7:$C$20=I408)"),"#N/A")</f>
        <v>#N/A</v>
      </c>
      <c r="AC408" s="201"/>
      <c r="AD408" s="201"/>
      <c r="AE408" s="201"/>
      <c r="AF408" s="201"/>
      <c r="AG408" s="201"/>
      <c r="AH408" s="201"/>
      <c r="AI408" s="201"/>
    </row>
    <row r="409">
      <c r="H409" s="205"/>
      <c r="I409" s="206"/>
      <c r="J409" s="203"/>
      <c r="K409" s="207"/>
      <c r="L409" s="199"/>
      <c r="M409" s="130"/>
      <c r="N409" s="199"/>
      <c r="O409" s="200"/>
      <c r="P409" s="200"/>
      <c r="Q409" s="130"/>
      <c r="R409" s="199"/>
      <c r="S409" s="200"/>
      <c r="T409" s="132"/>
      <c r="AB409" s="201" t="str">
        <f>IFERROR(__xludf.DUMMYFUNCTION("FILTER('설정시트'!$D$7:$K$20,'설정시트'!$C$7:$C$20=I409)"),"#N/A")</f>
        <v>#N/A</v>
      </c>
      <c r="AC409" s="201"/>
      <c r="AD409" s="201"/>
      <c r="AE409" s="201"/>
      <c r="AF409" s="201"/>
      <c r="AG409" s="201"/>
      <c r="AH409" s="201"/>
      <c r="AI409" s="201"/>
    </row>
    <row r="410">
      <c r="H410" s="205"/>
      <c r="I410" s="206"/>
      <c r="J410" s="203"/>
      <c r="K410" s="207"/>
      <c r="L410" s="199"/>
      <c r="M410" s="130"/>
      <c r="N410" s="199"/>
      <c r="O410" s="200"/>
      <c r="P410" s="200"/>
      <c r="Q410" s="130"/>
      <c r="R410" s="199"/>
      <c r="S410" s="200"/>
      <c r="T410" s="132"/>
      <c r="AB410" s="201" t="str">
        <f>IFERROR(__xludf.DUMMYFUNCTION("FILTER('설정시트'!$D$7:$K$20,'설정시트'!$C$7:$C$20=I410)"),"#N/A")</f>
        <v>#N/A</v>
      </c>
      <c r="AC410" s="201"/>
      <c r="AD410" s="201"/>
      <c r="AE410" s="201"/>
      <c r="AF410" s="201"/>
      <c r="AG410" s="201"/>
      <c r="AH410" s="201"/>
      <c r="AI410" s="201"/>
    </row>
    <row r="411">
      <c r="H411" s="205"/>
      <c r="I411" s="206"/>
      <c r="J411" s="203"/>
      <c r="K411" s="207"/>
      <c r="L411" s="199"/>
      <c r="M411" s="130"/>
      <c r="N411" s="199"/>
      <c r="O411" s="200"/>
      <c r="P411" s="200"/>
      <c r="Q411" s="130"/>
      <c r="R411" s="199"/>
      <c r="S411" s="200"/>
      <c r="T411" s="132"/>
      <c r="AB411" s="201" t="str">
        <f>IFERROR(__xludf.DUMMYFUNCTION("FILTER('설정시트'!$D$7:$K$20,'설정시트'!$C$7:$C$20=I411)"),"#N/A")</f>
        <v>#N/A</v>
      </c>
      <c r="AC411" s="201"/>
      <c r="AD411" s="201"/>
      <c r="AE411" s="201"/>
      <c r="AF411" s="201"/>
      <c r="AG411" s="201"/>
      <c r="AH411" s="201"/>
      <c r="AI411" s="201"/>
    </row>
    <row r="412">
      <c r="H412" s="205"/>
      <c r="I412" s="206"/>
      <c r="J412" s="203"/>
      <c r="K412" s="207"/>
      <c r="L412" s="199"/>
      <c r="M412" s="130"/>
      <c r="N412" s="199"/>
      <c r="O412" s="200"/>
      <c r="P412" s="200"/>
      <c r="Q412" s="130"/>
      <c r="R412" s="199"/>
      <c r="S412" s="200"/>
      <c r="T412" s="132"/>
      <c r="AB412" s="201" t="str">
        <f>IFERROR(__xludf.DUMMYFUNCTION("FILTER('설정시트'!$D$7:$K$20,'설정시트'!$C$7:$C$20=I412)"),"#N/A")</f>
        <v>#N/A</v>
      </c>
      <c r="AC412" s="201"/>
      <c r="AD412" s="201"/>
      <c r="AE412" s="201"/>
      <c r="AF412" s="201"/>
      <c r="AG412" s="201"/>
      <c r="AH412" s="201"/>
      <c r="AI412" s="201"/>
    </row>
    <row r="413">
      <c r="H413" s="205"/>
      <c r="I413" s="206"/>
      <c r="J413" s="203"/>
      <c r="K413" s="207"/>
      <c r="L413" s="199"/>
      <c r="M413" s="130"/>
      <c r="N413" s="199"/>
      <c r="O413" s="200"/>
      <c r="P413" s="200"/>
      <c r="Q413" s="130"/>
      <c r="R413" s="199"/>
      <c r="S413" s="200"/>
      <c r="T413" s="132"/>
      <c r="AB413" s="201" t="str">
        <f>IFERROR(__xludf.DUMMYFUNCTION("FILTER('설정시트'!$D$7:$K$20,'설정시트'!$C$7:$C$20=I413)"),"#N/A")</f>
        <v>#N/A</v>
      </c>
      <c r="AC413" s="201"/>
      <c r="AD413" s="201"/>
      <c r="AE413" s="201"/>
      <c r="AF413" s="201"/>
      <c r="AG413" s="201"/>
      <c r="AH413" s="201"/>
      <c r="AI413" s="201"/>
    </row>
    <row r="414">
      <c r="H414" s="205"/>
      <c r="I414" s="206"/>
      <c r="J414" s="203"/>
      <c r="K414" s="207"/>
      <c r="L414" s="199"/>
      <c r="M414" s="130"/>
      <c r="N414" s="199"/>
      <c r="O414" s="200"/>
      <c r="P414" s="200"/>
      <c r="Q414" s="130"/>
      <c r="R414" s="199"/>
      <c r="S414" s="200"/>
      <c r="T414" s="132"/>
      <c r="AB414" s="201" t="str">
        <f>IFERROR(__xludf.DUMMYFUNCTION("FILTER('설정시트'!$D$7:$K$20,'설정시트'!$C$7:$C$20=I414)"),"#N/A")</f>
        <v>#N/A</v>
      </c>
      <c r="AC414" s="201"/>
      <c r="AD414" s="201"/>
      <c r="AE414" s="201"/>
      <c r="AF414" s="201"/>
      <c r="AG414" s="201"/>
      <c r="AH414" s="201"/>
      <c r="AI414" s="201"/>
    </row>
    <row r="415">
      <c r="H415" s="205"/>
      <c r="I415" s="206"/>
      <c r="J415" s="203"/>
      <c r="K415" s="207"/>
      <c r="L415" s="199"/>
      <c r="M415" s="130"/>
      <c r="N415" s="199"/>
      <c r="O415" s="200"/>
      <c r="P415" s="200"/>
      <c r="Q415" s="130"/>
      <c r="R415" s="199"/>
      <c r="S415" s="200"/>
      <c r="T415" s="132"/>
      <c r="AB415" s="201" t="str">
        <f>IFERROR(__xludf.DUMMYFUNCTION("FILTER('설정시트'!$D$7:$K$20,'설정시트'!$C$7:$C$20=I415)"),"#N/A")</f>
        <v>#N/A</v>
      </c>
      <c r="AC415" s="201"/>
      <c r="AD415" s="201"/>
      <c r="AE415" s="201"/>
      <c r="AF415" s="201"/>
      <c r="AG415" s="201"/>
      <c r="AH415" s="201"/>
      <c r="AI415" s="201"/>
    </row>
    <row r="416">
      <c r="H416" s="205"/>
      <c r="I416" s="206"/>
      <c r="J416" s="203"/>
      <c r="K416" s="207"/>
      <c r="L416" s="199"/>
      <c r="M416" s="130"/>
      <c r="N416" s="199"/>
      <c r="O416" s="200"/>
      <c r="P416" s="200"/>
      <c r="Q416" s="130"/>
      <c r="R416" s="199"/>
      <c r="S416" s="200"/>
      <c r="T416" s="132"/>
      <c r="AB416" s="201" t="str">
        <f>IFERROR(__xludf.DUMMYFUNCTION("FILTER('설정시트'!$D$7:$K$20,'설정시트'!$C$7:$C$20=I416)"),"#N/A")</f>
        <v>#N/A</v>
      </c>
      <c r="AC416" s="201"/>
      <c r="AD416" s="201"/>
      <c r="AE416" s="201"/>
      <c r="AF416" s="201"/>
      <c r="AG416" s="201"/>
      <c r="AH416" s="201"/>
      <c r="AI416" s="201"/>
    </row>
    <row r="417">
      <c r="H417" s="205"/>
      <c r="I417" s="206"/>
      <c r="J417" s="203"/>
      <c r="K417" s="207"/>
      <c r="L417" s="199"/>
      <c r="M417" s="130"/>
      <c r="N417" s="199"/>
      <c r="O417" s="200"/>
      <c r="P417" s="200"/>
      <c r="Q417" s="130"/>
      <c r="R417" s="199"/>
      <c r="S417" s="200"/>
      <c r="T417" s="132"/>
      <c r="AB417" s="201" t="str">
        <f>IFERROR(__xludf.DUMMYFUNCTION("FILTER('설정시트'!$D$7:$K$20,'설정시트'!$C$7:$C$20=I417)"),"#N/A")</f>
        <v>#N/A</v>
      </c>
      <c r="AC417" s="201"/>
      <c r="AD417" s="201"/>
      <c r="AE417" s="201"/>
      <c r="AF417" s="201"/>
      <c r="AG417" s="201"/>
      <c r="AH417" s="201"/>
      <c r="AI417" s="201"/>
    </row>
    <row r="418">
      <c r="H418" s="205"/>
      <c r="I418" s="206"/>
      <c r="J418" s="203"/>
      <c r="K418" s="207"/>
      <c r="L418" s="199"/>
      <c r="M418" s="130"/>
      <c r="N418" s="199"/>
      <c r="O418" s="200"/>
      <c r="P418" s="200"/>
      <c r="Q418" s="130"/>
      <c r="R418" s="199"/>
      <c r="S418" s="200"/>
      <c r="T418" s="132"/>
      <c r="AB418" s="201" t="str">
        <f>IFERROR(__xludf.DUMMYFUNCTION("FILTER('설정시트'!$D$7:$K$20,'설정시트'!$C$7:$C$20=I418)"),"#N/A")</f>
        <v>#N/A</v>
      </c>
      <c r="AC418" s="201"/>
      <c r="AD418" s="201"/>
      <c r="AE418" s="201"/>
      <c r="AF418" s="201"/>
      <c r="AG418" s="201"/>
      <c r="AH418" s="201"/>
      <c r="AI418" s="201"/>
    </row>
    <row r="419">
      <c r="H419" s="205"/>
      <c r="I419" s="206"/>
      <c r="J419" s="203"/>
      <c r="K419" s="207"/>
      <c r="L419" s="199"/>
      <c r="M419" s="130"/>
      <c r="N419" s="199"/>
      <c r="O419" s="200"/>
      <c r="P419" s="200"/>
      <c r="Q419" s="130"/>
      <c r="R419" s="199"/>
      <c r="S419" s="200"/>
      <c r="T419" s="132"/>
      <c r="AB419" s="201" t="str">
        <f>IFERROR(__xludf.DUMMYFUNCTION("FILTER('설정시트'!$D$7:$K$20,'설정시트'!$C$7:$C$20=I419)"),"#N/A")</f>
        <v>#N/A</v>
      </c>
      <c r="AC419" s="201"/>
      <c r="AD419" s="201"/>
      <c r="AE419" s="201"/>
      <c r="AF419" s="201"/>
      <c r="AG419" s="201"/>
      <c r="AH419" s="201"/>
      <c r="AI419" s="201"/>
    </row>
    <row r="420">
      <c r="H420" s="205"/>
      <c r="I420" s="206"/>
      <c r="J420" s="203"/>
      <c r="K420" s="207"/>
      <c r="L420" s="199"/>
      <c r="M420" s="130"/>
      <c r="N420" s="199"/>
      <c r="O420" s="200"/>
      <c r="P420" s="200"/>
      <c r="Q420" s="130"/>
      <c r="R420" s="199"/>
      <c r="S420" s="200"/>
      <c r="T420" s="132"/>
      <c r="AB420" s="201" t="str">
        <f>IFERROR(__xludf.DUMMYFUNCTION("FILTER('설정시트'!$D$7:$K$20,'설정시트'!$C$7:$C$20=I420)"),"#N/A")</f>
        <v>#N/A</v>
      </c>
      <c r="AC420" s="201"/>
      <c r="AD420" s="201"/>
      <c r="AE420" s="201"/>
      <c r="AF420" s="201"/>
      <c r="AG420" s="201"/>
      <c r="AH420" s="201"/>
      <c r="AI420" s="201"/>
    </row>
    <row r="421">
      <c r="H421" s="205"/>
      <c r="I421" s="206"/>
      <c r="J421" s="203"/>
      <c r="K421" s="207"/>
      <c r="L421" s="199"/>
      <c r="M421" s="130"/>
      <c r="N421" s="199"/>
      <c r="O421" s="200"/>
      <c r="P421" s="200"/>
      <c r="Q421" s="130"/>
      <c r="R421" s="199"/>
      <c r="S421" s="200"/>
      <c r="T421" s="132"/>
      <c r="AB421" s="201" t="str">
        <f>IFERROR(__xludf.DUMMYFUNCTION("FILTER('설정시트'!$D$7:$K$20,'설정시트'!$C$7:$C$20=I421)"),"#N/A")</f>
        <v>#N/A</v>
      </c>
      <c r="AC421" s="201"/>
      <c r="AD421" s="201"/>
      <c r="AE421" s="201"/>
      <c r="AF421" s="201"/>
      <c r="AG421" s="201"/>
      <c r="AH421" s="201"/>
      <c r="AI421" s="201"/>
    </row>
    <row r="422">
      <c r="H422" s="205"/>
      <c r="I422" s="206"/>
      <c r="J422" s="203"/>
      <c r="K422" s="207"/>
      <c r="L422" s="199"/>
      <c r="M422" s="130"/>
      <c r="N422" s="199"/>
      <c r="O422" s="200"/>
      <c r="P422" s="200"/>
      <c r="Q422" s="130"/>
      <c r="R422" s="199"/>
      <c r="S422" s="200"/>
      <c r="T422" s="132"/>
      <c r="AB422" s="201" t="str">
        <f>IFERROR(__xludf.DUMMYFUNCTION("FILTER('설정시트'!$D$7:$K$20,'설정시트'!$C$7:$C$20=I422)"),"#N/A")</f>
        <v>#N/A</v>
      </c>
      <c r="AC422" s="201"/>
      <c r="AD422" s="201"/>
      <c r="AE422" s="201"/>
      <c r="AF422" s="201"/>
      <c r="AG422" s="201"/>
      <c r="AH422" s="201"/>
      <c r="AI422" s="201"/>
    </row>
    <row r="423">
      <c r="H423" s="205"/>
      <c r="I423" s="206"/>
      <c r="J423" s="203"/>
      <c r="K423" s="207"/>
      <c r="L423" s="199"/>
      <c r="M423" s="130"/>
      <c r="N423" s="199"/>
      <c r="O423" s="200"/>
      <c r="P423" s="200"/>
      <c r="Q423" s="130"/>
      <c r="R423" s="199"/>
      <c r="S423" s="200"/>
      <c r="T423" s="132"/>
      <c r="AB423" s="201" t="str">
        <f>IFERROR(__xludf.DUMMYFUNCTION("FILTER('설정시트'!$D$7:$K$20,'설정시트'!$C$7:$C$20=I423)"),"#N/A")</f>
        <v>#N/A</v>
      </c>
      <c r="AC423" s="201"/>
      <c r="AD423" s="201"/>
      <c r="AE423" s="201"/>
      <c r="AF423" s="201"/>
      <c r="AG423" s="201"/>
      <c r="AH423" s="201"/>
      <c r="AI423" s="201"/>
    </row>
    <row r="424">
      <c r="H424" s="205"/>
      <c r="I424" s="206"/>
      <c r="J424" s="203"/>
      <c r="K424" s="207"/>
      <c r="L424" s="199"/>
      <c r="M424" s="130"/>
      <c r="N424" s="199"/>
      <c r="O424" s="200"/>
      <c r="P424" s="200"/>
      <c r="Q424" s="130"/>
      <c r="R424" s="199"/>
      <c r="S424" s="200"/>
      <c r="T424" s="132"/>
      <c r="AB424" s="201" t="str">
        <f>IFERROR(__xludf.DUMMYFUNCTION("FILTER('설정시트'!$D$7:$K$20,'설정시트'!$C$7:$C$20=I424)"),"#N/A")</f>
        <v>#N/A</v>
      </c>
      <c r="AC424" s="201"/>
      <c r="AD424" s="201"/>
      <c r="AE424" s="201"/>
      <c r="AF424" s="201"/>
      <c r="AG424" s="201"/>
      <c r="AH424" s="201"/>
      <c r="AI424" s="201"/>
    </row>
    <row r="425">
      <c r="H425" s="205"/>
      <c r="I425" s="206"/>
      <c r="J425" s="203"/>
      <c r="K425" s="207"/>
      <c r="L425" s="199"/>
      <c r="M425" s="130"/>
      <c r="N425" s="199"/>
      <c r="O425" s="200"/>
      <c r="P425" s="200"/>
      <c r="Q425" s="130"/>
      <c r="R425" s="199"/>
      <c r="S425" s="200"/>
      <c r="T425" s="132"/>
      <c r="AB425" s="201" t="str">
        <f>IFERROR(__xludf.DUMMYFUNCTION("FILTER('설정시트'!$D$7:$K$20,'설정시트'!$C$7:$C$20=I425)"),"#N/A")</f>
        <v>#N/A</v>
      </c>
      <c r="AC425" s="201"/>
      <c r="AD425" s="201"/>
      <c r="AE425" s="201"/>
      <c r="AF425" s="201"/>
      <c r="AG425" s="201"/>
      <c r="AH425" s="201"/>
      <c r="AI425" s="201"/>
    </row>
    <row r="426">
      <c r="H426" s="205"/>
      <c r="I426" s="206"/>
      <c r="J426" s="203"/>
      <c r="K426" s="207"/>
      <c r="L426" s="199"/>
      <c r="M426" s="130"/>
      <c r="N426" s="199"/>
      <c r="O426" s="200"/>
      <c r="P426" s="200"/>
      <c r="Q426" s="130"/>
      <c r="R426" s="199"/>
      <c r="S426" s="200"/>
      <c r="T426" s="132"/>
      <c r="AB426" s="201" t="str">
        <f>IFERROR(__xludf.DUMMYFUNCTION("FILTER('설정시트'!$D$7:$K$20,'설정시트'!$C$7:$C$20=I426)"),"#N/A")</f>
        <v>#N/A</v>
      </c>
      <c r="AC426" s="201"/>
      <c r="AD426" s="201"/>
      <c r="AE426" s="201"/>
      <c r="AF426" s="201"/>
      <c r="AG426" s="201"/>
      <c r="AH426" s="201"/>
      <c r="AI426" s="201"/>
    </row>
    <row r="427">
      <c r="H427" s="205"/>
      <c r="I427" s="206"/>
      <c r="J427" s="203"/>
      <c r="K427" s="207"/>
      <c r="L427" s="199"/>
      <c r="M427" s="130"/>
      <c r="N427" s="199"/>
      <c r="O427" s="200"/>
      <c r="P427" s="200"/>
      <c r="Q427" s="130"/>
      <c r="R427" s="199"/>
      <c r="S427" s="200"/>
      <c r="T427" s="132"/>
      <c r="AB427" s="201" t="str">
        <f>IFERROR(__xludf.DUMMYFUNCTION("FILTER('설정시트'!$D$7:$K$20,'설정시트'!$C$7:$C$20=I427)"),"#N/A")</f>
        <v>#N/A</v>
      </c>
      <c r="AC427" s="201"/>
      <c r="AD427" s="201"/>
      <c r="AE427" s="201"/>
      <c r="AF427" s="201"/>
      <c r="AG427" s="201"/>
      <c r="AH427" s="201"/>
      <c r="AI427" s="201"/>
    </row>
    <row r="428">
      <c r="H428" s="205"/>
      <c r="I428" s="206"/>
      <c r="J428" s="203"/>
      <c r="K428" s="207"/>
      <c r="L428" s="199"/>
      <c r="M428" s="130"/>
      <c r="N428" s="199"/>
      <c r="O428" s="200"/>
      <c r="P428" s="200"/>
      <c r="Q428" s="130"/>
      <c r="R428" s="199"/>
      <c r="S428" s="200"/>
      <c r="T428" s="132"/>
      <c r="AB428" s="201" t="str">
        <f>IFERROR(__xludf.DUMMYFUNCTION("FILTER('설정시트'!$D$7:$K$20,'설정시트'!$C$7:$C$20=I428)"),"#N/A")</f>
        <v>#N/A</v>
      </c>
      <c r="AC428" s="201"/>
      <c r="AD428" s="201"/>
      <c r="AE428" s="201"/>
      <c r="AF428" s="201"/>
      <c r="AG428" s="201"/>
      <c r="AH428" s="201"/>
      <c r="AI428" s="201"/>
    </row>
    <row r="429">
      <c r="H429" s="205"/>
      <c r="I429" s="206"/>
      <c r="J429" s="203"/>
      <c r="K429" s="207"/>
      <c r="L429" s="199"/>
      <c r="M429" s="130"/>
      <c r="N429" s="199"/>
      <c r="O429" s="200"/>
      <c r="P429" s="200"/>
      <c r="Q429" s="130"/>
      <c r="R429" s="199"/>
      <c r="S429" s="200"/>
      <c r="T429" s="132"/>
      <c r="AB429" s="201" t="str">
        <f>IFERROR(__xludf.DUMMYFUNCTION("FILTER('설정시트'!$D$7:$K$20,'설정시트'!$C$7:$C$20=I429)"),"#N/A")</f>
        <v>#N/A</v>
      </c>
      <c r="AC429" s="201"/>
      <c r="AD429" s="201"/>
      <c r="AE429" s="201"/>
      <c r="AF429" s="201"/>
      <c r="AG429" s="201"/>
      <c r="AH429" s="201"/>
      <c r="AI429" s="201"/>
    </row>
    <row r="430">
      <c r="H430" s="205"/>
      <c r="I430" s="206"/>
      <c r="J430" s="203"/>
      <c r="K430" s="207"/>
      <c r="L430" s="199"/>
      <c r="M430" s="130"/>
      <c r="N430" s="199"/>
      <c r="O430" s="200"/>
      <c r="P430" s="200"/>
      <c r="Q430" s="130"/>
      <c r="R430" s="199"/>
      <c r="S430" s="200"/>
      <c r="T430" s="132"/>
      <c r="AB430" s="201" t="str">
        <f>IFERROR(__xludf.DUMMYFUNCTION("FILTER('설정시트'!$D$7:$K$20,'설정시트'!$C$7:$C$20=I430)"),"#N/A")</f>
        <v>#N/A</v>
      </c>
      <c r="AC430" s="201"/>
      <c r="AD430" s="201"/>
      <c r="AE430" s="201"/>
      <c r="AF430" s="201"/>
      <c r="AG430" s="201"/>
      <c r="AH430" s="201"/>
      <c r="AI430" s="201"/>
    </row>
    <row r="431">
      <c r="H431" s="205"/>
      <c r="I431" s="206"/>
      <c r="J431" s="203"/>
      <c r="K431" s="207"/>
      <c r="L431" s="199"/>
      <c r="M431" s="130"/>
      <c r="N431" s="199"/>
      <c r="O431" s="200"/>
      <c r="P431" s="200"/>
      <c r="Q431" s="130"/>
      <c r="R431" s="199"/>
      <c r="S431" s="200"/>
      <c r="T431" s="132"/>
      <c r="AB431" s="201" t="str">
        <f>IFERROR(__xludf.DUMMYFUNCTION("FILTER('설정시트'!$D$7:$K$20,'설정시트'!$C$7:$C$20=I431)"),"#N/A")</f>
        <v>#N/A</v>
      </c>
      <c r="AC431" s="201"/>
      <c r="AD431" s="201"/>
      <c r="AE431" s="201"/>
      <c r="AF431" s="201"/>
      <c r="AG431" s="201"/>
      <c r="AH431" s="201"/>
      <c r="AI431" s="201"/>
    </row>
    <row r="432">
      <c r="H432" s="205"/>
      <c r="I432" s="206"/>
      <c r="J432" s="203"/>
      <c r="K432" s="207"/>
      <c r="L432" s="199"/>
      <c r="M432" s="130"/>
      <c r="N432" s="199"/>
      <c r="O432" s="200"/>
      <c r="P432" s="200"/>
      <c r="Q432" s="130"/>
      <c r="R432" s="199"/>
      <c r="S432" s="200"/>
      <c r="T432" s="132"/>
      <c r="AB432" s="201" t="str">
        <f>IFERROR(__xludf.DUMMYFUNCTION("FILTER('설정시트'!$D$7:$K$20,'설정시트'!$C$7:$C$20=I432)"),"#N/A")</f>
        <v>#N/A</v>
      </c>
      <c r="AC432" s="201"/>
      <c r="AD432" s="201"/>
      <c r="AE432" s="201"/>
      <c r="AF432" s="201"/>
      <c r="AG432" s="201"/>
      <c r="AH432" s="201"/>
      <c r="AI432" s="201"/>
    </row>
    <row r="433">
      <c r="H433" s="205"/>
      <c r="I433" s="206"/>
      <c r="J433" s="203"/>
      <c r="K433" s="207"/>
      <c r="L433" s="199"/>
      <c r="M433" s="130"/>
      <c r="N433" s="199"/>
      <c r="O433" s="200"/>
      <c r="P433" s="200"/>
      <c r="Q433" s="130"/>
      <c r="R433" s="199"/>
      <c r="S433" s="200"/>
      <c r="T433" s="132"/>
      <c r="AB433" s="201" t="str">
        <f>IFERROR(__xludf.DUMMYFUNCTION("FILTER('설정시트'!$D$7:$K$20,'설정시트'!$C$7:$C$20=I433)"),"#N/A")</f>
        <v>#N/A</v>
      </c>
      <c r="AC433" s="201"/>
      <c r="AD433" s="201"/>
      <c r="AE433" s="201"/>
      <c r="AF433" s="201"/>
      <c r="AG433" s="201"/>
      <c r="AH433" s="201"/>
      <c r="AI433" s="201"/>
    </row>
    <row r="434">
      <c r="H434" s="205"/>
      <c r="I434" s="206"/>
      <c r="J434" s="203"/>
      <c r="K434" s="207"/>
      <c r="L434" s="199"/>
      <c r="M434" s="130"/>
      <c r="N434" s="199"/>
      <c r="O434" s="200"/>
      <c r="P434" s="200"/>
      <c r="Q434" s="130"/>
      <c r="R434" s="199"/>
      <c r="S434" s="200"/>
      <c r="T434" s="132"/>
      <c r="AB434" s="201" t="str">
        <f>IFERROR(__xludf.DUMMYFUNCTION("FILTER('설정시트'!$D$7:$K$20,'설정시트'!$C$7:$C$20=I434)"),"#N/A")</f>
        <v>#N/A</v>
      </c>
      <c r="AC434" s="201"/>
      <c r="AD434" s="201"/>
      <c r="AE434" s="201"/>
      <c r="AF434" s="201"/>
      <c r="AG434" s="201"/>
      <c r="AH434" s="201"/>
      <c r="AI434" s="201"/>
    </row>
    <row r="435">
      <c r="H435" s="205"/>
      <c r="I435" s="206"/>
      <c r="J435" s="203"/>
      <c r="K435" s="207"/>
      <c r="L435" s="199"/>
      <c r="M435" s="130"/>
      <c r="N435" s="199"/>
      <c r="O435" s="200"/>
      <c r="P435" s="200"/>
      <c r="Q435" s="130"/>
      <c r="R435" s="199"/>
      <c r="S435" s="200"/>
      <c r="T435" s="132"/>
      <c r="AB435" s="201" t="str">
        <f>IFERROR(__xludf.DUMMYFUNCTION("FILTER('설정시트'!$D$7:$K$20,'설정시트'!$C$7:$C$20=I435)"),"#N/A")</f>
        <v>#N/A</v>
      </c>
      <c r="AC435" s="201"/>
      <c r="AD435" s="201"/>
      <c r="AE435" s="201"/>
      <c r="AF435" s="201"/>
      <c r="AG435" s="201"/>
      <c r="AH435" s="201"/>
      <c r="AI435" s="201"/>
    </row>
    <row r="436">
      <c r="H436" s="205"/>
      <c r="I436" s="206"/>
      <c r="J436" s="203"/>
      <c r="K436" s="207"/>
      <c r="L436" s="199"/>
      <c r="M436" s="130"/>
      <c r="N436" s="199"/>
      <c r="O436" s="200"/>
      <c r="P436" s="200"/>
      <c r="Q436" s="130"/>
      <c r="R436" s="199"/>
      <c r="S436" s="200"/>
      <c r="T436" s="132"/>
      <c r="AB436" s="201" t="str">
        <f>IFERROR(__xludf.DUMMYFUNCTION("FILTER('설정시트'!$D$7:$K$20,'설정시트'!$C$7:$C$20=I436)"),"#N/A")</f>
        <v>#N/A</v>
      </c>
      <c r="AC436" s="201"/>
      <c r="AD436" s="201"/>
      <c r="AE436" s="201"/>
      <c r="AF436" s="201"/>
      <c r="AG436" s="201"/>
      <c r="AH436" s="201"/>
      <c r="AI436" s="201"/>
    </row>
    <row r="437">
      <c r="H437" s="205"/>
      <c r="I437" s="206"/>
      <c r="J437" s="203"/>
      <c r="K437" s="207"/>
      <c r="L437" s="199"/>
      <c r="M437" s="130"/>
      <c r="N437" s="199"/>
      <c r="O437" s="200"/>
      <c r="P437" s="200"/>
      <c r="Q437" s="130"/>
      <c r="R437" s="199"/>
      <c r="S437" s="200"/>
      <c r="T437" s="132"/>
      <c r="AB437" s="201" t="str">
        <f>IFERROR(__xludf.DUMMYFUNCTION("FILTER('설정시트'!$D$7:$K$20,'설정시트'!$C$7:$C$20=I437)"),"#N/A")</f>
        <v>#N/A</v>
      </c>
      <c r="AC437" s="201"/>
      <c r="AD437" s="201"/>
      <c r="AE437" s="201"/>
      <c r="AF437" s="201"/>
      <c r="AG437" s="201"/>
      <c r="AH437" s="201"/>
      <c r="AI437" s="201"/>
    </row>
    <row r="438">
      <c r="H438" s="205"/>
      <c r="I438" s="206"/>
      <c r="J438" s="203"/>
      <c r="K438" s="207"/>
      <c r="L438" s="199"/>
      <c r="M438" s="130"/>
      <c r="N438" s="199"/>
      <c r="O438" s="200"/>
      <c r="P438" s="200"/>
      <c r="Q438" s="130"/>
      <c r="R438" s="199"/>
      <c r="S438" s="200"/>
      <c r="T438" s="132"/>
      <c r="AB438" s="201" t="str">
        <f>IFERROR(__xludf.DUMMYFUNCTION("FILTER('설정시트'!$D$7:$K$20,'설정시트'!$C$7:$C$20=I438)"),"#N/A")</f>
        <v>#N/A</v>
      </c>
      <c r="AC438" s="201"/>
      <c r="AD438" s="201"/>
      <c r="AE438" s="201"/>
      <c r="AF438" s="201"/>
      <c r="AG438" s="201"/>
      <c r="AH438" s="201"/>
      <c r="AI438" s="201"/>
    </row>
    <row r="439">
      <c r="H439" s="205"/>
      <c r="I439" s="206"/>
      <c r="J439" s="203"/>
      <c r="K439" s="207"/>
      <c r="L439" s="199"/>
      <c r="M439" s="130"/>
      <c r="N439" s="199"/>
      <c r="O439" s="200"/>
      <c r="P439" s="200"/>
      <c r="Q439" s="130"/>
      <c r="R439" s="199"/>
      <c r="S439" s="200"/>
      <c r="T439" s="132"/>
      <c r="AB439" s="201" t="str">
        <f>IFERROR(__xludf.DUMMYFUNCTION("FILTER('설정시트'!$D$7:$K$20,'설정시트'!$C$7:$C$20=I439)"),"#N/A")</f>
        <v>#N/A</v>
      </c>
      <c r="AC439" s="201"/>
      <c r="AD439" s="201"/>
      <c r="AE439" s="201"/>
      <c r="AF439" s="201"/>
      <c r="AG439" s="201"/>
      <c r="AH439" s="201"/>
      <c r="AI439" s="201"/>
    </row>
    <row r="440">
      <c r="H440" s="205"/>
      <c r="I440" s="206"/>
      <c r="J440" s="203"/>
      <c r="K440" s="207"/>
      <c r="L440" s="199"/>
      <c r="M440" s="130"/>
      <c r="N440" s="199"/>
      <c r="O440" s="200"/>
      <c r="P440" s="200"/>
      <c r="Q440" s="130"/>
      <c r="R440" s="199"/>
      <c r="S440" s="200"/>
      <c r="T440" s="132"/>
      <c r="AB440" s="201" t="str">
        <f>IFERROR(__xludf.DUMMYFUNCTION("FILTER('설정시트'!$D$7:$K$20,'설정시트'!$C$7:$C$20=I440)"),"#N/A")</f>
        <v>#N/A</v>
      </c>
      <c r="AC440" s="201"/>
      <c r="AD440" s="201"/>
      <c r="AE440" s="201"/>
      <c r="AF440" s="201"/>
      <c r="AG440" s="201"/>
      <c r="AH440" s="201"/>
      <c r="AI440" s="201"/>
    </row>
    <row r="441">
      <c r="H441" s="205"/>
      <c r="I441" s="206"/>
      <c r="J441" s="203"/>
      <c r="K441" s="207"/>
      <c r="L441" s="199"/>
      <c r="M441" s="130"/>
      <c r="N441" s="199"/>
      <c r="O441" s="200"/>
      <c r="P441" s="200"/>
      <c r="Q441" s="130"/>
      <c r="R441" s="199"/>
      <c r="S441" s="200"/>
      <c r="T441" s="132"/>
      <c r="AB441" s="201" t="str">
        <f>IFERROR(__xludf.DUMMYFUNCTION("FILTER('설정시트'!$D$7:$K$20,'설정시트'!$C$7:$C$20=I441)"),"#N/A")</f>
        <v>#N/A</v>
      </c>
      <c r="AC441" s="201"/>
      <c r="AD441" s="201"/>
      <c r="AE441" s="201"/>
      <c r="AF441" s="201"/>
      <c r="AG441" s="201"/>
      <c r="AH441" s="201"/>
      <c r="AI441" s="201"/>
    </row>
    <row r="442">
      <c r="H442" s="205"/>
      <c r="I442" s="206"/>
      <c r="J442" s="203"/>
      <c r="K442" s="207"/>
      <c r="L442" s="199"/>
      <c r="M442" s="130"/>
      <c r="N442" s="199"/>
      <c r="O442" s="200"/>
      <c r="P442" s="200"/>
      <c r="Q442" s="130"/>
      <c r="R442" s="199"/>
      <c r="S442" s="200"/>
      <c r="T442" s="132"/>
      <c r="AB442" s="201" t="str">
        <f>IFERROR(__xludf.DUMMYFUNCTION("FILTER('설정시트'!$D$7:$K$20,'설정시트'!$C$7:$C$20=I442)"),"#N/A")</f>
        <v>#N/A</v>
      </c>
      <c r="AC442" s="201"/>
      <c r="AD442" s="201"/>
      <c r="AE442" s="201"/>
      <c r="AF442" s="201"/>
      <c r="AG442" s="201"/>
      <c r="AH442" s="201"/>
      <c r="AI442" s="201"/>
    </row>
    <row r="443">
      <c r="H443" s="205"/>
      <c r="I443" s="206"/>
      <c r="J443" s="203"/>
      <c r="K443" s="207"/>
      <c r="L443" s="199"/>
      <c r="M443" s="130"/>
      <c r="N443" s="199"/>
      <c r="O443" s="200"/>
      <c r="P443" s="200"/>
      <c r="Q443" s="130"/>
      <c r="R443" s="199"/>
      <c r="S443" s="200"/>
      <c r="T443" s="132"/>
      <c r="AB443" s="201" t="str">
        <f>IFERROR(__xludf.DUMMYFUNCTION("FILTER('설정시트'!$D$7:$K$20,'설정시트'!$C$7:$C$20=I443)"),"#N/A")</f>
        <v>#N/A</v>
      </c>
      <c r="AC443" s="201"/>
      <c r="AD443" s="201"/>
      <c r="AE443" s="201"/>
      <c r="AF443" s="201"/>
      <c r="AG443" s="201"/>
      <c r="AH443" s="201"/>
      <c r="AI443" s="201"/>
    </row>
    <row r="444">
      <c r="H444" s="205"/>
      <c r="I444" s="206"/>
      <c r="J444" s="203"/>
      <c r="K444" s="207"/>
      <c r="L444" s="199"/>
      <c r="M444" s="130"/>
      <c r="N444" s="199"/>
      <c r="O444" s="200"/>
      <c r="P444" s="200"/>
      <c r="Q444" s="130"/>
      <c r="R444" s="199"/>
      <c r="S444" s="200"/>
      <c r="T444" s="132"/>
      <c r="AB444" s="201" t="str">
        <f>IFERROR(__xludf.DUMMYFUNCTION("FILTER('설정시트'!$D$7:$K$20,'설정시트'!$C$7:$C$20=I444)"),"#N/A")</f>
        <v>#N/A</v>
      </c>
      <c r="AC444" s="201"/>
      <c r="AD444" s="201"/>
      <c r="AE444" s="201"/>
      <c r="AF444" s="201"/>
      <c r="AG444" s="201"/>
      <c r="AH444" s="201"/>
      <c r="AI444" s="201"/>
    </row>
    <row r="445">
      <c r="H445" s="205"/>
      <c r="I445" s="206"/>
      <c r="J445" s="203"/>
      <c r="K445" s="207"/>
      <c r="L445" s="199"/>
      <c r="M445" s="130"/>
      <c r="N445" s="199"/>
      <c r="O445" s="200"/>
      <c r="P445" s="200"/>
      <c r="Q445" s="130"/>
      <c r="R445" s="199"/>
      <c r="S445" s="200"/>
      <c r="T445" s="132"/>
      <c r="AB445" s="201" t="str">
        <f>IFERROR(__xludf.DUMMYFUNCTION("FILTER('설정시트'!$D$7:$K$20,'설정시트'!$C$7:$C$20=I445)"),"#N/A")</f>
        <v>#N/A</v>
      </c>
      <c r="AC445" s="201"/>
      <c r="AD445" s="201"/>
      <c r="AE445" s="201"/>
      <c r="AF445" s="201"/>
      <c r="AG445" s="201"/>
      <c r="AH445" s="201"/>
      <c r="AI445" s="201"/>
    </row>
    <row r="446">
      <c r="H446" s="205"/>
      <c r="I446" s="206"/>
      <c r="J446" s="203"/>
      <c r="K446" s="207"/>
      <c r="L446" s="199"/>
      <c r="M446" s="130"/>
      <c r="N446" s="199"/>
      <c r="O446" s="200"/>
      <c r="P446" s="200"/>
      <c r="Q446" s="130"/>
      <c r="R446" s="199"/>
      <c r="S446" s="200"/>
      <c r="T446" s="132"/>
      <c r="AB446" s="201" t="str">
        <f>IFERROR(__xludf.DUMMYFUNCTION("FILTER('설정시트'!$D$7:$K$20,'설정시트'!$C$7:$C$20=I446)"),"#N/A")</f>
        <v>#N/A</v>
      </c>
      <c r="AC446" s="201"/>
      <c r="AD446" s="201"/>
      <c r="AE446" s="201"/>
      <c r="AF446" s="201"/>
      <c r="AG446" s="201"/>
      <c r="AH446" s="201"/>
      <c r="AI446" s="201"/>
    </row>
    <row r="447">
      <c r="H447" s="205"/>
      <c r="I447" s="206"/>
      <c r="J447" s="203"/>
      <c r="K447" s="207"/>
      <c r="L447" s="199"/>
      <c r="M447" s="130"/>
      <c r="N447" s="199"/>
      <c r="O447" s="200"/>
      <c r="P447" s="200"/>
      <c r="Q447" s="130"/>
      <c r="R447" s="199"/>
      <c r="S447" s="200"/>
      <c r="T447" s="132"/>
      <c r="AB447" s="201" t="str">
        <f>IFERROR(__xludf.DUMMYFUNCTION("FILTER('설정시트'!$D$7:$K$20,'설정시트'!$C$7:$C$20=I447)"),"#N/A")</f>
        <v>#N/A</v>
      </c>
      <c r="AC447" s="201"/>
      <c r="AD447" s="201"/>
      <c r="AE447" s="201"/>
      <c r="AF447" s="201"/>
      <c r="AG447" s="201"/>
      <c r="AH447" s="201"/>
      <c r="AI447" s="201"/>
    </row>
    <row r="448">
      <c r="H448" s="205"/>
      <c r="I448" s="206"/>
      <c r="J448" s="203"/>
      <c r="K448" s="207"/>
      <c r="L448" s="199"/>
      <c r="M448" s="130"/>
      <c r="N448" s="199"/>
      <c r="O448" s="200"/>
      <c r="P448" s="200"/>
      <c r="Q448" s="130"/>
      <c r="R448" s="199"/>
      <c r="S448" s="200"/>
      <c r="T448" s="132"/>
      <c r="AB448" s="201" t="str">
        <f>IFERROR(__xludf.DUMMYFUNCTION("FILTER('설정시트'!$D$7:$K$20,'설정시트'!$C$7:$C$20=I448)"),"#N/A")</f>
        <v>#N/A</v>
      </c>
      <c r="AC448" s="201"/>
      <c r="AD448" s="201"/>
      <c r="AE448" s="201"/>
      <c r="AF448" s="201"/>
      <c r="AG448" s="201"/>
      <c r="AH448" s="201"/>
      <c r="AI448" s="201"/>
    </row>
    <row r="449">
      <c r="H449" s="205"/>
      <c r="I449" s="206"/>
      <c r="J449" s="203"/>
      <c r="K449" s="207"/>
      <c r="L449" s="199"/>
      <c r="M449" s="130"/>
      <c r="N449" s="199"/>
      <c r="O449" s="200"/>
      <c r="P449" s="200"/>
      <c r="Q449" s="130"/>
      <c r="R449" s="199"/>
      <c r="S449" s="200"/>
      <c r="T449" s="132"/>
      <c r="AB449" s="201" t="str">
        <f>IFERROR(__xludf.DUMMYFUNCTION("FILTER('설정시트'!$D$7:$K$20,'설정시트'!$C$7:$C$20=I449)"),"#N/A")</f>
        <v>#N/A</v>
      </c>
      <c r="AC449" s="201"/>
      <c r="AD449" s="201"/>
      <c r="AE449" s="201"/>
      <c r="AF449" s="201"/>
      <c r="AG449" s="201"/>
      <c r="AH449" s="201"/>
      <c r="AI449" s="201"/>
    </row>
    <row r="450">
      <c r="H450" s="205"/>
      <c r="I450" s="206"/>
      <c r="J450" s="203"/>
      <c r="K450" s="207"/>
      <c r="L450" s="199"/>
      <c r="M450" s="130"/>
      <c r="N450" s="199"/>
      <c r="O450" s="200"/>
      <c r="P450" s="200"/>
      <c r="Q450" s="130"/>
      <c r="R450" s="199"/>
      <c r="S450" s="200"/>
      <c r="T450" s="132"/>
      <c r="AB450" s="201" t="str">
        <f>IFERROR(__xludf.DUMMYFUNCTION("FILTER('설정시트'!$D$7:$K$20,'설정시트'!$C$7:$C$20=I450)"),"#N/A")</f>
        <v>#N/A</v>
      </c>
      <c r="AC450" s="201"/>
      <c r="AD450" s="201"/>
      <c r="AE450" s="201"/>
      <c r="AF450" s="201"/>
      <c r="AG450" s="201"/>
      <c r="AH450" s="201"/>
      <c r="AI450" s="201"/>
    </row>
    <row r="451">
      <c r="H451" s="205"/>
      <c r="I451" s="206"/>
      <c r="J451" s="203"/>
      <c r="K451" s="207"/>
      <c r="L451" s="199"/>
      <c r="M451" s="130"/>
      <c r="N451" s="199"/>
      <c r="O451" s="200"/>
      <c r="P451" s="200"/>
      <c r="Q451" s="130"/>
      <c r="R451" s="199"/>
      <c r="S451" s="200"/>
      <c r="T451" s="132"/>
      <c r="AB451" s="201" t="str">
        <f>IFERROR(__xludf.DUMMYFUNCTION("FILTER('설정시트'!$D$7:$K$20,'설정시트'!$C$7:$C$20=I451)"),"#N/A")</f>
        <v>#N/A</v>
      </c>
      <c r="AC451" s="201"/>
      <c r="AD451" s="201"/>
      <c r="AE451" s="201"/>
      <c r="AF451" s="201"/>
      <c r="AG451" s="201"/>
      <c r="AH451" s="201"/>
      <c r="AI451" s="201"/>
    </row>
    <row r="452">
      <c r="H452" s="205"/>
      <c r="I452" s="206"/>
      <c r="J452" s="203"/>
      <c r="K452" s="207"/>
      <c r="L452" s="199"/>
      <c r="M452" s="130"/>
      <c r="N452" s="199"/>
      <c r="O452" s="200"/>
      <c r="P452" s="200"/>
      <c r="Q452" s="130"/>
      <c r="R452" s="199"/>
      <c r="S452" s="200"/>
      <c r="T452" s="132"/>
      <c r="AB452" s="201" t="str">
        <f>IFERROR(__xludf.DUMMYFUNCTION("FILTER('설정시트'!$D$7:$K$20,'설정시트'!$C$7:$C$20=I452)"),"#N/A")</f>
        <v>#N/A</v>
      </c>
      <c r="AC452" s="201"/>
      <c r="AD452" s="201"/>
      <c r="AE452" s="201"/>
      <c r="AF452" s="201"/>
      <c r="AG452" s="201"/>
      <c r="AH452" s="201"/>
      <c r="AI452" s="201"/>
    </row>
    <row r="453">
      <c r="H453" s="205"/>
      <c r="I453" s="206"/>
      <c r="J453" s="203"/>
      <c r="K453" s="207"/>
      <c r="L453" s="199"/>
      <c r="M453" s="130"/>
      <c r="N453" s="199"/>
      <c r="O453" s="200"/>
      <c r="P453" s="200"/>
      <c r="Q453" s="130"/>
      <c r="R453" s="199"/>
      <c r="S453" s="200"/>
      <c r="T453" s="132"/>
      <c r="AB453" s="201" t="str">
        <f>IFERROR(__xludf.DUMMYFUNCTION("FILTER('설정시트'!$D$7:$K$20,'설정시트'!$C$7:$C$20=I453)"),"#N/A")</f>
        <v>#N/A</v>
      </c>
      <c r="AC453" s="201"/>
      <c r="AD453" s="201"/>
      <c r="AE453" s="201"/>
      <c r="AF453" s="201"/>
      <c r="AG453" s="201"/>
      <c r="AH453" s="201"/>
      <c r="AI453" s="201"/>
    </row>
    <row r="454">
      <c r="H454" s="205"/>
      <c r="I454" s="206"/>
      <c r="J454" s="203"/>
      <c r="K454" s="207"/>
      <c r="L454" s="199"/>
      <c r="M454" s="130"/>
      <c r="N454" s="199"/>
      <c r="O454" s="200"/>
      <c r="P454" s="200"/>
      <c r="Q454" s="130"/>
      <c r="R454" s="199"/>
      <c r="S454" s="200"/>
      <c r="T454" s="132"/>
      <c r="AB454" s="201" t="str">
        <f>IFERROR(__xludf.DUMMYFUNCTION("FILTER('설정시트'!$D$7:$K$20,'설정시트'!$C$7:$C$20=I454)"),"#N/A")</f>
        <v>#N/A</v>
      </c>
      <c r="AC454" s="201"/>
      <c r="AD454" s="201"/>
      <c r="AE454" s="201"/>
      <c r="AF454" s="201"/>
      <c r="AG454" s="201"/>
      <c r="AH454" s="201"/>
      <c r="AI454" s="201"/>
    </row>
    <row r="455">
      <c r="H455" s="205"/>
      <c r="I455" s="206"/>
      <c r="J455" s="203"/>
      <c r="K455" s="207"/>
      <c r="L455" s="199"/>
      <c r="M455" s="130"/>
      <c r="N455" s="199"/>
      <c r="O455" s="200"/>
      <c r="P455" s="200"/>
      <c r="Q455" s="130"/>
      <c r="R455" s="199"/>
      <c r="S455" s="200"/>
      <c r="T455" s="132"/>
      <c r="AB455" s="201" t="str">
        <f>IFERROR(__xludf.DUMMYFUNCTION("FILTER('설정시트'!$D$7:$K$20,'설정시트'!$C$7:$C$20=I455)"),"#N/A")</f>
        <v>#N/A</v>
      </c>
      <c r="AC455" s="201"/>
      <c r="AD455" s="201"/>
      <c r="AE455" s="201"/>
      <c r="AF455" s="201"/>
      <c r="AG455" s="201"/>
      <c r="AH455" s="201"/>
      <c r="AI455" s="201"/>
    </row>
    <row r="456">
      <c r="H456" s="205"/>
      <c r="I456" s="206"/>
      <c r="J456" s="203"/>
      <c r="K456" s="207"/>
      <c r="L456" s="199"/>
      <c r="M456" s="130"/>
      <c r="N456" s="199"/>
      <c r="O456" s="200"/>
      <c r="P456" s="200"/>
      <c r="Q456" s="130"/>
      <c r="R456" s="199"/>
      <c r="S456" s="200"/>
      <c r="T456" s="132"/>
      <c r="AB456" s="201" t="str">
        <f>IFERROR(__xludf.DUMMYFUNCTION("FILTER('설정시트'!$D$7:$K$20,'설정시트'!$C$7:$C$20=I456)"),"#N/A")</f>
        <v>#N/A</v>
      </c>
      <c r="AC456" s="201"/>
      <c r="AD456" s="201"/>
      <c r="AE456" s="201"/>
      <c r="AF456" s="201"/>
      <c r="AG456" s="201"/>
      <c r="AH456" s="201"/>
      <c r="AI456" s="201"/>
    </row>
    <row r="457">
      <c r="H457" s="205"/>
      <c r="I457" s="206"/>
      <c r="J457" s="203"/>
      <c r="K457" s="207"/>
      <c r="L457" s="199"/>
      <c r="M457" s="130"/>
      <c r="N457" s="199"/>
      <c r="O457" s="200"/>
      <c r="P457" s="200"/>
      <c r="Q457" s="130"/>
      <c r="R457" s="199"/>
      <c r="S457" s="200"/>
      <c r="T457" s="132"/>
      <c r="AB457" s="201" t="str">
        <f>IFERROR(__xludf.DUMMYFUNCTION("FILTER('설정시트'!$D$7:$K$20,'설정시트'!$C$7:$C$20=I457)"),"#N/A")</f>
        <v>#N/A</v>
      </c>
      <c r="AC457" s="201"/>
      <c r="AD457" s="201"/>
      <c r="AE457" s="201"/>
      <c r="AF457" s="201"/>
      <c r="AG457" s="201"/>
      <c r="AH457" s="201"/>
      <c r="AI457" s="201"/>
    </row>
    <row r="458">
      <c r="H458" s="205"/>
      <c r="I458" s="206"/>
      <c r="J458" s="203"/>
      <c r="K458" s="207"/>
      <c r="L458" s="199"/>
      <c r="M458" s="130"/>
      <c r="N458" s="199"/>
      <c r="O458" s="200"/>
      <c r="P458" s="200"/>
      <c r="Q458" s="130"/>
      <c r="R458" s="199"/>
      <c r="S458" s="200"/>
      <c r="T458" s="132"/>
      <c r="AB458" s="201" t="str">
        <f>IFERROR(__xludf.DUMMYFUNCTION("FILTER('설정시트'!$D$7:$K$20,'설정시트'!$C$7:$C$20=I458)"),"#N/A")</f>
        <v>#N/A</v>
      </c>
      <c r="AC458" s="201"/>
      <c r="AD458" s="201"/>
      <c r="AE458" s="201"/>
      <c r="AF458" s="201"/>
      <c r="AG458" s="201"/>
      <c r="AH458" s="201"/>
      <c r="AI458" s="201"/>
    </row>
    <row r="459">
      <c r="H459" s="205"/>
      <c r="I459" s="206"/>
      <c r="J459" s="203"/>
      <c r="K459" s="207"/>
      <c r="L459" s="199"/>
      <c r="M459" s="130"/>
      <c r="N459" s="199"/>
      <c r="O459" s="200"/>
      <c r="P459" s="200"/>
      <c r="Q459" s="130"/>
      <c r="R459" s="199"/>
      <c r="S459" s="200"/>
      <c r="T459" s="132"/>
      <c r="AB459" s="201" t="str">
        <f>IFERROR(__xludf.DUMMYFUNCTION("FILTER('설정시트'!$D$7:$K$20,'설정시트'!$C$7:$C$20=I459)"),"#N/A")</f>
        <v>#N/A</v>
      </c>
      <c r="AC459" s="201"/>
      <c r="AD459" s="201"/>
      <c r="AE459" s="201"/>
      <c r="AF459" s="201"/>
      <c r="AG459" s="201"/>
      <c r="AH459" s="201"/>
      <c r="AI459" s="201"/>
    </row>
    <row r="460">
      <c r="H460" s="205"/>
      <c r="I460" s="206"/>
      <c r="J460" s="203"/>
      <c r="K460" s="207"/>
      <c r="L460" s="199"/>
      <c r="M460" s="130"/>
      <c r="N460" s="199"/>
      <c r="O460" s="200"/>
      <c r="P460" s="200"/>
      <c r="Q460" s="130"/>
      <c r="R460" s="199"/>
      <c r="S460" s="200"/>
      <c r="T460" s="132"/>
      <c r="AB460" s="201" t="str">
        <f>IFERROR(__xludf.DUMMYFUNCTION("FILTER('설정시트'!$D$7:$K$20,'설정시트'!$C$7:$C$20=I460)"),"#N/A")</f>
        <v>#N/A</v>
      </c>
      <c r="AC460" s="201"/>
      <c r="AD460" s="201"/>
      <c r="AE460" s="201"/>
      <c r="AF460" s="201"/>
      <c r="AG460" s="201"/>
      <c r="AH460" s="201"/>
      <c r="AI460" s="201"/>
    </row>
    <row r="461">
      <c r="H461" s="205"/>
      <c r="I461" s="206"/>
      <c r="J461" s="203"/>
      <c r="K461" s="207"/>
      <c r="L461" s="199"/>
      <c r="M461" s="130"/>
      <c r="N461" s="199"/>
      <c r="O461" s="200"/>
      <c r="P461" s="200"/>
      <c r="Q461" s="130"/>
      <c r="R461" s="199"/>
      <c r="S461" s="200"/>
      <c r="T461" s="132"/>
      <c r="AB461" s="201" t="str">
        <f>IFERROR(__xludf.DUMMYFUNCTION("FILTER('설정시트'!$D$7:$K$20,'설정시트'!$C$7:$C$20=I461)"),"#N/A")</f>
        <v>#N/A</v>
      </c>
      <c r="AC461" s="201"/>
      <c r="AD461" s="201"/>
      <c r="AE461" s="201"/>
      <c r="AF461" s="201"/>
      <c r="AG461" s="201"/>
      <c r="AH461" s="201"/>
      <c r="AI461" s="201"/>
    </row>
    <row r="462">
      <c r="H462" s="205"/>
      <c r="I462" s="206"/>
      <c r="J462" s="203"/>
      <c r="K462" s="207"/>
      <c r="L462" s="199"/>
      <c r="M462" s="130"/>
      <c r="N462" s="199"/>
      <c r="O462" s="200"/>
      <c r="P462" s="200"/>
      <c r="Q462" s="130"/>
      <c r="R462" s="199"/>
      <c r="S462" s="200"/>
      <c r="T462" s="132"/>
      <c r="AB462" s="201" t="str">
        <f>IFERROR(__xludf.DUMMYFUNCTION("FILTER('설정시트'!$D$7:$K$20,'설정시트'!$C$7:$C$20=I462)"),"#N/A")</f>
        <v>#N/A</v>
      </c>
      <c r="AC462" s="201"/>
      <c r="AD462" s="201"/>
      <c r="AE462" s="201"/>
      <c r="AF462" s="201"/>
      <c r="AG462" s="201"/>
      <c r="AH462" s="201"/>
      <c r="AI462" s="201"/>
    </row>
    <row r="463">
      <c r="H463" s="205"/>
      <c r="I463" s="206"/>
      <c r="J463" s="203"/>
      <c r="K463" s="207"/>
      <c r="L463" s="199"/>
      <c r="M463" s="130"/>
      <c r="N463" s="199"/>
      <c r="O463" s="200"/>
      <c r="P463" s="200"/>
      <c r="Q463" s="130"/>
      <c r="R463" s="199"/>
      <c r="S463" s="200"/>
      <c r="T463" s="132"/>
      <c r="AB463" s="201" t="str">
        <f>IFERROR(__xludf.DUMMYFUNCTION("FILTER('설정시트'!$D$7:$K$20,'설정시트'!$C$7:$C$20=I463)"),"#N/A")</f>
        <v>#N/A</v>
      </c>
      <c r="AC463" s="201"/>
      <c r="AD463" s="201"/>
      <c r="AE463" s="201"/>
      <c r="AF463" s="201"/>
      <c r="AG463" s="201"/>
      <c r="AH463" s="201"/>
      <c r="AI463" s="201"/>
    </row>
    <row r="464">
      <c r="H464" s="205"/>
      <c r="I464" s="206"/>
      <c r="J464" s="203"/>
      <c r="K464" s="207"/>
      <c r="L464" s="199"/>
      <c r="M464" s="130"/>
      <c r="N464" s="199"/>
      <c r="O464" s="200"/>
      <c r="P464" s="200"/>
      <c r="Q464" s="130"/>
      <c r="R464" s="199"/>
      <c r="S464" s="200"/>
      <c r="T464" s="132"/>
      <c r="AB464" s="201" t="str">
        <f>IFERROR(__xludf.DUMMYFUNCTION("FILTER('설정시트'!$D$7:$K$20,'설정시트'!$C$7:$C$20=I464)"),"#N/A")</f>
        <v>#N/A</v>
      </c>
      <c r="AC464" s="201"/>
      <c r="AD464" s="201"/>
      <c r="AE464" s="201"/>
      <c r="AF464" s="201"/>
      <c r="AG464" s="201"/>
      <c r="AH464" s="201"/>
      <c r="AI464" s="201"/>
    </row>
    <row r="465">
      <c r="H465" s="205"/>
      <c r="I465" s="206"/>
      <c r="J465" s="203"/>
      <c r="K465" s="207"/>
      <c r="L465" s="199"/>
      <c r="M465" s="130"/>
      <c r="N465" s="199"/>
      <c r="O465" s="200"/>
      <c r="P465" s="200"/>
      <c r="Q465" s="130"/>
      <c r="R465" s="199"/>
      <c r="S465" s="200"/>
      <c r="T465" s="132"/>
      <c r="AB465" s="201" t="str">
        <f>IFERROR(__xludf.DUMMYFUNCTION("FILTER('설정시트'!$D$7:$K$20,'설정시트'!$C$7:$C$20=I465)"),"#N/A")</f>
        <v>#N/A</v>
      </c>
      <c r="AC465" s="201"/>
      <c r="AD465" s="201"/>
      <c r="AE465" s="201"/>
      <c r="AF465" s="201"/>
      <c r="AG465" s="201"/>
      <c r="AH465" s="201"/>
      <c r="AI465" s="201"/>
    </row>
    <row r="466">
      <c r="H466" s="205"/>
      <c r="I466" s="206"/>
      <c r="J466" s="203"/>
      <c r="K466" s="207"/>
      <c r="L466" s="199"/>
      <c r="M466" s="130"/>
      <c r="N466" s="199"/>
      <c r="O466" s="200"/>
      <c r="P466" s="200"/>
      <c r="Q466" s="130"/>
      <c r="R466" s="199"/>
      <c r="S466" s="200"/>
      <c r="T466" s="132"/>
      <c r="AB466" s="201" t="str">
        <f>IFERROR(__xludf.DUMMYFUNCTION("FILTER('설정시트'!$D$7:$K$20,'설정시트'!$C$7:$C$20=I466)"),"#N/A")</f>
        <v>#N/A</v>
      </c>
      <c r="AC466" s="201"/>
      <c r="AD466" s="201"/>
      <c r="AE466" s="201"/>
      <c r="AF466" s="201"/>
      <c r="AG466" s="201"/>
      <c r="AH466" s="201"/>
      <c r="AI466" s="201"/>
    </row>
    <row r="467">
      <c r="H467" s="205"/>
      <c r="I467" s="206"/>
      <c r="J467" s="203"/>
      <c r="K467" s="207"/>
      <c r="L467" s="199"/>
      <c r="M467" s="130"/>
      <c r="N467" s="199"/>
      <c r="O467" s="200"/>
      <c r="P467" s="200"/>
      <c r="Q467" s="130"/>
      <c r="R467" s="199"/>
      <c r="S467" s="200"/>
      <c r="T467" s="132"/>
      <c r="AB467" s="201" t="str">
        <f>IFERROR(__xludf.DUMMYFUNCTION("FILTER('설정시트'!$D$7:$K$20,'설정시트'!$C$7:$C$20=I467)"),"#N/A")</f>
        <v>#N/A</v>
      </c>
      <c r="AC467" s="201"/>
      <c r="AD467" s="201"/>
      <c r="AE467" s="201"/>
      <c r="AF467" s="201"/>
      <c r="AG467" s="201"/>
      <c r="AH467" s="201"/>
      <c r="AI467" s="201"/>
    </row>
    <row r="468">
      <c r="H468" s="205"/>
      <c r="I468" s="206"/>
      <c r="J468" s="203"/>
      <c r="K468" s="207"/>
      <c r="L468" s="199"/>
      <c r="M468" s="130"/>
      <c r="N468" s="199"/>
      <c r="O468" s="200"/>
      <c r="P468" s="200"/>
      <c r="Q468" s="130"/>
      <c r="R468" s="199"/>
      <c r="S468" s="200"/>
      <c r="T468" s="132"/>
      <c r="AB468" s="201" t="str">
        <f>IFERROR(__xludf.DUMMYFUNCTION("FILTER('설정시트'!$D$7:$K$20,'설정시트'!$C$7:$C$20=I468)"),"#N/A")</f>
        <v>#N/A</v>
      </c>
      <c r="AC468" s="201"/>
      <c r="AD468" s="201"/>
      <c r="AE468" s="201"/>
      <c r="AF468" s="201"/>
      <c r="AG468" s="201"/>
      <c r="AH468" s="201"/>
      <c r="AI468" s="201"/>
    </row>
    <row r="469">
      <c r="H469" s="205"/>
      <c r="I469" s="206"/>
      <c r="J469" s="203"/>
      <c r="K469" s="207"/>
      <c r="L469" s="199"/>
      <c r="M469" s="130"/>
      <c r="N469" s="199"/>
      <c r="O469" s="200"/>
      <c r="P469" s="200"/>
      <c r="Q469" s="130"/>
      <c r="R469" s="199"/>
      <c r="S469" s="200"/>
      <c r="T469" s="132"/>
      <c r="AB469" s="201" t="str">
        <f>IFERROR(__xludf.DUMMYFUNCTION("FILTER('설정시트'!$D$7:$K$20,'설정시트'!$C$7:$C$20=I469)"),"#N/A")</f>
        <v>#N/A</v>
      </c>
      <c r="AC469" s="201"/>
      <c r="AD469" s="201"/>
      <c r="AE469" s="201"/>
      <c r="AF469" s="201"/>
      <c r="AG469" s="201"/>
      <c r="AH469" s="201"/>
      <c r="AI469" s="201"/>
    </row>
    <row r="470">
      <c r="H470" s="205"/>
      <c r="I470" s="206"/>
      <c r="J470" s="203"/>
      <c r="K470" s="207"/>
      <c r="L470" s="199"/>
      <c r="M470" s="130"/>
      <c r="N470" s="199"/>
      <c r="O470" s="200"/>
      <c r="P470" s="200"/>
      <c r="Q470" s="130"/>
      <c r="R470" s="199"/>
      <c r="S470" s="200"/>
      <c r="T470" s="132"/>
      <c r="AB470" s="201" t="str">
        <f>IFERROR(__xludf.DUMMYFUNCTION("FILTER('설정시트'!$D$7:$K$20,'설정시트'!$C$7:$C$20=I470)"),"#N/A")</f>
        <v>#N/A</v>
      </c>
      <c r="AC470" s="201"/>
      <c r="AD470" s="201"/>
      <c r="AE470" s="201"/>
      <c r="AF470" s="201"/>
      <c r="AG470" s="201"/>
      <c r="AH470" s="201"/>
      <c r="AI470" s="201"/>
    </row>
    <row r="471">
      <c r="H471" s="205"/>
      <c r="I471" s="206"/>
      <c r="J471" s="203"/>
      <c r="K471" s="207"/>
      <c r="L471" s="199"/>
      <c r="M471" s="130"/>
      <c r="N471" s="199"/>
      <c r="O471" s="200"/>
      <c r="P471" s="200"/>
      <c r="Q471" s="130"/>
      <c r="R471" s="199"/>
      <c r="S471" s="200"/>
      <c r="T471" s="132"/>
      <c r="AB471" s="201" t="str">
        <f>IFERROR(__xludf.DUMMYFUNCTION("FILTER('설정시트'!$D$7:$K$20,'설정시트'!$C$7:$C$20=I471)"),"#N/A")</f>
        <v>#N/A</v>
      </c>
      <c r="AC471" s="201"/>
      <c r="AD471" s="201"/>
      <c r="AE471" s="201"/>
      <c r="AF471" s="201"/>
      <c r="AG471" s="201"/>
      <c r="AH471" s="201"/>
      <c r="AI471" s="201"/>
    </row>
    <row r="472">
      <c r="H472" s="205"/>
      <c r="I472" s="206"/>
      <c r="J472" s="203"/>
      <c r="K472" s="207"/>
      <c r="L472" s="199"/>
      <c r="M472" s="130"/>
      <c r="N472" s="199"/>
      <c r="O472" s="200"/>
      <c r="P472" s="200"/>
      <c r="Q472" s="130"/>
      <c r="R472" s="199"/>
      <c r="S472" s="200"/>
      <c r="T472" s="132"/>
      <c r="AB472" s="201" t="str">
        <f>IFERROR(__xludf.DUMMYFUNCTION("FILTER('설정시트'!$D$7:$K$20,'설정시트'!$C$7:$C$20=I472)"),"#N/A")</f>
        <v>#N/A</v>
      </c>
      <c r="AC472" s="201"/>
      <c r="AD472" s="201"/>
      <c r="AE472" s="201"/>
      <c r="AF472" s="201"/>
      <c r="AG472" s="201"/>
      <c r="AH472" s="201"/>
      <c r="AI472" s="201"/>
    </row>
    <row r="473">
      <c r="H473" s="205"/>
      <c r="I473" s="206"/>
      <c r="J473" s="203"/>
      <c r="K473" s="207"/>
      <c r="L473" s="199"/>
      <c r="M473" s="130"/>
      <c r="N473" s="199"/>
      <c r="O473" s="200"/>
      <c r="P473" s="200"/>
      <c r="Q473" s="130"/>
      <c r="R473" s="199"/>
      <c r="S473" s="200"/>
      <c r="T473" s="132"/>
      <c r="AB473" s="201" t="str">
        <f>IFERROR(__xludf.DUMMYFUNCTION("FILTER('설정시트'!$D$7:$K$20,'설정시트'!$C$7:$C$20=I473)"),"#N/A")</f>
        <v>#N/A</v>
      </c>
      <c r="AC473" s="201"/>
      <c r="AD473" s="201"/>
      <c r="AE473" s="201"/>
      <c r="AF473" s="201"/>
      <c r="AG473" s="201"/>
      <c r="AH473" s="201"/>
      <c r="AI473" s="201"/>
    </row>
    <row r="474">
      <c r="H474" s="205"/>
      <c r="I474" s="206"/>
      <c r="J474" s="203"/>
      <c r="K474" s="207"/>
      <c r="L474" s="199"/>
      <c r="M474" s="130"/>
      <c r="N474" s="199"/>
      <c r="O474" s="200"/>
      <c r="P474" s="200"/>
      <c r="Q474" s="130"/>
      <c r="R474" s="199"/>
      <c r="S474" s="200"/>
      <c r="T474" s="132"/>
      <c r="AB474" s="201" t="str">
        <f>IFERROR(__xludf.DUMMYFUNCTION("FILTER('설정시트'!$D$7:$K$20,'설정시트'!$C$7:$C$20=I474)"),"#N/A")</f>
        <v>#N/A</v>
      </c>
      <c r="AC474" s="201"/>
      <c r="AD474" s="201"/>
      <c r="AE474" s="201"/>
      <c r="AF474" s="201"/>
      <c r="AG474" s="201"/>
      <c r="AH474" s="201"/>
      <c r="AI474" s="201"/>
    </row>
    <row r="475">
      <c r="H475" s="205"/>
      <c r="I475" s="206"/>
      <c r="J475" s="203"/>
      <c r="K475" s="207"/>
      <c r="L475" s="199"/>
      <c r="M475" s="130"/>
      <c r="N475" s="199"/>
      <c r="O475" s="200"/>
      <c r="P475" s="200"/>
      <c r="Q475" s="130"/>
      <c r="R475" s="199"/>
      <c r="S475" s="200"/>
      <c r="T475" s="132"/>
      <c r="AB475" s="201" t="str">
        <f>IFERROR(__xludf.DUMMYFUNCTION("FILTER('설정시트'!$D$7:$K$20,'설정시트'!$C$7:$C$20=I475)"),"#N/A")</f>
        <v>#N/A</v>
      </c>
      <c r="AC475" s="201"/>
      <c r="AD475" s="201"/>
      <c r="AE475" s="201"/>
      <c r="AF475" s="201"/>
      <c r="AG475" s="201"/>
      <c r="AH475" s="201"/>
      <c r="AI475" s="201"/>
    </row>
    <row r="476">
      <c r="H476" s="205"/>
      <c r="I476" s="206"/>
      <c r="J476" s="203"/>
      <c r="K476" s="207"/>
      <c r="L476" s="199"/>
      <c r="M476" s="130"/>
      <c r="N476" s="199"/>
      <c r="O476" s="200"/>
      <c r="P476" s="200"/>
      <c r="Q476" s="130"/>
      <c r="R476" s="199"/>
      <c r="S476" s="200"/>
      <c r="T476" s="132"/>
      <c r="AB476" s="201" t="str">
        <f>IFERROR(__xludf.DUMMYFUNCTION("FILTER('설정시트'!$D$7:$K$20,'설정시트'!$C$7:$C$20=I476)"),"#N/A")</f>
        <v>#N/A</v>
      </c>
      <c r="AC476" s="201"/>
      <c r="AD476" s="201"/>
      <c r="AE476" s="201"/>
      <c r="AF476" s="201"/>
      <c r="AG476" s="201"/>
      <c r="AH476" s="201"/>
      <c r="AI476" s="201"/>
    </row>
    <row r="477">
      <c r="H477" s="205"/>
      <c r="I477" s="206"/>
      <c r="J477" s="203"/>
      <c r="K477" s="207"/>
      <c r="L477" s="199"/>
      <c r="M477" s="130"/>
      <c r="N477" s="199"/>
      <c r="O477" s="200"/>
      <c r="P477" s="200"/>
      <c r="Q477" s="130"/>
      <c r="R477" s="199"/>
      <c r="S477" s="200"/>
      <c r="T477" s="132"/>
      <c r="AB477" s="201" t="str">
        <f>IFERROR(__xludf.DUMMYFUNCTION("FILTER('설정시트'!$D$7:$K$20,'설정시트'!$C$7:$C$20=I477)"),"#N/A")</f>
        <v>#N/A</v>
      </c>
      <c r="AC477" s="201"/>
      <c r="AD477" s="201"/>
      <c r="AE477" s="201"/>
      <c r="AF477" s="201"/>
      <c r="AG477" s="201"/>
      <c r="AH477" s="201"/>
      <c r="AI477" s="201"/>
    </row>
    <row r="478">
      <c r="H478" s="205"/>
      <c r="I478" s="206"/>
      <c r="J478" s="203"/>
      <c r="K478" s="207"/>
      <c r="L478" s="199"/>
      <c r="M478" s="130"/>
      <c r="N478" s="199"/>
      <c r="O478" s="200"/>
      <c r="P478" s="200"/>
      <c r="Q478" s="130"/>
      <c r="R478" s="199"/>
      <c r="S478" s="200"/>
      <c r="T478" s="132"/>
      <c r="AB478" s="201" t="str">
        <f>IFERROR(__xludf.DUMMYFUNCTION("FILTER('설정시트'!$D$7:$K$20,'설정시트'!$C$7:$C$20=I478)"),"#N/A")</f>
        <v>#N/A</v>
      </c>
      <c r="AC478" s="201"/>
      <c r="AD478" s="201"/>
      <c r="AE478" s="201"/>
      <c r="AF478" s="201"/>
      <c r="AG478" s="201"/>
      <c r="AH478" s="201"/>
      <c r="AI478" s="201"/>
    </row>
    <row r="479">
      <c r="H479" s="205"/>
      <c r="I479" s="206"/>
      <c r="J479" s="203"/>
      <c r="K479" s="207"/>
      <c r="L479" s="199"/>
      <c r="M479" s="130"/>
      <c r="N479" s="199"/>
      <c r="O479" s="200"/>
      <c r="P479" s="200"/>
      <c r="Q479" s="130"/>
      <c r="R479" s="199"/>
      <c r="S479" s="200"/>
      <c r="T479" s="132"/>
      <c r="AB479" s="201" t="str">
        <f>IFERROR(__xludf.DUMMYFUNCTION("FILTER('설정시트'!$D$7:$K$20,'설정시트'!$C$7:$C$20=I479)"),"#N/A")</f>
        <v>#N/A</v>
      </c>
      <c r="AC479" s="201"/>
      <c r="AD479" s="201"/>
      <c r="AE479" s="201"/>
      <c r="AF479" s="201"/>
      <c r="AG479" s="201"/>
      <c r="AH479" s="201"/>
      <c r="AI479" s="201"/>
    </row>
    <row r="480">
      <c r="H480" s="205"/>
      <c r="I480" s="206"/>
      <c r="J480" s="203"/>
      <c r="K480" s="207"/>
      <c r="L480" s="199"/>
      <c r="M480" s="130"/>
      <c r="N480" s="199"/>
      <c r="O480" s="200"/>
      <c r="P480" s="200"/>
      <c r="Q480" s="130"/>
      <c r="R480" s="199"/>
      <c r="S480" s="200"/>
      <c r="T480" s="132"/>
      <c r="AB480" s="201" t="str">
        <f>IFERROR(__xludf.DUMMYFUNCTION("FILTER('설정시트'!$D$7:$K$20,'설정시트'!$C$7:$C$20=I480)"),"#N/A")</f>
        <v>#N/A</v>
      </c>
      <c r="AC480" s="201"/>
      <c r="AD480" s="201"/>
      <c r="AE480" s="201"/>
      <c r="AF480" s="201"/>
      <c r="AG480" s="201"/>
      <c r="AH480" s="201"/>
      <c r="AI480" s="201"/>
    </row>
    <row r="481">
      <c r="H481" s="205"/>
      <c r="I481" s="206"/>
      <c r="J481" s="203"/>
      <c r="K481" s="207"/>
      <c r="L481" s="199"/>
      <c r="M481" s="130"/>
      <c r="N481" s="199"/>
      <c r="O481" s="200"/>
      <c r="P481" s="200"/>
      <c r="Q481" s="130"/>
      <c r="R481" s="199"/>
      <c r="S481" s="200"/>
      <c r="T481" s="132"/>
      <c r="AB481" s="201" t="str">
        <f>IFERROR(__xludf.DUMMYFUNCTION("FILTER('설정시트'!$D$7:$K$20,'설정시트'!$C$7:$C$20=I481)"),"#N/A")</f>
        <v>#N/A</v>
      </c>
      <c r="AC481" s="201"/>
      <c r="AD481" s="201"/>
      <c r="AE481" s="201"/>
      <c r="AF481" s="201"/>
      <c r="AG481" s="201"/>
      <c r="AH481" s="201"/>
      <c r="AI481" s="201"/>
    </row>
    <row r="482">
      <c r="H482" s="205"/>
      <c r="I482" s="206"/>
      <c r="J482" s="203"/>
      <c r="K482" s="207"/>
      <c r="L482" s="199"/>
      <c r="M482" s="130"/>
      <c r="N482" s="199"/>
      <c r="O482" s="200"/>
      <c r="P482" s="200"/>
      <c r="Q482" s="130"/>
      <c r="R482" s="199"/>
      <c r="S482" s="200"/>
      <c r="T482" s="132"/>
      <c r="AB482" s="201" t="str">
        <f>IFERROR(__xludf.DUMMYFUNCTION("FILTER('설정시트'!$D$7:$K$20,'설정시트'!$C$7:$C$20=I482)"),"#N/A")</f>
        <v>#N/A</v>
      </c>
      <c r="AC482" s="201"/>
      <c r="AD482" s="201"/>
      <c r="AE482" s="201"/>
      <c r="AF482" s="201"/>
      <c r="AG482" s="201"/>
      <c r="AH482" s="201"/>
      <c r="AI482" s="201"/>
    </row>
    <row r="483">
      <c r="H483" s="205"/>
      <c r="I483" s="206"/>
      <c r="J483" s="203"/>
      <c r="K483" s="207"/>
      <c r="L483" s="199"/>
      <c r="M483" s="130"/>
      <c r="N483" s="199"/>
      <c r="O483" s="200"/>
      <c r="P483" s="200"/>
      <c r="Q483" s="130"/>
      <c r="R483" s="199"/>
      <c r="S483" s="200"/>
      <c r="T483" s="132"/>
      <c r="AB483" s="201" t="str">
        <f>IFERROR(__xludf.DUMMYFUNCTION("FILTER('설정시트'!$D$7:$K$20,'설정시트'!$C$7:$C$20=I483)"),"#N/A")</f>
        <v>#N/A</v>
      </c>
      <c r="AC483" s="201"/>
      <c r="AD483" s="201"/>
      <c r="AE483" s="201"/>
      <c r="AF483" s="201"/>
      <c r="AG483" s="201"/>
      <c r="AH483" s="201"/>
      <c r="AI483" s="201"/>
    </row>
    <row r="484">
      <c r="H484" s="205"/>
      <c r="I484" s="206"/>
      <c r="J484" s="203"/>
      <c r="K484" s="207"/>
      <c r="L484" s="199"/>
      <c r="M484" s="130"/>
      <c r="N484" s="199"/>
      <c r="O484" s="200"/>
      <c r="P484" s="200"/>
      <c r="Q484" s="130"/>
      <c r="R484" s="199"/>
      <c r="S484" s="200"/>
      <c r="T484" s="132"/>
      <c r="AB484" s="201" t="str">
        <f>IFERROR(__xludf.DUMMYFUNCTION("FILTER('설정시트'!$D$7:$K$20,'설정시트'!$C$7:$C$20=I484)"),"#N/A")</f>
        <v>#N/A</v>
      </c>
      <c r="AC484" s="201"/>
      <c r="AD484" s="201"/>
      <c r="AE484" s="201"/>
      <c r="AF484" s="201"/>
      <c r="AG484" s="201"/>
      <c r="AH484" s="201"/>
      <c r="AI484" s="201"/>
    </row>
    <row r="485">
      <c r="H485" s="205"/>
      <c r="I485" s="206"/>
      <c r="J485" s="203"/>
      <c r="K485" s="207"/>
      <c r="L485" s="199"/>
      <c r="M485" s="130"/>
      <c r="N485" s="199"/>
      <c r="O485" s="200"/>
      <c r="P485" s="200"/>
      <c r="Q485" s="130"/>
      <c r="R485" s="199"/>
      <c r="S485" s="200"/>
      <c r="T485" s="132"/>
      <c r="AB485" s="201" t="str">
        <f>IFERROR(__xludf.DUMMYFUNCTION("FILTER('설정시트'!$D$7:$K$20,'설정시트'!$C$7:$C$20=I485)"),"#N/A")</f>
        <v>#N/A</v>
      </c>
      <c r="AC485" s="201"/>
      <c r="AD485" s="201"/>
      <c r="AE485" s="201"/>
      <c r="AF485" s="201"/>
      <c r="AG485" s="201"/>
      <c r="AH485" s="201"/>
      <c r="AI485" s="201"/>
    </row>
    <row r="486">
      <c r="H486" s="205"/>
      <c r="I486" s="206"/>
      <c r="J486" s="203"/>
      <c r="K486" s="207"/>
      <c r="L486" s="199"/>
      <c r="M486" s="130"/>
      <c r="N486" s="199"/>
      <c r="O486" s="200"/>
      <c r="P486" s="200"/>
      <c r="Q486" s="130"/>
      <c r="R486" s="199"/>
      <c r="S486" s="200"/>
      <c r="T486" s="132"/>
      <c r="AB486" s="201" t="str">
        <f>IFERROR(__xludf.DUMMYFUNCTION("FILTER('설정시트'!$D$7:$K$20,'설정시트'!$C$7:$C$20=I486)"),"#N/A")</f>
        <v>#N/A</v>
      </c>
      <c r="AC486" s="201"/>
      <c r="AD486" s="201"/>
      <c r="AE486" s="201"/>
      <c r="AF486" s="201"/>
      <c r="AG486" s="201"/>
      <c r="AH486" s="201"/>
      <c r="AI486" s="201"/>
    </row>
    <row r="487">
      <c r="H487" s="205"/>
      <c r="I487" s="206"/>
      <c r="J487" s="203"/>
      <c r="K487" s="207"/>
      <c r="L487" s="199"/>
      <c r="M487" s="130"/>
      <c r="N487" s="199"/>
      <c r="O487" s="200"/>
      <c r="P487" s="200"/>
      <c r="Q487" s="130"/>
      <c r="R487" s="199"/>
      <c r="S487" s="200"/>
      <c r="T487" s="132"/>
      <c r="AB487" s="201" t="str">
        <f>IFERROR(__xludf.DUMMYFUNCTION("FILTER('설정시트'!$D$7:$K$20,'설정시트'!$C$7:$C$20=I487)"),"#N/A")</f>
        <v>#N/A</v>
      </c>
      <c r="AC487" s="201"/>
      <c r="AD487" s="201"/>
      <c r="AE487" s="201"/>
      <c r="AF487" s="201"/>
      <c r="AG487" s="201"/>
      <c r="AH487" s="201"/>
      <c r="AI487" s="201"/>
    </row>
    <row r="488">
      <c r="H488" s="205"/>
      <c r="I488" s="206"/>
      <c r="J488" s="203"/>
      <c r="K488" s="207"/>
      <c r="L488" s="199"/>
      <c r="M488" s="130"/>
      <c r="N488" s="199"/>
      <c r="O488" s="200"/>
      <c r="P488" s="200"/>
      <c r="Q488" s="130"/>
      <c r="R488" s="199"/>
      <c r="S488" s="200"/>
      <c r="T488" s="132"/>
      <c r="AB488" s="201" t="str">
        <f>IFERROR(__xludf.DUMMYFUNCTION("FILTER('설정시트'!$D$7:$K$20,'설정시트'!$C$7:$C$20=I488)"),"#N/A")</f>
        <v>#N/A</v>
      </c>
      <c r="AC488" s="201"/>
      <c r="AD488" s="201"/>
      <c r="AE488" s="201"/>
      <c r="AF488" s="201"/>
      <c r="AG488" s="201"/>
      <c r="AH488" s="201"/>
      <c r="AI488" s="201"/>
    </row>
    <row r="489">
      <c r="H489" s="205"/>
      <c r="I489" s="206"/>
      <c r="J489" s="203"/>
      <c r="K489" s="207"/>
      <c r="L489" s="199"/>
      <c r="M489" s="130"/>
      <c r="N489" s="199"/>
      <c r="O489" s="200"/>
      <c r="P489" s="200"/>
      <c r="Q489" s="130"/>
      <c r="R489" s="199"/>
      <c r="S489" s="200"/>
      <c r="T489" s="132"/>
      <c r="AB489" s="201" t="str">
        <f>IFERROR(__xludf.DUMMYFUNCTION("FILTER('설정시트'!$D$7:$K$20,'설정시트'!$C$7:$C$20=I489)"),"#N/A")</f>
        <v>#N/A</v>
      </c>
      <c r="AC489" s="201"/>
      <c r="AD489" s="201"/>
      <c r="AE489" s="201"/>
      <c r="AF489" s="201"/>
      <c r="AG489" s="201"/>
      <c r="AH489" s="201"/>
      <c r="AI489" s="201"/>
    </row>
    <row r="490">
      <c r="H490" s="205"/>
      <c r="I490" s="206"/>
      <c r="J490" s="203"/>
      <c r="K490" s="207"/>
      <c r="L490" s="199"/>
      <c r="M490" s="130"/>
      <c r="N490" s="199"/>
      <c r="O490" s="200"/>
      <c r="P490" s="200"/>
      <c r="Q490" s="130"/>
      <c r="R490" s="199"/>
      <c r="S490" s="200"/>
      <c r="T490" s="132"/>
      <c r="AB490" s="201" t="str">
        <f>IFERROR(__xludf.DUMMYFUNCTION("FILTER('설정시트'!$D$7:$K$20,'설정시트'!$C$7:$C$20=I490)"),"#N/A")</f>
        <v>#N/A</v>
      </c>
      <c r="AC490" s="201"/>
      <c r="AD490" s="201"/>
      <c r="AE490" s="201"/>
      <c r="AF490" s="201"/>
      <c r="AG490" s="201"/>
      <c r="AH490" s="201"/>
      <c r="AI490" s="201"/>
    </row>
    <row r="491">
      <c r="H491" s="205"/>
      <c r="I491" s="206"/>
      <c r="J491" s="203"/>
      <c r="K491" s="207"/>
      <c r="L491" s="199"/>
      <c r="M491" s="130"/>
      <c r="N491" s="199"/>
      <c r="O491" s="200"/>
      <c r="P491" s="200"/>
      <c r="Q491" s="130"/>
      <c r="R491" s="199"/>
      <c r="S491" s="200"/>
      <c r="T491" s="132"/>
      <c r="AB491" s="201" t="str">
        <f>IFERROR(__xludf.DUMMYFUNCTION("FILTER('설정시트'!$D$7:$K$20,'설정시트'!$C$7:$C$20=I491)"),"#N/A")</f>
        <v>#N/A</v>
      </c>
      <c r="AC491" s="201"/>
      <c r="AD491" s="201"/>
      <c r="AE491" s="201"/>
      <c r="AF491" s="201"/>
      <c r="AG491" s="201"/>
      <c r="AH491" s="201"/>
      <c r="AI491" s="201"/>
    </row>
    <row r="492">
      <c r="H492" s="205"/>
      <c r="I492" s="206"/>
      <c r="J492" s="203"/>
      <c r="K492" s="207"/>
      <c r="L492" s="199"/>
      <c r="M492" s="130"/>
      <c r="N492" s="199"/>
      <c r="O492" s="200"/>
      <c r="P492" s="200"/>
      <c r="Q492" s="130"/>
      <c r="R492" s="199"/>
      <c r="S492" s="200"/>
      <c r="T492" s="132"/>
      <c r="AB492" s="201" t="str">
        <f>IFERROR(__xludf.DUMMYFUNCTION("FILTER('설정시트'!$D$7:$K$20,'설정시트'!$C$7:$C$20=I492)"),"#N/A")</f>
        <v>#N/A</v>
      </c>
      <c r="AC492" s="201"/>
      <c r="AD492" s="201"/>
      <c r="AE492" s="201"/>
      <c r="AF492" s="201"/>
      <c r="AG492" s="201"/>
      <c r="AH492" s="201"/>
      <c r="AI492" s="201"/>
    </row>
    <row r="493">
      <c r="H493" s="205"/>
      <c r="I493" s="206"/>
      <c r="J493" s="203"/>
      <c r="K493" s="207"/>
      <c r="L493" s="199"/>
      <c r="M493" s="130"/>
      <c r="N493" s="199"/>
      <c r="O493" s="200"/>
      <c r="P493" s="200"/>
      <c r="Q493" s="130"/>
      <c r="R493" s="199"/>
      <c r="S493" s="200"/>
      <c r="T493" s="132"/>
      <c r="AB493" s="201" t="str">
        <f>IFERROR(__xludf.DUMMYFUNCTION("FILTER('설정시트'!$D$7:$K$20,'설정시트'!$C$7:$C$20=I493)"),"#N/A")</f>
        <v>#N/A</v>
      </c>
      <c r="AC493" s="201"/>
      <c r="AD493" s="201"/>
      <c r="AE493" s="201"/>
      <c r="AF493" s="201"/>
      <c r="AG493" s="201"/>
      <c r="AH493" s="201"/>
      <c r="AI493" s="201"/>
    </row>
    <row r="494">
      <c r="H494" s="205"/>
      <c r="I494" s="206"/>
      <c r="J494" s="203"/>
      <c r="K494" s="207"/>
      <c r="L494" s="199"/>
      <c r="M494" s="130"/>
      <c r="N494" s="199"/>
      <c r="O494" s="200"/>
      <c r="P494" s="200"/>
      <c r="Q494" s="130"/>
      <c r="R494" s="199"/>
      <c r="S494" s="200"/>
      <c r="T494" s="132"/>
      <c r="AB494" s="201" t="str">
        <f>IFERROR(__xludf.DUMMYFUNCTION("FILTER('설정시트'!$D$7:$K$20,'설정시트'!$C$7:$C$20=I494)"),"#N/A")</f>
        <v>#N/A</v>
      </c>
      <c r="AC494" s="201"/>
      <c r="AD494" s="201"/>
      <c r="AE494" s="201"/>
      <c r="AF494" s="201"/>
      <c r="AG494" s="201"/>
      <c r="AH494" s="201"/>
      <c r="AI494" s="201"/>
    </row>
    <row r="495">
      <c r="H495" s="205"/>
      <c r="I495" s="206"/>
      <c r="J495" s="203"/>
      <c r="K495" s="207"/>
      <c r="L495" s="199"/>
      <c r="M495" s="130"/>
      <c r="N495" s="199"/>
      <c r="O495" s="200"/>
      <c r="P495" s="200"/>
      <c r="Q495" s="130"/>
      <c r="R495" s="199"/>
      <c r="S495" s="200"/>
      <c r="T495" s="132"/>
      <c r="AB495" s="201" t="str">
        <f>IFERROR(__xludf.DUMMYFUNCTION("FILTER('설정시트'!$D$7:$K$20,'설정시트'!$C$7:$C$20=I495)"),"#N/A")</f>
        <v>#N/A</v>
      </c>
      <c r="AC495" s="201"/>
      <c r="AD495" s="201"/>
      <c r="AE495" s="201"/>
      <c r="AF495" s="201"/>
      <c r="AG495" s="201"/>
      <c r="AH495" s="201"/>
      <c r="AI495" s="201"/>
    </row>
    <row r="496">
      <c r="H496" s="205"/>
      <c r="I496" s="206"/>
      <c r="J496" s="203"/>
      <c r="K496" s="207"/>
      <c r="L496" s="199"/>
      <c r="M496" s="130"/>
      <c r="N496" s="199"/>
      <c r="O496" s="200"/>
      <c r="P496" s="200"/>
      <c r="Q496" s="130"/>
      <c r="R496" s="199"/>
      <c r="S496" s="200"/>
      <c r="T496" s="132"/>
      <c r="AB496" s="201" t="str">
        <f>IFERROR(__xludf.DUMMYFUNCTION("FILTER('설정시트'!$D$7:$K$20,'설정시트'!$C$7:$C$20=I496)"),"#N/A")</f>
        <v>#N/A</v>
      </c>
      <c r="AC496" s="201"/>
      <c r="AD496" s="201"/>
      <c r="AE496" s="201"/>
      <c r="AF496" s="201"/>
      <c r="AG496" s="201"/>
      <c r="AH496" s="201"/>
      <c r="AI496" s="201"/>
    </row>
    <row r="497">
      <c r="H497" s="205"/>
      <c r="I497" s="206"/>
      <c r="J497" s="203"/>
      <c r="K497" s="207"/>
      <c r="L497" s="199"/>
      <c r="M497" s="130"/>
      <c r="N497" s="199"/>
      <c r="O497" s="200"/>
      <c r="P497" s="200"/>
      <c r="Q497" s="130"/>
      <c r="R497" s="199"/>
      <c r="S497" s="200"/>
      <c r="T497" s="132"/>
      <c r="AB497" s="201" t="str">
        <f>IFERROR(__xludf.DUMMYFUNCTION("FILTER('설정시트'!$D$7:$K$20,'설정시트'!$C$7:$C$20=I497)"),"#N/A")</f>
        <v>#N/A</v>
      </c>
      <c r="AC497" s="201"/>
      <c r="AD497" s="201"/>
      <c r="AE497" s="201"/>
      <c r="AF497" s="201"/>
      <c r="AG497" s="201"/>
      <c r="AH497" s="201"/>
      <c r="AI497" s="201"/>
    </row>
    <row r="498">
      <c r="H498" s="205"/>
      <c r="I498" s="206"/>
      <c r="J498" s="203"/>
      <c r="K498" s="207"/>
      <c r="L498" s="199"/>
      <c r="M498" s="130"/>
      <c r="N498" s="199"/>
      <c r="O498" s="200"/>
      <c r="P498" s="200"/>
      <c r="Q498" s="130"/>
      <c r="R498" s="199"/>
      <c r="S498" s="200"/>
      <c r="T498" s="132"/>
      <c r="AB498" s="201" t="str">
        <f>IFERROR(__xludf.DUMMYFUNCTION("FILTER('설정시트'!$D$7:$K$20,'설정시트'!$C$7:$C$20=I498)"),"#N/A")</f>
        <v>#N/A</v>
      </c>
      <c r="AC498" s="201"/>
      <c r="AD498" s="201"/>
      <c r="AE498" s="201"/>
      <c r="AF498" s="201"/>
      <c r="AG498" s="201"/>
      <c r="AH498" s="201"/>
      <c r="AI498" s="201"/>
    </row>
    <row r="499">
      <c r="H499" s="205"/>
      <c r="I499" s="206"/>
      <c r="J499" s="203"/>
      <c r="K499" s="207"/>
      <c r="L499" s="199"/>
      <c r="M499" s="130"/>
      <c r="N499" s="199"/>
      <c r="O499" s="200"/>
      <c r="P499" s="200"/>
      <c r="Q499" s="130"/>
      <c r="R499" s="199"/>
      <c r="S499" s="200"/>
      <c r="T499" s="132"/>
      <c r="AB499" s="201" t="str">
        <f>IFERROR(__xludf.DUMMYFUNCTION("FILTER('설정시트'!$D$7:$K$20,'설정시트'!$C$7:$C$20=I499)"),"#N/A")</f>
        <v>#N/A</v>
      </c>
      <c r="AC499" s="201"/>
      <c r="AD499" s="201"/>
      <c r="AE499" s="201"/>
      <c r="AF499" s="201"/>
      <c r="AG499" s="201"/>
      <c r="AH499" s="201"/>
      <c r="AI499" s="201"/>
    </row>
    <row r="500">
      <c r="H500" s="208"/>
      <c r="I500" s="209"/>
      <c r="J500" s="210"/>
      <c r="K500" s="211"/>
      <c r="L500" s="212"/>
      <c r="M500" s="152"/>
      <c r="N500" s="212"/>
      <c r="O500" s="213"/>
      <c r="P500" s="213"/>
      <c r="Q500" s="152"/>
      <c r="R500" s="212"/>
      <c r="S500" s="213"/>
      <c r="T500" s="55"/>
      <c r="AB500" s="201" t="str">
        <f>IFERROR(__xludf.DUMMYFUNCTION("FILTER('설정시트'!$D$7:$K$20,'설정시트'!$C$7:$C$20=I500)"),"#N/A")</f>
        <v>#N/A</v>
      </c>
      <c r="AC500" s="201"/>
      <c r="AD500" s="201"/>
      <c r="AE500" s="201"/>
      <c r="AF500" s="201"/>
      <c r="AG500" s="201"/>
      <c r="AH500" s="201"/>
      <c r="AI500" s="201"/>
    </row>
  </sheetData>
  <customSheetViews>
    <customSheetView guid="{08E032E1-CBE8-4B83-9FAB-540FA7603A16}" filter="1" showAutoFilter="1">
      <autoFilter ref="$H$61:$J$154"/>
    </customSheetView>
    <customSheetView guid="{2938FD61-1C54-41F9-AD5C-522B0675D6B8}" filter="1" showAutoFilter="1">
      <autoFilter ref="$I$61:$L$50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0" priority="1" stopIfTrue="1">
      <formula>MONTH(R9)&lt;&gt;$D$3</formula>
    </cfRule>
  </conditionalFormatting>
  <conditionalFormatting sqref="R19:X19">
    <cfRule type="expression" dxfId="1" priority="2" stopIfTrue="1">
      <formula>MONTH(R19)&lt;&gt;$D$3</formula>
    </cfRule>
  </conditionalFormatting>
  <conditionalFormatting sqref="R17:X17">
    <cfRule type="expression" dxfId="1" priority="3" stopIfTrue="1">
      <formula>MONTH(R17)&lt;&gt;$D$3</formula>
    </cfRule>
  </conditionalFormatting>
  <conditionalFormatting sqref="R15:X15">
    <cfRule type="expression" dxfId="1" priority="4" stopIfTrue="1">
      <formula>MONTH(R15)&lt;&gt;$D$3</formula>
    </cfRule>
  </conditionalFormatting>
  <conditionalFormatting sqref="R13:X13">
    <cfRule type="expression" dxfId="1" priority="5" stopIfTrue="1">
      <formula>MONTH(R13)&lt;&gt;$D$3</formula>
    </cfRule>
  </conditionalFormatting>
  <conditionalFormatting sqref="R11:X11">
    <cfRule type="expression" dxfId="1" priority="6" stopIfTrue="1">
      <formula>MONTH(R11)&lt;&gt;$D$3</formula>
    </cfRule>
  </conditionalFormatting>
  <conditionalFormatting sqref="R20:X20">
    <cfRule type="expression" dxfId="1" priority="7" stopIfTrue="1">
      <formula>MONTH(R19)&lt;&gt;$D$3</formula>
    </cfRule>
  </conditionalFormatting>
  <conditionalFormatting sqref="R18:X18">
    <cfRule type="expression" dxfId="1" priority="8" stopIfTrue="1">
      <formula>MONTH(R17)&lt;&gt;$D$3</formula>
    </cfRule>
  </conditionalFormatting>
  <conditionalFormatting sqref="R16:X16">
    <cfRule type="expression" dxfId="1" priority="9" stopIfTrue="1">
      <formula>MONTH(R15)&lt;&gt;$D$3</formula>
    </cfRule>
  </conditionalFormatting>
  <conditionalFormatting sqref="R14:X14">
    <cfRule type="expression" dxfId="1" priority="10" stopIfTrue="1">
      <formula>MONTH(R13)&lt;&gt;$D$3</formula>
    </cfRule>
  </conditionalFormatting>
  <conditionalFormatting sqref="R12:X12">
    <cfRule type="expression" dxfId="1" priority="11" stopIfTrue="1">
      <formula>MONTH(R11)&lt;&gt;$D$3</formula>
    </cfRule>
  </conditionalFormatting>
  <conditionalFormatting sqref="R10:X10">
    <cfRule type="expression" dxfId="1" priority="12" stopIfTrue="1">
      <formula>MONTH(R9)&lt;&gt;$D$3</formula>
    </cfRule>
  </conditionalFormatting>
  <conditionalFormatting sqref="Y20">
    <cfRule type="expression" dxfId="1" priority="13" stopIfTrue="1">
      <formula>MONTH($R$19)&lt;&gt;$D$3</formula>
    </cfRule>
  </conditionalFormatting>
  <conditionalFormatting sqref="Y18">
    <cfRule type="expression" dxfId="1" priority="14" stopIfTrue="1">
      <formula>MONTH($R$17)&lt;&gt;$D$3</formula>
    </cfRule>
  </conditionalFormatting>
  <conditionalFormatting sqref="Y16">
    <cfRule type="expression" dxfId="1" priority="15" stopIfTrue="1">
      <formula>MONTH($R$15)&lt;&gt;$D$3</formula>
    </cfRule>
  </conditionalFormatting>
  <conditionalFormatting sqref="Y14">
    <cfRule type="expression" dxfId="1" priority="16" stopIfTrue="1">
      <formula>MONTH($R$13)&lt;&gt;$D$3</formula>
    </cfRule>
  </conditionalFormatting>
  <conditionalFormatting sqref="Y12">
    <cfRule type="expression" dxfId="1" priority="17" stopIfTrue="1">
      <formula>MONTH($R$11)&lt;&gt;$D$3</formula>
    </cfRule>
  </conditionalFormatting>
  <conditionalFormatting sqref="Y10">
    <cfRule type="expression" dxfId="1" priority="18" stopIfTrue="1">
      <formula>MONTH($X$9)&lt;&gt;$D$3</formula>
    </cfRule>
  </conditionalFormatting>
  <conditionalFormatting sqref="H62:H500">
    <cfRule type="expression" dxfId="2" priority="19" stopIfTrue="1">
      <formula>AND(H62="", I62&lt;&gt;"")</formula>
    </cfRule>
  </conditionalFormatting>
  <dataValidations>
    <dataValidation type="list" allowBlank="1" showErrorMessage="1" sqref="J303">
      <formula1>'12월'!$AB$303:$AI$303</formula1>
    </dataValidation>
    <dataValidation type="list" allowBlank="1" showErrorMessage="1" sqref="J280">
      <formula1>'12월'!$AB$280:$AI$280</formula1>
    </dataValidation>
    <dataValidation type="list" allowBlank="1" showErrorMessage="1" sqref="J412">
      <formula1>'12월'!$AB$412:$AI$412</formula1>
    </dataValidation>
    <dataValidation type="list" allowBlank="1" showErrorMessage="1" sqref="J483">
      <formula1>'12월'!$AB$483:$AI$483</formula1>
    </dataValidation>
    <dataValidation type="list" allowBlank="1" showErrorMessage="1" sqref="J176">
      <formula1>'12월'!$AB$176:$AI$176</formula1>
    </dataValidation>
    <dataValidation type="list" allowBlank="1" showErrorMessage="1" sqref="J171">
      <formula1>'12월'!$AB$171:$AI$171</formula1>
    </dataValidation>
    <dataValidation type="list" allowBlank="1" showErrorMessage="1" sqref="J105">
      <formula1>'12월'!$AB$105:$AI$105</formula1>
    </dataValidation>
    <dataValidation type="list" allowBlank="1" showErrorMessage="1" sqref="J191">
      <formula1>'12월'!$AB$191:$AI$191</formula1>
    </dataValidation>
    <dataValidation type="list" allowBlank="1" showErrorMessage="1" sqref="J488">
      <formula1>'12월'!$AB$488:$AI$488</formula1>
    </dataValidation>
    <dataValidation type="list" allowBlank="1" showErrorMessage="1" sqref="J265">
      <formula1>'12월'!$AB$265:$AI$265</formula1>
    </dataValidation>
    <dataValidation type="list" allowBlank="1" showErrorMessage="1" sqref="J214">
      <formula1>'12월'!$AB$214:$AI$214</formula1>
    </dataValidation>
    <dataValidation type="list" allowBlank="1" showErrorMessage="1" sqref="J374">
      <formula1>'12월'!$AB$374:$AI$374</formula1>
    </dataValidation>
    <dataValidation type="list" allowBlank="1" showErrorMessage="1" sqref="J379">
      <formula1>'12월'!$AB$379:$AI$379</formula1>
    </dataValidation>
    <dataValidation type="list" allowBlank="1" showErrorMessage="1" sqref="J100">
      <formula1>'12월'!$AB$100:$AI$100</formula1>
    </dataValidation>
    <dataValidation type="list" allowBlank="1" showErrorMessage="1" sqref="J432">
      <formula1>'12월'!$AB$432:$AI$432</formula1>
    </dataValidation>
    <dataValidation type="list" allowBlank="1" showErrorMessage="1" sqref="J328">
      <formula1>'12월'!$AB$328:$AI$328</formula1>
    </dataValidation>
    <dataValidation type="list" allowBlank="1" showErrorMessage="1" sqref="J196">
      <formula1>'12월'!$AB$196:$AI$196</formula1>
    </dataValidation>
    <dataValidation type="list" allowBlank="1" showErrorMessage="1" sqref="J323">
      <formula1>'12월'!$AB$323:$AI$323</formula1>
    </dataValidation>
    <dataValidation type="list" allowBlank="1" showErrorMessage="1" sqref="J77">
      <formula1>'12월'!$AB$77:$AI$77</formula1>
    </dataValidation>
    <dataValidation type="list" allowBlank="1" showErrorMessage="1" sqref="J234">
      <formula1>'12월'!$AB$234:$AI$234</formula1>
    </dataValidation>
    <dataValidation type="list" allowBlank="1" showErrorMessage="1" sqref="J65">
      <formula1>'12월'!$AB$65:$AI$65</formula1>
    </dataValidation>
    <dataValidation type="list" allowBlank="1" showErrorMessage="1" sqref="J285">
      <formula1>'12월'!$AB$285:$AI$285</formula1>
    </dataValidation>
    <dataValidation type="list" allowBlank="1" showErrorMessage="1" sqref="J437">
      <formula1>'12월'!$AB$437:$AI$437</formula1>
    </dataValidation>
    <dataValidation type="list" allowBlank="1" showErrorMessage="1" sqref="J120">
      <formula1>'12월'!$AB$120:$AI$120</formula1>
    </dataValidation>
    <dataValidation type="list" allowBlank="1" showErrorMessage="1" sqref="J394">
      <formula1>'12월'!$AB$394:$AI$394</formula1>
    </dataValidation>
    <dataValidation type="list" allowBlank="1" showErrorMessage="1" sqref="J125">
      <formula1>'12월'!$AB$125:$AI$125</formula1>
    </dataValidation>
    <dataValidation type="list" allowBlank="1" showErrorMessage="1" sqref="J399">
      <formula1>'12월'!$AB$399:$AI$399</formula1>
    </dataValidation>
    <dataValidation type="list" allowBlank="1" showErrorMessage="1" sqref="J428">
      <formula1>'12월'!$AB$428:$AI$428</formula1>
    </dataValidation>
    <dataValidation type="list" allowBlank="1" showErrorMessage="1" sqref="J225">
      <formula1>'12월'!$AB$225:$AI$225</formula1>
    </dataValidation>
    <dataValidation type="list" allowBlank="1" showErrorMessage="1" sqref="J334">
      <formula1>'12월'!$AB$334:$AI$334</formula1>
    </dataValidation>
    <dataValidation type="list" allowBlank="1" showErrorMessage="1" sqref="J319">
      <formula1>'12월'!$AB$319:$AI$319</formula1>
    </dataValidation>
    <dataValidation type="list" allowBlank="1" showErrorMessage="1" sqref="J116">
      <formula1>'12월'!$AB$116:$AI$116</formula1>
    </dataValidation>
    <dataValidation type="list" allowBlank="1" showErrorMessage="1" sqref="J254">
      <formula1>'12월'!$AB$254:$AI$254</formula1>
    </dataValidation>
    <dataValidation type="list" allowBlank="1" showErrorMessage="1" sqref="J499">
      <formula1>'12월'!$AB$499:$AI$499</formula1>
    </dataValidation>
    <dataValidation type="list" allowBlank="1" showErrorMessage="1" sqref="J343">
      <formula1>'12월'!$AB$343:$AI$343</formula1>
    </dataValidation>
    <dataValidation type="list" allowBlank="1" showErrorMessage="1" sqref="J136">
      <formula1>'12월'!$AB$136:$AI$136</formula1>
    </dataValidation>
    <dataValidation type="list" allowBlank="1" showErrorMessage="1" sqref="J219">
      <formula1>'12월'!$AB$219:$AI$219</formula1>
    </dataValidation>
    <dataValidation type="list" allowBlank="1" showErrorMessage="1" sqref="J408">
      <formula1>'12월'!$AB$408:$AI$408</formula1>
    </dataValidation>
    <dataValidation type="list" allowBlank="1" showErrorMessage="1" sqref="J291">
      <formula1>'12월'!$AB$291:$AI$291</formula1>
    </dataValidation>
    <dataValidation type="list" allowBlank="1" showErrorMessage="1" sqref="J443">
      <formula1>'12월'!$AB$443:$AI$443</formula1>
    </dataValidation>
    <dataValidation type="list" allowBlank="1" showErrorMessage="1" sqref="J452">
      <formula1>'12월'!$AB$452:$AI$452</formula1>
    </dataValidation>
    <dataValidation type="list" allowBlank="1" showErrorMessage="1" sqref="J145">
      <formula1>'12월'!$AB$145:$AI$145</formula1>
    </dataValidation>
    <dataValidation type="list" allowBlank="1" showErrorMessage="1" sqref="J165">
      <formula1>'12월'!$AB$165:$AI$165</formula1>
    </dataValidation>
    <dataValidation type="list" allowBlank="1" showErrorMessage="1" sqref="J354">
      <formula1>'12월'!$AB$354:$AI$354</formula1>
    </dataValidation>
    <dataValidation type="list" allowBlank="1" showErrorMessage="1" sqref="J463">
      <formula1>'12월'!$AB$463:$AI$463</formula1>
    </dataValidation>
    <dataValidation type="list" allowBlank="1" showErrorMessage="1" sqref="J417">
      <formula1>'12월'!$AB$417:$AI$417</formula1>
    </dataValidation>
    <dataValidation type="list" allowBlank="1" showErrorMessage="1" sqref="J75">
      <formula1>'12월'!$AB$75:$AI$75</formula1>
    </dataValidation>
    <dataValidation type="list" allowBlank="1" showErrorMessage="1" sqref="J383">
      <formula1>'12월'!$AB$383:$AI$383</formula1>
    </dataValidation>
    <dataValidation type="list" allowBlank="1" showErrorMessage="1" sqref="J245">
      <formula1>'12월'!$AB$245:$AI$245</formula1>
    </dataValidation>
    <dataValidation type="list" allowBlank="1" showErrorMessage="1" sqref="J274">
      <formula1>'12월'!$AB$274:$AI$274</formula1>
    </dataValidation>
    <dataValidation type="list" allowBlank="1" showErrorMessage="1" sqref="J156">
      <formula1>'12월'!$AB$156:$AI$156</formula1>
    </dataValidation>
    <dataValidation type="list" allowBlank="1" showErrorMessage="1" sqref="J308">
      <formula1>'12월'!$AB$308:$AI$308</formula1>
    </dataValidation>
    <dataValidation type="list" allowBlank="1" showErrorMessage="1" sqref="J363">
      <formula1>'12월'!$AB$363:$AI$363</formula1>
    </dataValidation>
    <dataValidation type="list" allowBlank="1" showErrorMessage="1" sqref="J472">
      <formula1>'12월'!$AB$472:$AI$472</formula1>
    </dataValidation>
    <dataValidation type="list" allowBlank="1" showErrorMessage="1" sqref="J80">
      <formula1>'12월'!$AB$80:$AI$80</formula1>
    </dataValidation>
    <dataValidation type="list" allowBlank="1" showErrorMessage="1" sqref="J114">
      <formula1>'12월'!$AB$114:$AI$114</formula1>
    </dataValidation>
    <dataValidation type="list" allowBlank="1" showErrorMessage="1" sqref="J497">
      <formula1>'12월'!$AB$497:$AI$497</formula1>
    </dataValidation>
    <dataValidation type="list" allowBlank="1" showErrorMessage="1" sqref="J208">
      <formula1>'12월'!$AB$208:$AI$208</formula1>
    </dataValidation>
    <dataValidation type="list" allowBlank="1" showErrorMessage="1" sqref="J147">
      <formula1>'12월'!$AB$147:$AI$147</formula1>
    </dataValidation>
    <dataValidation type="list" allowBlank="1" showErrorMessage="1" sqref="J388">
      <formula1>'12월'!$AB$388:$AI$388</formula1>
    </dataValidation>
    <dataValidation type="list" allowBlank="1" showErrorMessage="1" sqref="J82">
      <formula1>'12월'!$AB$82:$AI$82</formula1>
    </dataValidation>
    <dataValidation type="list" allowBlank="1" showErrorMessage="1" sqref="J279">
      <formula1>'12월'!$AB$279:$AI$279</formula1>
    </dataValidation>
    <dataValidation type="list" allowBlank="1" showErrorMessage="1" sqref="J459">
      <formula1>'12월'!$AB$459:$AI$459</formula1>
    </dataValidation>
    <dataValidation type="list" allowBlank="1" showErrorMessage="1" sqref="J421">
      <formula1>'12월'!$AB$421:$AI$421</formula1>
    </dataValidation>
    <dataValidation type="list" allowBlank="1" showErrorMessage="1" sqref="J454">
      <formula1>'12월'!$AB$454:$AI$454</formula1>
    </dataValidation>
    <dataValidation type="list" allowBlank="1" showErrorMessage="1" sqref="J294">
      <formula1>'12월'!$AB$294:$AI$294</formula1>
    </dataValidation>
    <dataValidation type="list" allowBlank="1" showErrorMessage="1" sqref="J474">
      <formula1>'12월'!$AB$474:$AI$474</formula1>
    </dataValidation>
    <dataValidation type="list" allowBlank="1" showErrorMessage="1" sqref="J299">
      <formula1>'12월'!$AB$299:$AI$299</formula1>
    </dataValidation>
    <dataValidation type="list" allowBlank="1" showErrorMessage="1" sqref="J406">
      <formula1>'12월'!$AB$406:$AI$406</formula1>
    </dataValidation>
    <dataValidation type="list" allowBlank="1" showErrorMessage="1" sqref="J439">
      <formula1>'12월'!$AB$439:$AI$439</formula1>
    </dataValidation>
    <dataValidation type="list" allowBlank="1" showErrorMessage="1" sqref="J90">
      <formula1>'12월'!$AB$90:$AI$90</formula1>
    </dataValidation>
    <dataValidation type="list" allowBlank="1" showErrorMessage="1" sqref="J332">
      <formula1>'12월'!$AB$332:$AI$332</formula1>
    </dataValidation>
    <dataValidation type="list" allowBlank="1" showErrorMessage="1" sqref="J365">
      <formula1>'12월'!$AB$365:$AI$365</formula1>
    </dataValidation>
    <dataValidation type="list" allowBlank="1" showErrorMessage="1" sqref="J185">
      <formula1>'12월'!$AB$185:$AI$185</formula1>
    </dataValidation>
    <dataValidation type="list" allowBlank="1" showErrorMessage="1" sqref="J256">
      <formula1>'12월'!$AB$256:$AI$256</formula1>
    </dataValidation>
    <dataValidation type="list" allowBlank="1" showErrorMessage="1" sqref="J223">
      <formula1>'12월'!$AB$223:$AI$223</formula1>
    </dataValidation>
    <dataValidation type="list" allowBlank="1" showErrorMessage="1" sqref="J403">
      <formula1>'12월'!$AB$403:$AI$403</formula1>
    </dataValidation>
    <dataValidation type="list" allowBlank="1" showErrorMessage="1" sqref="J492">
      <formula1>'12월'!$AB$492:$AI$492</formula1>
    </dataValidation>
    <dataValidation type="list" allowBlank="1" showErrorMessage="1" sqref="J479">
      <formula1>'12월'!$AB$479:$AI$479</formula1>
    </dataValidation>
    <dataValidation type="list" allowBlank="1" showErrorMessage="1" sqref="J385">
      <formula1>'12월'!$AB$385:$AI$385</formula1>
    </dataValidation>
    <dataValidation type="list" allowBlank="1" showErrorMessage="1" sqref="J352">
      <formula1>'12월'!$AB$352:$AI$352</formula1>
    </dataValidation>
    <dataValidation type="list" allowBlank="1" showErrorMessage="1" sqref="J134">
      <formula1>'12월'!$AB$134:$AI$134</formula1>
    </dataValidation>
    <dataValidation type="list" allowBlank="1" showErrorMessage="1" sqref="J111">
      <formula1>'12월'!$AB$111:$AI$111</formula1>
    </dataValidation>
    <dataValidation type="list" allowBlank="1" showErrorMessage="1" sqref="J167">
      <formula1>'12월'!$AB$167:$AI$167</formula1>
    </dataValidation>
    <dataValidation type="list" allowBlank="1" showErrorMessage="1" sqref="J494">
      <formula1>'12월'!$AB$494:$AI$494</formula1>
    </dataValidation>
    <dataValidation type="list" allowBlank="1" showErrorMessage="1" sqref="J96">
      <formula1>'12월'!$AB$96:$AI$96</formula1>
    </dataValidation>
    <dataValidation type="list" allowBlank="1" showErrorMessage="1" sqref="J461">
      <formula1>'12월'!$AB$461:$AI$461</formula1>
    </dataValidation>
    <dataValidation type="list" allowBlank="1" showErrorMessage="1" sqref="J220">
      <formula1>'12월'!$AB$220:$AI$220</formula1>
    </dataValidation>
    <dataValidation type="list" allowBlank="1" showErrorMessage="1" sqref="J205">
      <formula1>'12월'!$AB$205:$AI$205</formula1>
    </dataValidation>
    <dataValidation type="list" allowBlank="1" showErrorMessage="1" sqref="J200">
      <formula1>'12월'!$AB$200:$AI$200</formula1>
    </dataValidation>
    <dataValidation type="list" allowBlank="1" showErrorMessage="1" sqref="J423">
      <formula1>'12월'!$AB$423:$AI$423</formula1>
    </dataValidation>
    <dataValidation type="list" allowBlank="1" showErrorMessage="1" sqref="J441">
      <formula1>'12월'!$AB$441:$AI$441</formula1>
    </dataValidation>
    <dataValidation type="list" allowBlank="1" showErrorMessage="1" sqref="J314">
      <formula1>'12월'!$AB$314:$AI$314</formula1>
    </dataValidation>
    <dataValidation type="list" allowBlank="1" showErrorMessage="1" sqref="J419">
      <formula1>'12월'!$AB$419:$AI$419</formula1>
    </dataValidation>
    <dataValidation type="list" allowBlank="1" showErrorMessage="1" sqref="J243">
      <formula1>'12월'!$AB$243:$AI$243</formula1>
    </dataValidation>
    <dataValidation type="list" allowBlank="1" showErrorMessage="1" sqref="J276">
      <formula1>'12월'!$AB$276:$AI$276</formula1>
    </dataValidation>
    <dataValidation type="list" allowBlank="1" showErrorMessage="1" sqref="J131">
      <formula1>'12월'!$AB$131:$AI$131</formula1>
    </dataValidation>
    <dataValidation type="list" allowBlank="1" showErrorMessage="1" sqref="J94">
      <formula1>'12월'!$AB$94:$AI$94</formula1>
    </dataValidation>
    <dataValidation type="list" allowBlank="1" showErrorMessage="1" sqref="J239">
      <formula1>'12월'!$AB$239:$AI$239</formula1>
    </dataValidation>
    <dataValidation type="list" allowBlank="1" showErrorMessage="1" sqref="J240">
      <formula1>'12월'!$AB$240:$AI$240</formula1>
    </dataValidation>
    <dataValidation type="list" allowBlank="1" showErrorMessage="1" sqref="J89">
      <formula1>'12월'!$AB$89:$AI$89</formula1>
    </dataValidation>
    <dataValidation type="list" allowBlank="1" showErrorMessage="1" sqref="J348">
      <formula1>'12월'!$AB$348:$AI$348</formula1>
    </dataValidation>
    <dataValidation type="list" allowBlank="1" showErrorMessage="1" sqref="J457">
      <formula1>'12월'!$AB$457:$AI$457</formula1>
    </dataValidation>
    <dataValidation type="list" allowBlank="1" showErrorMessage="1" sqref="J79">
      <formula1>'12월'!$AB$79:$AI$79</formula1>
    </dataValidation>
    <dataValidation type="list" allowBlank="1" showErrorMessage="1" sqref="J187">
      <formula1>'12월'!$AB$187:$AI$187</formula1>
    </dataValidation>
    <dataValidation type="list" allowBlank="1" showErrorMessage="1" sqref="J296">
      <formula1>'12월'!$AB$296:$AI$296</formula1>
    </dataValidation>
    <dataValidation type="list" allowBlank="1" showErrorMessage="1" sqref="J368">
      <formula1>'12월'!$AB$368:$AI$368</formula1>
    </dataValidation>
    <dataValidation type="list" allowBlank="1" showErrorMessage="1" sqref="J259">
      <formula1>'12월'!$AB$259:$AI$259</formula1>
    </dataValidation>
    <dataValidation type="list" allowBlank="1" showErrorMessage="1" sqref="J260">
      <formula1>'12월'!$AB$260:$AI$260</formula1>
    </dataValidation>
    <dataValidation type="list" allowBlank="1" showErrorMessage="1" sqref="J87">
      <formula1>'12월'!$AB$87:$AI$87</formula1>
    </dataValidation>
    <dataValidation type="list" allowBlank="1" showErrorMessage="1" sqref="J401">
      <formula1>'12월'!$AB$401:$AI$401</formula1>
    </dataValidation>
    <dataValidation type="list" allowBlank="1" showErrorMessage="1" sqref="J151">
      <formula1>'12월'!$AB$151:$AI$151</formula1>
    </dataValidation>
    <dataValidation type="list" allowBlank="1" showErrorMessage="1" sqref="J312">
      <formula1>'12월'!$AB$312:$AI$312</formula1>
    </dataValidation>
    <dataValidation type="list" allowBlank="1" showErrorMessage="1" sqref="J203">
      <formula1>'12월'!$AB$203:$AI$203</formula1>
    </dataValidation>
    <dataValidation type="list" allowBlank="1" showErrorMessage="1" sqref="J477">
      <formula1>'12월'!$AB$477:$AI$477</formula1>
    </dataValidation>
    <dataValidation type="list" allowBlank="1" showErrorMessage="1" sqref="J92">
      <formula1>'12월'!$AB$92:$AI$92</formula1>
    </dataValidation>
    <dataValidation type="list" allowBlank="1" showErrorMessage="1" sqref="J336">
      <formula1>'12월'!$AB$336:$AI$336</formula1>
    </dataValidation>
    <dataValidation type="list" allowBlank="1" showErrorMessage="1" sqref="J242">
      <formula1>'12월'!$AB$242:$AI$242</formula1>
    </dataValidation>
    <dataValidation type="list" allowBlank="1" showErrorMessage="1" sqref="J450">
      <formula1>'12월'!$AB$450:$AI$450</formula1>
    </dataValidation>
    <dataValidation type="list" allowBlank="1" showErrorMessage="1" sqref="J237">
      <formula1>'12월'!$AB$237:$AI$237</formula1>
    </dataValidation>
    <dataValidation type="list" allowBlank="1" showErrorMessage="1" sqref="J143">
      <formula1>'12월'!$AB$143:$AI$143</formula1>
    </dataValidation>
    <dataValidation type="list" allowBlank="1" showErrorMessage="1" sqref="J298">
      <formula1>'12월'!$AB$298:$AI$298</formula1>
    </dataValidation>
    <dataValidation type="list" allowBlank="1" showErrorMessage="1" sqref="J232">
      <formula1>'12월'!$AB$232:$AI$232</formula1>
    </dataValidation>
    <dataValidation type="list" allowBlank="1" showErrorMessage="1" sqref="J247">
      <formula1>'12월'!$AB$247:$AI$247</formula1>
    </dataValidation>
    <dataValidation type="list" allowBlank="1" showErrorMessage="1" sqref="J455">
      <formula1>'12월'!$AB$455:$AI$455</formula1>
    </dataValidation>
    <dataValidation type="list" allowBlank="1" showErrorMessage="1" sqref="J194">
      <formula1>'12월'!$AB$194:$AI$194</formula1>
    </dataValidation>
    <dataValidation type="list" allowBlank="1" showErrorMessage="1" sqref="J199">
      <formula1>'12월'!$AB$199:$AI$199</formula1>
    </dataValidation>
    <dataValidation type="list" allowBlank="1" showErrorMessage="1" sqref="J371">
      <formula1>'12월'!$AB$371:$AI$371</formula1>
    </dataValidation>
    <dataValidation type="list" allowBlank="1" showErrorMessage="1" sqref="J465">
      <formula1>'12월'!$AB$465:$AI$465</formula1>
    </dataValidation>
    <dataValidation type="list" allowBlank="1" showErrorMessage="1" sqref="J148">
      <formula1>'12월'!$AB$148:$AI$148</formula1>
    </dataValidation>
    <dataValidation type="list" allowBlank="1" showErrorMessage="1" sqref="J72">
      <formula1>'12월'!$AB$72:$AI$72</formula1>
    </dataValidation>
    <dataValidation type="list" allowBlank="1" showErrorMessage="1" sqref="J460">
      <formula1>'12월'!$AB$460:$AI$460</formula1>
    </dataValidation>
    <dataValidation type="list" allowBlank="1" showErrorMessage="1" sqref="J71">
      <formula1>'12월'!$AB$71:$AI$71</formula1>
    </dataValidation>
    <dataValidation type="list" allowBlank="1" showErrorMessage="1" sqref="J361">
      <formula1>'12월'!$AB$361:$AI$361</formula1>
    </dataValidation>
    <dataValidation type="list" allowBlank="1" showErrorMessage="1" sqref="J158">
      <formula1>'12월'!$AB$158:$AI$158</formula1>
    </dataValidation>
    <dataValidation type="list" allowBlank="1" showErrorMessage="1" sqref="J153">
      <formula1>'12월'!$AB$153:$AI$153</formula1>
    </dataValidation>
    <dataValidation type="list" allowBlank="1" showErrorMessage="1" sqref="J366">
      <formula1>'12월'!$AB$366:$AI$366</formula1>
    </dataValidation>
    <dataValidation type="list" allowBlank="1" showErrorMessage="1" sqref="J414">
      <formula1>'12월'!$AB$414:$AI$414</formula1>
    </dataValidation>
    <dataValidation type="list" allowBlank="1" showErrorMessage="1" sqref="J183">
      <formula1>'12월'!$AB$183:$AI$183</formula1>
    </dataValidation>
    <dataValidation type="list" allowBlank="1" showErrorMessage="1" sqref="J73">
      <formula1>'12월'!$AB$73:$AI$73</formula1>
    </dataValidation>
    <dataValidation type="list" allowBlank="1" showErrorMessage="1" sqref="J372">
      <formula1>'12월'!$AB$372:$AI$372</formula1>
    </dataValidation>
    <dataValidation type="list" allowBlank="1" showErrorMessage="1" sqref="J206">
      <formula1>'12월'!$AB$206:$AI$206</formula1>
    </dataValidation>
    <dataValidation type="list" allowBlank="1" showErrorMessage="1" sqref="J282">
      <formula1>'12월'!$AB$282:$AI$282</formula1>
    </dataValidation>
    <dataValidation type="list" allowBlank="1" showErrorMessage="1" sqref="J273">
      <formula1>'12월'!$AB$273:$AI$273</formula1>
    </dataValidation>
    <dataValidation type="list" allowBlank="1" showErrorMessage="1" sqref="J490">
      <formula1>'12월'!$AB$490:$AI$490</formula1>
    </dataValidation>
    <dataValidation type="list" allowBlank="1" showErrorMessage="1" sqref="J107">
      <formula1>'12월'!$AB$107:$AI$107</formula1>
    </dataValidation>
    <dataValidation type="list" allowBlank="1" showErrorMessage="1" sqref="J362">
      <formula1>'12월'!$AB$362:$AI$362</formula1>
    </dataValidation>
    <dataValidation type="list" allowBlank="1" showErrorMessage="1" sqref="J154">
      <formula1>'12월'!$AB$154:$AI$154</formula1>
    </dataValidation>
    <dataValidation type="list" allowBlank="1" showErrorMessage="1" sqref="J424">
      <formula1>'12월'!$AB$424:$AI$424</formula1>
    </dataValidation>
    <dataValidation type="list" allowBlank="1" showErrorMessage="1" sqref="J117">
      <formula1>'12월'!$AB$117:$AI$117</formula1>
    </dataValidation>
    <dataValidation type="list" allowBlank="1" showErrorMessage="1" sqref="J272">
      <formula1>'12월'!$AB$272:$AI$272</formula1>
    </dataValidation>
    <dataValidation type="list" allowBlank="1" showErrorMessage="1" sqref="J325">
      <formula1>'12월'!$AB$325:$AI$325</formula1>
    </dataValidation>
    <dataValidation type="list" allowBlank="1" showErrorMessage="1" sqref="J207">
      <formula1>'12월'!$AB$207:$AI$207</formula1>
    </dataValidation>
    <dataValidation type="list" allowBlank="1" showErrorMessage="1" sqref="J335">
      <formula1>'12월'!$AB$335:$AI$335</formula1>
    </dataValidation>
    <dataValidation type="list" allowBlank="1" showErrorMessage="1" sqref="J415">
      <formula1>'12월'!$AB$415:$AI$415</formula1>
    </dataValidation>
    <dataValidation type="list" allowBlank="1" showErrorMessage="1" sqref="J108">
      <formula1>'12월'!$AB$108:$AI$108</formula1>
    </dataValidation>
    <dataValidation type="list" allowBlank="1" showErrorMessage="1" sqref="J184">
      <formula1>'12월'!$AB$184:$AI$184</formula1>
    </dataValidation>
    <dataValidation type="list" allowBlank="1" showErrorMessage="1" sqref="J425">
      <formula1>'12월'!$AB$425:$AI$425</formula1>
    </dataValidation>
    <dataValidation type="list" allowBlank="1" showErrorMessage="1" sqref="J491">
      <formula1>'12월'!$AB$491:$AI$491</formula1>
    </dataValidation>
    <dataValidation type="list" allowBlank="1" showErrorMessage="1" sqref="J326">
      <formula1>'12월'!$AB$326:$AI$326</formula1>
    </dataValidation>
    <dataValidation type="list" allowBlank="1" showErrorMessage="1" sqref="J283">
      <formula1>'12월'!$AB$283:$AI$283</formula1>
    </dataValidation>
    <dataValidation type="list" allowBlank="1" showErrorMessage="1" sqref="J118">
      <formula1>'12월'!$AB$118:$AI$118</formula1>
    </dataValidation>
    <dataValidation type="list" allowBlank="1" showErrorMessage="1" sqref="J74">
      <formula1>'12월'!$AB$74:$AI$74</formula1>
    </dataValidation>
    <dataValidation type="list" allowBlank="1" showErrorMessage="1" sqref="J236">
      <formula1>'12월'!$AB$236:$AI$236</formula1>
    </dataValidation>
    <dataValidation type="list" allowBlank="1" showErrorMessage="1" sqref="J193">
      <formula1>'12월'!$AB$193:$AI$193</formula1>
    </dataValidation>
    <dataValidation type="list" allowBlank="1" showErrorMessage="1" sqref="J109">
      <formula1>'12월'!$AB$109:$AI$109</formula1>
    </dataValidation>
    <dataValidation type="list" allowBlank="1" showErrorMessage="1" sqref="J322">
      <formula1>'12월'!$AB$322:$AI$322</formula1>
    </dataValidation>
    <dataValidation type="list" allowBlank="1" showErrorMessage="1" sqref="J195">
      <formula1>'12월'!$AB$195:$AI$195</formula1>
    </dataValidation>
    <dataValidation type="list" allowBlank="1" showErrorMessage="1" sqref="J426">
      <formula1>'12월'!$AB$426:$AI$426</formula1>
    </dataValidation>
    <dataValidation type="list" allowBlank="1" showErrorMessage="1" sqref="J246">
      <formula1>'12월'!$AB$246:$AI$246</formula1>
    </dataValidation>
    <dataValidation type="list" allowBlank="1" showErrorMessage="1" sqref="J284">
      <formula1>'12월'!$AB$284:$AI$284</formula1>
    </dataValidation>
    <dataValidation type="list" allowBlank="1" showErrorMessage="1" sqref="J119">
      <formula1>'12월'!$AB$119:$AI$119</formula1>
    </dataValidation>
    <dataValidation type="list" allowBlank="1" showErrorMessage="1" sqref="J157">
      <formula1>'12월'!$AB$157:$AI$157</formula1>
    </dataValidation>
    <dataValidation type="list" allowBlank="1" showErrorMessage="1" sqref="J142">
      <formula1>'12월'!$AB$142:$AI$142</formula1>
    </dataValidation>
    <dataValidation type="list" allowBlank="1" showErrorMessage="1" sqref="J360">
      <formula1>'12월'!$AB$360:$AI$360</formula1>
    </dataValidation>
    <dataValidation type="list" allowBlank="1" showErrorMessage="1" sqref="J289">
      <formula1>'12월'!$AB$289:$AI$289</formula1>
    </dataValidation>
    <dataValidation type="list" allowBlank="1" showErrorMessage="1" sqref="J469">
      <formula1>'12월'!$AB$469:$AI$469</formula1>
    </dataValidation>
    <dataValidation type="list" allowBlank="1" showErrorMessage="1" sqref="J464">
      <formula1>'12월'!$AB$464:$AI$464</formula1>
    </dataValidation>
    <dataValidation type="list" allowBlank="1" showErrorMessage="1" sqref="J429">
      <formula1>'12월'!$AB$429:$AI$429</formula1>
    </dataValidation>
    <dataValidation type="list" allowBlank="1" showErrorMessage="1" sqref="J182">
      <formula1>'12월'!$AB$182:$AI$182</formula1>
    </dataValidation>
    <dataValidation type="list" allowBlank="1" showErrorMessage="1" sqref="J337">
      <formula1>'12월'!$AB$337:$AI$337</formula1>
    </dataValidation>
    <dataValidation type="list" allowBlank="1" showErrorMessage="1" sqref="J180">
      <formula1>'12월'!$AB$180:$AI$180</formula1>
    </dataValidation>
    <dataValidation type="list" allowBlank="1" showErrorMessage="1" sqref="J101">
      <formula1>'12월'!$AB$101:$AI$101</formula1>
    </dataValidation>
    <dataValidation type="list" allowBlank="1" showErrorMessage="1" sqref="J144">
      <formula1>'12월'!$AB$144:$AI$144</formula1>
    </dataValidation>
    <dataValidation type="list" allowBlank="1" showErrorMessage="1" sqref="J286">
      <formula1>'12월'!$AB$286:$AI$286</formula1>
    </dataValidation>
    <dataValidation type="list" allowBlank="1" showErrorMessage="1" sqref="J233">
      <formula1>'12월'!$AB$233:$AI$233</formula1>
    </dataValidation>
    <dataValidation type="list" allowBlank="1" showErrorMessage="1" sqref="J413">
      <formula1>'12월'!$AB$413:$AI$413</formula1>
    </dataValidation>
    <dataValidation type="list" allowBlank="1" showErrorMessage="1" sqref="J106">
      <formula1>'12월'!$AB$106:$AI$106</formula1>
    </dataValidation>
    <dataValidation type="list" allowBlank="1" showErrorMessage="1" sqref="J375">
      <formula1>'12월'!$AB$375:$AI$375</formula1>
    </dataValidation>
    <dataValidation type="list" allowBlank="1" showErrorMessage="1" sqref="J271">
      <formula1>'12월'!$AB$271:$AI$271</formula1>
    </dataValidation>
    <dataValidation type="list" allowBlank="1" showErrorMessage="1" sqref="J451">
      <formula1>'12월'!$AB$451:$AI$451</formula1>
    </dataValidation>
    <dataValidation type="list" allowBlank="1" showErrorMessage="1" sqref="J248">
      <formula1>'12월'!$AB$248:$AI$248</formula1>
    </dataValidation>
    <dataValidation type="list" allowBlank="1" showErrorMessage="1" sqref="J197">
      <formula1>'12월'!$AB$197:$AI$197</formula1>
    </dataValidation>
    <dataValidation type="list" allowBlank="1" showErrorMessage="1" sqref="J320">
      <formula1>'12월'!$AB$320:$AI$320</formula1>
    </dataValidation>
    <dataValidation type="list" allowBlank="1" showErrorMessage="1" sqref="J159">
      <formula1>'12월'!$AB$159:$AI$159</formula1>
    </dataValidation>
    <dataValidation type="list" allowBlank="1" showErrorMessage="1" sqref="J102">
      <formula1>'12월'!$AB$102:$AI$102</formula1>
    </dataValidation>
    <dataValidation type="list" allowBlank="1" showErrorMessage="1" sqref="J70">
      <formula1>'12월'!$AB$70:$AI$70</formula1>
    </dataValidation>
    <dataValidation type="list" allowBlank="1" showErrorMessage="1" sqref="J287">
      <formula1>'12월'!$AB$287:$AI$287</formula1>
    </dataValidation>
    <dataValidation type="list" allowBlank="1" showErrorMessage="1" sqref="J376">
      <formula1>'12월'!$AB$376:$AI$376</formula1>
    </dataValidation>
    <dataValidation type="list" allowBlank="1" showErrorMessage="1" sqref="J466">
      <formula1>'12월'!$AB$466:$AI$466</formula1>
    </dataValidation>
    <dataValidation type="list" allowBlank="1" showErrorMessage="1" sqref="J377">
      <formula1>'12월'!$AB$377:$AI$377</formula1>
    </dataValidation>
    <dataValidation type="list" allowBlank="1" showErrorMessage="1" sqref="J140">
      <formula1>'12월'!$AB$140:$AI$140</formula1>
    </dataValidation>
    <dataValidation type="list" allowBlank="1" showErrorMessage="1" sqref="J500">
      <formula1>'12월'!$AB$500:$AI$500</formula1>
    </dataValidation>
    <dataValidation type="list" allowBlank="1" showErrorMessage="1" sqref="J249">
      <formula1>'12월'!$AB$249:$AI$249</formula1>
    </dataValidation>
    <dataValidation type="list" allowBlank="1" showErrorMessage="1" sqref="J339">
      <formula1>'12월'!$AB$339:$AI$339</formula1>
    </dataValidation>
    <dataValidation type="list" allowBlank="1" showErrorMessage="1" sqref="J230">
      <formula1>'12월'!$AB$230:$AI$230</formula1>
    </dataValidation>
    <dataValidation type="list" allowBlank="1" showErrorMessage="1" sqref="J410">
      <formula1>'12월'!$AB$410:$AI$410</formula1>
    </dataValidation>
    <dataValidation type="list" allowBlank="1" showErrorMessage="1" sqref="J321">
      <formula1>'12월'!$AB$321:$AI$321</formula1>
    </dataValidation>
    <dataValidation type="list" allowBlank="1" showErrorMessage="1" sqref="J198">
      <formula1>'12월'!$AB$198:$AI$198</formula1>
    </dataValidation>
    <dataValidation type="list" allowBlank="1" showErrorMessage="1" sqref="J103">
      <formula1>'12월'!$AB$103:$AI$103</formula1>
    </dataValidation>
    <dataValidation type="list" allowBlank="1" showErrorMessage="1" sqref="J467">
      <formula1>'12월'!$AB$467:$AI$467</formula1>
    </dataValidation>
    <dataValidation type="list" allowBlank="1" showErrorMessage="1" sqref="J104">
      <formula1>'12월'!$AB$104:$AI$104</formula1>
    </dataValidation>
    <dataValidation type="list" allowBlank="1" showErrorMessage="1" sqref="J141">
      <formula1>'12월'!$AB$141:$AI$141</formula1>
    </dataValidation>
    <dataValidation type="list" allowBlank="1" showErrorMessage="1" sqref="J378">
      <formula1>'12월'!$AB$378:$AI$378</formula1>
    </dataValidation>
    <dataValidation type="list" allowBlank="1" showErrorMessage="1" sqref="J231">
      <formula1>'12월'!$AB$231:$AI$231</formula1>
    </dataValidation>
    <dataValidation type="list" allowBlank="1" showErrorMessage="1" sqref="J411">
      <formula1>'12월'!$AB$411:$AI$411</formula1>
    </dataValidation>
    <dataValidation type="list" allowBlank="1" showErrorMessage="1" sqref="J288">
      <formula1>'12월'!$AB$288:$AI$288</formula1>
    </dataValidation>
    <dataValidation type="list" allowBlank="1" showErrorMessage="1" sqref="J468">
      <formula1>'12월'!$AB$468:$AI$468</formula1>
    </dataValidation>
    <dataValidation type="list" allowBlank="1" showErrorMessage="1" sqref="J64">
      <formula1>'12월'!$AB$64:$AI$64</formula1>
    </dataValidation>
    <dataValidation type="list" allowBlank="1" showErrorMessage="1" sqref="J275">
      <formula1>'12월'!$AB$275:$AI$275</formula1>
    </dataValidation>
    <dataValidation type="list" allowBlank="1" showErrorMessage="1" sqref="J369">
      <formula1>'12월'!$AB$369:$AI$369</formula1>
    </dataValidation>
    <dataValidation type="list" allowBlank="1" showErrorMessage="1" sqref="J478">
      <formula1>'12월'!$AB$478:$AI$478</formula1>
    </dataValidation>
    <dataValidation type="list" allowBlank="1" showErrorMessage="1" sqref="J204">
      <formula1>'12월'!$AB$204:$AI$204</formula1>
    </dataValidation>
    <dataValidation type="list" allowBlank="1" showErrorMessage="1" sqref="J290">
      <formula1>'12월'!$AB$290:$AI$290</formula1>
    </dataValidation>
    <dataValidation type="list" allowBlank="1" showErrorMessage="1" sqref="J384">
      <formula1>'12월'!$AB$384:$AI$384</formula1>
    </dataValidation>
    <dataValidation type="list" allowBlank="1" showErrorMessage="1" sqref="J110">
      <formula1>'12월'!$AB$110:$AI$110</formula1>
    </dataValidation>
    <dataValidation type="list" allowBlank="1" showErrorMessage="1" sqref="J93">
      <formula1>'12월'!$AB$93:$AI$93</formula1>
    </dataValidation>
    <dataValidation type="list" allowBlank="1" showErrorMessage="1" sqref="J473">
      <formula1>'12월'!$AB$473:$AI$473</formula1>
    </dataValidation>
    <dataValidation type="list" allowBlank="1" showErrorMessage="1" sqref="J270">
      <formula1>'12월'!$AB$270:$AI$270</formula1>
    </dataValidation>
    <dataValidation type="list" allowBlank="1" showErrorMessage="1" sqref="J422">
      <formula1>'12월'!$AB$422:$AI$422</formula1>
    </dataValidation>
    <dataValidation type="list" allowBlank="1" showErrorMessage="1" sqref="J161">
      <formula1>'12월'!$AB$161:$AI$161</formula1>
    </dataValidation>
    <dataValidation type="list" allowBlank="1" showErrorMessage="1" sqref="J166">
      <formula1>'12월'!$AB$166:$AI$166</formula1>
    </dataValidation>
    <dataValidation type="list" allowBlank="1" showErrorMessage="1" sqref="J313">
      <formula1>'12월'!$AB$313:$AI$313</formula1>
    </dataValidation>
    <dataValidation type="list" allowBlank="1" showErrorMessage="1" sqref="J78">
      <formula1>'12월'!$AB$78:$AI$78</formula1>
    </dataValidation>
    <dataValidation type="list" allowBlank="1" showErrorMessage="1" sqref="J427">
      <formula1>'12월'!$AB$427:$AI$427</formula1>
    </dataValidation>
    <dataValidation type="list" allowBlank="1" showErrorMessage="1" sqref="J224">
      <formula1>'12월'!$AB$224:$AI$224</formula1>
    </dataValidation>
    <dataValidation type="list" allowBlank="1" showErrorMessage="1" sqref="J498">
      <formula1>'12월'!$AB$498:$AI$498</formula1>
    </dataValidation>
    <dataValidation type="list" allowBlank="1" showErrorMessage="1" sqref="J295">
      <formula1>'12월'!$AB$295:$AI$295</formula1>
    </dataValidation>
    <dataValidation type="list" allowBlank="1" showErrorMessage="1" sqref="J389">
      <formula1>'12월'!$AB$389:$AI$389</formula1>
    </dataValidation>
    <dataValidation type="list" allowBlank="1" showErrorMessage="1" sqref="J115">
      <formula1>'12월'!$AB$115:$AI$115</formula1>
    </dataValidation>
    <dataValidation type="list" allowBlank="1" showErrorMessage="1" sqref="J130">
      <formula1>'12월'!$AB$130:$AI$130</formula1>
    </dataValidation>
    <dataValidation type="list" allowBlank="1" showErrorMessage="1" sqref="J493">
      <formula1>'12월'!$AB$493:$AI$493</formula1>
    </dataValidation>
    <dataValidation type="list" allowBlank="1" showErrorMessage="1" sqref="J229">
      <formula1>'12월'!$AB$229:$AI$229</formula1>
    </dataValidation>
    <dataValidation type="list" allowBlank="1" showErrorMessage="1" sqref="J442">
      <formula1>'12월'!$AB$442:$AI$442</formula1>
    </dataValidation>
    <dataValidation type="list" allowBlank="1" showErrorMessage="1" sqref="J329">
      <formula1>'12월'!$AB$329:$AI$329</formula1>
    </dataValidation>
    <dataValidation type="list" allowBlank="1" showErrorMessage="1" sqref="J333">
      <formula1>'12월'!$AB$333:$AI$333</formula1>
    </dataValidation>
    <dataValidation type="list" allowBlank="1" showErrorMessage="1" sqref="J181">
      <formula1>'12월'!$AB$181:$AI$181</formula1>
    </dataValidation>
    <dataValidation type="list" allowBlank="1" showErrorMessage="1" sqref="J186">
      <formula1>'12월'!$AB$186:$AI$186</formula1>
    </dataValidation>
    <dataValidation type="list" allowBlank="1" showErrorMessage="1" sqref="J338">
      <formula1>'12월'!$AB$338:$AI$338</formula1>
    </dataValidation>
    <dataValidation type="list" allowBlank="1" showErrorMessage="1" sqref="J353">
      <formula1>'12월'!$AB$353:$AI$353</formula1>
    </dataValidation>
    <dataValidation type="list" allowBlank="1" showErrorMessage="1" sqref="J244">
      <formula1>'12월'!$AB$244:$AI$244</formula1>
    </dataValidation>
    <dataValidation type="list" allowBlank="1" showErrorMessage="1" sqref="J324">
      <formula1>'12월'!$AB$324:$AI$324</formula1>
    </dataValidation>
    <dataValidation type="list" allowBlank="1" showErrorMessage="1" sqref="J462">
      <formula1>'12월'!$AB$462:$AI$462</formula1>
    </dataValidation>
    <dataValidation type="list" allowBlank="1" showErrorMessage="1" sqref="J433">
      <formula1>'12월'!$AB$433:$AI$433</formula1>
    </dataValidation>
    <dataValidation type="list" allowBlank="1" showErrorMessage="1" sqref="J418">
      <formula1>'12월'!$AB$418:$AI$418</formula1>
    </dataValidation>
    <dataValidation type="list" allowBlank="1" showErrorMessage="1" sqref="J135">
      <formula1>'12월'!$AB$135:$AI$135</formula1>
    </dataValidation>
    <dataValidation type="list" allowBlank="1" showErrorMessage="1" sqref="J309">
      <formula1>'12월'!$AB$309:$AI$309</formula1>
    </dataValidation>
    <dataValidation type="list" allowBlank="1" showErrorMessage="1" sqref="J192">
      <formula1>'12월'!$AB$192:$AI$192</formula1>
    </dataValidation>
    <dataValidation type="list" allowBlank="1" showErrorMessage="1" sqref="J344">
      <formula1>'12월'!$AB$344:$AI$344</formula1>
    </dataValidation>
    <dataValidation type="list" allowBlank="1" showErrorMessage="1" sqref="J81">
      <formula1>'12월'!$AB$81:$AI$81</formula1>
    </dataValidation>
    <dataValidation type="list" allowBlank="1" showErrorMessage="1" sqref="J126">
      <formula1>'12월'!$AB$126:$AI$126</formula1>
    </dataValidation>
    <dataValidation type="list" allowBlank="1" showErrorMessage="1" sqref="J76">
      <formula1>'12월'!$AB$76:$AI$76</formula1>
    </dataValidation>
    <dataValidation type="list" allowBlank="1" showErrorMessage="1" sqref="J235">
      <formula1>'12월'!$AB$235:$AI$235</formula1>
    </dataValidation>
    <dataValidation type="list" allowBlank="1" showErrorMessage="1" sqref="J318">
      <formula1>'12월'!$AB$318:$AI$318</formula1>
    </dataValidation>
    <dataValidation type="list" allowBlank="1" showErrorMessage="1" sqref="J482">
      <formula1>'12월'!$AB$482:$AI$482</formula1>
    </dataValidation>
    <dataValidation type="list" allowBlank="1" showErrorMessage="1" sqref="J146">
      <formula1>'12월'!$AB$146:$AI$146</formula1>
    </dataValidation>
    <dataValidation type="list" allowBlank="1" showErrorMessage="1" sqref="J373">
      <formula1>'12월'!$AB$373:$AI$373</formula1>
    </dataValidation>
    <dataValidation type="list" allowBlank="1" showErrorMessage="1" sqref="J209">
      <formula1>'12월'!$AB$209:$AI$209</formula1>
    </dataValidation>
    <dataValidation type="list" allowBlank="1" showErrorMessage="1" sqref="J453">
      <formula1>'12월'!$AB$453:$AI$453</formula1>
    </dataValidation>
    <dataValidation type="list" allowBlank="1" showErrorMessage="1" sqref="J364">
      <formula1>'12월'!$AB$364:$AI$364</formula1>
    </dataValidation>
    <dataValidation type="list" allowBlank="1" showErrorMessage="1" sqref="J155">
      <formula1>'12월'!$AB$155:$AI$155</formula1>
    </dataValidation>
    <dataValidation type="list" allowBlank="1" showErrorMessage="1" sqref="J255">
      <formula1>'12월'!$AB$255:$AI$255</formula1>
    </dataValidation>
    <dataValidation type="list" allowBlank="1" showErrorMessage="1" sqref="J264">
      <formula1>'12월'!$AB$264:$AI$264</formula1>
    </dataValidation>
    <dataValidation type="list" allowBlank="1" showErrorMessage="1" sqref="J407">
      <formula1>'12월'!$AB$407:$AI$407</formula1>
    </dataValidation>
    <dataValidation type="list" allowBlank="1" showErrorMessage="1" sqref="J416">
      <formula1>'12월'!$AB$416:$AI$416</formula1>
    </dataValidation>
    <dataValidation type="list" allowBlank="1" showErrorMessage="1" sqref="J370">
      <formula1>'12월'!$AB$370:$AI$370</formula1>
    </dataValidation>
    <dataValidation type="list" allowBlank="1" showErrorMessage="1" sqref="J152">
      <formula1>'12월'!$AB$152:$AI$152</formula1>
    </dataValidation>
    <dataValidation type="list" allowBlank="1" showErrorMessage="1" sqref="J218">
      <formula1>'12월'!$AB$218:$AI$218</formula1>
    </dataValidation>
    <dataValidation type="list" allowBlank="1" showErrorMessage="1" sqref="J261">
      <formula1>'12월'!$AB$261:$AI$261</formula1>
    </dataValidation>
    <dataValidation type="list" allowBlank="1" showErrorMessage="1" sqref="J327">
      <formula1>'12월'!$AB$327:$AI$327</formula1>
    </dataValidation>
    <dataValidation type="list" allowBlank="1" showErrorMessage="1" sqref="J350">
      <formula1>'12월'!$AB$350:$AI$350</formula1>
    </dataValidation>
    <dataValidation type="list" allowBlank="1" showErrorMessage="1" sqref="J88">
      <formula1>'12월'!$AB$88:$AI$88</formula1>
    </dataValidation>
    <dataValidation type="list" allowBlank="1" showErrorMessage="1" sqref="J436">
      <formula1>'12월'!$AB$436:$AI$436</formula1>
    </dataValidation>
    <dataValidation type="list" allowBlank="1" showErrorMessage="1" sqref="J129">
      <formula1>'12월'!$AB$129:$AI$129</formula1>
    </dataValidation>
    <dataValidation type="list" allowBlank="1" showErrorMessage="1" sqref="J390">
      <formula1>'12월'!$AB$390:$AI$390</formula1>
    </dataValidation>
    <dataValidation type="list" allowBlank="1" showErrorMessage="1" sqref="J281">
      <formula1>'12월'!$AB$281:$AI$281</formula1>
    </dataValidation>
    <dataValidation type="list" allowBlank="1" showErrorMessage="1" sqref="J238">
      <formula1>'12월'!$AB$238:$AI$238</formula1>
    </dataValidation>
    <dataValidation type="list" allowBlank="1" showErrorMessage="1" sqref="J172">
      <formula1>'12월'!$AB$172:$AI$172</formula1>
    </dataValidation>
    <dataValidation type="list" allowBlank="1" showErrorMessage="1" sqref="J347">
      <formula1>'12월'!$AB$347:$AI$347</formula1>
    </dataValidation>
    <dataValidation type="list" allowBlank="1" showErrorMessage="1" sqref="J95">
      <formula1>'12월'!$AB$95:$AI$95</formula1>
    </dataValidation>
    <dataValidation type="list" allowBlank="1" showErrorMessage="1" sqref="J190">
      <formula1>'12월'!$AB$190:$AI$190</formula1>
    </dataValidation>
    <dataValidation type="list" allowBlank="1" showErrorMessage="1" sqref="J83">
      <formula1>'12월'!$AB$83:$AI$83</formula1>
    </dataValidation>
    <dataValidation type="list" allowBlank="1" showErrorMessage="1" sqref="J456">
      <formula1>'12월'!$AB$456:$AI$456</formula1>
    </dataValidation>
    <dataValidation type="list" allowBlank="1" showErrorMessage="1" sqref="J386">
      <formula1>'12월'!$AB$386:$AI$386</formula1>
    </dataValidation>
    <dataValidation type="list" allowBlank="1" showErrorMessage="1" sqref="J400">
      <formula1>'12월'!$AB$400:$AI$400</formula1>
    </dataValidation>
    <dataValidation type="list" allowBlank="1" showErrorMessage="1" sqref="J150">
      <formula1>'12월'!$AB$150:$AI$150</formula1>
    </dataValidation>
    <dataValidation type="list" allowBlank="1" showErrorMessage="1" sqref="J277">
      <formula1>'12월'!$AB$277:$AI$277</formula1>
    </dataValidation>
    <dataValidation type="list" allowBlank="1" showErrorMessage="1" sqref="J367">
      <formula1>'12월'!$AB$367:$AI$367</formula1>
    </dataValidation>
    <dataValidation type="list" allowBlank="1" showErrorMessage="1" sqref="J149">
      <formula1>'12월'!$AB$149:$AI$149</formula1>
    </dataValidation>
    <dataValidation type="list" allowBlank="1" showErrorMessage="1" sqref="J91">
      <formula1>'12월'!$AB$91:$AI$91</formula1>
    </dataValidation>
    <dataValidation type="list" allowBlank="1" showErrorMessage="1" sqref="J310">
      <formula1>'12월'!$AB$310:$AI$310</formula1>
    </dataValidation>
    <dataValidation type="list" allowBlank="1" showErrorMessage="1" sqref="J495">
      <formula1>'12월'!$AB$495:$AI$495</formula1>
    </dataValidation>
    <dataValidation type="list" allowBlank="1" showErrorMessage="1" sqref="J221">
      <formula1>'12월'!$AB$221:$AI$221</formula1>
    </dataValidation>
    <dataValidation type="list" allowBlank="1" showErrorMessage="1" sqref="J168">
      <formula1>'12월'!$AB$168:$AI$168</formula1>
    </dataValidation>
    <dataValidation type="list" allowBlank="1" showErrorMessage="1" sqref="J258">
      <formula1>'12월'!$AB$258:$AI$258</formula1>
    </dataValidation>
    <dataValidation type="list" allowBlank="1" showErrorMessage="1" sqref="J438">
      <formula1>'12월'!$AB$438:$AI$438</formula1>
    </dataValidation>
    <dataValidation type="list" allowBlank="1" showErrorMessage="1" sqref="J202">
      <formula1>'12월'!$AB$202:$AI$202</formula1>
    </dataValidation>
    <dataValidation type="list" allowBlank="1" showErrorMessage="1" sqref="J311">
      <formula1>'12월'!$AB$311:$AI$311</formula1>
    </dataValidation>
    <dataValidation type="list" allowBlank="1" showErrorMessage="1" sqref="J169">
      <formula1>'12월'!$AB$169:$AI$169</formula1>
    </dataValidation>
    <dataValidation type="list" allowBlank="1" showErrorMessage="1" sqref="J476">
      <formula1>'12월'!$AB$476:$AI$476</formula1>
    </dataValidation>
    <dataValidation type="list" allowBlank="1" showErrorMessage="1" sqref="J112">
      <formula1>'12월'!$AB$112:$AI$112</formula1>
    </dataValidation>
    <dataValidation type="list" allowBlank="1" showErrorMessage="1" sqref="J387">
      <formula1>'12월'!$AB$387:$AI$387</formula1>
    </dataValidation>
    <dataValidation type="list" allowBlank="1" showErrorMessage="1" sqref="J113">
      <formula1>'12월'!$AB$113:$AI$113</formula1>
    </dataValidation>
    <dataValidation type="list" allowBlank="1" showErrorMessage="1" sqref="J132">
      <formula1>'12월'!$AB$132:$AI$132</formula1>
    </dataValidation>
    <dataValidation type="list" allowBlank="1" showErrorMessage="1" sqref="J496">
      <formula1>'12월'!$AB$496:$AI$496</formula1>
    </dataValidation>
    <dataValidation type="list" allowBlank="1" showErrorMessage="1" sqref="J349">
      <formula1>'12월'!$AB$349:$AI$349</formula1>
    </dataValidation>
    <dataValidation type="list" allowBlank="1" showErrorMessage="1" sqref="J420">
      <formula1>'12월'!$AB$420:$AI$420</formula1>
    </dataValidation>
    <dataValidation type="list" allowBlank="1" showErrorMessage="1" sqref="J170">
      <formula1>'12월'!$AB$170:$AI$170</formula1>
    </dataValidation>
    <dataValidation type="list" allowBlank="1" showErrorMessage="1" sqref="J278">
      <formula1>'12월'!$AB$278:$AI$278</formula1>
    </dataValidation>
    <dataValidation type="list" allowBlank="1" showErrorMessage="1" sqref="J458">
      <formula1>'12월'!$AB$458:$AI$458</formula1>
    </dataValidation>
    <dataValidation type="list" allowBlank="1" showErrorMessage="1" sqref="J241">
      <formula1>'12월'!$AB$241:$AI$241</formula1>
    </dataValidation>
    <dataValidation type="list" allowBlank="1" showErrorMessage="1" sqref="J331">
      <formula1>'12월'!$AB$331:$AI$331</formula1>
    </dataValidation>
    <dataValidation type="list" allowBlank="1" showErrorMessage="1" sqref="J330">
      <formula1>'12월'!$AB$330:$AI$330</formula1>
    </dataValidation>
    <dataValidation type="list" allowBlank="1" showErrorMessage="1" sqref="J188">
      <formula1>'12월'!$AB$188:$AI$188</formula1>
    </dataValidation>
    <dataValidation type="list" allowBlank="1" showErrorMessage="1" sqref="J189">
      <formula1>'12월'!$AB$189:$AI$189</formula1>
    </dataValidation>
    <dataValidation type="list" allowBlank="1" showErrorMessage="1" sqref="J86">
      <formula1>'12월'!$AB$86:$AI$86</formula1>
    </dataValidation>
    <dataValidation type="list" allowBlank="1" showErrorMessage="1" sqref="J222">
      <formula1>'12월'!$AB$222:$AI$222</formula1>
    </dataValidation>
    <dataValidation type="list" allowBlank="1" showErrorMessage="1" sqref="J402">
      <formula1>'12월'!$AB$402:$AI$402</formula1>
    </dataValidation>
    <dataValidation type="list" allowBlank="1" showErrorMessage="1" sqref="J297">
      <formula1>'12월'!$AB$297:$AI$297</formula1>
    </dataValidation>
    <dataValidation type="list" allowBlank="1" showErrorMessage="1" sqref="J85">
      <formula1>'12월'!$AB$85:$AI$85</formula1>
    </dataValidation>
    <dataValidation type="list" allowBlank="1" showErrorMessage="1" sqref="L62:L500">
      <formula1>'설정시트'!$D$23:$I$23</formula1>
    </dataValidation>
    <dataValidation type="list" allowBlank="1" showErrorMessage="1" sqref="J128">
      <formula1>'12월'!$AB$128:$AI$128</formula1>
    </dataValidation>
    <dataValidation type="list" allowBlank="1" showErrorMessage="1" sqref="J445">
      <formula1>'12월'!$AB$445:$AI$445</formula1>
    </dataValidation>
    <dataValidation type="list" allowBlank="1" showErrorMessage="1" sqref="J351">
      <formula1>'12월'!$AB$351:$AI$351</formula1>
    </dataValidation>
    <dataValidation type="list" allowBlank="1" showErrorMessage="1" sqref="J138">
      <formula1>'12월'!$AB$138:$AI$138</formula1>
    </dataValidation>
    <dataValidation type="list" allowBlank="1" showErrorMessage="1" sqref="J440">
      <formula1>'12월'!$AB$440:$AI$440</formula1>
    </dataValidation>
    <dataValidation type="list" allowBlank="1" showErrorMessage="1" sqref="J133">
      <formula1>'12월'!$AB$133:$AI$133</formula1>
    </dataValidation>
    <dataValidation type="list" allowBlank="1" showErrorMessage="1" sqref="J346">
      <formula1>'12월'!$AB$346:$AI$346</formula1>
    </dataValidation>
    <dataValidation type="list" allowBlank="1" showErrorMessage="1" sqref="J341">
      <formula1>'12월'!$AB$341:$AI$341</formula1>
    </dataValidation>
    <dataValidation type="list" allowBlank="1" showErrorMessage="1" sqref="J262">
      <formula1>'12월'!$AB$262:$AI$262</formula1>
    </dataValidation>
    <dataValidation type="list" allowBlank="1" showErrorMessage="1" sqref="J257">
      <formula1>'12월'!$AB$257:$AI$257</formula1>
    </dataValidation>
    <dataValidation type="list" allowBlank="1" showErrorMessage="1" sqref="J470">
      <formula1>'12월'!$AB$470:$AI$470</formula1>
    </dataValidation>
    <dataValidation type="list" allowBlank="1" showErrorMessage="1" sqref="J163">
      <formula1>'12월'!$AB$163:$AI$163</formula1>
    </dataValidation>
    <dataValidation type="list" allowBlank="1" showErrorMessage="1" sqref="J84">
      <formula1>'12월'!$AB$84:$AI$84</formula1>
    </dataValidation>
    <dataValidation type="list" allowBlank="1" showErrorMessage="1" sqref="J356">
      <formula1>'12월'!$AB$356:$AI$356</formula1>
    </dataValidation>
    <dataValidation type="list" allowBlank="1" showErrorMessage="1" sqref="J201">
      <formula1>'12월'!$AB$201:$AI$201</formula1>
    </dataValidation>
    <dataValidation type="list" allowBlank="1" showErrorMessage="1" sqref="J475">
      <formula1>'12월'!$AB$475:$AI$475</formula1>
    </dataValidation>
    <dataValidation type="list" allowBlank="1" showErrorMessage="1" sqref="J252">
      <formula1>'12월'!$AB$252:$AI$252</formula1>
    </dataValidation>
    <dataValidation type="list" allowBlank="1" showErrorMessage="1" sqref="J267">
      <formula1>'12월'!$AB$267:$AI$267</formula1>
    </dataValidation>
    <dataValidation type="list" allowBlank="1" showErrorMessage="1" sqref="J404">
      <formula1>'12월'!$AB$404:$AI$404</formula1>
    </dataValidation>
    <dataValidation type="list" allowBlank="1" showErrorMessage="1" sqref="J300">
      <formula1>'12월'!$AB$300:$AI$300</formula1>
    </dataValidation>
    <dataValidation type="list" allowBlank="1" showErrorMessage="1" sqref="J305">
      <formula1>'12월'!$AB$305:$AI$305</formula1>
    </dataValidation>
    <dataValidation type="list" allowBlank="1" showErrorMessage="1" sqref="J164">
      <formula1>'12월'!$AB$164:$AI$164</formula1>
    </dataValidation>
    <dataValidation type="list" allowBlank="1" showErrorMessage="1" sqref="J292">
      <formula1>'12월'!$AB$292:$AI$292</formula1>
    </dataValidation>
    <dataValidation type="list" allowBlank="1" showErrorMessage="1" sqref="J391">
      <formula1>'12월'!$AB$391:$AI$391</formula1>
    </dataValidation>
    <dataValidation type="list" allowBlank="1" showErrorMessage="1" sqref="J481">
      <formula1>'12월'!$AB$481:$AI$481</formula1>
    </dataValidation>
    <dataValidation type="list" allowBlank="1" showErrorMessage="1" sqref="J409">
      <formula1>'12월'!$AB$409:$AI$409</formula1>
    </dataValidation>
    <dataValidation type="list" allowBlank="1" showErrorMessage="1" sqref="J315">
      <formula1>'12월'!$AB$315:$AI$315</formula1>
    </dataValidation>
    <dataValidation type="list" allowBlank="1" showErrorMessage="1" sqref="J68">
      <formula1>'12월'!$AB$68:$AI$68</formula1>
    </dataValidation>
    <dataValidation type="list" allowBlank="1" showErrorMessage="1" sqref="J216">
      <formula1>'12월'!$AB$216:$AI$216</formula1>
    </dataValidation>
    <dataValidation type="list" allowBlank="1" showErrorMessage="1" sqref="J173">
      <formula1>'12월'!$AB$173:$AI$173</formula1>
    </dataValidation>
    <dataValidation type="list" allowBlank="1" showErrorMessage="1" sqref="J405">
      <formula1>'12월'!$AB$405:$AI$405</formula1>
    </dataValidation>
    <dataValidation type="list" allowBlank="1" showErrorMessage="1" sqref="J381">
      <formula1>'12월'!$AB$381:$AI$381</formula1>
    </dataValidation>
    <dataValidation type="list" allowBlank="1" showErrorMessage="1" sqref="J306">
      <formula1>'12월'!$AB$306:$AI$306</formula1>
    </dataValidation>
    <dataValidation type="list" allowBlank="1" showErrorMessage="1" sqref="J263">
      <formula1>'12월'!$AB$263:$AI$263</formula1>
    </dataValidation>
    <dataValidation type="list" allowBlank="1" showErrorMessage="1" sqref="J471">
      <formula1>'12월'!$AB$471:$AI$471</formula1>
    </dataValidation>
    <dataValidation type="list" allowBlank="1" showErrorMessage="1" sqref="J480">
      <formula1>'12월'!$AB$480:$AI$480</formula1>
    </dataValidation>
    <dataValidation type="list" allowBlank="1" showErrorMessage="1" sqref="J97">
      <formula1>'12월'!$AB$97:$AI$97</formula1>
    </dataValidation>
    <dataValidation type="list" allowBlank="1" showErrorMessage="1" sqref="J69">
      <formula1>'12월'!$AB$69:$AI$69</formula1>
    </dataValidation>
    <dataValidation type="list" allowBlank="1" showErrorMessage="1" sqref="J293">
      <formula1>'12월'!$AB$293:$AI$293</formula1>
    </dataValidation>
    <dataValidation type="list" allowBlank="1" showErrorMessage="1" sqref="J99">
      <formula1>'12월'!$AB$99:$AI$99</formula1>
    </dataValidation>
    <dataValidation type="list" allowBlank="1" showErrorMessage="1" sqref="J226">
      <formula1>'12월'!$AB$226:$AI$226</formula1>
    </dataValidation>
    <dataValidation type="list" allowBlank="1" showErrorMessage="1" sqref="J392">
      <formula1>'12월'!$AB$392:$AI$392</formula1>
    </dataValidation>
    <dataValidation type="list" allowBlank="1" showErrorMessage="1" sqref="J316">
      <formula1>'12월'!$AB$316:$AI$316</formula1>
    </dataValidation>
    <dataValidation type="list" allowBlank="1" showErrorMessage="1" sqref="J434">
      <formula1>'12월'!$AB$434:$AI$434</formula1>
    </dataValidation>
    <dataValidation type="list" allowBlank="1" showErrorMessage="1" sqref="J127">
      <formula1>'12월'!$AB$127:$AI$127</formula1>
    </dataValidation>
    <dataValidation type="list" allowBlank="1" showErrorMessage="1" sqref="J217">
      <formula1>'12월'!$AB$217:$AI$217</formula1>
    </dataValidation>
    <dataValidation type="list" allowBlank="1" showErrorMessage="1" sqref="J98">
      <formula1>'12월'!$AB$98:$AI$98</formula1>
    </dataValidation>
    <dataValidation type="list" allowBlank="1" showErrorMessage="1" sqref="J137">
      <formula1>'12월'!$AB$137:$AI$137</formula1>
    </dataValidation>
    <dataValidation type="list" allowBlank="1" showErrorMessage="1" sqref="J174">
      <formula1>'12월'!$AB$174:$AI$174</formula1>
    </dataValidation>
    <dataValidation type="list" allowBlank="1" showErrorMessage="1" sqref="J345">
      <formula1>'12월'!$AB$345:$AI$345</formula1>
    </dataValidation>
    <dataValidation type="list" allowBlank="1" showErrorMessage="1" sqref="J435">
      <formula1>'12월'!$AB$435:$AI$435</formula1>
    </dataValidation>
    <dataValidation type="list" allowBlank="1" showErrorMessage="1" sqref="J444">
      <formula1>'12월'!$AB$444:$AI$444</formula1>
    </dataValidation>
    <dataValidation type="list" allowBlank="1" showErrorMessage="1" sqref="J227">
      <formula1>'12월'!$AB$227:$AI$227</formula1>
    </dataValidation>
    <dataValidation type="list" allowBlank="1" showErrorMessage="1" sqref="J382">
      <formula1>'12월'!$AB$382:$AI$382</formula1>
    </dataValidation>
    <dataValidation type="list" allowBlank="1" showErrorMessage="1" sqref="J317">
      <formula1>'12월'!$AB$317:$AI$317</formula1>
    </dataValidation>
    <dataValidation type="list" allowBlank="1" showErrorMessage="1" sqref="J355">
      <formula1>'12월'!$AB$355:$AI$355</formula1>
    </dataValidation>
    <dataValidation type="list" allowBlank="1" showErrorMessage="1" sqref="J162">
      <formula1>'12월'!$AB$162:$AI$162</formula1>
    </dataValidation>
    <dataValidation type="list" allowBlank="1" showErrorMessage="1" sqref="J213">
      <formula1>'12월'!$AB$213:$AI$213</formula1>
    </dataValidation>
    <dataValidation type="list" allowBlank="1" showErrorMessage="1" sqref="J307">
      <formula1>'12월'!$AB$307:$AI$307</formula1>
    </dataValidation>
    <dataValidation type="list" allowBlank="1" showErrorMessage="1" sqref="J487">
      <formula1>'12월'!$AB$487:$AI$487</formula1>
    </dataValidation>
    <dataValidation type="list" allowBlank="1" showErrorMessage="1" sqref="J266">
      <formula1>'12월'!$AB$266:$AI$266</formula1>
    </dataValidation>
    <dataValidation type="list" allowBlank="1" showErrorMessage="1" sqref="J175">
      <formula1>'12월'!$AB$175:$AI$175</formula1>
    </dataValidation>
    <dataValidation type="list" allowBlank="1" showErrorMessage="1" sqref="J124">
      <formula1>'12월'!$AB$124:$AI$124</formula1>
    </dataValidation>
    <dataValidation type="list" allowBlank="1" showErrorMessage="1" sqref="J393">
      <formula1>'12월'!$AB$393:$AI$393</formula1>
    </dataValidation>
    <dataValidation type="list" allowBlank="1" showErrorMessage="1" sqref="J228">
      <formula1>'12월'!$AB$228:$AI$228</formula1>
    </dataValidation>
    <dataValidation type="list" allowBlank="1" showErrorMessage="1" sqref="J67">
      <formula1>'12월'!$AB$67:$AI$67</formula1>
    </dataValidation>
    <dataValidation type="list" allowBlank="1" showErrorMessage="1" sqref="J398">
      <formula1>'12월'!$AB$398:$AI$398</formula1>
    </dataValidation>
    <dataValidation type="list" allowBlank="1" showErrorMessage="1" sqref="J251">
      <formula1>'12월'!$AB$251:$AI$251</formula1>
    </dataValidation>
    <dataValidation type="list" allowBlank="1" showErrorMessage="1" sqref="J431">
      <formula1>'12월'!$AB$431:$AI$431</formula1>
    </dataValidation>
    <dataValidation type="list" allowBlank="1" showErrorMessage="1" sqref="J210">
      <formula1>'12월'!$AB$210:$AI$210</formula1>
    </dataValidation>
    <dataValidation type="list" allowBlank="1" showErrorMessage="1" sqref="J66">
      <formula1>'12월'!$AB$66:$AI$66</formula1>
    </dataValidation>
    <dataValidation type="list" allowBlank="1" showErrorMessage="1" sqref="J177">
      <formula1>'12월'!$AB$177:$AI$177</formula1>
    </dataValidation>
    <dataValidation type="list" allowBlank="1" showErrorMessage="1" sqref="J304">
      <formula1>'12월'!$AB$304:$AI$304</formula1>
    </dataValidation>
    <dataValidation type="list" allowBlank="1" showErrorMessage="1" sqref="J253">
      <formula1>'12월'!$AB$253:$AI$253</formula1>
    </dataValidation>
    <dataValidation type="list" allowBlank="1" showErrorMessage="1" sqref="J446">
      <formula1>'12월'!$AB$446:$AI$446</formula1>
    </dataValidation>
    <dataValidation type="list" allowBlank="1" showErrorMessage="1" sqref="J380">
      <formula1>'12월'!$AB$380:$AI$380</formula1>
    </dataValidation>
    <dataValidation type="list" allowBlank="1" showErrorMessage="1" sqref="J139">
      <formula1>'12월'!$AB$139:$AI$139</formula1>
    </dataValidation>
    <dataValidation type="list" allowBlank="1" showErrorMessage="1" sqref="J342">
      <formula1>'12월'!$AB$342:$AI$342</formula1>
    </dataValidation>
    <dataValidation type="list" allowBlank="1" showErrorMessage="1" sqref="J357">
      <formula1>'12월'!$AB$357:$AI$357</formula1>
    </dataValidation>
    <dataValidation type="list" allowBlank="1" showErrorMessage="1" sqref="J484">
      <formula1>'12월'!$AB$484:$AI$484</formula1>
    </dataValidation>
    <dataValidation type="list" allowBlank="1" showErrorMessage="1" sqref="J215">
      <formula1>'12월'!$AB$215:$AI$215</formula1>
    </dataValidation>
    <dataValidation type="list" allowBlank="1" showErrorMessage="1" sqref="J489">
      <formula1>'12월'!$AB$489:$AI$489</formula1>
    </dataValidation>
    <dataValidation type="list" allowBlank="1" showErrorMessage="1" sqref="J447">
      <formula1>'12월'!$AB$447:$AI$447</formula1>
    </dataValidation>
    <dataValidation type="list" allowBlank="1" showErrorMessage="1" sqref="J211">
      <formula1>'12월'!$AB$211:$AI$211</formula1>
    </dataValidation>
    <dataValidation type="list" allowBlank="1" showErrorMessage="1" sqref="J395">
      <formula1>'12월'!$AB$395:$AI$395</formula1>
    </dataValidation>
    <dataValidation type="list" allowBlank="1" showErrorMessage="1" sqref="J121">
      <formula1>'12월'!$AB$121:$AI$121</formula1>
    </dataValidation>
    <dataValidation type="list" allowBlank="1" showErrorMessage="1" sqref="J485">
      <formula1>'12월'!$AB$485:$AI$485</formula1>
    </dataValidation>
    <dataValidation type="list" allowBlank="1" showErrorMessage="1" sqref="J301">
      <formula1>'12월'!$AB$301:$AI$301</formula1>
    </dataValidation>
    <dataValidation type="list" allowBlank="1" showErrorMessage="1" sqref="J178">
      <formula1>'12월'!$AB$178:$AI$178</formula1>
    </dataValidation>
    <dataValidation type="list" allowBlank="1" showErrorMessage="1" sqref="J268">
      <formula1>'12월'!$AB$268:$AI$268</formula1>
    </dataValidation>
    <dataValidation type="list" allowBlank="1" showErrorMessage="1" sqref="J358">
      <formula1>'12월'!$AB$358:$AI$358</formula1>
    </dataValidation>
    <dataValidation type="list" allowBlank="1" showErrorMessage="1" sqref="J448">
      <formula1>'12월'!$AB$448:$AI$448</formula1>
    </dataValidation>
    <dataValidation type="list" allowBlank="1" showErrorMessage="1" sqref="J179">
      <formula1>'12월'!$AB$179:$AI$179</formula1>
    </dataValidation>
    <dataValidation type="list" allowBlank="1" showErrorMessage="1" sqref="J302">
      <formula1>'12월'!$AB$302:$AI$302</formula1>
    </dataValidation>
    <dataValidation type="list" allowBlank="1" showErrorMessage="1" sqref="J340">
      <formula1>'12월'!$AB$340:$AI$340</formula1>
    </dataValidation>
    <dataValidation type="list" allowBlank="1" showErrorMessage="1" sqref="J430">
      <formula1>'12월'!$AB$430:$AI$430</formula1>
    </dataValidation>
    <dataValidation type="list" allowBlank="1" showErrorMessage="1" sqref="J212">
      <formula1>'12월'!$AB$212:$AI$212</formula1>
    </dataValidation>
    <dataValidation type="list" allowBlank="1" showErrorMessage="1" sqref="J486">
      <formula1>'12월'!$AB$486:$AI$486</formula1>
    </dataValidation>
    <dataValidation type="list" allowBlank="1" showErrorMessage="1" sqref="J63">
      <formula1>'12월'!$AB$63:$AI$63</formula1>
    </dataValidation>
    <dataValidation type="list" allowBlank="1" showErrorMessage="1" sqref="J397">
      <formula1>'12월'!$AB$397:$AI$397</formula1>
    </dataValidation>
    <dataValidation type="list" allowBlank="1" showErrorMessage="1" sqref="J123">
      <formula1>'12월'!$AB$123:$AI$123</formula1>
    </dataValidation>
    <dataValidation type="list" allowBlank="1" showErrorMessage="1" sqref="J122">
      <formula1>'12월'!$AB$122:$AI$122</formula1>
    </dataValidation>
    <dataValidation type="list" allowBlank="1" showErrorMessage="1" sqref="J359">
      <formula1>'12월'!$AB$359:$AI$359</formula1>
    </dataValidation>
    <dataValidation type="list" allowBlank="1" showErrorMessage="1" sqref="J396">
      <formula1>'12월'!$AB$396:$AI$396</formula1>
    </dataValidation>
    <dataValidation type="list" allowBlank="1" showErrorMessage="1" sqref="J160">
      <formula1>'12월'!$AB$160:$AI$160</formula1>
    </dataValidation>
    <dataValidation type="list" allowBlank="1" showErrorMessage="1" sqref="J250">
      <formula1>'12월'!$AB$250:$AI$250</formula1>
    </dataValidation>
    <dataValidation type="list" allowBlank="1" showErrorMessage="1" sqref="J62">
      <formula1>'12월'!$AB$62:$AI$62</formula1>
    </dataValidation>
    <dataValidation type="list" allowBlank="1" showErrorMessage="1" sqref="J269">
      <formula1>'12월'!$AB$269:$AI$269</formula1>
    </dataValidation>
    <dataValidation type="list" allowBlank="1" showErrorMessage="1" sqref="J449">
      <formula1>'12월'!$AB$449:$AI$449</formula1>
    </dataValidation>
    <dataValidation type="list" allowBlank="1" showErrorMessage="1" sqref="I62:I500">
      <formula1>'설정시트'!$C$7:$C$20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6.38"/>
  </cols>
  <sheetData>
    <row r="1">
      <c r="M1" s="4"/>
    </row>
    <row r="2">
      <c r="I2" s="263" t="s">
        <v>1030</v>
      </c>
      <c r="M2" s="4"/>
      <c r="N2" s="264" t="s">
        <v>1031</v>
      </c>
    </row>
    <row r="3">
      <c r="I3" s="265" t="s">
        <v>1032</v>
      </c>
      <c r="J3" s="266">
        <v>5.82E7</v>
      </c>
      <c r="K3" s="267">
        <v>0.25</v>
      </c>
      <c r="L3" s="268">
        <f t="shared" ref="L3:L4" si="1">PRODUCT(J3,K3)</f>
        <v>14550000</v>
      </c>
      <c r="M3" s="4"/>
      <c r="N3" s="265" t="s">
        <v>1032</v>
      </c>
      <c r="O3" s="266">
        <v>5.018E7</v>
      </c>
      <c r="P3" s="267">
        <v>0.25</v>
      </c>
      <c r="Q3" s="268">
        <f>PRODUCT(O3,P3)</f>
        <v>12545000</v>
      </c>
    </row>
    <row r="4">
      <c r="I4" s="265" t="s">
        <v>1033</v>
      </c>
      <c r="J4" s="34" t="s">
        <v>1034</v>
      </c>
      <c r="K4" s="267">
        <v>0.25</v>
      </c>
      <c r="L4" s="250">
        <f t="shared" si="1"/>
        <v>0.25</v>
      </c>
      <c r="M4" s="4"/>
      <c r="N4" s="265" t="s">
        <v>1033</v>
      </c>
      <c r="O4" s="34">
        <v>580.0</v>
      </c>
      <c r="P4" s="34" t="s">
        <v>93</v>
      </c>
      <c r="Q4" s="34" t="s">
        <v>93</v>
      </c>
    </row>
    <row r="5">
      <c r="M5" s="4"/>
    </row>
    <row r="6">
      <c r="I6" s="75" t="s">
        <v>1035</v>
      </c>
      <c r="J6" s="75" t="s">
        <v>53</v>
      </c>
      <c r="K6" s="75" t="s">
        <v>1036</v>
      </c>
      <c r="L6" s="4"/>
      <c r="M6" s="4"/>
      <c r="N6" s="75" t="s">
        <v>1035</v>
      </c>
      <c r="O6" s="75" t="s">
        <v>53</v>
      </c>
      <c r="P6" s="75" t="s">
        <v>1036</v>
      </c>
    </row>
    <row r="7">
      <c r="I7" s="266">
        <f>13229346+5698790</f>
        <v>18928136</v>
      </c>
      <c r="J7" s="268">
        <f>121600+131290+985899+78800</f>
        <v>1317589</v>
      </c>
      <c r="K7" s="266">
        <v>1047766.0</v>
      </c>
      <c r="L7" s="268">
        <f>SUM((I7-L3)*0.15,J7*0.3,K7*0.3)</f>
        <v>1366326.9</v>
      </c>
      <c r="M7" s="75" t="s">
        <v>1037</v>
      </c>
      <c r="N7" s="268"/>
      <c r="O7" s="268"/>
      <c r="P7" s="268"/>
      <c r="Q7" s="268"/>
    </row>
    <row r="8">
      <c r="M8" s="4"/>
    </row>
    <row r="9">
      <c r="M9" s="4"/>
    </row>
    <row r="10">
      <c r="M10" s="4"/>
    </row>
    <row r="11">
      <c r="M11" s="4"/>
    </row>
    <row r="12">
      <c r="M12" s="4"/>
    </row>
    <row r="13">
      <c r="M13" s="4"/>
    </row>
    <row r="14">
      <c r="M14" s="4"/>
    </row>
    <row r="15">
      <c r="M15" s="4"/>
    </row>
    <row r="16">
      <c r="M16" s="4"/>
    </row>
    <row r="17">
      <c r="M17" s="4"/>
    </row>
    <row r="18">
      <c r="M18" s="4"/>
    </row>
    <row r="19">
      <c r="M19" s="4"/>
    </row>
    <row r="20">
      <c r="M20" s="4"/>
    </row>
    <row r="21">
      <c r="M21" s="4"/>
    </row>
    <row r="22">
      <c r="M22" s="4"/>
    </row>
    <row r="23">
      <c r="M23" s="4"/>
    </row>
    <row r="24">
      <c r="M24" s="4"/>
    </row>
    <row r="25">
      <c r="M25" s="4"/>
    </row>
    <row r="26">
      <c r="M26" s="4"/>
    </row>
    <row r="27">
      <c r="M27" s="4"/>
    </row>
    <row r="28">
      <c r="M28" s="4"/>
    </row>
    <row r="29">
      <c r="M29" s="4"/>
    </row>
    <row r="30">
      <c r="M30" s="4"/>
    </row>
    <row r="31">
      <c r="M31" s="4"/>
    </row>
    <row r="32">
      <c r="M32" s="4"/>
    </row>
    <row r="33">
      <c r="M33" s="4"/>
    </row>
    <row r="34">
      <c r="M34" s="4"/>
    </row>
    <row r="35">
      <c r="M35" s="4"/>
    </row>
    <row r="36">
      <c r="M36" s="4"/>
    </row>
    <row r="37">
      <c r="M37" s="4"/>
    </row>
    <row r="38">
      <c r="M38" s="4"/>
    </row>
    <row r="39">
      <c r="M39" s="4"/>
    </row>
    <row r="40">
      <c r="M40" s="4"/>
    </row>
    <row r="41">
      <c r="M41" s="4"/>
    </row>
    <row r="42">
      <c r="M42" s="4"/>
    </row>
    <row r="43">
      <c r="M43" s="4"/>
    </row>
    <row r="44">
      <c r="M44" s="4"/>
    </row>
    <row r="45">
      <c r="M45" s="4"/>
    </row>
    <row r="46">
      <c r="M46" s="4"/>
    </row>
    <row r="47">
      <c r="M47" s="4"/>
    </row>
    <row r="48">
      <c r="M48" s="4"/>
    </row>
    <row r="49">
      <c r="M49" s="4"/>
    </row>
    <row r="50">
      <c r="M50" s="4"/>
    </row>
    <row r="51">
      <c r="M51" s="4"/>
    </row>
    <row r="52">
      <c r="M52" s="4"/>
    </row>
    <row r="53">
      <c r="M53" s="4"/>
    </row>
    <row r="54">
      <c r="M54" s="4"/>
    </row>
    <row r="55">
      <c r="M55" s="4"/>
    </row>
    <row r="56">
      <c r="M56" s="4"/>
    </row>
    <row r="57">
      <c r="M57" s="4"/>
    </row>
    <row r="58">
      <c r="M58" s="4"/>
    </row>
    <row r="59">
      <c r="M59" s="4"/>
    </row>
    <row r="60">
      <c r="M60" s="4"/>
    </row>
    <row r="61">
      <c r="M61" s="4"/>
    </row>
    <row r="62">
      <c r="M62" s="4"/>
    </row>
    <row r="63">
      <c r="M63" s="4"/>
    </row>
    <row r="64">
      <c r="M64" s="4"/>
    </row>
    <row r="65">
      <c r="M65" s="4"/>
    </row>
    <row r="66">
      <c r="M66" s="4"/>
    </row>
    <row r="67">
      <c r="M67" s="4"/>
    </row>
    <row r="68">
      <c r="M68" s="4"/>
    </row>
    <row r="69">
      <c r="M69" s="4"/>
    </row>
    <row r="70">
      <c r="M70" s="4"/>
    </row>
    <row r="71">
      <c r="M71" s="4"/>
    </row>
    <row r="72">
      <c r="M72" s="4"/>
    </row>
    <row r="73">
      <c r="M73" s="4"/>
    </row>
    <row r="74">
      <c r="M74" s="4"/>
    </row>
    <row r="75">
      <c r="M75" s="4"/>
    </row>
    <row r="76">
      <c r="M76" s="4"/>
    </row>
    <row r="77">
      <c r="M77" s="4"/>
    </row>
    <row r="78">
      <c r="M78" s="4"/>
    </row>
    <row r="79">
      <c r="M79" s="4"/>
    </row>
    <row r="80">
      <c r="M80" s="4"/>
    </row>
    <row r="81">
      <c r="M81" s="4"/>
    </row>
    <row r="82">
      <c r="M82" s="4"/>
    </row>
    <row r="83">
      <c r="M83" s="4"/>
    </row>
    <row r="84">
      <c r="M84" s="4"/>
    </row>
    <row r="85">
      <c r="M85" s="4"/>
    </row>
    <row r="86">
      <c r="M86" s="4"/>
    </row>
    <row r="87">
      <c r="M87" s="4"/>
    </row>
    <row r="88">
      <c r="M88" s="4"/>
    </row>
    <row r="89">
      <c r="M89" s="4"/>
    </row>
    <row r="90">
      <c r="M90" s="4"/>
    </row>
    <row r="91">
      <c r="M91" s="4"/>
    </row>
    <row r="92">
      <c r="M92" s="4"/>
    </row>
    <row r="93">
      <c r="M93" s="4"/>
    </row>
    <row r="94">
      <c r="M94" s="4"/>
    </row>
    <row r="95">
      <c r="M95" s="4"/>
    </row>
    <row r="96">
      <c r="M96" s="4"/>
    </row>
    <row r="97">
      <c r="M97" s="4"/>
    </row>
    <row r="98">
      <c r="M98" s="4"/>
    </row>
    <row r="99">
      <c r="M99" s="4"/>
    </row>
    <row r="100">
      <c r="M100" s="4"/>
    </row>
    <row r="101">
      <c r="M101" s="4"/>
    </row>
    <row r="102">
      <c r="M102" s="4"/>
    </row>
    <row r="103">
      <c r="M103" s="4"/>
    </row>
    <row r="104">
      <c r="M104" s="4"/>
    </row>
    <row r="105">
      <c r="M105" s="4"/>
    </row>
    <row r="106">
      <c r="M106" s="4"/>
    </row>
    <row r="107">
      <c r="M107" s="4"/>
    </row>
    <row r="108">
      <c r="M108" s="4"/>
    </row>
    <row r="109">
      <c r="M109" s="4"/>
    </row>
    <row r="110">
      <c r="M110" s="4"/>
    </row>
    <row r="111">
      <c r="M111" s="4"/>
    </row>
    <row r="112">
      <c r="M112" s="4"/>
    </row>
    <row r="113">
      <c r="M113" s="4"/>
    </row>
    <row r="114">
      <c r="M114" s="4"/>
    </row>
    <row r="115">
      <c r="M115" s="4"/>
    </row>
    <row r="116">
      <c r="M116" s="4"/>
    </row>
    <row r="117">
      <c r="M117" s="4"/>
    </row>
    <row r="118">
      <c r="M118" s="4"/>
    </row>
    <row r="119">
      <c r="M119" s="4"/>
    </row>
    <row r="120">
      <c r="M120" s="4"/>
    </row>
    <row r="121">
      <c r="M121" s="4"/>
    </row>
    <row r="122">
      <c r="M122" s="4"/>
    </row>
    <row r="123">
      <c r="M123" s="4"/>
    </row>
    <row r="124">
      <c r="M124" s="4"/>
    </row>
    <row r="125">
      <c r="M125" s="4"/>
    </row>
    <row r="126">
      <c r="M126" s="4"/>
    </row>
    <row r="127">
      <c r="M127" s="4"/>
    </row>
    <row r="128">
      <c r="M128" s="4"/>
    </row>
    <row r="129">
      <c r="M129" s="4"/>
    </row>
    <row r="130">
      <c r="M130" s="4"/>
    </row>
    <row r="131">
      <c r="M131" s="4"/>
    </row>
    <row r="132">
      <c r="M132" s="4"/>
    </row>
    <row r="133">
      <c r="M133" s="4"/>
    </row>
    <row r="134">
      <c r="M134" s="4"/>
    </row>
    <row r="135">
      <c r="M135" s="4"/>
    </row>
    <row r="136">
      <c r="M136" s="4"/>
    </row>
    <row r="137">
      <c r="M137" s="4"/>
    </row>
    <row r="138">
      <c r="M138" s="4"/>
    </row>
    <row r="139">
      <c r="M139" s="4"/>
    </row>
    <row r="140">
      <c r="M140" s="4"/>
    </row>
    <row r="141">
      <c r="M141" s="4"/>
    </row>
    <row r="142">
      <c r="M142" s="4"/>
    </row>
    <row r="143">
      <c r="M143" s="4"/>
    </row>
    <row r="144">
      <c r="M144" s="4"/>
    </row>
    <row r="145">
      <c r="M145" s="4"/>
    </row>
    <row r="146">
      <c r="M146" s="4"/>
    </row>
    <row r="147">
      <c r="M147" s="4"/>
    </row>
    <row r="148">
      <c r="M148" s="4"/>
    </row>
    <row r="149">
      <c r="M149" s="4"/>
    </row>
    <row r="150">
      <c r="M150" s="4"/>
    </row>
    <row r="151">
      <c r="M151" s="4"/>
    </row>
    <row r="152">
      <c r="M152" s="4"/>
    </row>
    <row r="153">
      <c r="M153" s="4"/>
    </row>
    <row r="154">
      <c r="M154" s="4"/>
    </row>
    <row r="155">
      <c r="M155" s="4"/>
    </row>
    <row r="156">
      <c r="M156" s="4"/>
    </row>
    <row r="157">
      <c r="M157" s="4"/>
    </row>
    <row r="158">
      <c r="M158" s="4"/>
    </row>
    <row r="159">
      <c r="M159" s="4"/>
    </row>
    <row r="160">
      <c r="M160" s="4"/>
    </row>
    <row r="161">
      <c r="M161" s="4"/>
    </row>
    <row r="162">
      <c r="M162" s="4"/>
    </row>
    <row r="163">
      <c r="M163" s="4"/>
    </row>
    <row r="164">
      <c r="M164" s="4"/>
    </row>
    <row r="165">
      <c r="M165" s="4"/>
    </row>
    <row r="166">
      <c r="M166" s="4"/>
    </row>
    <row r="167">
      <c r="M167" s="4"/>
    </row>
    <row r="168">
      <c r="M168" s="4"/>
    </row>
    <row r="169">
      <c r="M169" s="4"/>
    </row>
    <row r="170">
      <c r="M170" s="4"/>
    </row>
    <row r="171">
      <c r="M171" s="4"/>
    </row>
    <row r="172">
      <c r="M172" s="4"/>
    </row>
    <row r="173">
      <c r="M173" s="4"/>
    </row>
    <row r="174">
      <c r="M174" s="4"/>
    </row>
    <row r="175">
      <c r="M175" s="4"/>
    </row>
    <row r="176">
      <c r="M176" s="4"/>
    </row>
    <row r="177">
      <c r="M177" s="4"/>
    </row>
    <row r="178">
      <c r="M178" s="4"/>
    </row>
    <row r="179">
      <c r="M179" s="4"/>
    </row>
    <row r="180">
      <c r="M180" s="4"/>
    </row>
    <row r="181">
      <c r="M181" s="4"/>
    </row>
    <row r="182">
      <c r="M182" s="4"/>
    </row>
    <row r="183">
      <c r="M183" s="4"/>
    </row>
    <row r="184">
      <c r="M184" s="4"/>
    </row>
    <row r="185">
      <c r="M185" s="4"/>
    </row>
    <row r="186">
      <c r="M186" s="4"/>
    </row>
    <row r="187">
      <c r="M187" s="4"/>
    </row>
    <row r="188">
      <c r="M188" s="4"/>
    </row>
    <row r="189">
      <c r="M189" s="4"/>
    </row>
    <row r="190">
      <c r="M190" s="4"/>
    </row>
    <row r="191">
      <c r="M191" s="4"/>
    </row>
    <row r="192">
      <c r="M192" s="4"/>
    </row>
    <row r="193">
      <c r="M193" s="4"/>
    </row>
    <row r="194">
      <c r="M194" s="4"/>
    </row>
    <row r="195">
      <c r="M195" s="4"/>
    </row>
    <row r="196">
      <c r="M196" s="4"/>
    </row>
    <row r="197">
      <c r="M197" s="4"/>
    </row>
    <row r="198">
      <c r="M198" s="4"/>
    </row>
    <row r="199">
      <c r="M199" s="4"/>
    </row>
    <row r="200">
      <c r="M200" s="4"/>
    </row>
    <row r="201">
      <c r="M201" s="4"/>
    </row>
    <row r="202">
      <c r="M202" s="4"/>
    </row>
    <row r="203">
      <c r="M203" s="4"/>
    </row>
    <row r="204">
      <c r="M204" s="4"/>
    </row>
    <row r="205">
      <c r="M205" s="4"/>
    </row>
    <row r="206">
      <c r="M206" s="4"/>
    </row>
    <row r="207">
      <c r="M207" s="4"/>
    </row>
    <row r="208">
      <c r="M208" s="4"/>
    </row>
    <row r="209">
      <c r="M209" s="4"/>
    </row>
    <row r="210">
      <c r="M210" s="4"/>
    </row>
    <row r="211">
      <c r="M211" s="4"/>
    </row>
    <row r="212">
      <c r="M212" s="4"/>
    </row>
    <row r="213">
      <c r="M213" s="4"/>
    </row>
    <row r="214">
      <c r="M214" s="4"/>
    </row>
    <row r="215">
      <c r="M215" s="4"/>
    </row>
    <row r="216">
      <c r="M216" s="4"/>
    </row>
    <row r="217">
      <c r="M217" s="4"/>
    </row>
    <row r="218">
      <c r="M218" s="4"/>
    </row>
    <row r="219">
      <c r="M219" s="4"/>
    </row>
    <row r="220">
      <c r="M220" s="4"/>
    </row>
    <row r="221">
      <c r="M221" s="4"/>
    </row>
    <row r="222">
      <c r="M222" s="4"/>
    </row>
    <row r="223">
      <c r="M223" s="4"/>
    </row>
    <row r="224">
      <c r="M224" s="4"/>
    </row>
    <row r="225">
      <c r="M225" s="4"/>
    </row>
    <row r="226">
      <c r="M226" s="4"/>
    </row>
    <row r="227">
      <c r="M227" s="4"/>
    </row>
    <row r="228">
      <c r="M228" s="4"/>
    </row>
    <row r="229">
      <c r="M229" s="4"/>
    </row>
    <row r="230">
      <c r="M230" s="4"/>
    </row>
    <row r="231">
      <c r="M231" s="4"/>
    </row>
    <row r="232">
      <c r="M232" s="4"/>
    </row>
    <row r="233">
      <c r="M233" s="4"/>
    </row>
    <row r="234">
      <c r="M234" s="4"/>
    </row>
    <row r="235">
      <c r="M235" s="4"/>
    </row>
    <row r="236">
      <c r="M236" s="4"/>
    </row>
    <row r="237">
      <c r="M237" s="4"/>
    </row>
    <row r="238">
      <c r="M238" s="4"/>
    </row>
    <row r="239">
      <c r="M239" s="4"/>
    </row>
    <row r="240">
      <c r="M240" s="4"/>
    </row>
    <row r="241">
      <c r="M241" s="4"/>
    </row>
    <row r="242">
      <c r="M242" s="4"/>
    </row>
    <row r="243">
      <c r="M243" s="4"/>
    </row>
    <row r="244">
      <c r="M244" s="4"/>
    </row>
    <row r="245">
      <c r="M245" s="4"/>
    </row>
    <row r="246">
      <c r="M246" s="4"/>
    </row>
    <row r="247">
      <c r="M247" s="4"/>
    </row>
    <row r="248">
      <c r="M248" s="4"/>
    </row>
    <row r="249">
      <c r="M249" s="4"/>
    </row>
    <row r="250">
      <c r="M250" s="4"/>
    </row>
    <row r="251">
      <c r="M251" s="4"/>
    </row>
    <row r="252">
      <c r="M252" s="4"/>
    </row>
    <row r="253">
      <c r="M253" s="4"/>
    </row>
    <row r="254">
      <c r="M254" s="4"/>
    </row>
    <row r="255">
      <c r="M255" s="4"/>
    </row>
    <row r="256">
      <c r="M256" s="4"/>
    </row>
    <row r="257">
      <c r="M257" s="4"/>
    </row>
    <row r="258">
      <c r="M258" s="4"/>
    </row>
    <row r="259">
      <c r="M259" s="4"/>
    </row>
    <row r="260">
      <c r="M260" s="4"/>
    </row>
    <row r="261">
      <c r="M261" s="4"/>
    </row>
    <row r="262">
      <c r="M262" s="4"/>
    </row>
    <row r="263">
      <c r="M263" s="4"/>
    </row>
    <row r="264">
      <c r="M264" s="4"/>
    </row>
    <row r="265">
      <c r="M265" s="4"/>
    </row>
    <row r="266">
      <c r="M266" s="4"/>
    </row>
    <row r="267">
      <c r="M267" s="4"/>
    </row>
    <row r="268">
      <c r="M268" s="4"/>
    </row>
    <row r="269">
      <c r="M269" s="4"/>
    </row>
    <row r="270">
      <c r="M270" s="4"/>
    </row>
    <row r="271">
      <c r="M271" s="4"/>
    </row>
    <row r="272">
      <c r="M272" s="4"/>
    </row>
    <row r="273">
      <c r="M273" s="4"/>
    </row>
    <row r="274">
      <c r="M274" s="4"/>
    </row>
    <row r="275">
      <c r="M275" s="4"/>
    </row>
    <row r="276">
      <c r="M276" s="4"/>
    </row>
    <row r="277">
      <c r="M277" s="4"/>
    </row>
    <row r="278">
      <c r="M278" s="4"/>
    </row>
    <row r="279">
      <c r="M279" s="4"/>
    </row>
    <row r="280">
      <c r="M280" s="4"/>
    </row>
    <row r="281">
      <c r="M281" s="4"/>
    </row>
    <row r="282">
      <c r="M282" s="4"/>
    </row>
    <row r="283">
      <c r="M283" s="4"/>
    </row>
    <row r="284">
      <c r="M284" s="4"/>
    </row>
    <row r="285">
      <c r="M285" s="4"/>
    </row>
    <row r="286">
      <c r="M286" s="4"/>
    </row>
    <row r="287">
      <c r="M287" s="4"/>
    </row>
    <row r="288">
      <c r="M288" s="4"/>
    </row>
    <row r="289">
      <c r="M289" s="4"/>
    </row>
    <row r="290">
      <c r="M290" s="4"/>
    </row>
    <row r="291">
      <c r="M291" s="4"/>
    </row>
    <row r="292">
      <c r="M292" s="4"/>
    </row>
    <row r="293">
      <c r="M293" s="4"/>
    </row>
    <row r="294">
      <c r="M294" s="4"/>
    </row>
    <row r="295">
      <c r="M295" s="4"/>
    </row>
    <row r="296">
      <c r="M296" s="4"/>
    </row>
    <row r="297">
      <c r="M297" s="4"/>
    </row>
    <row r="298">
      <c r="M298" s="4"/>
    </row>
    <row r="299">
      <c r="M299" s="4"/>
    </row>
    <row r="300">
      <c r="M300" s="4"/>
    </row>
    <row r="301">
      <c r="M301" s="4"/>
    </row>
    <row r="302">
      <c r="M302" s="4"/>
    </row>
    <row r="303">
      <c r="M303" s="4"/>
    </row>
    <row r="304">
      <c r="M304" s="4"/>
    </row>
    <row r="305">
      <c r="M305" s="4"/>
    </row>
    <row r="306">
      <c r="M306" s="4"/>
    </row>
    <row r="307">
      <c r="M307" s="4"/>
    </row>
    <row r="308">
      <c r="M308" s="4"/>
    </row>
    <row r="309">
      <c r="M309" s="4"/>
    </row>
    <row r="310">
      <c r="M310" s="4"/>
    </row>
    <row r="311">
      <c r="M311" s="4"/>
    </row>
    <row r="312">
      <c r="M312" s="4"/>
    </row>
    <row r="313">
      <c r="M313" s="4"/>
    </row>
    <row r="314">
      <c r="M314" s="4"/>
    </row>
    <row r="315">
      <c r="M315" s="4"/>
    </row>
    <row r="316">
      <c r="M316" s="4"/>
    </row>
    <row r="317">
      <c r="M317" s="4"/>
    </row>
    <row r="318">
      <c r="M318" s="4"/>
    </row>
    <row r="319">
      <c r="M319" s="4"/>
    </row>
    <row r="320">
      <c r="M320" s="4"/>
    </row>
    <row r="321">
      <c r="M321" s="4"/>
    </row>
    <row r="322">
      <c r="M322" s="4"/>
    </row>
    <row r="323">
      <c r="M323" s="4"/>
    </row>
    <row r="324">
      <c r="M324" s="4"/>
    </row>
    <row r="325">
      <c r="M325" s="4"/>
    </row>
    <row r="326">
      <c r="M326" s="4"/>
    </row>
    <row r="327">
      <c r="M327" s="4"/>
    </row>
    <row r="328">
      <c r="M328" s="4"/>
    </row>
    <row r="329">
      <c r="M329" s="4"/>
    </row>
    <row r="330">
      <c r="M330" s="4"/>
    </row>
    <row r="331">
      <c r="M331" s="4"/>
    </row>
    <row r="332">
      <c r="M332" s="4"/>
    </row>
    <row r="333">
      <c r="M333" s="4"/>
    </row>
    <row r="334">
      <c r="M334" s="4"/>
    </row>
    <row r="335">
      <c r="M335" s="4"/>
    </row>
    <row r="336">
      <c r="M336" s="4"/>
    </row>
    <row r="337">
      <c r="M337" s="4"/>
    </row>
    <row r="338">
      <c r="M338" s="4"/>
    </row>
    <row r="339">
      <c r="M339" s="4"/>
    </row>
    <row r="340">
      <c r="M340" s="4"/>
    </row>
    <row r="341">
      <c r="M341" s="4"/>
    </row>
    <row r="342">
      <c r="M342" s="4"/>
    </row>
    <row r="343">
      <c r="M343" s="4"/>
    </row>
    <row r="344">
      <c r="M344" s="4"/>
    </row>
    <row r="345">
      <c r="M345" s="4"/>
    </row>
    <row r="346">
      <c r="M346" s="4"/>
    </row>
    <row r="347">
      <c r="M347" s="4"/>
    </row>
    <row r="348">
      <c r="M348" s="4"/>
    </row>
    <row r="349">
      <c r="M349" s="4"/>
    </row>
    <row r="350">
      <c r="M350" s="4"/>
    </row>
    <row r="351">
      <c r="M351" s="4"/>
    </row>
    <row r="352">
      <c r="M352" s="4"/>
    </row>
    <row r="353">
      <c r="M353" s="4"/>
    </row>
    <row r="354">
      <c r="M354" s="4"/>
    </row>
    <row r="355">
      <c r="M355" s="4"/>
    </row>
    <row r="356">
      <c r="M356" s="4"/>
    </row>
    <row r="357">
      <c r="M357" s="4"/>
    </row>
    <row r="358">
      <c r="M358" s="4"/>
    </row>
    <row r="359">
      <c r="M359" s="4"/>
    </row>
    <row r="360">
      <c r="M360" s="4"/>
    </row>
    <row r="361">
      <c r="M361" s="4"/>
    </row>
    <row r="362">
      <c r="M362" s="4"/>
    </row>
    <row r="363">
      <c r="M363" s="4"/>
    </row>
    <row r="364">
      <c r="M364" s="4"/>
    </row>
    <row r="365">
      <c r="M365" s="4"/>
    </row>
    <row r="366">
      <c r="M366" s="4"/>
    </row>
    <row r="367">
      <c r="M367" s="4"/>
    </row>
    <row r="368">
      <c r="M368" s="4"/>
    </row>
    <row r="369">
      <c r="M369" s="4"/>
    </row>
    <row r="370">
      <c r="M370" s="4"/>
    </row>
    <row r="371">
      <c r="M371" s="4"/>
    </row>
    <row r="372">
      <c r="M372" s="4"/>
    </row>
    <row r="373">
      <c r="M373" s="4"/>
    </row>
    <row r="374">
      <c r="M374" s="4"/>
    </row>
    <row r="375">
      <c r="M375" s="4"/>
    </row>
    <row r="376">
      <c r="M376" s="4"/>
    </row>
    <row r="377">
      <c r="M377" s="4"/>
    </row>
    <row r="378">
      <c r="M378" s="4"/>
    </row>
    <row r="379">
      <c r="M379" s="4"/>
    </row>
    <row r="380">
      <c r="M380" s="4"/>
    </row>
    <row r="381">
      <c r="M381" s="4"/>
    </row>
    <row r="382">
      <c r="M382" s="4"/>
    </row>
    <row r="383">
      <c r="M383" s="4"/>
    </row>
    <row r="384">
      <c r="M384" s="4"/>
    </row>
    <row r="385">
      <c r="M385" s="4"/>
    </row>
    <row r="386">
      <c r="M386" s="4"/>
    </row>
    <row r="387">
      <c r="M387" s="4"/>
    </row>
    <row r="388">
      <c r="M388" s="4"/>
    </row>
    <row r="389">
      <c r="M389" s="4"/>
    </row>
    <row r="390">
      <c r="M390" s="4"/>
    </row>
    <row r="391">
      <c r="M391" s="4"/>
    </row>
    <row r="392">
      <c r="M392" s="4"/>
    </row>
    <row r="393">
      <c r="M393" s="4"/>
    </row>
    <row r="394">
      <c r="M394" s="4"/>
    </row>
    <row r="395">
      <c r="M395" s="4"/>
    </row>
    <row r="396">
      <c r="M396" s="4"/>
    </row>
    <row r="397">
      <c r="M397" s="4"/>
    </row>
    <row r="398">
      <c r="M398" s="4"/>
    </row>
    <row r="399">
      <c r="M399" s="4"/>
    </row>
    <row r="400">
      <c r="M400" s="4"/>
    </row>
    <row r="401">
      <c r="M401" s="4"/>
    </row>
    <row r="402">
      <c r="M402" s="4"/>
    </row>
    <row r="403">
      <c r="M403" s="4"/>
    </row>
    <row r="404">
      <c r="M404" s="4"/>
    </row>
    <row r="405">
      <c r="M405" s="4"/>
    </row>
    <row r="406">
      <c r="M406" s="4"/>
    </row>
    <row r="407">
      <c r="M407" s="4"/>
    </row>
    <row r="408">
      <c r="M408" s="4"/>
    </row>
    <row r="409">
      <c r="M409" s="4"/>
    </row>
    <row r="410">
      <c r="M410" s="4"/>
    </row>
    <row r="411">
      <c r="M411" s="4"/>
    </row>
    <row r="412">
      <c r="M412" s="4"/>
    </row>
    <row r="413">
      <c r="M413" s="4"/>
    </row>
    <row r="414">
      <c r="M414" s="4"/>
    </row>
    <row r="415">
      <c r="M415" s="4"/>
    </row>
    <row r="416">
      <c r="M416" s="4"/>
    </row>
    <row r="417">
      <c r="M417" s="4"/>
    </row>
    <row r="418">
      <c r="M418" s="4"/>
    </row>
    <row r="419">
      <c r="M419" s="4"/>
    </row>
    <row r="420">
      <c r="M420" s="4"/>
    </row>
    <row r="421">
      <c r="M421" s="4"/>
    </row>
    <row r="422">
      <c r="M422" s="4"/>
    </row>
    <row r="423">
      <c r="M423" s="4"/>
    </row>
    <row r="424">
      <c r="M424" s="4"/>
    </row>
    <row r="425">
      <c r="M425" s="4"/>
    </row>
    <row r="426">
      <c r="M426" s="4"/>
    </row>
    <row r="427">
      <c r="M427" s="4"/>
    </row>
    <row r="428">
      <c r="M428" s="4"/>
    </row>
    <row r="429">
      <c r="M429" s="4"/>
    </row>
    <row r="430">
      <c r="M430" s="4"/>
    </row>
    <row r="431">
      <c r="M431" s="4"/>
    </row>
    <row r="432">
      <c r="M432" s="4"/>
    </row>
    <row r="433">
      <c r="M433" s="4"/>
    </row>
    <row r="434">
      <c r="M434" s="4"/>
    </row>
    <row r="435">
      <c r="M435" s="4"/>
    </row>
    <row r="436">
      <c r="M436" s="4"/>
    </row>
    <row r="437">
      <c r="M437" s="4"/>
    </row>
    <row r="438">
      <c r="M438" s="4"/>
    </row>
    <row r="439">
      <c r="M439" s="4"/>
    </row>
    <row r="440">
      <c r="M440" s="4"/>
    </row>
    <row r="441">
      <c r="M441" s="4"/>
    </row>
    <row r="442">
      <c r="M442" s="4"/>
    </row>
    <row r="443">
      <c r="M443" s="4"/>
    </row>
    <row r="444">
      <c r="M444" s="4"/>
    </row>
    <row r="445">
      <c r="M445" s="4"/>
    </row>
    <row r="446">
      <c r="M446" s="4"/>
    </row>
    <row r="447">
      <c r="M447" s="4"/>
    </row>
    <row r="448">
      <c r="M448" s="4"/>
    </row>
    <row r="449">
      <c r="M449" s="4"/>
    </row>
    <row r="450">
      <c r="M450" s="4"/>
    </row>
    <row r="451">
      <c r="M451" s="4"/>
    </row>
    <row r="452">
      <c r="M452" s="4"/>
    </row>
    <row r="453">
      <c r="M453" s="4"/>
    </row>
    <row r="454">
      <c r="M454" s="4"/>
    </row>
    <row r="455">
      <c r="M455" s="4"/>
    </row>
    <row r="456">
      <c r="M456" s="4"/>
    </row>
    <row r="457">
      <c r="M457" s="4"/>
    </row>
    <row r="458">
      <c r="M458" s="4"/>
    </row>
    <row r="459">
      <c r="M459" s="4"/>
    </row>
    <row r="460">
      <c r="M460" s="4"/>
    </row>
    <row r="461">
      <c r="M461" s="4"/>
    </row>
    <row r="462">
      <c r="M462" s="4"/>
    </row>
    <row r="463">
      <c r="M463" s="4"/>
    </row>
    <row r="464">
      <c r="M464" s="4"/>
    </row>
    <row r="465">
      <c r="M465" s="4"/>
    </row>
    <row r="466">
      <c r="M466" s="4"/>
    </row>
    <row r="467">
      <c r="M467" s="4"/>
    </row>
    <row r="468">
      <c r="M468" s="4"/>
    </row>
    <row r="469">
      <c r="M469" s="4"/>
    </row>
    <row r="470">
      <c r="M470" s="4"/>
    </row>
    <row r="471">
      <c r="M471" s="4"/>
    </row>
    <row r="472">
      <c r="M472" s="4"/>
    </row>
    <row r="473">
      <c r="M473" s="4"/>
    </row>
    <row r="474">
      <c r="M474" s="4"/>
    </row>
    <row r="475">
      <c r="M475" s="4"/>
    </row>
    <row r="476">
      <c r="M476" s="4"/>
    </row>
    <row r="477">
      <c r="M477" s="4"/>
    </row>
    <row r="478">
      <c r="M478" s="4"/>
    </row>
    <row r="479">
      <c r="M479" s="4"/>
    </row>
    <row r="480">
      <c r="M480" s="4"/>
    </row>
    <row r="481">
      <c r="M481" s="4"/>
    </row>
    <row r="482">
      <c r="M482" s="4"/>
    </row>
    <row r="483">
      <c r="M483" s="4"/>
    </row>
    <row r="484">
      <c r="M484" s="4"/>
    </row>
    <row r="485">
      <c r="M485" s="4"/>
    </row>
    <row r="486">
      <c r="M486" s="4"/>
    </row>
    <row r="487">
      <c r="M487" s="4"/>
    </row>
    <row r="488">
      <c r="M488" s="4"/>
    </row>
    <row r="489">
      <c r="M489" s="4"/>
    </row>
    <row r="490">
      <c r="M490" s="4"/>
    </row>
    <row r="491">
      <c r="M491" s="4"/>
    </row>
    <row r="492">
      <c r="M492" s="4"/>
    </row>
    <row r="493">
      <c r="M493" s="4"/>
    </row>
    <row r="494">
      <c r="M494" s="4"/>
    </row>
    <row r="495">
      <c r="M495" s="4"/>
    </row>
    <row r="496">
      <c r="M496" s="4"/>
    </row>
    <row r="497">
      <c r="M497" s="4"/>
    </row>
    <row r="498">
      <c r="M498" s="4"/>
    </row>
    <row r="499">
      <c r="M499" s="4"/>
    </row>
    <row r="500">
      <c r="M500" s="4"/>
    </row>
    <row r="501">
      <c r="M501" s="4"/>
    </row>
    <row r="502">
      <c r="M502" s="4"/>
    </row>
    <row r="503">
      <c r="M503" s="4"/>
    </row>
    <row r="504">
      <c r="M504" s="4"/>
    </row>
    <row r="505">
      <c r="M505" s="4"/>
    </row>
    <row r="506">
      <c r="M506" s="4"/>
    </row>
    <row r="507">
      <c r="M507" s="4"/>
    </row>
    <row r="508">
      <c r="M508" s="4"/>
    </row>
    <row r="509">
      <c r="M509" s="4"/>
    </row>
    <row r="510">
      <c r="M510" s="4"/>
    </row>
    <row r="511">
      <c r="M511" s="4"/>
    </row>
    <row r="512">
      <c r="M512" s="4"/>
    </row>
    <row r="513">
      <c r="M513" s="4"/>
    </row>
    <row r="514">
      <c r="M514" s="4"/>
    </row>
    <row r="515">
      <c r="M515" s="4"/>
    </row>
    <row r="516">
      <c r="M516" s="4"/>
    </row>
    <row r="517">
      <c r="M517" s="4"/>
    </row>
    <row r="518">
      <c r="M518" s="4"/>
    </row>
    <row r="519">
      <c r="M519" s="4"/>
    </row>
    <row r="520">
      <c r="M520" s="4"/>
    </row>
    <row r="521">
      <c r="M521" s="4"/>
    </row>
    <row r="522">
      <c r="M522" s="4"/>
    </row>
    <row r="523">
      <c r="M523" s="4"/>
    </row>
    <row r="524">
      <c r="M524" s="4"/>
    </row>
    <row r="525">
      <c r="M525" s="4"/>
    </row>
    <row r="526">
      <c r="M526" s="4"/>
    </row>
    <row r="527">
      <c r="M527" s="4"/>
    </row>
    <row r="528">
      <c r="M528" s="4"/>
    </row>
    <row r="529">
      <c r="M529" s="4"/>
    </row>
    <row r="530">
      <c r="M530" s="4"/>
    </row>
    <row r="531">
      <c r="M531" s="4"/>
    </row>
    <row r="532">
      <c r="M532" s="4"/>
    </row>
    <row r="533">
      <c r="M533" s="4"/>
    </row>
    <row r="534">
      <c r="M534" s="4"/>
    </row>
    <row r="535">
      <c r="M535" s="4"/>
    </row>
    <row r="536">
      <c r="M536" s="4"/>
    </row>
    <row r="537">
      <c r="M537" s="4"/>
    </row>
    <row r="538">
      <c r="M538" s="4"/>
    </row>
    <row r="539">
      <c r="M539" s="4"/>
    </row>
    <row r="540">
      <c r="M540" s="4"/>
    </row>
    <row r="541">
      <c r="M541" s="4"/>
    </row>
    <row r="542">
      <c r="M542" s="4"/>
    </row>
    <row r="543">
      <c r="M543" s="4"/>
    </row>
    <row r="544">
      <c r="M544" s="4"/>
    </row>
    <row r="545">
      <c r="M545" s="4"/>
    </row>
    <row r="546">
      <c r="M546" s="4"/>
    </row>
    <row r="547">
      <c r="M547" s="4"/>
    </row>
    <row r="548">
      <c r="M548" s="4"/>
    </row>
    <row r="549">
      <c r="M549" s="4"/>
    </row>
    <row r="550">
      <c r="M550" s="4"/>
    </row>
    <row r="551">
      <c r="M551" s="4"/>
    </row>
    <row r="552">
      <c r="M552" s="4"/>
    </row>
    <row r="553">
      <c r="M553" s="4"/>
    </row>
    <row r="554">
      <c r="M554" s="4"/>
    </row>
    <row r="555">
      <c r="M555" s="4"/>
    </row>
    <row r="556">
      <c r="M556" s="4"/>
    </row>
    <row r="557">
      <c r="M557" s="4"/>
    </row>
    <row r="558">
      <c r="M558" s="4"/>
    </row>
    <row r="559">
      <c r="M559" s="4"/>
    </row>
    <row r="560">
      <c r="M560" s="4"/>
    </row>
    <row r="561">
      <c r="M561" s="4"/>
    </row>
    <row r="562">
      <c r="M562" s="4"/>
    </row>
    <row r="563">
      <c r="M563" s="4"/>
    </row>
    <row r="564">
      <c r="M564" s="4"/>
    </row>
    <row r="565">
      <c r="M565" s="4"/>
    </row>
    <row r="566">
      <c r="M566" s="4"/>
    </row>
    <row r="567">
      <c r="M567" s="4"/>
    </row>
    <row r="568">
      <c r="M568" s="4"/>
    </row>
    <row r="569">
      <c r="M569" s="4"/>
    </row>
    <row r="570">
      <c r="M570" s="4"/>
    </row>
    <row r="571">
      <c r="M571" s="4"/>
    </row>
    <row r="572">
      <c r="M572" s="4"/>
    </row>
    <row r="573">
      <c r="M573" s="4"/>
    </row>
    <row r="574">
      <c r="M574" s="4"/>
    </row>
    <row r="575">
      <c r="M575" s="4"/>
    </row>
    <row r="576">
      <c r="M576" s="4"/>
    </row>
    <row r="577">
      <c r="M577" s="4"/>
    </row>
    <row r="578">
      <c r="M578" s="4"/>
    </row>
    <row r="579">
      <c r="M579" s="4"/>
    </row>
    <row r="580">
      <c r="M580" s="4"/>
    </row>
    <row r="581">
      <c r="M581" s="4"/>
    </row>
    <row r="582">
      <c r="M582" s="4"/>
    </row>
    <row r="583">
      <c r="M583" s="4"/>
    </row>
    <row r="584">
      <c r="M584" s="4"/>
    </row>
    <row r="585">
      <c r="M585" s="4"/>
    </row>
    <row r="586">
      <c r="M586" s="4"/>
    </row>
    <row r="587">
      <c r="M587" s="4"/>
    </row>
    <row r="588">
      <c r="M588" s="4"/>
    </row>
    <row r="589">
      <c r="M589" s="4"/>
    </row>
    <row r="590">
      <c r="M590" s="4"/>
    </row>
    <row r="591">
      <c r="M591" s="4"/>
    </row>
    <row r="592">
      <c r="M592" s="4"/>
    </row>
    <row r="593">
      <c r="M593" s="4"/>
    </row>
    <row r="594">
      <c r="M594" s="4"/>
    </row>
    <row r="595">
      <c r="M595" s="4"/>
    </row>
    <row r="596">
      <c r="M596" s="4"/>
    </row>
    <row r="597">
      <c r="M597" s="4"/>
    </row>
    <row r="598">
      <c r="M598" s="4"/>
    </row>
    <row r="599">
      <c r="M599" s="4"/>
    </row>
    <row r="600">
      <c r="M600" s="4"/>
    </row>
    <row r="601">
      <c r="M601" s="4"/>
    </row>
    <row r="602">
      <c r="M602" s="4"/>
    </row>
    <row r="603">
      <c r="M603" s="4"/>
    </row>
    <row r="604">
      <c r="M604" s="4"/>
    </row>
    <row r="605">
      <c r="M605" s="4"/>
    </row>
    <row r="606">
      <c r="M606" s="4"/>
    </row>
    <row r="607">
      <c r="M607" s="4"/>
    </row>
    <row r="608">
      <c r="M608" s="4"/>
    </row>
    <row r="609">
      <c r="M609" s="4"/>
    </row>
    <row r="610">
      <c r="M610" s="4"/>
    </row>
    <row r="611">
      <c r="M611" s="4"/>
    </row>
    <row r="612">
      <c r="M612" s="4"/>
    </row>
    <row r="613">
      <c r="M613" s="4"/>
    </row>
    <row r="614">
      <c r="M614" s="4"/>
    </row>
    <row r="615">
      <c r="M615" s="4"/>
    </row>
    <row r="616">
      <c r="M616" s="4"/>
    </row>
    <row r="617">
      <c r="M617" s="4"/>
    </row>
    <row r="618">
      <c r="M618" s="4"/>
    </row>
    <row r="619">
      <c r="M619" s="4"/>
    </row>
    <row r="620">
      <c r="M620" s="4"/>
    </row>
    <row r="621">
      <c r="M621" s="4"/>
    </row>
    <row r="622">
      <c r="M622" s="4"/>
    </row>
    <row r="623">
      <c r="M623" s="4"/>
    </row>
    <row r="624">
      <c r="M624" s="4"/>
    </row>
    <row r="625">
      <c r="M625" s="4"/>
    </row>
    <row r="626">
      <c r="M626" s="4"/>
    </row>
    <row r="627">
      <c r="M627" s="4"/>
    </row>
    <row r="628">
      <c r="M628" s="4"/>
    </row>
    <row r="629">
      <c r="M629" s="4"/>
    </row>
    <row r="630">
      <c r="M630" s="4"/>
    </row>
    <row r="631">
      <c r="M631" s="4"/>
    </row>
    <row r="632">
      <c r="M632" s="4"/>
    </row>
    <row r="633">
      <c r="M633" s="4"/>
    </row>
    <row r="634">
      <c r="M634" s="4"/>
    </row>
    <row r="635">
      <c r="M635" s="4"/>
    </row>
    <row r="636">
      <c r="M636" s="4"/>
    </row>
    <row r="637">
      <c r="M637" s="4"/>
    </row>
    <row r="638">
      <c r="M638" s="4"/>
    </row>
    <row r="639">
      <c r="M639" s="4"/>
    </row>
    <row r="640">
      <c r="M640" s="4"/>
    </row>
    <row r="641">
      <c r="M641" s="4"/>
    </row>
    <row r="642">
      <c r="M642" s="4"/>
    </row>
    <row r="643">
      <c r="M643" s="4"/>
    </row>
    <row r="644">
      <c r="M644" s="4"/>
    </row>
    <row r="645">
      <c r="M645" s="4"/>
    </row>
    <row r="646">
      <c r="M646" s="4"/>
    </row>
    <row r="647">
      <c r="M647" s="4"/>
    </row>
    <row r="648">
      <c r="M648" s="4"/>
    </row>
    <row r="649">
      <c r="M649" s="4"/>
    </row>
    <row r="650">
      <c r="M650" s="4"/>
    </row>
    <row r="651">
      <c r="M651" s="4"/>
    </row>
    <row r="652">
      <c r="M652" s="4"/>
    </row>
    <row r="653">
      <c r="M653" s="4"/>
    </row>
    <row r="654">
      <c r="M654" s="4"/>
    </row>
    <row r="655">
      <c r="M655" s="4"/>
    </row>
    <row r="656">
      <c r="M656" s="4"/>
    </row>
    <row r="657">
      <c r="M657" s="4"/>
    </row>
    <row r="658">
      <c r="M658" s="4"/>
    </row>
    <row r="659">
      <c r="M659" s="4"/>
    </row>
    <row r="660">
      <c r="M660" s="4"/>
    </row>
    <row r="661">
      <c r="M661" s="4"/>
    </row>
    <row r="662">
      <c r="M662" s="4"/>
    </row>
    <row r="663">
      <c r="M663" s="4"/>
    </row>
    <row r="664">
      <c r="M664" s="4"/>
    </row>
    <row r="665">
      <c r="M665" s="4"/>
    </row>
    <row r="666">
      <c r="M666" s="4"/>
    </row>
    <row r="667">
      <c r="M667" s="4"/>
    </row>
    <row r="668">
      <c r="M668" s="4"/>
    </row>
    <row r="669">
      <c r="M669" s="4"/>
    </row>
    <row r="670">
      <c r="M670" s="4"/>
    </row>
    <row r="671">
      <c r="M671" s="4"/>
    </row>
    <row r="672">
      <c r="M672" s="4"/>
    </row>
    <row r="673">
      <c r="M673" s="4"/>
    </row>
    <row r="674">
      <c r="M674" s="4"/>
    </row>
    <row r="675">
      <c r="M675" s="4"/>
    </row>
    <row r="676">
      <c r="M676" s="4"/>
    </row>
    <row r="677">
      <c r="M677" s="4"/>
    </row>
    <row r="678">
      <c r="M678" s="4"/>
    </row>
    <row r="679">
      <c r="M679" s="4"/>
    </row>
    <row r="680">
      <c r="M680" s="4"/>
    </row>
    <row r="681">
      <c r="M681" s="4"/>
    </row>
    <row r="682">
      <c r="M682" s="4"/>
    </row>
    <row r="683">
      <c r="M683" s="4"/>
    </row>
    <row r="684">
      <c r="M684" s="4"/>
    </row>
    <row r="685">
      <c r="M685" s="4"/>
    </row>
    <row r="686">
      <c r="M686" s="4"/>
    </row>
    <row r="687">
      <c r="M687" s="4"/>
    </row>
    <row r="688">
      <c r="M688" s="4"/>
    </row>
    <row r="689">
      <c r="M689" s="4"/>
    </row>
    <row r="690">
      <c r="M690" s="4"/>
    </row>
    <row r="691">
      <c r="M691" s="4"/>
    </row>
    <row r="692">
      <c r="M692" s="4"/>
    </row>
    <row r="693">
      <c r="M693" s="4"/>
    </row>
    <row r="694">
      <c r="M694" s="4"/>
    </row>
    <row r="695">
      <c r="M695" s="4"/>
    </row>
    <row r="696">
      <c r="M696" s="4"/>
    </row>
    <row r="697">
      <c r="M697" s="4"/>
    </row>
    <row r="698">
      <c r="M698" s="4"/>
    </row>
    <row r="699">
      <c r="M699" s="4"/>
    </row>
    <row r="700">
      <c r="M700" s="4"/>
    </row>
    <row r="701">
      <c r="M701" s="4"/>
    </row>
    <row r="702">
      <c r="M702" s="4"/>
    </row>
    <row r="703">
      <c r="M703" s="4"/>
    </row>
    <row r="704">
      <c r="M704" s="4"/>
    </row>
    <row r="705">
      <c r="M705" s="4"/>
    </row>
    <row r="706">
      <c r="M706" s="4"/>
    </row>
    <row r="707">
      <c r="M707" s="4"/>
    </row>
    <row r="708">
      <c r="M708" s="4"/>
    </row>
    <row r="709">
      <c r="M709" s="4"/>
    </row>
    <row r="710">
      <c r="M710" s="4"/>
    </row>
    <row r="711">
      <c r="M711" s="4"/>
    </row>
    <row r="712">
      <c r="M712" s="4"/>
    </row>
    <row r="713">
      <c r="M713" s="4"/>
    </row>
    <row r="714">
      <c r="M714" s="4"/>
    </row>
    <row r="715">
      <c r="M715" s="4"/>
    </row>
    <row r="716">
      <c r="M716" s="4"/>
    </row>
    <row r="717">
      <c r="M717" s="4"/>
    </row>
    <row r="718">
      <c r="M718" s="4"/>
    </row>
    <row r="719">
      <c r="M719" s="4"/>
    </row>
    <row r="720">
      <c r="M720" s="4"/>
    </row>
    <row r="721">
      <c r="M721" s="4"/>
    </row>
    <row r="722">
      <c r="M722" s="4"/>
    </row>
    <row r="723">
      <c r="M723" s="4"/>
    </row>
    <row r="724">
      <c r="M724" s="4"/>
    </row>
    <row r="725">
      <c r="M725" s="4"/>
    </row>
    <row r="726">
      <c r="M726" s="4"/>
    </row>
    <row r="727">
      <c r="M727" s="4"/>
    </row>
    <row r="728">
      <c r="M728" s="4"/>
    </row>
    <row r="729">
      <c r="M729" s="4"/>
    </row>
    <row r="730">
      <c r="M730" s="4"/>
    </row>
    <row r="731">
      <c r="M731" s="4"/>
    </row>
    <row r="732">
      <c r="M732" s="4"/>
    </row>
    <row r="733">
      <c r="M733" s="4"/>
    </row>
    <row r="734">
      <c r="M734" s="4"/>
    </row>
    <row r="735">
      <c r="M735" s="4"/>
    </row>
    <row r="736">
      <c r="M736" s="4"/>
    </row>
    <row r="737">
      <c r="M737" s="4"/>
    </row>
    <row r="738">
      <c r="M738" s="4"/>
    </row>
    <row r="739">
      <c r="M739" s="4"/>
    </row>
    <row r="740">
      <c r="M740" s="4"/>
    </row>
    <row r="741">
      <c r="M741" s="4"/>
    </row>
    <row r="742">
      <c r="M742" s="4"/>
    </row>
    <row r="743">
      <c r="M743" s="4"/>
    </row>
    <row r="744">
      <c r="M744" s="4"/>
    </row>
    <row r="745">
      <c r="M745" s="4"/>
    </row>
    <row r="746">
      <c r="M746" s="4"/>
    </row>
    <row r="747">
      <c r="M747" s="4"/>
    </row>
    <row r="748">
      <c r="M748" s="4"/>
    </row>
    <row r="749">
      <c r="M749" s="4"/>
    </row>
    <row r="750">
      <c r="M750" s="4"/>
    </row>
    <row r="751">
      <c r="M751" s="4"/>
    </row>
    <row r="752">
      <c r="M752" s="4"/>
    </row>
    <row r="753">
      <c r="M753" s="4"/>
    </row>
    <row r="754">
      <c r="M754" s="4"/>
    </row>
    <row r="755">
      <c r="M755" s="4"/>
    </row>
    <row r="756">
      <c r="M756" s="4"/>
    </row>
    <row r="757">
      <c r="M757" s="4"/>
    </row>
    <row r="758">
      <c r="M758" s="4"/>
    </row>
    <row r="759">
      <c r="M759" s="4"/>
    </row>
    <row r="760">
      <c r="M760" s="4"/>
    </row>
    <row r="761">
      <c r="M761" s="4"/>
    </row>
    <row r="762">
      <c r="M762" s="4"/>
    </row>
    <row r="763">
      <c r="M763" s="4"/>
    </row>
    <row r="764">
      <c r="M764" s="4"/>
    </row>
    <row r="765">
      <c r="M765" s="4"/>
    </row>
    <row r="766">
      <c r="M766" s="4"/>
    </row>
    <row r="767">
      <c r="M767" s="4"/>
    </row>
    <row r="768">
      <c r="M768" s="4"/>
    </row>
    <row r="769">
      <c r="M769" s="4"/>
    </row>
    <row r="770">
      <c r="M770" s="4"/>
    </row>
    <row r="771">
      <c r="M771" s="4"/>
    </row>
    <row r="772">
      <c r="M772" s="4"/>
    </row>
    <row r="773">
      <c r="M773" s="4"/>
    </row>
    <row r="774">
      <c r="M774" s="4"/>
    </row>
    <row r="775">
      <c r="M775" s="4"/>
    </row>
    <row r="776">
      <c r="M776" s="4"/>
    </row>
    <row r="777">
      <c r="M777" s="4"/>
    </row>
    <row r="778">
      <c r="M778" s="4"/>
    </row>
    <row r="779">
      <c r="M779" s="4"/>
    </row>
    <row r="780">
      <c r="M780" s="4"/>
    </row>
    <row r="781">
      <c r="M781" s="4"/>
    </row>
    <row r="782">
      <c r="M782" s="4"/>
    </row>
    <row r="783">
      <c r="M783" s="4"/>
    </row>
    <row r="784">
      <c r="M784" s="4"/>
    </row>
    <row r="785">
      <c r="M785" s="4"/>
    </row>
    <row r="786">
      <c r="M786" s="4"/>
    </row>
    <row r="787">
      <c r="M787" s="4"/>
    </row>
    <row r="788">
      <c r="M788" s="4"/>
    </row>
    <row r="789">
      <c r="M789" s="4"/>
    </row>
    <row r="790">
      <c r="M790" s="4"/>
    </row>
    <row r="791">
      <c r="M791" s="4"/>
    </row>
    <row r="792">
      <c r="M792" s="4"/>
    </row>
    <row r="793">
      <c r="M793" s="4"/>
    </row>
    <row r="794">
      <c r="M794" s="4"/>
    </row>
    <row r="795">
      <c r="M795" s="4"/>
    </row>
    <row r="796">
      <c r="M796" s="4"/>
    </row>
    <row r="797">
      <c r="M797" s="4"/>
    </row>
    <row r="798">
      <c r="M798" s="4"/>
    </row>
    <row r="799">
      <c r="M799" s="4"/>
    </row>
    <row r="800">
      <c r="M800" s="4"/>
    </row>
    <row r="801">
      <c r="M801" s="4"/>
    </row>
    <row r="802">
      <c r="M802" s="4"/>
    </row>
    <row r="803">
      <c r="M803" s="4"/>
    </row>
    <row r="804">
      <c r="M804" s="4"/>
    </row>
    <row r="805">
      <c r="M805" s="4"/>
    </row>
    <row r="806">
      <c r="M806" s="4"/>
    </row>
    <row r="807">
      <c r="M807" s="4"/>
    </row>
    <row r="808">
      <c r="M808" s="4"/>
    </row>
    <row r="809">
      <c r="M809" s="4"/>
    </row>
    <row r="810">
      <c r="M810" s="4"/>
    </row>
    <row r="811">
      <c r="M811" s="4"/>
    </row>
    <row r="812">
      <c r="M812" s="4"/>
    </row>
    <row r="813">
      <c r="M813" s="4"/>
    </row>
    <row r="814">
      <c r="M814" s="4"/>
    </row>
    <row r="815">
      <c r="M815" s="4"/>
    </row>
    <row r="816">
      <c r="M816" s="4"/>
    </row>
    <row r="817">
      <c r="M817" s="4"/>
    </row>
    <row r="818">
      <c r="M818" s="4"/>
    </row>
    <row r="819">
      <c r="M819" s="4"/>
    </row>
    <row r="820">
      <c r="M820" s="4"/>
    </row>
    <row r="821">
      <c r="M821" s="4"/>
    </row>
    <row r="822">
      <c r="M822" s="4"/>
    </row>
    <row r="823">
      <c r="M823" s="4"/>
    </row>
    <row r="824">
      <c r="M824" s="4"/>
    </row>
    <row r="825">
      <c r="M825" s="4"/>
    </row>
    <row r="826">
      <c r="M826" s="4"/>
    </row>
    <row r="827">
      <c r="M827" s="4"/>
    </row>
    <row r="828">
      <c r="M828" s="4"/>
    </row>
    <row r="829">
      <c r="M829" s="4"/>
    </row>
    <row r="830">
      <c r="M830" s="4"/>
    </row>
    <row r="831">
      <c r="M831" s="4"/>
    </row>
    <row r="832">
      <c r="M832" s="4"/>
    </row>
    <row r="833">
      <c r="M833" s="4"/>
    </row>
    <row r="834">
      <c r="M834" s="4"/>
    </row>
    <row r="835">
      <c r="M835" s="4"/>
    </row>
    <row r="836">
      <c r="M836" s="4"/>
    </row>
    <row r="837">
      <c r="M837" s="4"/>
    </row>
    <row r="838">
      <c r="M838" s="4"/>
    </row>
    <row r="839">
      <c r="M839" s="4"/>
    </row>
    <row r="840">
      <c r="M840" s="4"/>
    </row>
    <row r="841">
      <c r="M841" s="4"/>
    </row>
    <row r="842">
      <c r="M842" s="4"/>
    </row>
    <row r="843">
      <c r="M843" s="4"/>
    </row>
    <row r="844">
      <c r="M844" s="4"/>
    </row>
    <row r="845">
      <c r="M845" s="4"/>
    </row>
    <row r="846">
      <c r="M846" s="4"/>
    </row>
    <row r="847">
      <c r="M847" s="4"/>
    </row>
    <row r="848">
      <c r="M848" s="4"/>
    </row>
    <row r="849">
      <c r="M849" s="4"/>
    </row>
    <row r="850">
      <c r="M850" s="4"/>
    </row>
    <row r="851">
      <c r="M851" s="4"/>
    </row>
    <row r="852">
      <c r="M852" s="4"/>
    </row>
    <row r="853">
      <c r="M853" s="4"/>
    </row>
    <row r="854">
      <c r="M854" s="4"/>
    </row>
    <row r="855">
      <c r="M855" s="4"/>
    </row>
    <row r="856">
      <c r="M856" s="4"/>
    </row>
    <row r="857">
      <c r="M857" s="4"/>
    </row>
    <row r="858">
      <c r="M858" s="4"/>
    </row>
    <row r="859">
      <c r="M859" s="4"/>
    </row>
    <row r="860">
      <c r="M860" s="4"/>
    </row>
    <row r="861">
      <c r="M861" s="4"/>
    </row>
    <row r="862">
      <c r="M862" s="4"/>
    </row>
    <row r="863">
      <c r="M863" s="4"/>
    </row>
    <row r="864">
      <c r="M864" s="4"/>
    </row>
    <row r="865">
      <c r="M865" s="4"/>
    </row>
    <row r="866">
      <c r="M866" s="4"/>
    </row>
    <row r="867">
      <c r="M867" s="4"/>
    </row>
    <row r="868">
      <c r="M868" s="4"/>
    </row>
    <row r="869">
      <c r="M869" s="4"/>
    </row>
    <row r="870">
      <c r="M870" s="4"/>
    </row>
    <row r="871">
      <c r="M871" s="4"/>
    </row>
    <row r="872">
      <c r="M872" s="4"/>
    </row>
    <row r="873">
      <c r="M873" s="4"/>
    </row>
    <row r="874">
      <c r="M874" s="4"/>
    </row>
    <row r="875">
      <c r="M875" s="4"/>
    </row>
    <row r="876">
      <c r="M876" s="4"/>
    </row>
    <row r="877">
      <c r="M877" s="4"/>
    </row>
    <row r="878">
      <c r="M878" s="4"/>
    </row>
    <row r="879">
      <c r="M879" s="4"/>
    </row>
    <row r="880">
      <c r="M880" s="4"/>
    </row>
    <row r="881">
      <c r="M881" s="4"/>
    </row>
    <row r="882">
      <c r="M882" s="4"/>
    </row>
    <row r="883">
      <c r="M883" s="4"/>
    </row>
    <row r="884">
      <c r="M884" s="4"/>
    </row>
    <row r="885">
      <c r="M885" s="4"/>
    </row>
    <row r="886">
      <c r="M886" s="4"/>
    </row>
    <row r="887">
      <c r="M887" s="4"/>
    </row>
    <row r="888">
      <c r="M888" s="4"/>
    </row>
    <row r="889">
      <c r="M889" s="4"/>
    </row>
    <row r="890">
      <c r="M890" s="4"/>
    </row>
    <row r="891">
      <c r="M891" s="4"/>
    </row>
    <row r="892">
      <c r="M892" s="4"/>
    </row>
    <row r="893">
      <c r="M893" s="4"/>
    </row>
    <row r="894">
      <c r="M894" s="4"/>
    </row>
    <row r="895">
      <c r="M895" s="4"/>
    </row>
    <row r="896">
      <c r="M896" s="4"/>
    </row>
    <row r="897">
      <c r="M897" s="4"/>
    </row>
    <row r="898">
      <c r="M898" s="4"/>
    </row>
    <row r="899">
      <c r="M899" s="4"/>
    </row>
    <row r="900">
      <c r="M900" s="4"/>
    </row>
    <row r="901">
      <c r="M901" s="4"/>
    </row>
    <row r="902">
      <c r="M902" s="4"/>
    </row>
    <row r="903">
      <c r="M903" s="4"/>
    </row>
    <row r="904">
      <c r="M904" s="4"/>
    </row>
    <row r="905">
      <c r="M905" s="4"/>
    </row>
    <row r="906">
      <c r="M906" s="4"/>
    </row>
    <row r="907">
      <c r="M907" s="4"/>
    </row>
    <row r="908">
      <c r="M908" s="4"/>
    </row>
    <row r="909">
      <c r="M909" s="4"/>
    </row>
    <row r="910">
      <c r="M910" s="4"/>
    </row>
    <row r="911">
      <c r="M911" s="4"/>
    </row>
    <row r="912">
      <c r="M912" s="4"/>
    </row>
    <row r="913">
      <c r="M913" s="4"/>
    </row>
    <row r="914">
      <c r="M914" s="4"/>
    </row>
    <row r="915">
      <c r="M915" s="4"/>
    </row>
    <row r="916">
      <c r="M916" s="4"/>
    </row>
    <row r="917">
      <c r="M917" s="4"/>
    </row>
    <row r="918">
      <c r="M918" s="4"/>
    </row>
    <row r="919">
      <c r="M919" s="4"/>
    </row>
    <row r="920">
      <c r="M920" s="4"/>
    </row>
    <row r="921">
      <c r="M921" s="4"/>
    </row>
    <row r="922">
      <c r="M922" s="4"/>
    </row>
    <row r="923">
      <c r="M923" s="4"/>
    </row>
    <row r="924">
      <c r="M924" s="4"/>
    </row>
    <row r="925">
      <c r="M925" s="4"/>
    </row>
    <row r="926">
      <c r="M926" s="4"/>
    </row>
    <row r="927">
      <c r="M927" s="4"/>
    </row>
    <row r="928">
      <c r="M928" s="4"/>
    </row>
    <row r="929">
      <c r="M929" s="4"/>
    </row>
    <row r="930">
      <c r="M930" s="4"/>
    </row>
    <row r="931">
      <c r="M931" s="4"/>
    </row>
    <row r="932">
      <c r="M932" s="4"/>
    </row>
    <row r="933">
      <c r="M933" s="4"/>
    </row>
    <row r="934">
      <c r="M934" s="4"/>
    </row>
    <row r="935">
      <c r="M935" s="4"/>
    </row>
    <row r="936">
      <c r="M936" s="4"/>
    </row>
    <row r="937">
      <c r="M937" s="4"/>
    </row>
    <row r="938">
      <c r="M938" s="4"/>
    </row>
    <row r="939">
      <c r="M939" s="4"/>
    </row>
    <row r="940">
      <c r="M940" s="4"/>
    </row>
    <row r="941">
      <c r="M941" s="4"/>
    </row>
    <row r="942">
      <c r="M942" s="4"/>
    </row>
    <row r="943">
      <c r="M943" s="4"/>
    </row>
    <row r="944">
      <c r="M944" s="4"/>
    </row>
    <row r="945">
      <c r="M945" s="4"/>
    </row>
    <row r="946">
      <c r="M946" s="4"/>
    </row>
    <row r="947">
      <c r="M947" s="4"/>
    </row>
    <row r="948">
      <c r="M948" s="4"/>
    </row>
    <row r="949">
      <c r="M949" s="4"/>
    </row>
    <row r="950">
      <c r="M950" s="4"/>
    </row>
    <row r="951">
      <c r="M951" s="4"/>
    </row>
    <row r="952">
      <c r="M952" s="4"/>
    </row>
    <row r="953">
      <c r="M953" s="4"/>
    </row>
    <row r="954">
      <c r="M954" s="4"/>
    </row>
    <row r="955">
      <c r="M955" s="4"/>
    </row>
    <row r="956">
      <c r="M956" s="4"/>
    </row>
    <row r="957">
      <c r="M957" s="4"/>
    </row>
    <row r="958">
      <c r="M958" s="4"/>
    </row>
    <row r="959">
      <c r="M959" s="4"/>
    </row>
    <row r="960">
      <c r="M960" s="4"/>
    </row>
    <row r="961">
      <c r="M961" s="4"/>
    </row>
    <row r="962">
      <c r="M962" s="4"/>
    </row>
    <row r="963">
      <c r="M963" s="4"/>
    </row>
    <row r="964">
      <c r="M964" s="4"/>
    </row>
    <row r="965">
      <c r="M965" s="4"/>
    </row>
    <row r="966">
      <c r="M966" s="4"/>
    </row>
    <row r="967">
      <c r="M967" s="4"/>
    </row>
    <row r="968">
      <c r="M968" s="4"/>
    </row>
    <row r="969">
      <c r="M969" s="4"/>
    </row>
    <row r="970">
      <c r="M970" s="4"/>
    </row>
    <row r="971">
      <c r="M971" s="4"/>
    </row>
    <row r="972">
      <c r="M972" s="4"/>
    </row>
    <row r="973">
      <c r="M973" s="4"/>
    </row>
    <row r="974">
      <c r="M974" s="4"/>
    </row>
    <row r="975">
      <c r="M975" s="4"/>
    </row>
    <row r="976">
      <c r="M976" s="4"/>
    </row>
    <row r="977">
      <c r="M977" s="4"/>
    </row>
    <row r="978">
      <c r="M978" s="4"/>
    </row>
    <row r="979">
      <c r="M979" s="4"/>
    </row>
    <row r="980">
      <c r="M980" s="4"/>
    </row>
    <row r="981">
      <c r="M981" s="4"/>
    </row>
    <row r="982">
      <c r="M982" s="4"/>
    </row>
    <row r="983">
      <c r="M983" s="4"/>
    </row>
    <row r="984">
      <c r="M984" s="4"/>
    </row>
    <row r="985">
      <c r="M985" s="4"/>
    </row>
    <row r="986">
      <c r="M986" s="4"/>
    </row>
    <row r="987">
      <c r="M987" s="4"/>
    </row>
    <row r="988">
      <c r="M988" s="4"/>
    </row>
    <row r="989">
      <c r="M989" s="4"/>
    </row>
    <row r="990">
      <c r="M990" s="4"/>
    </row>
    <row r="991">
      <c r="M991" s="4"/>
    </row>
    <row r="992">
      <c r="M992" s="4"/>
    </row>
    <row r="993">
      <c r="M993" s="4"/>
    </row>
    <row r="994">
      <c r="M994" s="4"/>
    </row>
    <row r="995">
      <c r="M995" s="4"/>
    </row>
    <row r="996">
      <c r="M996" s="4"/>
    </row>
    <row r="997">
      <c r="M997" s="4"/>
    </row>
    <row r="998">
      <c r="M998" s="4"/>
    </row>
    <row r="999">
      <c r="M999" s="4"/>
    </row>
    <row r="1000">
      <c r="M1000" s="4"/>
    </row>
    <row r="1001">
      <c r="M1001" s="4"/>
    </row>
    <row r="1002">
      <c r="M1002" s="4"/>
    </row>
  </sheetData>
  <mergeCells count="2">
    <mergeCell ref="I2:L2"/>
    <mergeCell ref="N2:Q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4" t="s">
        <v>1038</v>
      </c>
      <c r="C3" s="268">
        <f>SUM(C6:C22)</f>
        <v>3465000</v>
      </c>
      <c r="D3" s="34" t="s">
        <v>1039</v>
      </c>
      <c r="E3" s="268">
        <f>SUM(E6:E22)</f>
        <v>532000000</v>
      </c>
      <c r="G3" s="266"/>
    </row>
    <row r="5">
      <c r="B5" s="34" t="s">
        <v>1040</v>
      </c>
      <c r="C5" s="34" t="s">
        <v>114</v>
      </c>
    </row>
    <row r="6">
      <c r="B6" s="34" t="s">
        <v>1041</v>
      </c>
      <c r="C6" s="266">
        <v>1600000.0</v>
      </c>
      <c r="D6" s="34" t="s">
        <v>1042</v>
      </c>
      <c r="E6" s="266">
        <v>4.0E8</v>
      </c>
      <c r="F6" s="34" t="s">
        <v>1043</v>
      </c>
      <c r="G6" s="266">
        <v>6.0E7</v>
      </c>
    </row>
    <row r="7">
      <c r="B7" s="34" t="s">
        <v>1044</v>
      </c>
      <c r="C7" s="266">
        <v>50000.0</v>
      </c>
      <c r="D7" s="34" t="s">
        <v>1045</v>
      </c>
      <c r="E7" s="266">
        <v>1.2E7</v>
      </c>
    </row>
    <row r="8">
      <c r="B8" s="34" t="s">
        <v>1046</v>
      </c>
      <c r="C8" s="266">
        <v>1000000.0</v>
      </c>
      <c r="D8" s="34" t="s">
        <v>1047</v>
      </c>
      <c r="E8" s="266">
        <v>7.6E7</v>
      </c>
    </row>
    <row r="9">
      <c r="B9" s="34" t="s">
        <v>1048</v>
      </c>
      <c r="C9" s="266">
        <v>340000.0</v>
      </c>
      <c r="D9" s="34" t="s">
        <v>1049</v>
      </c>
      <c r="E9" s="266">
        <v>4.4E7</v>
      </c>
    </row>
    <row r="10">
      <c r="B10" s="34" t="s">
        <v>1050</v>
      </c>
      <c r="C10" s="266">
        <v>275000.0</v>
      </c>
    </row>
    <row r="11">
      <c r="B11" s="34" t="s">
        <v>1051</v>
      </c>
      <c r="C11" s="266">
        <f>100000 * 2</f>
        <v>200000</v>
      </c>
      <c r="E11" s="268"/>
    </row>
    <row r="12">
      <c r="C12" s="268"/>
      <c r="E12" s="268"/>
    </row>
    <row r="13">
      <c r="C13" s="268"/>
      <c r="E13" s="268"/>
    </row>
    <row r="14">
      <c r="C14" s="268"/>
      <c r="E14" s="268"/>
    </row>
    <row r="15">
      <c r="C15" s="268"/>
      <c r="E15" s="268"/>
    </row>
    <row r="16">
      <c r="C16" s="268"/>
      <c r="E16" s="268"/>
    </row>
    <row r="17">
      <c r="E17" s="268"/>
    </row>
  </sheetData>
  <drawing r:id="rId1"/>
</worksheet>
</file>