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shinlabmac2/Desktop/untitled folder/"/>
    </mc:Choice>
  </mc:AlternateContent>
  <xr:revisionPtr revIDLastSave="0" documentId="13_ncr:1_{7E5084EB-9EC3-624A-9909-04994127D561}" xr6:coauthVersionLast="47" xr6:coauthVersionMax="47" xr10:uidLastSave="{00000000-0000-0000-0000-000000000000}"/>
  <bookViews>
    <workbookView xWindow="0" yWindow="500" windowWidth="44800" windowHeight="22980" xr2:uid="{00000000-000D-0000-FFFF-FFFF00000000}"/>
  </bookViews>
  <sheets>
    <sheet name="Sheet" sheetId="4" r:id="rId1"/>
  </sheets>
  <definedNames>
    <definedName name="_xlnm.Print_Area" localSheetId="0">Sheet!$A$1:$P$35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4" l="1"/>
  <c r="M50" i="4" s="1"/>
  <c r="H50" i="4"/>
  <c r="I49" i="4"/>
  <c r="M49" i="4" s="1"/>
  <c r="H49" i="4"/>
  <c r="I48" i="4"/>
  <c r="M48" i="4" s="1"/>
  <c r="H48" i="4"/>
  <c r="I47" i="4"/>
  <c r="M47" i="4" s="1"/>
  <c r="H47" i="4"/>
  <c r="I46" i="4"/>
  <c r="K46" i="4" s="1"/>
  <c r="H46" i="4"/>
  <c r="L46" i="4" s="1"/>
  <c r="I45" i="4"/>
  <c r="K45" i="4" s="1"/>
  <c r="H45" i="4"/>
  <c r="I44" i="4"/>
  <c r="K44" i="4" s="1"/>
  <c r="H44" i="4"/>
  <c r="I43" i="4"/>
  <c r="M43" i="4" s="1"/>
  <c r="H43" i="4"/>
  <c r="I42" i="4"/>
  <c r="M42" i="4" s="1"/>
  <c r="H42" i="4"/>
  <c r="I41" i="4"/>
  <c r="K41" i="4" s="1"/>
  <c r="H41" i="4"/>
  <c r="I40" i="4"/>
  <c r="M40" i="4" s="1"/>
  <c r="H40" i="4"/>
  <c r="I39" i="4"/>
  <c r="M39" i="4" s="1"/>
  <c r="H39" i="4"/>
  <c r="I38" i="4"/>
  <c r="M38" i="4" s="1"/>
  <c r="H38" i="4"/>
  <c r="I37" i="4"/>
  <c r="M37" i="4" s="1"/>
  <c r="H37" i="4"/>
  <c r="I36" i="4"/>
  <c r="M36" i="4" s="1"/>
  <c r="H36" i="4"/>
  <c r="I35" i="4"/>
  <c r="M35" i="4" s="1"/>
  <c r="H35" i="4"/>
  <c r="I34" i="4"/>
  <c r="K34" i="4" s="1"/>
  <c r="H34" i="4"/>
  <c r="I33" i="4"/>
  <c r="K33" i="4" s="1"/>
  <c r="H33" i="4"/>
  <c r="I32" i="4"/>
  <c r="K32" i="4" s="1"/>
  <c r="H32" i="4"/>
  <c r="I31" i="4"/>
  <c r="K31" i="4" s="1"/>
  <c r="H31" i="4"/>
  <c r="I30" i="4"/>
  <c r="M30" i="4" s="1"/>
  <c r="H30" i="4"/>
  <c r="I29" i="4"/>
  <c r="M29" i="4" s="1"/>
  <c r="H29" i="4"/>
  <c r="I28" i="4"/>
  <c r="H28" i="4"/>
  <c r="I27" i="4"/>
  <c r="M27" i="4" s="1"/>
  <c r="H27" i="4"/>
  <c r="I26" i="4"/>
  <c r="K26" i="4" s="1"/>
  <c r="H26" i="4"/>
  <c r="I25" i="4"/>
  <c r="M25" i="4" s="1"/>
  <c r="H25" i="4"/>
  <c r="I24" i="4"/>
  <c r="M24" i="4" s="1"/>
  <c r="H24" i="4"/>
  <c r="I23" i="4"/>
  <c r="M23" i="4" s="1"/>
  <c r="H23" i="4"/>
  <c r="I22" i="4"/>
  <c r="M22" i="4" s="1"/>
  <c r="H22" i="4"/>
  <c r="I21" i="4"/>
  <c r="M21" i="4" s="1"/>
  <c r="H21" i="4"/>
  <c r="I20" i="4"/>
  <c r="M20" i="4" s="1"/>
  <c r="H20" i="4"/>
  <c r="I19" i="4"/>
  <c r="K19" i="4" s="1"/>
  <c r="H19" i="4"/>
  <c r="I18" i="4"/>
  <c r="K18" i="4" s="1"/>
  <c r="H18" i="4"/>
  <c r="I17" i="4"/>
  <c r="K17" i="4" s="1"/>
  <c r="H17" i="4"/>
  <c r="I16" i="4"/>
  <c r="M16" i="4" s="1"/>
  <c r="H16" i="4"/>
  <c r="I15" i="4"/>
  <c r="H15" i="4"/>
  <c r="I14" i="4"/>
  <c r="K14" i="4" s="1"/>
  <c r="H14" i="4"/>
  <c r="M13" i="4"/>
  <c r="K13" i="4"/>
  <c r="H13" i="4"/>
  <c r="L13" i="4" s="1"/>
  <c r="I12" i="4"/>
  <c r="K12" i="4" s="1"/>
  <c r="H12" i="4"/>
  <c r="I11" i="4"/>
  <c r="M11" i="4" s="1"/>
  <c r="H11" i="4"/>
  <c r="I10" i="4"/>
  <c r="M10" i="4" s="1"/>
  <c r="H10" i="4"/>
  <c r="I9" i="4"/>
  <c r="M9" i="4" s="1"/>
  <c r="H9" i="4"/>
  <c r="I8" i="4"/>
  <c r="M8" i="4" s="1"/>
  <c r="H8" i="4"/>
  <c r="I7" i="4"/>
  <c r="K7" i="4" s="1"/>
  <c r="H7" i="4"/>
  <c r="I6" i="4"/>
  <c r="K6" i="4" s="1"/>
  <c r="H6" i="4"/>
  <c r="I5" i="4"/>
  <c r="M5" i="4" s="1"/>
  <c r="H5" i="4"/>
  <c r="I4" i="4"/>
  <c r="K4" i="4" s="1"/>
  <c r="H4" i="4"/>
  <c r="I3" i="4"/>
  <c r="K3" i="4" s="1"/>
  <c r="H3" i="4"/>
  <c r="L5" i="4" l="1"/>
  <c r="L9" i="4"/>
  <c r="L45" i="4"/>
  <c r="L4" i="4"/>
  <c r="L19" i="4"/>
  <c r="L17" i="4"/>
  <c r="L23" i="4"/>
  <c r="L44" i="4"/>
  <c r="L21" i="4"/>
  <c r="L24" i="4"/>
  <c r="L27" i="4"/>
  <c r="L30" i="4"/>
  <c r="L42" i="4"/>
  <c r="M6" i="4"/>
  <c r="L34" i="4"/>
  <c r="J15" i="4"/>
  <c r="L18" i="4"/>
  <c r="K20" i="4"/>
  <c r="L35" i="4"/>
  <c r="M46" i="4"/>
  <c r="L3" i="4"/>
  <c r="M3" i="4"/>
  <c r="K16" i="4"/>
  <c r="L31" i="4"/>
  <c r="M44" i="4"/>
  <c r="N42" i="4" s="1"/>
  <c r="M45" i="4"/>
  <c r="M4" i="4"/>
  <c r="L7" i="4"/>
  <c r="M14" i="4"/>
  <c r="L29" i="4"/>
  <c r="M34" i="4"/>
  <c r="M7" i="4"/>
  <c r="K29" i="4"/>
  <c r="L6" i="4"/>
  <c r="L16" i="4"/>
  <c r="M17" i="4"/>
  <c r="L20" i="4"/>
  <c r="L22" i="4"/>
  <c r="L25" i="4"/>
  <c r="K27" i="4"/>
  <c r="M31" i="4"/>
  <c r="L36" i="4"/>
  <c r="L39" i="4"/>
  <c r="L33" i="4"/>
  <c r="L14" i="4"/>
  <c r="L48" i="4"/>
  <c r="L8" i="4"/>
  <c r="L11" i="4"/>
  <c r="M18" i="4"/>
  <c r="J33" i="4"/>
  <c r="L38" i="4"/>
  <c r="L47" i="4"/>
  <c r="L50" i="4"/>
  <c r="K15" i="4"/>
  <c r="L28" i="4"/>
  <c r="L32" i="4"/>
  <c r="M33" i="4"/>
  <c r="J42" i="4"/>
  <c r="K43" i="4"/>
  <c r="N9" i="4"/>
  <c r="L15" i="4"/>
  <c r="J30" i="4"/>
  <c r="M32" i="4"/>
  <c r="K35" i="4"/>
  <c r="K42" i="4"/>
  <c r="L43" i="4"/>
  <c r="K5" i="4"/>
  <c r="L10" i="4"/>
  <c r="M15" i="4"/>
  <c r="J18" i="4"/>
  <c r="M19" i="4"/>
  <c r="K30" i="4"/>
  <c r="L37" i="4"/>
  <c r="L40" i="4"/>
  <c r="L49" i="4"/>
  <c r="N36" i="4"/>
  <c r="N48" i="4"/>
  <c r="N21" i="4"/>
  <c r="J24" i="4"/>
  <c r="J27" i="4"/>
  <c r="J12" i="4"/>
  <c r="J39" i="4"/>
  <c r="K23" i="4"/>
  <c r="K25" i="4"/>
  <c r="K39" i="4"/>
  <c r="K40" i="4"/>
  <c r="L41" i="4"/>
  <c r="K50" i="4"/>
  <c r="J6" i="4"/>
  <c r="K8" i="4"/>
  <c r="K9" i="4"/>
  <c r="K10" i="4"/>
  <c r="L12" i="4"/>
  <c r="K21" i="4"/>
  <c r="K22" i="4"/>
  <c r="M26" i="4"/>
  <c r="N24" i="4" s="1"/>
  <c r="M28" i="4"/>
  <c r="N27" i="4" s="1"/>
  <c r="K36" i="4"/>
  <c r="K37" i="4"/>
  <c r="M41" i="4"/>
  <c r="N39" i="4" s="1"/>
  <c r="J45" i="4"/>
  <c r="K47" i="4"/>
  <c r="K48" i="4"/>
  <c r="K49" i="4"/>
  <c r="K28" i="4"/>
  <c r="J9" i="4"/>
  <c r="K11" i="4"/>
  <c r="J21" i="4"/>
  <c r="K24" i="4"/>
  <c r="L26" i="4"/>
  <c r="J36" i="4"/>
  <c r="K38" i="4"/>
  <c r="M12" i="4"/>
  <c r="J48" i="4"/>
  <c r="J3" i="4"/>
  <c r="N45" i="4" l="1"/>
  <c r="N6" i="4"/>
  <c r="N3" i="4"/>
  <c r="N33" i="4"/>
  <c r="N15" i="4"/>
  <c r="N30" i="4"/>
  <c r="N12" i="4"/>
  <c r="N18" i="4"/>
</calcChain>
</file>

<file path=xl/sharedStrings.xml><?xml version="1.0" encoding="utf-8"?>
<sst xmlns="http://schemas.openxmlformats.org/spreadsheetml/2006/main" count="148" uniqueCount="125">
  <si>
    <t>Vol to load</t>
    <phoneticPr fontId="2" type="noConversion"/>
  </si>
  <si>
    <t>EB added</t>
    <phoneticPr fontId="2" type="noConversion"/>
  </si>
  <si>
    <t>resid. stock (ul)</t>
    <phoneticPr fontId="2" type="noConversion"/>
  </si>
  <si>
    <t>resid. DNA (ng)</t>
    <phoneticPr fontId="2" type="noConversion"/>
  </si>
  <si>
    <t>input DNA</t>
    <phoneticPr fontId="2" type="noConversion"/>
  </si>
  <si>
    <t>Stock vol. (ul)</t>
    <phoneticPr fontId="2" type="noConversion"/>
  </si>
  <si>
    <t>DNA (ng/ul)</t>
    <phoneticPr fontId="2" type="noConversion"/>
  </si>
  <si>
    <t>DNA CODE</t>
    <phoneticPr fontId="2" type="noConversion"/>
  </si>
  <si>
    <t>No.</t>
    <phoneticPr fontId="2" type="noConversion"/>
  </si>
  <si>
    <t>TapeStation</t>
    <phoneticPr fontId="2" type="noConversion"/>
  </si>
  <si>
    <t>Index</t>
    <phoneticPr fontId="2" type="noConversion"/>
  </si>
  <si>
    <t>DNA Yeild (ng)</t>
    <phoneticPr fontId="2" type="noConversion"/>
  </si>
  <si>
    <t>N/A - PCR amplicons</t>
    <phoneticPr fontId="2" type="noConversion"/>
  </si>
  <si>
    <r>
      <rPr>
        <b/>
        <i/>
        <sz val="10"/>
        <color theme="1"/>
        <rFont val="Arial"/>
        <family val="2"/>
      </rPr>
      <t>ditt</t>
    </r>
    <r>
      <rPr>
        <b/>
        <sz val="10"/>
        <color theme="1"/>
        <rFont val="Arial"/>
        <family val="2"/>
      </rPr>
      <t>o total</t>
    </r>
    <phoneticPr fontId="2" type="noConversion"/>
  </si>
  <si>
    <t>Sample info</t>
    <phoneticPr fontId="2" type="noConversion"/>
  </si>
  <si>
    <t>Tube name</t>
    <phoneticPr fontId="2" type="noConversion"/>
  </si>
  <si>
    <t>NEBNext Ultra II DNA Library Prep kit for Illumina, #E7645L</t>
    <phoneticPr fontId="2" type="noConversion"/>
  </si>
  <si>
    <t>Library result (Qubit)</t>
    <phoneticPr fontId="2" type="noConversion"/>
  </si>
  <si>
    <t>NEBNext Multiplex Oligos for Illumina #E6440S</t>
    <phoneticPr fontId="2" type="noConversion"/>
  </si>
  <si>
    <t>PS13-1</t>
  </si>
  <si>
    <t>PS13-2</t>
  </si>
  <si>
    <t>PS13-3</t>
  </si>
  <si>
    <t>PS14-1</t>
  </si>
  <si>
    <t>PS14-2</t>
  </si>
  <si>
    <t>PS14-3</t>
  </si>
  <si>
    <t>PS15-1</t>
  </si>
  <si>
    <t>PS15-2</t>
  </si>
  <si>
    <t>PS15-3</t>
  </si>
  <si>
    <t>PS16-1</t>
  </si>
  <si>
    <t>PS16-2</t>
  </si>
  <si>
    <t>PS16-3</t>
  </si>
  <si>
    <t>PS17-1</t>
  </si>
  <si>
    <t>PS17-2</t>
  </si>
  <si>
    <t>PS17-3</t>
  </si>
  <si>
    <t>PS18-1</t>
  </si>
  <si>
    <t>PS18-2</t>
  </si>
  <si>
    <t>PS18-3</t>
  </si>
  <si>
    <t>PS20-1</t>
  </si>
  <si>
    <t>PS20-2</t>
  </si>
  <si>
    <t>PS20-3</t>
  </si>
  <si>
    <t>PS21-1</t>
  </si>
  <si>
    <t>PS21-2</t>
  </si>
  <si>
    <t>PS21-3</t>
  </si>
  <si>
    <t>PS22-1</t>
  </si>
  <si>
    <t>PS22-2</t>
  </si>
  <si>
    <t>PS22-3</t>
  </si>
  <si>
    <t>PS23-1</t>
  </si>
  <si>
    <t>PS23-2</t>
  </si>
  <si>
    <t>PS23-3</t>
  </si>
  <si>
    <t>PS24-1</t>
  </si>
  <si>
    <t>PS24-2</t>
  </si>
  <si>
    <t>PS24-3</t>
  </si>
  <si>
    <t>PS13_Lib</t>
    <phoneticPr fontId="2" type="noConversion"/>
  </si>
  <si>
    <t>PS14_Lib</t>
  </si>
  <si>
    <t>PS15_Lib</t>
  </si>
  <si>
    <t>PS16_Lib</t>
  </si>
  <si>
    <t>PS17_Lib</t>
  </si>
  <si>
    <t>PS18_Lib</t>
  </si>
  <si>
    <t>PS20_Lib</t>
  </si>
  <si>
    <t>PS21_Lib</t>
  </si>
  <si>
    <t>PS22_Lib</t>
  </si>
  <si>
    <t>PS23_Lib</t>
  </si>
  <si>
    <t>PS24_Lib</t>
  </si>
  <si>
    <t>RP14-1</t>
  </si>
  <si>
    <t>RP14-2</t>
  </si>
  <si>
    <t>RP14-3</t>
  </si>
  <si>
    <t>RP15-1</t>
  </si>
  <si>
    <t>RP15-2</t>
  </si>
  <si>
    <t>RP15-3</t>
  </si>
  <si>
    <t>RP17-1</t>
  </si>
  <si>
    <t>RP17-2</t>
  </si>
  <si>
    <t>RP17-3</t>
  </si>
  <si>
    <t>RP19-1</t>
  </si>
  <si>
    <t>RP19-2</t>
  </si>
  <si>
    <t>RP19-3</t>
  </si>
  <si>
    <t>RP20-1</t>
  </si>
  <si>
    <t>RP20-2</t>
  </si>
  <si>
    <t>RP20-3</t>
  </si>
  <si>
    <r>
      <rPr>
        <sz val="10"/>
        <color theme="1"/>
        <rFont val="돋움"/>
        <family val="3"/>
        <charset val="129"/>
      </rPr>
      <t>아까시나무</t>
    </r>
    <r>
      <rPr>
        <sz val="10"/>
        <color theme="1"/>
        <rFont val="Arial"/>
        <family val="2"/>
      </rPr>
      <t>/</t>
    </r>
    <r>
      <rPr>
        <sz val="10"/>
        <color theme="1"/>
        <rFont val="돋움"/>
        <family val="3"/>
        <charset val="129"/>
      </rPr>
      <t>충북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충주시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수안보면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돋움"/>
        <family val="3"/>
        <charset val="129"/>
      </rPr>
      <t>조령산자연휴양림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인근</t>
    </r>
    <r>
      <rPr>
        <sz val="10"/>
        <color theme="1"/>
        <rFont val="Arial"/>
        <family val="2"/>
      </rPr>
      <t>)</t>
    </r>
    <phoneticPr fontId="2" type="noConversion"/>
  </si>
  <si>
    <r>
      <rPr>
        <sz val="10"/>
        <color theme="1"/>
        <rFont val="돋움"/>
        <family val="3"/>
        <charset val="129"/>
      </rPr>
      <t>아까시나무</t>
    </r>
    <r>
      <rPr>
        <sz val="10"/>
        <color theme="1"/>
        <rFont val="Arial"/>
        <family val="2"/>
      </rPr>
      <t>/</t>
    </r>
    <r>
      <rPr>
        <sz val="10"/>
        <color theme="1"/>
        <rFont val="돋움"/>
        <family val="3"/>
        <charset val="129"/>
      </rPr>
      <t>전북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무주군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무주읍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향로산자연휴양림</t>
    </r>
    <phoneticPr fontId="2" type="noConversion"/>
  </si>
  <si>
    <t>RP14_Lib</t>
  </si>
  <si>
    <t>RP15_Lib</t>
  </si>
  <si>
    <t>RP17_Lib</t>
  </si>
  <si>
    <t>RP19_Lib</t>
  </si>
  <si>
    <t>RP20_Lib</t>
  </si>
  <si>
    <t>벚나무류/충북 충주시 안림동 424, 참된농부가사과농장 인근</t>
    <phoneticPr fontId="2" type="noConversion"/>
  </si>
  <si>
    <t>벚나무류/충북 충주시 동량면 조동리 산180-11, 충주댐 벚꽃길</t>
    <phoneticPr fontId="2" type="noConversion"/>
  </si>
  <si>
    <t>벚나무류/전북 무주군 무주읍 당산리 1192, 지남공원</t>
    <phoneticPr fontId="2" type="noConversion"/>
  </si>
  <si>
    <t>벚나무류/전북 무주군 무주읍 대차리 1445 (서면마을)</t>
    <phoneticPr fontId="2" type="noConversion"/>
  </si>
  <si>
    <r>
      <rPr>
        <sz val="10"/>
        <color theme="1"/>
        <rFont val="Malgun Gothic"/>
        <family val="2"/>
        <charset val="129"/>
      </rPr>
      <t>벚나무류</t>
    </r>
    <r>
      <rPr>
        <sz val="10"/>
        <color theme="1"/>
        <rFont val="Arial"/>
        <family val="2"/>
      </rPr>
      <t>/</t>
    </r>
    <r>
      <rPr>
        <sz val="10"/>
        <color theme="1"/>
        <rFont val="Malgun Gothic"/>
        <family val="2"/>
        <charset val="129"/>
      </rPr>
      <t>전북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무주군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무주읍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대차리</t>
    </r>
    <r>
      <rPr>
        <sz val="10"/>
        <color theme="1"/>
        <rFont val="Arial"/>
        <family val="2"/>
      </rPr>
      <t xml:space="preserve"> 1445 (</t>
    </r>
    <r>
      <rPr>
        <sz val="10"/>
        <color theme="1"/>
        <rFont val="Malgun Gothic"/>
        <family val="2"/>
        <charset val="129"/>
      </rPr>
      <t>서면마을</t>
    </r>
    <r>
      <rPr>
        <sz val="10"/>
        <color theme="1"/>
        <rFont val="Arial"/>
        <family val="2"/>
      </rPr>
      <t>)</t>
    </r>
    <phoneticPr fontId="2" type="noConversion"/>
  </si>
  <si>
    <t>벚나무류/전북 무주군 무주읍 대차리 1445 (서면마을)</t>
    <phoneticPr fontId="2" type="noConversion"/>
  </si>
  <si>
    <t>20250620 Library Prep preparation</t>
    <phoneticPr fontId="2" type="noConversion"/>
  </si>
  <si>
    <t>A9</t>
  </si>
  <si>
    <t>B9</t>
  </si>
  <si>
    <t>C9</t>
  </si>
  <si>
    <t>D9</t>
  </si>
  <si>
    <t>E9</t>
  </si>
  <si>
    <t>F9</t>
  </si>
  <si>
    <t>G9</t>
  </si>
  <si>
    <t>H9</t>
  </si>
  <si>
    <t>A8</t>
  </si>
  <si>
    <t>B8</t>
  </si>
  <si>
    <t>C8</t>
  </si>
  <si>
    <t>D8</t>
  </si>
  <si>
    <t>E8</t>
  </si>
  <si>
    <t>F8</t>
  </si>
  <si>
    <t>G8</t>
  </si>
  <si>
    <t>H8</t>
  </si>
  <si>
    <t>Remarks</t>
  </si>
  <si>
    <t>PCR: 8 cycles, tapestation: 530 bp peak [89.3 nmol/L]</t>
  </si>
  <si>
    <t>PCR: 8 cycles, tapestation: 499 bp peak [52.1 nmol/L]</t>
  </si>
  <si>
    <t>PCR: 8 cycles, tapestation: 500 bp peak [53.3 nmol/L]</t>
  </si>
  <si>
    <t>PCR: 8 cycles, tapestation: 516 bp peak [99.1 nmol/L]</t>
  </si>
  <si>
    <t>PCR: 10 cycles, tapestation: 504 bp peak [56.1 nmol/L]</t>
  </si>
  <si>
    <t>PCR: 8 cycles, tapestation: 518 bp peak [98.5 nmol/L</t>
  </si>
  <si>
    <t>PCR: 10 cycles, tapestation: 506 bp peak [60.3 nmol/L]</t>
  </si>
  <si>
    <t>PCR: 10 cycles, tapestation: 503 bp peak [68.3 nmol/L]</t>
  </si>
  <si>
    <t>PCR: 10 cycles, tapestation: 501 bp peak [56.2 nmol/L]</t>
  </si>
  <si>
    <t>PCR: 10 cycles, tapestation: 497 bp peak [65.9 nmol/L]</t>
  </si>
  <si>
    <t>PCR: 10 cycles, tapestation: 502 bp peak [55.5 nmol/L]</t>
  </si>
  <si>
    <t>PCR: 10 cycles, tapestation: 501 bp peak [58.2 nmol/L]</t>
  </si>
  <si>
    <t>PCR: 10 cycles, tapestation: 500 bp peak [68.0 nmol]/L</t>
  </si>
  <si>
    <t>PCR: 10 cycles, tapestation: 501 bp peak [69.7 nmol/L]</t>
  </si>
  <si>
    <t>PCR: 10 cycles, tapestation: 513 bp peak [74.8 nmol/L]</t>
  </si>
  <si>
    <t>PCR: 10 cycles, tapestation: 498 bp peak [60.3 nmol/L]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</si>
</sst>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charset val="129"/>
      <scheme val="minor"/>
    </font>
    <font>
      <sz val="10"/>
      <color theme="1"/>
      <name val="Arial"/>
      <family val="2"/>
    </font>
    <font>
      <sz val="8"/>
      <name val="Calibri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charset val="129"/>
      <scheme val="minor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3"/>
      <charset val="129"/>
      <scheme val="minor"/>
    </font>
    <font>
      <sz val="10"/>
      <color theme="1"/>
      <name val="Malgun Gothic"/>
      <family val="2"/>
      <charset val="129"/>
    </font>
    <font>
      <sz val="10"/>
      <color theme="1"/>
      <name val="Arial"/>
      <family val="2"/>
      <charset val="129"/>
    </font>
    <font>
      <sz val="10"/>
      <color theme="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79A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double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indexed="64"/>
      </bottom>
      <diagonal/>
    </border>
    <border>
      <left/>
      <right style="thin">
        <color theme="1"/>
      </right>
      <top style="thin">
        <color theme="1"/>
      </top>
      <bottom style="double">
        <color indexed="64"/>
      </bottom>
      <diagonal/>
    </border>
    <border>
      <left style="double">
        <color indexed="64"/>
      </left>
      <right style="thin">
        <color theme="1"/>
      </right>
      <top style="double">
        <color indexed="64"/>
      </top>
      <bottom/>
      <diagonal/>
    </border>
    <border>
      <left style="thin">
        <color theme="1"/>
      </left>
      <right style="thin">
        <color theme="1"/>
      </right>
      <top style="double">
        <color indexed="64"/>
      </top>
      <bottom/>
      <diagonal/>
    </border>
    <border>
      <left style="thin">
        <color theme="1"/>
      </left>
      <right style="thin">
        <color theme="1"/>
      </right>
      <top style="double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theme="1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9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1" fillId="0" borderId="12" xfId="0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" fillId="10" borderId="1" xfId="0" applyFont="1" applyFill="1" applyBorder="1">
      <alignment vertical="center"/>
    </xf>
    <xf numFmtId="0" fontId="1" fillId="10" borderId="2" xfId="0" applyFont="1" applyFill="1" applyBorder="1">
      <alignment vertical="center"/>
    </xf>
    <xf numFmtId="0" fontId="7" fillId="10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1" fillId="10" borderId="10" xfId="0" applyFont="1" applyFill="1" applyBorder="1">
      <alignment vertical="center"/>
    </xf>
    <xf numFmtId="0" fontId="7" fillId="10" borderId="1" xfId="0" applyFont="1" applyFill="1" applyBorder="1" applyAlignment="1">
      <alignment horizontal="center" vertical="center"/>
    </xf>
    <xf numFmtId="0" fontId="1" fillId="10" borderId="12" xfId="0" applyFont="1" applyFill="1" applyBorder="1">
      <alignment vertical="center"/>
    </xf>
    <xf numFmtId="0" fontId="7" fillId="10" borderId="6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7" fillId="2" borderId="1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1" fillId="0" borderId="30" xfId="0" applyFont="1" applyBorder="1">
      <alignment vertical="center"/>
    </xf>
    <xf numFmtId="0" fontId="7" fillId="0" borderId="28" xfId="0" applyFont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1" fillId="10" borderId="13" xfId="0" applyFont="1" applyFill="1" applyBorder="1">
      <alignment vertical="center"/>
    </xf>
    <xf numFmtId="0" fontId="7" fillId="10" borderId="24" xfId="0" applyFont="1" applyFill="1" applyBorder="1" applyAlignment="1">
      <alignment horizontal="center" vertical="center"/>
    </xf>
    <xf numFmtId="0" fontId="1" fillId="10" borderId="30" xfId="0" applyFont="1" applyFill="1" applyBorder="1">
      <alignment vertical="center"/>
    </xf>
    <xf numFmtId="0" fontId="7" fillId="10" borderId="28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</cellXfs>
  <cellStyles count="2">
    <cellStyle name="Normal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EDEDED"/>
      <color rgb="FFFF7E79"/>
      <color rgb="FFFFE79A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1"/>
  <sheetViews>
    <sheetView tabSelected="1" zoomScale="80" zoomScaleNormal="80" workbookViewId="0">
      <selection activeCell="W50" sqref="W50"/>
    </sheetView>
  </sheetViews>
  <sheetFormatPr baseColWidth="10" defaultColWidth="11.5" defaultRowHeight="16"/>
  <cols>
    <col min="1" max="1" width="5.6640625" customWidth="1"/>
    <col min="2" max="2" width="12.6640625" customWidth="1"/>
    <col min="4" max="4" width="33" customWidth="1"/>
    <col min="5" max="5" width="18.5" style="10" customWidth="1"/>
    <col min="11" max="11" width="11.6640625" customWidth="1"/>
    <col min="13" max="15" width="11.5" style="1"/>
    <col min="16" max="16" width="18.1640625" style="1" bestFit="1" customWidth="1"/>
    <col min="17" max="17" width="44" bestFit="1" customWidth="1"/>
  </cols>
  <sheetData>
    <row r="1" spans="1:17">
      <c r="A1" s="9" t="s">
        <v>91</v>
      </c>
      <c r="B1" s="9"/>
      <c r="F1" s="1" t="s">
        <v>16</v>
      </c>
      <c r="K1" s="1" t="s">
        <v>18</v>
      </c>
    </row>
    <row r="2" spans="1:17">
      <c r="A2" s="2" t="s">
        <v>8</v>
      </c>
      <c r="B2" s="2" t="s">
        <v>15</v>
      </c>
      <c r="C2" s="2" t="s">
        <v>7</v>
      </c>
      <c r="D2" s="2" t="s">
        <v>14</v>
      </c>
      <c r="E2" s="11" t="s">
        <v>9</v>
      </c>
      <c r="F2" s="3" t="s">
        <v>5</v>
      </c>
      <c r="G2" s="3" t="s">
        <v>6</v>
      </c>
      <c r="H2" s="3" t="s">
        <v>11</v>
      </c>
      <c r="I2" s="15" t="s">
        <v>0</v>
      </c>
      <c r="J2" s="4" t="s">
        <v>1</v>
      </c>
      <c r="K2" s="14" t="s">
        <v>2</v>
      </c>
      <c r="L2" s="5" t="s">
        <v>3</v>
      </c>
      <c r="M2" s="6" t="s">
        <v>4</v>
      </c>
      <c r="N2" s="6" t="s">
        <v>13</v>
      </c>
      <c r="O2" s="13" t="s">
        <v>10</v>
      </c>
      <c r="P2" s="12" t="s">
        <v>17</v>
      </c>
      <c r="Q2" s="52" t="s">
        <v>108</v>
      </c>
    </row>
    <row r="3" spans="1:17">
      <c r="A3" s="85">
        <v>1</v>
      </c>
      <c r="B3" s="86" t="s">
        <v>52</v>
      </c>
      <c r="C3" s="19" t="s">
        <v>19</v>
      </c>
      <c r="D3" s="87" t="s">
        <v>85</v>
      </c>
      <c r="E3" s="84" t="s">
        <v>12</v>
      </c>
      <c r="F3" s="7">
        <v>18</v>
      </c>
      <c r="G3" s="28">
        <v>6.8</v>
      </c>
      <c r="H3" s="7">
        <f t="shared" ref="H3:H35" si="0">F3*G3</f>
        <v>122.39999999999999</v>
      </c>
      <c r="I3" s="8">
        <f>ROUNDUP(10/G3,1)</f>
        <v>1.5</v>
      </c>
      <c r="J3" s="85">
        <f>50-(I3+I4+I5)</f>
        <v>43.9</v>
      </c>
      <c r="K3" s="7">
        <f>F3-I3</f>
        <v>16.5</v>
      </c>
      <c r="L3" s="7">
        <f>H3-I3*G3</f>
        <v>112.19999999999999</v>
      </c>
      <c r="M3" s="7">
        <f>G3*I3</f>
        <v>10.199999999999999</v>
      </c>
      <c r="N3" s="85">
        <f>SUM(M3,M4,M5)</f>
        <v>30.731999999999999</v>
      </c>
      <c r="O3" s="84" t="s">
        <v>92</v>
      </c>
      <c r="P3" s="84">
        <v>26</v>
      </c>
      <c r="Q3" s="85" t="s">
        <v>124</v>
      </c>
    </row>
    <row r="4" spans="1:17">
      <c r="A4" s="69"/>
      <c r="B4" s="61"/>
      <c r="C4" s="19" t="s">
        <v>20</v>
      </c>
      <c r="D4" s="63"/>
      <c r="E4" s="54"/>
      <c r="F4" s="7">
        <v>18</v>
      </c>
      <c r="G4" s="28">
        <v>4.32</v>
      </c>
      <c r="H4" s="7">
        <f t="shared" si="0"/>
        <v>77.760000000000005</v>
      </c>
      <c r="I4" s="8">
        <f t="shared" ref="I4:I35" si="1">ROUNDUP(10/G4,1)</f>
        <v>2.4</v>
      </c>
      <c r="J4" s="69"/>
      <c r="K4" s="7">
        <f t="shared" ref="K4:K35" si="2">F4-I4</f>
        <v>15.6</v>
      </c>
      <c r="L4" s="7">
        <f t="shared" ref="L4:L35" si="3">H4-I4*G4</f>
        <v>67.39200000000001</v>
      </c>
      <c r="M4" s="7">
        <f t="shared" ref="M4:M35" si="4">G4*I4</f>
        <v>10.368</v>
      </c>
      <c r="N4" s="69"/>
      <c r="O4" s="54"/>
      <c r="P4" s="54"/>
      <c r="Q4" s="69"/>
    </row>
    <row r="5" spans="1:17" ht="17" thickBot="1">
      <c r="A5" s="70"/>
      <c r="B5" s="62"/>
      <c r="C5" s="35" t="s">
        <v>21</v>
      </c>
      <c r="D5" s="64"/>
      <c r="E5" s="55"/>
      <c r="F5" s="16">
        <v>18</v>
      </c>
      <c r="G5" s="34">
        <v>4.62</v>
      </c>
      <c r="H5" s="16">
        <f t="shared" si="0"/>
        <v>83.16</v>
      </c>
      <c r="I5" s="16">
        <f t="shared" si="1"/>
        <v>2.2000000000000002</v>
      </c>
      <c r="J5" s="70"/>
      <c r="K5" s="16">
        <f t="shared" si="2"/>
        <v>15.8</v>
      </c>
      <c r="L5" s="16">
        <f t="shared" si="3"/>
        <v>72.995999999999995</v>
      </c>
      <c r="M5" s="16">
        <f t="shared" si="4"/>
        <v>10.164000000000001</v>
      </c>
      <c r="N5" s="70"/>
      <c r="O5" s="55"/>
      <c r="P5" s="55"/>
      <c r="Q5" s="70"/>
    </row>
    <row r="6" spans="1:17" ht="17" thickTop="1">
      <c r="A6" s="59">
        <v>2</v>
      </c>
      <c r="B6" s="61" t="s">
        <v>53</v>
      </c>
      <c r="C6" s="19" t="s">
        <v>22</v>
      </c>
      <c r="D6" s="82" t="s">
        <v>86</v>
      </c>
      <c r="E6" s="54" t="s">
        <v>12</v>
      </c>
      <c r="F6" s="8">
        <v>18</v>
      </c>
      <c r="G6" s="17">
        <v>7.12</v>
      </c>
      <c r="H6" s="18">
        <f t="shared" si="0"/>
        <v>128.16</v>
      </c>
      <c r="I6" s="8">
        <f t="shared" si="1"/>
        <v>1.5</v>
      </c>
      <c r="J6" s="69">
        <f>50-(I6+I7+I8)</f>
        <v>43</v>
      </c>
      <c r="K6" s="8">
        <f>F6-I6</f>
        <v>16.5</v>
      </c>
      <c r="L6" s="8">
        <f>H6-I6*G6</f>
        <v>117.47999999999999</v>
      </c>
      <c r="M6" s="8">
        <f>G6*I6</f>
        <v>10.68</v>
      </c>
      <c r="N6" s="69">
        <f t="shared" ref="N6" si="5">SUM(M6,M7,M8)</f>
        <v>30.803999999999998</v>
      </c>
      <c r="O6" s="54" t="s">
        <v>93</v>
      </c>
      <c r="P6" s="54">
        <v>29.8</v>
      </c>
      <c r="Q6" s="69" t="s">
        <v>123</v>
      </c>
    </row>
    <row r="7" spans="1:17">
      <c r="A7" s="59"/>
      <c r="B7" s="61"/>
      <c r="C7" s="19" t="s">
        <v>23</v>
      </c>
      <c r="D7" s="63"/>
      <c r="E7" s="54"/>
      <c r="F7" s="7">
        <v>18</v>
      </c>
      <c r="G7" s="28">
        <v>4.2</v>
      </c>
      <c r="H7" s="7">
        <f t="shared" si="0"/>
        <v>75.600000000000009</v>
      </c>
      <c r="I7" s="8">
        <f t="shared" si="1"/>
        <v>2.4</v>
      </c>
      <c r="J7" s="69"/>
      <c r="K7" s="7">
        <f t="shared" si="2"/>
        <v>15.6</v>
      </c>
      <c r="L7" s="7">
        <f t="shared" si="3"/>
        <v>65.52000000000001</v>
      </c>
      <c r="M7" s="7">
        <f t="shared" si="4"/>
        <v>10.08</v>
      </c>
      <c r="N7" s="69"/>
      <c r="O7" s="54"/>
      <c r="P7" s="54"/>
      <c r="Q7" s="69"/>
    </row>
    <row r="8" spans="1:17" ht="17" thickBot="1">
      <c r="A8" s="60"/>
      <c r="B8" s="62"/>
      <c r="C8" s="38" t="s">
        <v>24</v>
      </c>
      <c r="D8" s="64"/>
      <c r="E8" s="55"/>
      <c r="F8" s="16">
        <v>18</v>
      </c>
      <c r="G8" s="34">
        <v>3.24</v>
      </c>
      <c r="H8" s="16">
        <f t="shared" si="0"/>
        <v>58.320000000000007</v>
      </c>
      <c r="I8" s="37">
        <f t="shared" si="1"/>
        <v>3.1</v>
      </c>
      <c r="J8" s="70"/>
      <c r="K8" s="16">
        <f t="shared" si="2"/>
        <v>14.9</v>
      </c>
      <c r="L8" s="16">
        <f t="shared" si="3"/>
        <v>48.27600000000001</v>
      </c>
      <c r="M8" s="16">
        <f t="shared" si="4"/>
        <v>10.044</v>
      </c>
      <c r="N8" s="70"/>
      <c r="O8" s="55"/>
      <c r="P8" s="55"/>
      <c r="Q8" s="70"/>
    </row>
    <row r="9" spans="1:17" ht="17" thickTop="1">
      <c r="A9" s="59">
        <v>3</v>
      </c>
      <c r="B9" s="61" t="s">
        <v>54</v>
      </c>
      <c r="C9" s="36" t="s">
        <v>25</v>
      </c>
      <c r="D9" s="82" t="s">
        <v>86</v>
      </c>
      <c r="E9" s="54" t="s">
        <v>12</v>
      </c>
      <c r="F9" s="8">
        <v>18</v>
      </c>
      <c r="G9" s="24">
        <v>2.7</v>
      </c>
      <c r="H9" s="8">
        <f t="shared" si="0"/>
        <v>48.6</v>
      </c>
      <c r="I9" s="8">
        <f t="shared" si="1"/>
        <v>3.8000000000000003</v>
      </c>
      <c r="J9" s="69">
        <f t="shared" ref="J9" si="6">50-(I9+I10+I11)</f>
        <v>41.2</v>
      </c>
      <c r="K9" s="8">
        <f t="shared" si="2"/>
        <v>14.2</v>
      </c>
      <c r="L9" s="8">
        <f t="shared" si="3"/>
        <v>38.340000000000003</v>
      </c>
      <c r="M9" s="8">
        <f t="shared" si="4"/>
        <v>10.260000000000002</v>
      </c>
      <c r="N9" s="69">
        <f t="shared" ref="N9" si="7">SUM(M9,M10,M11)</f>
        <v>30.860000000000003</v>
      </c>
      <c r="O9" s="54" t="s">
        <v>94</v>
      </c>
      <c r="P9" s="54">
        <v>25.2</v>
      </c>
      <c r="Q9" s="69" t="s">
        <v>122</v>
      </c>
    </row>
    <row r="10" spans="1:17">
      <c r="A10" s="59"/>
      <c r="B10" s="61"/>
      <c r="C10" s="20" t="s">
        <v>26</v>
      </c>
      <c r="D10" s="63"/>
      <c r="E10" s="54"/>
      <c r="F10" s="7">
        <v>18</v>
      </c>
      <c r="G10" s="23">
        <v>4.68</v>
      </c>
      <c r="H10" s="7">
        <f t="shared" si="0"/>
        <v>84.24</v>
      </c>
      <c r="I10" s="8">
        <f t="shared" si="1"/>
        <v>2.2000000000000002</v>
      </c>
      <c r="J10" s="69"/>
      <c r="K10" s="7">
        <f t="shared" si="2"/>
        <v>15.8</v>
      </c>
      <c r="L10" s="7">
        <f t="shared" si="3"/>
        <v>73.943999999999988</v>
      </c>
      <c r="M10" s="7">
        <f t="shared" si="4"/>
        <v>10.295999999999999</v>
      </c>
      <c r="N10" s="69"/>
      <c r="O10" s="54"/>
      <c r="P10" s="54"/>
      <c r="Q10" s="69"/>
    </row>
    <row r="11" spans="1:17" ht="17" thickBot="1">
      <c r="A11" s="60"/>
      <c r="B11" s="62"/>
      <c r="C11" s="40" t="s">
        <v>27</v>
      </c>
      <c r="D11" s="64"/>
      <c r="E11" s="55"/>
      <c r="F11" s="16">
        <v>18</v>
      </c>
      <c r="G11" s="39">
        <v>3.68</v>
      </c>
      <c r="H11" s="16">
        <f t="shared" si="0"/>
        <v>66.240000000000009</v>
      </c>
      <c r="I11" s="37">
        <f t="shared" si="1"/>
        <v>2.8000000000000003</v>
      </c>
      <c r="J11" s="70"/>
      <c r="K11" s="16">
        <f t="shared" si="2"/>
        <v>15.2</v>
      </c>
      <c r="L11" s="16">
        <f t="shared" si="3"/>
        <v>55.936000000000007</v>
      </c>
      <c r="M11" s="16">
        <f t="shared" si="4"/>
        <v>10.304000000000002</v>
      </c>
      <c r="N11" s="70"/>
      <c r="O11" s="55"/>
      <c r="P11" s="55"/>
      <c r="Q11" s="70"/>
    </row>
    <row r="12" spans="1:17" ht="17" thickTop="1">
      <c r="A12" s="71">
        <v>4</v>
      </c>
      <c r="B12" s="74" t="s">
        <v>55</v>
      </c>
      <c r="C12" s="41" t="s">
        <v>28</v>
      </c>
      <c r="D12" s="83" t="s">
        <v>86</v>
      </c>
      <c r="E12" s="53" t="s">
        <v>12</v>
      </c>
      <c r="F12" s="42">
        <v>18</v>
      </c>
      <c r="G12" s="43">
        <v>6.26</v>
      </c>
      <c r="H12" s="42">
        <f t="shared" si="0"/>
        <v>112.67999999999999</v>
      </c>
      <c r="I12" s="42">
        <f>ROUNDUP(15/G12,1)</f>
        <v>2.4</v>
      </c>
      <c r="J12" s="78">
        <f t="shared" ref="J12" si="8">50-(I12+I13+I14)</f>
        <v>45.6</v>
      </c>
      <c r="K12" s="42">
        <f t="shared" si="2"/>
        <v>15.6</v>
      </c>
      <c r="L12" s="42">
        <f t="shared" si="3"/>
        <v>97.655999999999992</v>
      </c>
      <c r="M12" s="42">
        <f t="shared" si="4"/>
        <v>15.023999999999999</v>
      </c>
      <c r="N12" s="78">
        <f t="shared" ref="N12" si="9">SUM(M12,M13,M14)</f>
        <v>30.584</v>
      </c>
      <c r="O12" s="53" t="s">
        <v>95</v>
      </c>
      <c r="P12" s="56">
        <v>27.2</v>
      </c>
      <c r="Q12" s="88" t="s">
        <v>121</v>
      </c>
    </row>
    <row r="13" spans="1:17">
      <c r="A13" s="72"/>
      <c r="B13" s="61"/>
      <c r="C13" s="21" t="s">
        <v>29</v>
      </c>
      <c r="D13" s="63"/>
      <c r="E13" s="54"/>
      <c r="F13" s="7">
        <v>18</v>
      </c>
      <c r="G13" s="23">
        <v>0</v>
      </c>
      <c r="H13" s="7">
        <f t="shared" si="0"/>
        <v>0</v>
      </c>
      <c r="I13" s="8">
        <v>0</v>
      </c>
      <c r="J13" s="69"/>
      <c r="K13" s="7">
        <f t="shared" si="2"/>
        <v>18</v>
      </c>
      <c r="L13" s="7">
        <f t="shared" si="3"/>
        <v>0</v>
      </c>
      <c r="M13" s="7">
        <f t="shared" si="4"/>
        <v>0</v>
      </c>
      <c r="N13" s="69"/>
      <c r="O13" s="54"/>
      <c r="P13" s="57"/>
      <c r="Q13" s="89"/>
    </row>
    <row r="14" spans="1:17" ht="17" thickBot="1">
      <c r="A14" s="73"/>
      <c r="B14" s="62"/>
      <c r="C14" s="44" t="s">
        <v>30</v>
      </c>
      <c r="D14" s="64"/>
      <c r="E14" s="55"/>
      <c r="F14" s="16">
        <v>18</v>
      </c>
      <c r="G14" s="39">
        <v>7.78</v>
      </c>
      <c r="H14" s="16">
        <f t="shared" si="0"/>
        <v>140.04</v>
      </c>
      <c r="I14" s="37">
        <f>ROUNDUP(15/G14,1)</f>
        <v>2</v>
      </c>
      <c r="J14" s="70"/>
      <c r="K14" s="16">
        <f t="shared" si="2"/>
        <v>16</v>
      </c>
      <c r="L14" s="16">
        <f t="shared" si="3"/>
        <v>124.47999999999999</v>
      </c>
      <c r="M14" s="16">
        <f t="shared" si="4"/>
        <v>15.56</v>
      </c>
      <c r="N14" s="70"/>
      <c r="O14" s="55"/>
      <c r="P14" s="58"/>
      <c r="Q14" s="90"/>
    </row>
    <row r="15" spans="1:17" ht="17" thickTop="1">
      <c r="A15" s="72">
        <v>5</v>
      </c>
      <c r="B15" s="61" t="s">
        <v>56</v>
      </c>
      <c r="C15" s="22" t="s">
        <v>31</v>
      </c>
      <c r="D15" s="82" t="s">
        <v>86</v>
      </c>
      <c r="E15" s="54" t="s">
        <v>12</v>
      </c>
      <c r="F15" s="8">
        <v>18</v>
      </c>
      <c r="G15" s="24">
        <v>3.68</v>
      </c>
      <c r="H15" s="18">
        <f t="shared" si="0"/>
        <v>66.240000000000009</v>
      </c>
      <c r="I15" s="8">
        <f t="shared" si="1"/>
        <v>2.8000000000000003</v>
      </c>
      <c r="J15" s="69">
        <f t="shared" ref="J15" si="10">50-(I15+I16+I17)</f>
        <v>41.3</v>
      </c>
      <c r="K15" s="8">
        <f t="shared" si="2"/>
        <v>15.2</v>
      </c>
      <c r="L15" s="8">
        <f t="shared" si="3"/>
        <v>55.936000000000007</v>
      </c>
      <c r="M15" s="8">
        <f t="shared" si="4"/>
        <v>10.304000000000002</v>
      </c>
      <c r="N15" s="69">
        <f t="shared" ref="N15" si="11">SUM(M15,M16,M17)</f>
        <v>30.832000000000004</v>
      </c>
      <c r="O15" s="54" t="s">
        <v>96</v>
      </c>
      <c r="P15" s="57">
        <v>23.6</v>
      </c>
      <c r="Q15" s="89" t="s">
        <v>120</v>
      </c>
    </row>
    <row r="16" spans="1:17">
      <c r="A16" s="72"/>
      <c r="B16" s="61"/>
      <c r="C16" s="21" t="s">
        <v>32</v>
      </c>
      <c r="D16" s="63"/>
      <c r="E16" s="54"/>
      <c r="F16" s="7">
        <v>18</v>
      </c>
      <c r="G16" s="23">
        <v>4.4800000000000004</v>
      </c>
      <c r="H16" s="7">
        <f t="shared" si="0"/>
        <v>80.640000000000015</v>
      </c>
      <c r="I16" s="8">
        <f t="shared" si="1"/>
        <v>2.3000000000000003</v>
      </c>
      <c r="J16" s="69"/>
      <c r="K16" s="7">
        <f t="shared" si="2"/>
        <v>15.7</v>
      </c>
      <c r="L16" s="7">
        <f t="shared" si="3"/>
        <v>70.336000000000013</v>
      </c>
      <c r="M16" s="7">
        <f t="shared" si="4"/>
        <v>10.304000000000002</v>
      </c>
      <c r="N16" s="69"/>
      <c r="O16" s="54"/>
      <c r="P16" s="57"/>
      <c r="Q16" s="89"/>
    </row>
    <row r="17" spans="1:17" ht="17" thickBot="1">
      <c r="A17" s="73"/>
      <c r="B17" s="62"/>
      <c r="C17" s="44" t="s">
        <v>33</v>
      </c>
      <c r="D17" s="64"/>
      <c r="E17" s="55"/>
      <c r="F17" s="16">
        <v>18</v>
      </c>
      <c r="G17" s="39">
        <v>2.84</v>
      </c>
      <c r="H17" s="16">
        <f t="shared" si="0"/>
        <v>51.12</v>
      </c>
      <c r="I17" s="37">
        <f t="shared" si="1"/>
        <v>3.6</v>
      </c>
      <c r="J17" s="70"/>
      <c r="K17" s="16">
        <f t="shared" si="2"/>
        <v>14.4</v>
      </c>
      <c r="L17" s="16">
        <f t="shared" si="3"/>
        <v>40.896000000000001</v>
      </c>
      <c r="M17" s="16">
        <f t="shared" si="4"/>
        <v>10.224</v>
      </c>
      <c r="N17" s="70"/>
      <c r="O17" s="55"/>
      <c r="P17" s="58"/>
      <c r="Q17" s="90"/>
    </row>
    <row r="18" spans="1:17" ht="17" thickTop="1">
      <c r="A18" s="59">
        <v>6</v>
      </c>
      <c r="B18" s="61" t="s">
        <v>57</v>
      </c>
      <c r="C18" s="22" t="s">
        <v>34</v>
      </c>
      <c r="D18" s="82" t="s">
        <v>86</v>
      </c>
      <c r="E18" s="54" t="s">
        <v>12</v>
      </c>
      <c r="F18" s="8">
        <v>18</v>
      </c>
      <c r="G18" s="24">
        <v>2.2999999999999998</v>
      </c>
      <c r="H18" s="8">
        <f t="shared" si="0"/>
        <v>41.4</v>
      </c>
      <c r="I18" s="8">
        <f t="shared" si="1"/>
        <v>4.3999999999999995</v>
      </c>
      <c r="J18" s="69">
        <f t="shared" ref="J18" si="12">50-(I18+I19+I20)</f>
        <v>39.700000000000003</v>
      </c>
      <c r="K18" s="8">
        <f t="shared" si="2"/>
        <v>13.600000000000001</v>
      </c>
      <c r="L18" s="8">
        <f t="shared" si="3"/>
        <v>31.28</v>
      </c>
      <c r="M18" s="8">
        <f t="shared" si="4"/>
        <v>10.119999999999997</v>
      </c>
      <c r="N18" s="69">
        <f t="shared" ref="N18" si="13">SUM(M18,M19,M20)</f>
        <v>30.729999999999997</v>
      </c>
      <c r="O18" s="54" t="s">
        <v>97</v>
      </c>
      <c r="P18" s="54">
        <v>24.2</v>
      </c>
      <c r="Q18" s="69" t="s">
        <v>119</v>
      </c>
    </row>
    <row r="19" spans="1:17">
      <c r="A19" s="59"/>
      <c r="B19" s="61"/>
      <c r="C19" s="21" t="s">
        <v>35</v>
      </c>
      <c r="D19" s="63"/>
      <c r="E19" s="54"/>
      <c r="F19" s="7">
        <v>18</v>
      </c>
      <c r="G19" s="23">
        <v>4.3</v>
      </c>
      <c r="H19" s="7">
        <f t="shared" si="0"/>
        <v>77.399999999999991</v>
      </c>
      <c r="I19" s="8">
        <f t="shared" si="1"/>
        <v>2.4</v>
      </c>
      <c r="J19" s="69"/>
      <c r="K19" s="7">
        <f t="shared" si="2"/>
        <v>15.6</v>
      </c>
      <c r="L19" s="7">
        <f t="shared" si="3"/>
        <v>67.08</v>
      </c>
      <c r="M19" s="7">
        <f t="shared" si="4"/>
        <v>10.319999999999999</v>
      </c>
      <c r="N19" s="69"/>
      <c r="O19" s="54"/>
      <c r="P19" s="54"/>
      <c r="Q19" s="69"/>
    </row>
    <row r="20" spans="1:17" ht="17" thickBot="1">
      <c r="A20" s="60"/>
      <c r="B20" s="62"/>
      <c r="C20" s="44" t="s">
        <v>36</v>
      </c>
      <c r="D20" s="64"/>
      <c r="E20" s="55"/>
      <c r="F20" s="16">
        <v>18</v>
      </c>
      <c r="G20" s="39">
        <v>2.94</v>
      </c>
      <c r="H20" s="16">
        <f t="shared" si="0"/>
        <v>52.92</v>
      </c>
      <c r="I20" s="37">
        <f t="shared" si="1"/>
        <v>3.5</v>
      </c>
      <c r="J20" s="70"/>
      <c r="K20" s="16">
        <f t="shared" si="2"/>
        <v>14.5</v>
      </c>
      <c r="L20" s="16">
        <f t="shared" si="3"/>
        <v>42.63</v>
      </c>
      <c r="M20" s="16">
        <f t="shared" si="4"/>
        <v>10.29</v>
      </c>
      <c r="N20" s="70"/>
      <c r="O20" s="55"/>
      <c r="P20" s="55"/>
      <c r="Q20" s="70"/>
    </row>
    <row r="21" spans="1:17" ht="19" customHeight="1" thickTop="1">
      <c r="A21" s="69">
        <v>7</v>
      </c>
      <c r="B21" s="61" t="s">
        <v>58</v>
      </c>
      <c r="C21" s="22" t="s">
        <v>37</v>
      </c>
      <c r="D21" s="80" t="s">
        <v>87</v>
      </c>
      <c r="E21" s="54" t="s">
        <v>12</v>
      </c>
      <c r="F21" s="8">
        <v>18</v>
      </c>
      <c r="G21" s="24">
        <v>4.82</v>
      </c>
      <c r="H21" s="8">
        <f t="shared" si="0"/>
        <v>86.76</v>
      </c>
      <c r="I21" s="8">
        <f t="shared" si="1"/>
        <v>2.1</v>
      </c>
      <c r="J21" s="69">
        <f t="shared" ref="J21" si="14">50-(I21+I22+I23)</f>
        <v>37.700000000000003</v>
      </c>
      <c r="K21" s="8">
        <f t="shared" si="2"/>
        <v>15.9</v>
      </c>
      <c r="L21" s="8">
        <f t="shared" si="3"/>
        <v>76.638000000000005</v>
      </c>
      <c r="M21" s="8">
        <f t="shared" si="4"/>
        <v>10.122000000000002</v>
      </c>
      <c r="N21" s="69">
        <f t="shared" ref="N21" si="15">SUM(M21,M22,M23)</f>
        <v>30.497999999999998</v>
      </c>
      <c r="O21" s="54" t="s">
        <v>98</v>
      </c>
      <c r="P21" s="54">
        <v>24</v>
      </c>
      <c r="Q21" s="69" t="s">
        <v>118</v>
      </c>
    </row>
    <row r="22" spans="1:17">
      <c r="A22" s="69"/>
      <c r="B22" s="61"/>
      <c r="C22" s="21" t="s">
        <v>38</v>
      </c>
      <c r="D22" s="63"/>
      <c r="E22" s="54"/>
      <c r="F22" s="7">
        <v>18</v>
      </c>
      <c r="G22" s="23">
        <v>4.92</v>
      </c>
      <c r="H22" s="7">
        <f t="shared" si="0"/>
        <v>88.56</v>
      </c>
      <c r="I22" s="8">
        <f t="shared" si="1"/>
        <v>2.1</v>
      </c>
      <c r="J22" s="69"/>
      <c r="K22" s="7">
        <f t="shared" si="2"/>
        <v>15.9</v>
      </c>
      <c r="L22" s="7">
        <f t="shared" si="3"/>
        <v>78.228000000000009</v>
      </c>
      <c r="M22" s="7">
        <f t="shared" si="4"/>
        <v>10.332000000000001</v>
      </c>
      <c r="N22" s="69"/>
      <c r="O22" s="54"/>
      <c r="P22" s="54"/>
      <c r="Q22" s="69"/>
    </row>
    <row r="23" spans="1:17" ht="17" thickBot="1">
      <c r="A23" s="70"/>
      <c r="B23" s="62"/>
      <c r="C23" s="44" t="s">
        <v>39</v>
      </c>
      <c r="D23" s="64"/>
      <c r="E23" s="55"/>
      <c r="F23" s="16">
        <v>18</v>
      </c>
      <c r="G23" s="39">
        <v>1.24</v>
      </c>
      <c r="H23" s="16">
        <f t="shared" si="0"/>
        <v>22.32</v>
      </c>
      <c r="I23" s="37">
        <f t="shared" si="1"/>
        <v>8.1</v>
      </c>
      <c r="J23" s="70"/>
      <c r="K23" s="16">
        <f t="shared" si="2"/>
        <v>9.9</v>
      </c>
      <c r="L23" s="16">
        <f t="shared" si="3"/>
        <v>12.276000000000002</v>
      </c>
      <c r="M23" s="16">
        <f t="shared" si="4"/>
        <v>10.043999999999999</v>
      </c>
      <c r="N23" s="70"/>
      <c r="O23" s="55"/>
      <c r="P23" s="55"/>
      <c r="Q23" s="70"/>
    </row>
    <row r="24" spans="1:17" ht="19" customHeight="1" thickTop="1">
      <c r="A24" s="59">
        <v>8</v>
      </c>
      <c r="B24" s="61" t="s">
        <v>59</v>
      </c>
      <c r="C24" s="22" t="s">
        <v>40</v>
      </c>
      <c r="D24" s="80" t="s">
        <v>87</v>
      </c>
      <c r="E24" s="54" t="s">
        <v>12</v>
      </c>
      <c r="F24" s="8">
        <v>18</v>
      </c>
      <c r="G24" s="24">
        <v>1.47</v>
      </c>
      <c r="H24" s="8">
        <f t="shared" si="0"/>
        <v>26.46</v>
      </c>
      <c r="I24" s="8">
        <f t="shared" si="1"/>
        <v>6.8999999999999995</v>
      </c>
      <c r="J24" s="69">
        <f t="shared" ref="J24" si="16">50-(I24+I25+I26)</f>
        <v>36.4</v>
      </c>
      <c r="K24" s="8">
        <f t="shared" si="2"/>
        <v>11.100000000000001</v>
      </c>
      <c r="L24" s="8">
        <f t="shared" si="3"/>
        <v>16.317</v>
      </c>
      <c r="M24" s="8">
        <f t="shared" si="4"/>
        <v>10.142999999999999</v>
      </c>
      <c r="N24" s="69">
        <f t="shared" ref="N24" si="17">SUM(M24,M25,M26)</f>
        <v>30.494999999999997</v>
      </c>
      <c r="O24" s="54" t="s">
        <v>99</v>
      </c>
      <c r="P24" s="54">
        <v>23.6</v>
      </c>
      <c r="Q24" s="69" t="s">
        <v>117</v>
      </c>
    </row>
    <row r="25" spans="1:17">
      <c r="A25" s="59"/>
      <c r="B25" s="61"/>
      <c r="C25" s="21" t="s">
        <v>41</v>
      </c>
      <c r="D25" s="63"/>
      <c r="E25" s="54"/>
      <c r="F25" s="7">
        <v>18</v>
      </c>
      <c r="G25" s="23">
        <v>2.7</v>
      </c>
      <c r="H25" s="7">
        <f t="shared" si="0"/>
        <v>48.6</v>
      </c>
      <c r="I25" s="8">
        <f t="shared" si="1"/>
        <v>3.8000000000000003</v>
      </c>
      <c r="J25" s="69"/>
      <c r="K25" s="7">
        <f t="shared" si="2"/>
        <v>14.2</v>
      </c>
      <c r="L25" s="7">
        <f t="shared" si="3"/>
        <v>38.340000000000003</v>
      </c>
      <c r="M25" s="7">
        <f t="shared" si="4"/>
        <v>10.260000000000002</v>
      </c>
      <c r="N25" s="69"/>
      <c r="O25" s="54"/>
      <c r="P25" s="54"/>
      <c r="Q25" s="69"/>
    </row>
    <row r="26" spans="1:17" ht="17" thickBot="1">
      <c r="A26" s="60"/>
      <c r="B26" s="62"/>
      <c r="C26" s="44" t="s">
        <v>42</v>
      </c>
      <c r="D26" s="64"/>
      <c r="E26" s="55"/>
      <c r="F26" s="16">
        <v>18</v>
      </c>
      <c r="G26" s="39">
        <v>3.48</v>
      </c>
      <c r="H26" s="16">
        <f t="shared" si="0"/>
        <v>62.64</v>
      </c>
      <c r="I26" s="37">
        <f t="shared" si="1"/>
        <v>2.9</v>
      </c>
      <c r="J26" s="70"/>
      <c r="K26" s="16">
        <f t="shared" si="2"/>
        <v>15.1</v>
      </c>
      <c r="L26" s="16">
        <f t="shared" si="3"/>
        <v>52.548000000000002</v>
      </c>
      <c r="M26" s="16">
        <f t="shared" si="4"/>
        <v>10.092000000000001</v>
      </c>
      <c r="N26" s="70"/>
      <c r="O26" s="55"/>
      <c r="P26" s="55"/>
      <c r="Q26" s="70"/>
    </row>
    <row r="27" spans="1:17" ht="19" customHeight="1" thickTop="1">
      <c r="A27" s="59">
        <v>9</v>
      </c>
      <c r="B27" s="61" t="s">
        <v>60</v>
      </c>
      <c r="C27" s="22" t="s">
        <v>43</v>
      </c>
      <c r="D27" s="80" t="s">
        <v>88</v>
      </c>
      <c r="E27" s="54" t="s">
        <v>12</v>
      </c>
      <c r="F27" s="8">
        <v>18</v>
      </c>
      <c r="G27" s="24">
        <v>4.26</v>
      </c>
      <c r="H27" s="18">
        <f t="shared" si="0"/>
        <v>76.679999999999993</v>
      </c>
      <c r="I27" s="8">
        <f t="shared" si="1"/>
        <v>2.4</v>
      </c>
      <c r="J27" s="69">
        <f t="shared" ref="J27" si="18">50-(I27+I28+I29)</f>
        <v>43.9</v>
      </c>
      <c r="K27" s="8">
        <f t="shared" si="2"/>
        <v>15.6</v>
      </c>
      <c r="L27" s="8">
        <f t="shared" si="3"/>
        <v>66.455999999999989</v>
      </c>
      <c r="M27" s="8">
        <f t="shared" si="4"/>
        <v>10.223999999999998</v>
      </c>
      <c r="N27" s="69">
        <f t="shared" ref="N27" si="19">SUM(M27,M28,M29)</f>
        <v>30.69</v>
      </c>
      <c r="O27" s="54" t="s">
        <v>100</v>
      </c>
      <c r="P27" s="54">
        <v>27.6</v>
      </c>
      <c r="Q27" s="69" t="s">
        <v>116</v>
      </c>
    </row>
    <row r="28" spans="1:17">
      <c r="A28" s="59"/>
      <c r="B28" s="61"/>
      <c r="C28" s="21" t="s">
        <v>44</v>
      </c>
      <c r="D28" s="63"/>
      <c r="E28" s="54"/>
      <c r="F28" s="7">
        <v>18</v>
      </c>
      <c r="G28" s="23">
        <v>4.9000000000000004</v>
      </c>
      <c r="H28" s="7">
        <f t="shared" si="0"/>
        <v>88.2</v>
      </c>
      <c r="I28" s="8">
        <f t="shared" si="1"/>
        <v>2.1</v>
      </c>
      <c r="J28" s="69"/>
      <c r="K28" s="7">
        <f t="shared" si="2"/>
        <v>15.9</v>
      </c>
      <c r="L28" s="7">
        <f t="shared" si="3"/>
        <v>77.91</v>
      </c>
      <c r="M28" s="7">
        <f t="shared" si="4"/>
        <v>10.290000000000001</v>
      </c>
      <c r="N28" s="69"/>
      <c r="O28" s="54"/>
      <c r="P28" s="54"/>
      <c r="Q28" s="69"/>
    </row>
    <row r="29" spans="1:17" ht="17" thickBot="1">
      <c r="A29" s="60"/>
      <c r="B29" s="62"/>
      <c r="C29" s="44" t="s">
        <v>45</v>
      </c>
      <c r="D29" s="64"/>
      <c r="E29" s="55"/>
      <c r="F29" s="16">
        <v>18</v>
      </c>
      <c r="G29" s="39">
        <v>6.36</v>
      </c>
      <c r="H29" s="16">
        <f t="shared" si="0"/>
        <v>114.48</v>
      </c>
      <c r="I29" s="37">
        <f t="shared" si="1"/>
        <v>1.6</v>
      </c>
      <c r="J29" s="70"/>
      <c r="K29" s="16">
        <f t="shared" si="2"/>
        <v>16.399999999999999</v>
      </c>
      <c r="L29" s="16">
        <f t="shared" si="3"/>
        <v>104.304</v>
      </c>
      <c r="M29" s="16">
        <f t="shared" si="4"/>
        <v>10.176000000000002</v>
      </c>
      <c r="N29" s="70"/>
      <c r="O29" s="55"/>
      <c r="P29" s="55"/>
      <c r="Q29" s="70"/>
    </row>
    <row r="30" spans="1:17" ht="17" thickTop="1">
      <c r="A30" s="59">
        <v>10</v>
      </c>
      <c r="B30" s="61" t="s">
        <v>61</v>
      </c>
      <c r="C30" s="22" t="s">
        <v>46</v>
      </c>
      <c r="D30" s="81" t="s">
        <v>89</v>
      </c>
      <c r="E30" s="54" t="s">
        <v>12</v>
      </c>
      <c r="F30" s="8">
        <v>18</v>
      </c>
      <c r="G30" s="24">
        <v>1.99</v>
      </c>
      <c r="H30" s="8">
        <f t="shared" si="0"/>
        <v>35.82</v>
      </c>
      <c r="I30" s="8">
        <f t="shared" si="1"/>
        <v>5.0999999999999996</v>
      </c>
      <c r="J30" s="69">
        <f t="shared" ref="J30" si="20">50-(I30+I31+I32)</f>
        <v>35.799999999999997</v>
      </c>
      <c r="K30" s="8">
        <f t="shared" si="2"/>
        <v>12.9</v>
      </c>
      <c r="L30" s="8">
        <f t="shared" si="3"/>
        <v>25.670999999999999</v>
      </c>
      <c r="M30" s="8">
        <f t="shared" si="4"/>
        <v>10.148999999999999</v>
      </c>
      <c r="N30" s="69">
        <f t="shared" ref="N30" si="21">SUM(M30,M31,M32)</f>
        <v>30.344999999999999</v>
      </c>
      <c r="O30" s="54" t="s">
        <v>101</v>
      </c>
      <c r="P30" s="54">
        <v>23.8</v>
      </c>
      <c r="Q30" s="69" t="s">
        <v>115</v>
      </c>
    </row>
    <row r="31" spans="1:17">
      <c r="A31" s="59"/>
      <c r="B31" s="61"/>
      <c r="C31" s="21" t="s">
        <v>47</v>
      </c>
      <c r="D31" s="63"/>
      <c r="E31" s="54"/>
      <c r="F31" s="7">
        <v>18</v>
      </c>
      <c r="G31" s="23">
        <v>1.72</v>
      </c>
      <c r="H31" s="7">
        <f t="shared" si="0"/>
        <v>30.96</v>
      </c>
      <c r="I31" s="8">
        <f t="shared" si="1"/>
        <v>5.8999999999999995</v>
      </c>
      <c r="J31" s="69"/>
      <c r="K31" s="7">
        <f t="shared" si="2"/>
        <v>12.100000000000001</v>
      </c>
      <c r="L31" s="7">
        <f t="shared" si="3"/>
        <v>20.812000000000001</v>
      </c>
      <c r="M31" s="7">
        <f t="shared" si="4"/>
        <v>10.148</v>
      </c>
      <c r="N31" s="69"/>
      <c r="O31" s="54"/>
      <c r="P31" s="54"/>
      <c r="Q31" s="69"/>
    </row>
    <row r="32" spans="1:17" ht="17" thickBot="1">
      <c r="A32" s="60"/>
      <c r="B32" s="62"/>
      <c r="C32" s="44" t="s">
        <v>48</v>
      </c>
      <c r="D32" s="64"/>
      <c r="E32" s="55"/>
      <c r="F32" s="16">
        <v>18</v>
      </c>
      <c r="G32" s="39">
        <v>3.14</v>
      </c>
      <c r="H32" s="16">
        <f t="shared" si="0"/>
        <v>56.52</v>
      </c>
      <c r="I32" s="37">
        <f t="shared" si="1"/>
        <v>3.2</v>
      </c>
      <c r="J32" s="70"/>
      <c r="K32" s="16">
        <f t="shared" si="2"/>
        <v>14.8</v>
      </c>
      <c r="L32" s="16">
        <f t="shared" si="3"/>
        <v>46.472000000000001</v>
      </c>
      <c r="M32" s="16">
        <f t="shared" si="4"/>
        <v>10.048000000000002</v>
      </c>
      <c r="N32" s="70"/>
      <c r="O32" s="55"/>
      <c r="P32" s="55"/>
      <c r="Q32" s="70"/>
    </row>
    <row r="33" spans="1:17" ht="17" thickTop="1">
      <c r="A33" s="59">
        <v>11</v>
      </c>
      <c r="B33" s="61" t="s">
        <v>62</v>
      </c>
      <c r="C33" s="19" t="s">
        <v>49</v>
      </c>
      <c r="D33" s="80" t="s">
        <v>90</v>
      </c>
      <c r="E33" s="54" t="s">
        <v>12</v>
      </c>
      <c r="F33" s="8">
        <v>18</v>
      </c>
      <c r="G33" s="17">
        <v>4.4800000000000004</v>
      </c>
      <c r="H33" s="8">
        <f t="shared" si="0"/>
        <v>80.640000000000015</v>
      </c>
      <c r="I33" s="8">
        <f t="shared" si="1"/>
        <v>2.3000000000000003</v>
      </c>
      <c r="J33" s="69">
        <f t="shared" ref="J33" si="22">50-(I33+I34+I35)</f>
        <v>43.8</v>
      </c>
      <c r="K33" s="8">
        <f t="shared" si="2"/>
        <v>15.7</v>
      </c>
      <c r="L33" s="8">
        <f t="shared" si="3"/>
        <v>70.336000000000013</v>
      </c>
      <c r="M33" s="8">
        <f t="shared" si="4"/>
        <v>10.304000000000002</v>
      </c>
      <c r="N33" s="69">
        <f t="shared" ref="N33" si="23">SUM(M33,M34,M35)</f>
        <v>30.786000000000005</v>
      </c>
      <c r="O33" s="54" t="s">
        <v>102</v>
      </c>
      <c r="P33" s="54">
        <v>23.6</v>
      </c>
      <c r="Q33" s="69" t="s">
        <v>113</v>
      </c>
    </row>
    <row r="34" spans="1:17">
      <c r="A34" s="59"/>
      <c r="B34" s="61"/>
      <c r="C34" s="19" t="s">
        <v>50</v>
      </c>
      <c r="D34" s="63"/>
      <c r="E34" s="54"/>
      <c r="F34" s="7">
        <v>18</v>
      </c>
      <c r="G34" s="17">
        <v>4.72</v>
      </c>
      <c r="H34" s="7">
        <f t="shared" si="0"/>
        <v>84.96</v>
      </c>
      <c r="I34" s="8">
        <f t="shared" si="1"/>
        <v>2.2000000000000002</v>
      </c>
      <c r="J34" s="69"/>
      <c r="K34" s="7">
        <f t="shared" si="2"/>
        <v>15.8</v>
      </c>
      <c r="L34" s="7">
        <f t="shared" si="3"/>
        <v>74.575999999999993</v>
      </c>
      <c r="M34" s="7">
        <f t="shared" si="4"/>
        <v>10.384</v>
      </c>
      <c r="N34" s="69"/>
      <c r="O34" s="54"/>
      <c r="P34" s="54"/>
      <c r="Q34" s="69"/>
    </row>
    <row r="35" spans="1:17" ht="17" thickBot="1">
      <c r="A35" s="60"/>
      <c r="B35" s="62"/>
      <c r="C35" s="38" t="s">
        <v>51</v>
      </c>
      <c r="D35" s="64"/>
      <c r="E35" s="55"/>
      <c r="F35" s="16">
        <v>18</v>
      </c>
      <c r="G35" s="45">
        <v>5.94</v>
      </c>
      <c r="H35" s="16">
        <f t="shared" si="0"/>
        <v>106.92</v>
      </c>
      <c r="I35" s="37">
        <f t="shared" si="1"/>
        <v>1.7000000000000002</v>
      </c>
      <c r="J35" s="70"/>
      <c r="K35" s="16">
        <f t="shared" si="2"/>
        <v>16.3</v>
      </c>
      <c r="L35" s="16">
        <f t="shared" si="3"/>
        <v>96.822000000000003</v>
      </c>
      <c r="M35" s="16">
        <f t="shared" si="4"/>
        <v>10.098000000000003</v>
      </c>
      <c r="N35" s="70"/>
      <c r="O35" s="55"/>
      <c r="P35" s="55"/>
      <c r="Q35" s="70"/>
    </row>
    <row r="36" spans="1:17" ht="17" thickTop="1">
      <c r="A36" s="59">
        <v>12</v>
      </c>
      <c r="B36" s="61" t="s">
        <v>80</v>
      </c>
      <c r="C36" s="19" t="s">
        <v>63</v>
      </c>
      <c r="D36" s="79" t="s">
        <v>78</v>
      </c>
      <c r="E36" s="65" t="s">
        <v>12</v>
      </c>
      <c r="F36" s="26">
        <v>18</v>
      </c>
      <c r="G36" s="29">
        <v>34.200000000000003</v>
      </c>
      <c r="H36" s="30">
        <f t="shared" ref="H36:H50" si="24">F36*G36</f>
        <v>615.6</v>
      </c>
      <c r="I36" s="26">
        <f t="shared" ref="I36:I50" si="25">ROUNDDOWN(50/G36,1)</f>
        <v>1.4</v>
      </c>
      <c r="J36" s="67">
        <f t="shared" ref="J36" si="26">50-(I36+I37+I38)</f>
        <v>45.3</v>
      </c>
      <c r="K36" s="26">
        <f t="shared" ref="K36:K50" si="27">F36-I36</f>
        <v>16.600000000000001</v>
      </c>
      <c r="L36" s="26">
        <f t="shared" ref="L36:L50" si="28">H36-I36*G36</f>
        <v>567.72</v>
      </c>
      <c r="M36" s="8">
        <f t="shared" ref="M36:M50" si="29">G36*I36</f>
        <v>47.88</v>
      </c>
      <c r="N36" s="69">
        <f t="shared" ref="N36" si="30">SUM(M36,M37,M38)</f>
        <v>143.88000000000002</v>
      </c>
      <c r="O36" s="54" t="s">
        <v>103</v>
      </c>
      <c r="P36" s="54">
        <v>56.2</v>
      </c>
      <c r="Q36" s="69" t="s">
        <v>114</v>
      </c>
    </row>
    <row r="37" spans="1:17">
      <c r="A37" s="59"/>
      <c r="B37" s="61"/>
      <c r="C37" s="19" t="s">
        <v>64</v>
      </c>
      <c r="D37" s="63"/>
      <c r="E37" s="65"/>
      <c r="F37" s="25">
        <v>18</v>
      </c>
      <c r="G37" s="31">
        <v>24.6</v>
      </c>
      <c r="H37" s="25">
        <f t="shared" si="24"/>
        <v>442.8</v>
      </c>
      <c r="I37" s="26">
        <f t="shared" si="25"/>
        <v>2</v>
      </c>
      <c r="J37" s="67"/>
      <c r="K37" s="25">
        <f t="shared" si="27"/>
        <v>16</v>
      </c>
      <c r="L37" s="25">
        <f t="shared" si="28"/>
        <v>393.6</v>
      </c>
      <c r="M37" s="7">
        <f t="shared" si="29"/>
        <v>49.2</v>
      </c>
      <c r="N37" s="69"/>
      <c r="O37" s="54"/>
      <c r="P37" s="54"/>
      <c r="Q37" s="69"/>
    </row>
    <row r="38" spans="1:17" ht="17" thickBot="1">
      <c r="A38" s="60"/>
      <c r="B38" s="62"/>
      <c r="C38" s="38" t="s">
        <v>65</v>
      </c>
      <c r="D38" s="64"/>
      <c r="E38" s="66"/>
      <c r="F38" s="32">
        <v>18</v>
      </c>
      <c r="G38" s="46">
        <v>36</v>
      </c>
      <c r="H38" s="32">
        <f t="shared" si="24"/>
        <v>648</v>
      </c>
      <c r="I38" s="47">
        <f t="shared" si="25"/>
        <v>1.3</v>
      </c>
      <c r="J38" s="68"/>
      <c r="K38" s="32">
        <f t="shared" si="27"/>
        <v>16.7</v>
      </c>
      <c r="L38" s="32">
        <f t="shared" si="28"/>
        <v>601.20000000000005</v>
      </c>
      <c r="M38" s="16">
        <f t="shared" si="29"/>
        <v>46.800000000000004</v>
      </c>
      <c r="N38" s="70"/>
      <c r="O38" s="55"/>
      <c r="P38" s="55"/>
      <c r="Q38" s="70"/>
    </row>
    <row r="39" spans="1:17" ht="17" thickTop="1">
      <c r="A39" s="69">
        <v>13</v>
      </c>
      <c r="B39" s="61" t="s">
        <v>81</v>
      </c>
      <c r="C39" s="36" t="s">
        <v>66</v>
      </c>
      <c r="D39" s="79" t="s">
        <v>78</v>
      </c>
      <c r="E39" s="65" t="s">
        <v>12</v>
      </c>
      <c r="F39" s="26">
        <v>18</v>
      </c>
      <c r="G39" s="33">
        <v>42.4</v>
      </c>
      <c r="H39" s="26">
        <f t="shared" si="24"/>
        <v>763.19999999999993</v>
      </c>
      <c r="I39" s="26">
        <f t="shared" si="25"/>
        <v>1.1000000000000001</v>
      </c>
      <c r="J39" s="67">
        <f t="shared" ref="J39" si="31">50-(I39+I40+I41)</f>
        <v>46.6</v>
      </c>
      <c r="K39" s="26">
        <f t="shared" si="27"/>
        <v>16.899999999999999</v>
      </c>
      <c r="L39" s="26">
        <f t="shared" si="28"/>
        <v>716.56</v>
      </c>
      <c r="M39" s="8">
        <f t="shared" si="29"/>
        <v>46.64</v>
      </c>
      <c r="N39" s="69">
        <f t="shared" ref="N39" si="32">SUM(M39,M40,M41)</f>
        <v>142.13999999999999</v>
      </c>
      <c r="O39" s="54" t="s">
        <v>104</v>
      </c>
      <c r="P39" s="54">
        <v>56.8</v>
      </c>
      <c r="Q39" s="69" t="s">
        <v>112</v>
      </c>
    </row>
    <row r="40" spans="1:17">
      <c r="A40" s="69"/>
      <c r="B40" s="61"/>
      <c r="C40" s="20" t="s">
        <v>67</v>
      </c>
      <c r="D40" s="63"/>
      <c r="E40" s="65"/>
      <c r="F40" s="25">
        <v>18</v>
      </c>
      <c r="G40" s="27">
        <v>43.4</v>
      </c>
      <c r="H40" s="25">
        <f t="shared" si="24"/>
        <v>781.19999999999993</v>
      </c>
      <c r="I40" s="26">
        <f t="shared" si="25"/>
        <v>1.1000000000000001</v>
      </c>
      <c r="J40" s="67"/>
      <c r="K40" s="25">
        <f t="shared" si="27"/>
        <v>16.899999999999999</v>
      </c>
      <c r="L40" s="25">
        <f t="shared" si="28"/>
        <v>733.45999999999992</v>
      </c>
      <c r="M40" s="7">
        <f t="shared" si="29"/>
        <v>47.74</v>
      </c>
      <c r="N40" s="69"/>
      <c r="O40" s="54"/>
      <c r="P40" s="54"/>
      <c r="Q40" s="69"/>
    </row>
    <row r="41" spans="1:17" ht="17" thickBot="1">
      <c r="A41" s="70"/>
      <c r="B41" s="62"/>
      <c r="C41" s="40" t="s">
        <v>68</v>
      </c>
      <c r="D41" s="64"/>
      <c r="E41" s="66"/>
      <c r="F41" s="32">
        <v>18</v>
      </c>
      <c r="G41" s="48">
        <v>39.799999999999997</v>
      </c>
      <c r="H41" s="32">
        <f t="shared" si="24"/>
        <v>716.4</v>
      </c>
      <c r="I41" s="47">
        <f t="shared" si="25"/>
        <v>1.2</v>
      </c>
      <c r="J41" s="68"/>
      <c r="K41" s="32">
        <f t="shared" si="27"/>
        <v>16.8</v>
      </c>
      <c r="L41" s="32">
        <f t="shared" si="28"/>
        <v>668.64</v>
      </c>
      <c r="M41" s="16">
        <f t="shared" si="29"/>
        <v>47.76</v>
      </c>
      <c r="N41" s="70"/>
      <c r="O41" s="55"/>
      <c r="P41" s="55"/>
      <c r="Q41" s="70"/>
    </row>
    <row r="42" spans="1:17" ht="17" thickTop="1">
      <c r="A42" s="59">
        <v>14</v>
      </c>
      <c r="B42" s="61" t="s">
        <v>82</v>
      </c>
      <c r="C42" s="22" t="s">
        <v>69</v>
      </c>
      <c r="D42" s="79" t="s">
        <v>78</v>
      </c>
      <c r="E42" s="65" t="s">
        <v>12</v>
      </c>
      <c r="F42" s="26">
        <v>18</v>
      </c>
      <c r="G42" s="33">
        <v>10.5</v>
      </c>
      <c r="H42" s="30">
        <f t="shared" si="24"/>
        <v>189</v>
      </c>
      <c r="I42" s="26">
        <f t="shared" si="25"/>
        <v>4.7</v>
      </c>
      <c r="J42" s="67">
        <f t="shared" ref="J42" si="33">50-(I42+I43+I44)</f>
        <v>33.6</v>
      </c>
      <c r="K42" s="26">
        <f t="shared" si="27"/>
        <v>13.3</v>
      </c>
      <c r="L42" s="26">
        <f t="shared" si="28"/>
        <v>139.65</v>
      </c>
      <c r="M42" s="8">
        <f t="shared" si="29"/>
        <v>49.35</v>
      </c>
      <c r="N42" s="69">
        <f t="shared" ref="N42" si="34">SUM(M42,M43,M44)</f>
        <v>148.518</v>
      </c>
      <c r="O42" s="54" t="s">
        <v>105</v>
      </c>
      <c r="P42" s="54">
        <v>23.4</v>
      </c>
      <c r="Q42" s="69" t="s">
        <v>111</v>
      </c>
    </row>
    <row r="43" spans="1:17">
      <c r="A43" s="59"/>
      <c r="B43" s="61"/>
      <c r="C43" s="21" t="s">
        <v>70</v>
      </c>
      <c r="D43" s="63"/>
      <c r="E43" s="65"/>
      <c r="F43" s="25">
        <v>18</v>
      </c>
      <c r="G43" s="27">
        <v>7.94</v>
      </c>
      <c r="H43" s="25">
        <f t="shared" si="24"/>
        <v>142.92000000000002</v>
      </c>
      <c r="I43" s="26">
        <f t="shared" si="25"/>
        <v>6.2</v>
      </c>
      <c r="J43" s="67"/>
      <c r="K43" s="25">
        <f t="shared" si="27"/>
        <v>11.8</v>
      </c>
      <c r="L43" s="25">
        <f t="shared" si="28"/>
        <v>93.692000000000007</v>
      </c>
      <c r="M43" s="7">
        <f t="shared" si="29"/>
        <v>49.228000000000002</v>
      </c>
      <c r="N43" s="69"/>
      <c r="O43" s="54"/>
      <c r="P43" s="54"/>
      <c r="Q43" s="69"/>
    </row>
    <row r="44" spans="1:17" ht="17" thickBot="1">
      <c r="A44" s="60"/>
      <c r="B44" s="62"/>
      <c r="C44" s="44" t="s">
        <v>71</v>
      </c>
      <c r="D44" s="64"/>
      <c r="E44" s="66"/>
      <c r="F44" s="32">
        <v>18</v>
      </c>
      <c r="G44" s="48">
        <v>9.08</v>
      </c>
      <c r="H44" s="32">
        <f t="shared" si="24"/>
        <v>163.44</v>
      </c>
      <c r="I44" s="47">
        <f t="shared" si="25"/>
        <v>5.5</v>
      </c>
      <c r="J44" s="68"/>
      <c r="K44" s="32">
        <f t="shared" si="27"/>
        <v>12.5</v>
      </c>
      <c r="L44" s="32">
        <f t="shared" si="28"/>
        <v>113.5</v>
      </c>
      <c r="M44" s="16">
        <f t="shared" si="29"/>
        <v>49.94</v>
      </c>
      <c r="N44" s="70"/>
      <c r="O44" s="55"/>
      <c r="P44" s="55"/>
      <c r="Q44" s="70"/>
    </row>
    <row r="45" spans="1:17" ht="17" thickTop="1">
      <c r="A45" s="71">
        <v>15</v>
      </c>
      <c r="B45" s="74" t="s">
        <v>83</v>
      </c>
      <c r="C45" s="41" t="s">
        <v>72</v>
      </c>
      <c r="D45" s="75" t="s">
        <v>79</v>
      </c>
      <c r="E45" s="76" t="s">
        <v>12</v>
      </c>
      <c r="F45" s="49">
        <v>18</v>
      </c>
      <c r="G45" s="50">
        <v>8.48</v>
      </c>
      <c r="H45" s="49">
        <f t="shared" si="24"/>
        <v>152.64000000000001</v>
      </c>
      <c r="I45" s="49">
        <f t="shared" si="25"/>
        <v>5.8</v>
      </c>
      <c r="J45" s="77">
        <f t="shared" ref="J45" si="35">50-(I45+I46+I47)</f>
        <v>37.299999999999997</v>
      </c>
      <c r="K45" s="49">
        <f t="shared" si="27"/>
        <v>12.2</v>
      </c>
      <c r="L45" s="49">
        <f t="shared" si="28"/>
        <v>103.45600000000002</v>
      </c>
      <c r="M45" s="42">
        <f t="shared" si="29"/>
        <v>49.183999999999997</v>
      </c>
      <c r="N45" s="78">
        <f t="shared" ref="N45" si="36">SUM(M45,M46,M47)</f>
        <v>147.81399999999999</v>
      </c>
      <c r="O45" s="53" t="s">
        <v>106</v>
      </c>
      <c r="P45" s="56">
        <v>23.8</v>
      </c>
      <c r="Q45" s="88" t="s">
        <v>110</v>
      </c>
    </row>
    <row r="46" spans="1:17">
      <c r="A46" s="72"/>
      <c r="B46" s="61"/>
      <c r="C46" s="22" t="s">
        <v>73</v>
      </c>
      <c r="D46" s="63"/>
      <c r="E46" s="65"/>
      <c r="F46" s="25">
        <v>18</v>
      </c>
      <c r="G46" s="27">
        <v>13.9</v>
      </c>
      <c r="H46" s="25">
        <f t="shared" si="24"/>
        <v>250.20000000000002</v>
      </c>
      <c r="I46" s="26">
        <f t="shared" si="25"/>
        <v>3.5</v>
      </c>
      <c r="J46" s="67"/>
      <c r="K46" s="25">
        <f t="shared" si="27"/>
        <v>14.5</v>
      </c>
      <c r="L46" s="25">
        <f t="shared" si="28"/>
        <v>201.55</v>
      </c>
      <c r="M46" s="7">
        <f t="shared" si="29"/>
        <v>48.65</v>
      </c>
      <c r="N46" s="69"/>
      <c r="O46" s="54"/>
      <c r="P46" s="57"/>
      <c r="Q46" s="89"/>
    </row>
    <row r="47" spans="1:17" ht="17" thickBot="1">
      <c r="A47" s="73"/>
      <c r="B47" s="62"/>
      <c r="C47" s="51" t="s">
        <v>74</v>
      </c>
      <c r="D47" s="64"/>
      <c r="E47" s="66"/>
      <c r="F47" s="32">
        <v>18</v>
      </c>
      <c r="G47" s="48">
        <v>14.7</v>
      </c>
      <c r="H47" s="32">
        <f t="shared" si="24"/>
        <v>264.59999999999997</v>
      </c>
      <c r="I47" s="47">
        <f t="shared" si="25"/>
        <v>3.4</v>
      </c>
      <c r="J47" s="68"/>
      <c r="K47" s="32">
        <f t="shared" si="27"/>
        <v>14.6</v>
      </c>
      <c r="L47" s="32">
        <f t="shared" si="28"/>
        <v>214.61999999999998</v>
      </c>
      <c r="M47" s="16">
        <f t="shared" si="29"/>
        <v>49.98</v>
      </c>
      <c r="N47" s="70"/>
      <c r="O47" s="55"/>
      <c r="P47" s="58"/>
      <c r="Q47" s="90"/>
    </row>
    <row r="48" spans="1:17" ht="18" customHeight="1" thickTop="1">
      <c r="A48" s="59">
        <v>16</v>
      </c>
      <c r="B48" s="61" t="s">
        <v>84</v>
      </c>
      <c r="C48" s="22" t="s">
        <v>75</v>
      </c>
      <c r="D48" s="63" t="s">
        <v>79</v>
      </c>
      <c r="E48" s="65" t="s">
        <v>12</v>
      </c>
      <c r="F48" s="26">
        <v>18</v>
      </c>
      <c r="G48" s="33">
        <v>10.8</v>
      </c>
      <c r="H48" s="26">
        <f t="shared" si="24"/>
        <v>194.4</v>
      </c>
      <c r="I48" s="26">
        <f t="shared" si="25"/>
        <v>4.5999999999999996</v>
      </c>
      <c r="J48" s="67">
        <f t="shared" ref="J48" si="37">50-(I48+I49+I50)</f>
        <v>33.5</v>
      </c>
      <c r="K48" s="26">
        <f t="shared" si="27"/>
        <v>13.4</v>
      </c>
      <c r="L48" s="26">
        <f t="shared" si="28"/>
        <v>144.72</v>
      </c>
      <c r="M48" s="8">
        <f t="shared" si="29"/>
        <v>49.68</v>
      </c>
      <c r="N48" s="69">
        <f t="shared" ref="N48" si="38">SUM(M48,M49,M50)</f>
        <v>148.27000000000001</v>
      </c>
      <c r="O48" s="54" t="s">
        <v>107</v>
      </c>
      <c r="P48" s="54">
        <v>53.6</v>
      </c>
      <c r="Q48" s="69" t="s">
        <v>109</v>
      </c>
    </row>
    <row r="49" spans="1:17">
      <c r="A49" s="59"/>
      <c r="B49" s="61"/>
      <c r="C49" s="21" t="s">
        <v>76</v>
      </c>
      <c r="D49" s="63"/>
      <c r="E49" s="65"/>
      <c r="F49" s="25">
        <v>18</v>
      </c>
      <c r="G49" s="27">
        <v>8.66</v>
      </c>
      <c r="H49" s="25">
        <f t="shared" si="24"/>
        <v>155.88</v>
      </c>
      <c r="I49" s="26">
        <f t="shared" si="25"/>
        <v>5.7</v>
      </c>
      <c r="J49" s="67"/>
      <c r="K49" s="25">
        <f t="shared" si="27"/>
        <v>12.3</v>
      </c>
      <c r="L49" s="25">
        <f t="shared" si="28"/>
        <v>106.518</v>
      </c>
      <c r="M49" s="7">
        <f t="shared" si="29"/>
        <v>49.362000000000002</v>
      </c>
      <c r="N49" s="69"/>
      <c r="O49" s="54"/>
      <c r="P49" s="54"/>
      <c r="Q49" s="69"/>
    </row>
    <row r="50" spans="1:17" ht="17" thickBot="1">
      <c r="A50" s="60"/>
      <c r="B50" s="62"/>
      <c r="C50" s="44" t="s">
        <v>77</v>
      </c>
      <c r="D50" s="64"/>
      <c r="E50" s="66"/>
      <c r="F50" s="32">
        <v>18</v>
      </c>
      <c r="G50" s="48">
        <v>7.94</v>
      </c>
      <c r="H50" s="32">
        <f t="shared" si="24"/>
        <v>142.92000000000002</v>
      </c>
      <c r="I50" s="47">
        <f t="shared" si="25"/>
        <v>6.2</v>
      </c>
      <c r="J50" s="68"/>
      <c r="K50" s="32">
        <f t="shared" si="27"/>
        <v>11.8</v>
      </c>
      <c r="L50" s="32">
        <f t="shared" si="28"/>
        <v>93.692000000000007</v>
      </c>
      <c r="M50" s="16">
        <f t="shared" si="29"/>
        <v>49.228000000000002</v>
      </c>
      <c r="N50" s="70"/>
      <c r="O50" s="55"/>
      <c r="P50" s="55"/>
      <c r="Q50" s="70"/>
    </row>
    <row r="51" spans="1:17" ht="17" thickTop="1"/>
  </sheetData>
  <mergeCells count="144">
    <mergeCell ref="Q30:Q32"/>
    <mergeCell ref="Q33:Q35"/>
    <mergeCell ref="Q36:Q38"/>
    <mergeCell ref="Q39:Q41"/>
    <mergeCell ref="Q42:Q44"/>
    <mergeCell ref="Q45:Q47"/>
    <mergeCell ref="Q48:Q50"/>
    <mergeCell ref="Q3:Q5"/>
    <mergeCell ref="Q6:Q8"/>
    <mergeCell ref="Q9:Q11"/>
    <mergeCell ref="Q12:Q14"/>
    <mergeCell ref="Q15:Q17"/>
    <mergeCell ref="Q18:Q20"/>
    <mergeCell ref="Q21:Q23"/>
    <mergeCell ref="Q24:Q26"/>
    <mergeCell ref="Q27:Q29"/>
    <mergeCell ref="O3:O5"/>
    <mergeCell ref="P3:P5"/>
    <mergeCell ref="A6:A8"/>
    <mergeCell ref="B6:B8"/>
    <mergeCell ref="D6:D8"/>
    <mergeCell ref="E6:E8"/>
    <mergeCell ref="J6:J8"/>
    <mergeCell ref="N6:N8"/>
    <mergeCell ref="O6:O8"/>
    <mergeCell ref="P6:P8"/>
    <mergeCell ref="A3:A5"/>
    <mergeCell ref="B3:B5"/>
    <mergeCell ref="D3:D5"/>
    <mergeCell ref="E3:E5"/>
    <mergeCell ref="J3:J5"/>
    <mergeCell ref="N3:N5"/>
    <mergeCell ref="O9:O11"/>
    <mergeCell ref="P9:P11"/>
    <mergeCell ref="A12:A14"/>
    <mergeCell ref="B12:B14"/>
    <mergeCell ref="D12:D14"/>
    <mergeCell ref="E12:E14"/>
    <mergeCell ref="J12:J14"/>
    <mergeCell ref="N12:N14"/>
    <mergeCell ref="O12:O14"/>
    <mergeCell ref="P12:P14"/>
    <mergeCell ref="A9:A11"/>
    <mergeCell ref="B9:B11"/>
    <mergeCell ref="D9:D11"/>
    <mergeCell ref="E9:E11"/>
    <mergeCell ref="J9:J11"/>
    <mergeCell ref="N9:N11"/>
    <mergeCell ref="A21:A23"/>
    <mergeCell ref="B21:B23"/>
    <mergeCell ref="D21:D23"/>
    <mergeCell ref="E21:E23"/>
    <mergeCell ref="J21:J23"/>
    <mergeCell ref="N21:N23"/>
    <mergeCell ref="O21:O23"/>
    <mergeCell ref="P21:P23"/>
    <mergeCell ref="O15:O17"/>
    <mergeCell ref="P15:P17"/>
    <mergeCell ref="A18:A20"/>
    <mergeCell ref="B18:B20"/>
    <mergeCell ref="D18:D20"/>
    <mergeCell ref="E18:E20"/>
    <mergeCell ref="J18:J20"/>
    <mergeCell ref="N18:N20"/>
    <mergeCell ref="O18:O20"/>
    <mergeCell ref="P18:P20"/>
    <mergeCell ref="A15:A17"/>
    <mergeCell ref="B15:B17"/>
    <mergeCell ref="D15:D17"/>
    <mergeCell ref="E15:E17"/>
    <mergeCell ref="J15:J17"/>
    <mergeCell ref="N15:N17"/>
    <mergeCell ref="O24:O26"/>
    <mergeCell ref="P24:P26"/>
    <mergeCell ref="A27:A29"/>
    <mergeCell ref="B27:B29"/>
    <mergeCell ref="D27:D29"/>
    <mergeCell ref="E27:E29"/>
    <mergeCell ref="J27:J29"/>
    <mergeCell ref="N27:N29"/>
    <mergeCell ref="O27:O29"/>
    <mergeCell ref="P27:P29"/>
    <mergeCell ref="A24:A26"/>
    <mergeCell ref="B24:B26"/>
    <mergeCell ref="D24:D26"/>
    <mergeCell ref="E24:E26"/>
    <mergeCell ref="J24:J26"/>
    <mergeCell ref="N24:N26"/>
    <mergeCell ref="A36:A38"/>
    <mergeCell ref="B36:B38"/>
    <mergeCell ref="D36:D38"/>
    <mergeCell ref="E36:E38"/>
    <mergeCell ref="J36:J38"/>
    <mergeCell ref="N36:N38"/>
    <mergeCell ref="O36:O38"/>
    <mergeCell ref="P36:P38"/>
    <mergeCell ref="O30:O32"/>
    <mergeCell ref="P30:P32"/>
    <mergeCell ref="A33:A35"/>
    <mergeCell ref="B33:B35"/>
    <mergeCell ref="D33:D35"/>
    <mergeCell ref="E33:E35"/>
    <mergeCell ref="J33:J35"/>
    <mergeCell ref="N33:N35"/>
    <mergeCell ref="O33:O35"/>
    <mergeCell ref="P33:P35"/>
    <mergeCell ref="A30:A32"/>
    <mergeCell ref="B30:B32"/>
    <mergeCell ref="D30:D32"/>
    <mergeCell ref="E30:E32"/>
    <mergeCell ref="J30:J32"/>
    <mergeCell ref="N30:N32"/>
    <mergeCell ref="O42:O44"/>
    <mergeCell ref="P42:P44"/>
    <mergeCell ref="A42:A44"/>
    <mergeCell ref="B42:B44"/>
    <mergeCell ref="D42:D44"/>
    <mergeCell ref="E42:E44"/>
    <mergeCell ref="J42:J44"/>
    <mergeCell ref="N42:N44"/>
    <mergeCell ref="O39:O41"/>
    <mergeCell ref="P39:P41"/>
    <mergeCell ref="A39:A41"/>
    <mergeCell ref="B39:B41"/>
    <mergeCell ref="D39:D41"/>
    <mergeCell ref="E39:E41"/>
    <mergeCell ref="J39:J41"/>
    <mergeCell ref="N39:N41"/>
    <mergeCell ref="O45:O47"/>
    <mergeCell ref="P45:P47"/>
    <mergeCell ref="A48:A50"/>
    <mergeCell ref="B48:B50"/>
    <mergeCell ref="D48:D50"/>
    <mergeCell ref="E48:E50"/>
    <mergeCell ref="J48:J50"/>
    <mergeCell ref="N48:N50"/>
    <mergeCell ref="O48:O50"/>
    <mergeCell ref="P48:P50"/>
    <mergeCell ref="A45:A47"/>
    <mergeCell ref="B45:B47"/>
    <mergeCell ref="D45:D47"/>
    <mergeCell ref="E45:E47"/>
    <mergeCell ref="J45:J47"/>
    <mergeCell ref="N45:N47"/>
  </mergeCells>
  <phoneticPr fontId="2" type="noConversion"/>
  <pageMargins left="0.7" right="0.7" top="0.75" bottom="0.75" header="0.3" footer="0.3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진수 김</cp:lastModifiedBy>
  <cp:lastPrinted>2025-06-22T02:58:49Z</cp:lastPrinted>
  <dcterms:created xsi:type="dcterms:W3CDTF">2023-01-18T08:53:57Z</dcterms:created>
  <dcterms:modified xsi:type="dcterms:W3CDTF">2025-08-28T08:29:13Z</dcterms:modified>
</cp:coreProperties>
</file>