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labmac2/Desktop/untitled folder/"/>
    </mc:Choice>
  </mc:AlternateContent>
  <xr:revisionPtr revIDLastSave="0" documentId="13_ncr:1_{448F5252-BCCB-6D48-B30C-0FD89B66C04E}" xr6:coauthVersionLast="47" xr6:coauthVersionMax="47" xr10:uidLastSave="{00000000-0000-0000-0000-000000000000}"/>
  <bookViews>
    <workbookView xWindow="14940" yWindow="3540" windowWidth="29860" windowHeight="16960" xr2:uid="{00000000-000D-0000-FFFF-FFFF00000000}"/>
  </bookViews>
  <sheets>
    <sheet name="Shee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" l="1"/>
  <c r="M23" i="4" s="1"/>
  <c r="H23" i="4"/>
  <c r="L23" i="4" s="1"/>
  <c r="I22" i="4"/>
  <c r="M22" i="4" s="1"/>
  <c r="H22" i="4"/>
  <c r="I21" i="4"/>
  <c r="K21" i="4" s="1"/>
  <c r="H21" i="4"/>
  <c r="I20" i="4"/>
  <c r="M20" i="4" s="1"/>
  <c r="H20" i="4"/>
  <c r="I19" i="4"/>
  <c r="M19" i="4" s="1"/>
  <c r="H19" i="4"/>
  <c r="L19" i="4" s="1"/>
  <c r="I18" i="4"/>
  <c r="K18" i="4" s="1"/>
  <c r="H18" i="4"/>
  <c r="L18" i="4" s="1"/>
  <c r="M17" i="4"/>
  <c r="K17" i="4"/>
  <c r="H17" i="4"/>
  <c r="L17" i="4" s="1"/>
  <c r="M16" i="4"/>
  <c r="K16" i="4"/>
  <c r="H16" i="4"/>
  <c r="L16" i="4" s="1"/>
  <c r="M15" i="4"/>
  <c r="K15" i="4"/>
  <c r="J15" i="4"/>
  <c r="H15" i="4"/>
  <c r="L15" i="4" s="1"/>
  <c r="I14" i="4"/>
  <c r="M14" i="4" s="1"/>
  <c r="H14" i="4"/>
  <c r="I13" i="4"/>
  <c r="M13" i="4" s="1"/>
  <c r="H13" i="4"/>
  <c r="L13" i="4" s="1"/>
  <c r="I12" i="4"/>
  <c r="K12" i="4" s="1"/>
  <c r="H12" i="4"/>
  <c r="L12" i="4" s="1"/>
  <c r="M11" i="4"/>
  <c r="K11" i="4"/>
  <c r="H11" i="4"/>
  <c r="L11" i="4" s="1"/>
  <c r="I10" i="4"/>
  <c r="M10" i="4" s="1"/>
  <c r="H10" i="4"/>
  <c r="I9" i="4"/>
  <c r="K9" i="4" s="1"/>
  <c r="H9" i="4"/>
  <c r="L9" i="4" s="1"/>
  <c r="M8" i="4"/>
  <c r="K8" i="4"/>
  <c r="H8" i="4"/>
  <c r="L8" i="4" s="1"/>
  <c r="M7" i="4"/>
  <c r="K7" i="4"/>
  <c r="H7" i="4"/>
  <c r="L7" i="4" s="1"/>
  <c r="M6" i="4"/>
  <c r="K6" i="4"/>
  <c r="J6" i="4"/>
  <c r="H6" i="4"/>
  <c r="L6" i="4" s="1"/>
  <c r="I5" i="4"/>
  <c r="M5" i="4" s="1"/>
  <c r="H5" i="4"/>
  <c r="L5" i="4" s="1"/>
  <c r="I4" i="4"/>
  <c r="K4" i="4" s="1"/>
  <c r="H4" i="4"/>
  <c r="I3" i="4"/>
  <c r="H3" i="4"/>
  <c r="L3" i="4" s="1"/>
  <c r="N6" i="4" l="1"/>
  <c r="L10" i="4"/>
  <c r="J3" i="4"/>
  <c r="N15" i="4"/>
  <c r="M21" i="4"/>
  <c r="N21" i="4" s="1"/>
  <c r="L4" i="4"/>
  <c r="M4" i="4"/>
  <c r="N3" i="4" s="1"/>
  <c r="M9" i="4"/>
  <c r="N9" i="4" s="1"/>
  <c r="M12" i="4"/>
  <c r="N12" i="4" s="1"/>
  <c r="K3" i="4"/>
  <c r="M3" i="4"/>
  <c r="L14" i="4"/>
  <c r="M18" i="4"/>
  <c r="N18" i="4" s="1"/>
  <c r="L22" i="4"/>
  <c r="L21" i="4"/>
  <c r="K20" i="4"/>
  <c r="K14" i="4"/>
  <c r="L20" i="4"/>
  <c r="K23" i="4"/>
  <c r="K5" i="4"/>
  <c r="K19" i="4"/>
  <c r="K10" i="4"/>
  <c r="K13" i="4"/>
  <c r="J18" i="4"/>
  <c r="K22" i="4"/>
  <c r="J9" i="4"/>
  <c r="J12" i="4"/>
  <c r="J21" i="4"/>
</calcChain>
</file>

<file path=xl/sharedStrings.xml><?xml version="1.0" encoding="utf-8"?>
<sst xmlns="http://schemas.openxmlformats.org/spreadsheetml/2006/main" count="77" uniqueCount="67">
  <si>
    <t>NEBNext Ultra II DNA Library Prep kit for Illumina, #E7645L</t>
    <phoneticPr fontId="2" type="noConversion"/>
  </si>
  <si>
    <t>NEBNext Multiplex Oligos for Illumina #E6440S</t>
    <phoneticPr fontId="2" type="noConversion"/>
  </si>
  <si>
    <t>No.</t>
    <phoneticPr fontId="2" type="noConversion"/>
  </si>
  <si>
    <t>Tube name</t>
    <phoneticPr fontId="2" type="noConversion"/>
  </si>
  <si>
    <t>DNA CODE</t>
    <phoneticPr fontId="2" type="noConversion"/>
  </si>
  <si>
    <t>Sample info</t>
    <phoneticPr fontId="2" type="noConversion"/>
  </si>
  <si>
    <t>TapeStation</t>
    <phoneticPr fontId="2" type="noConversion"/>
  </si>
  <si>
    <t>Stock vol. (ul)</t>
    <phoneticPr fontId="2" type="noConversion"/>
  </si>
  <si>
    <t>DNA (ng/ul)</t>
    <phoneticPr fontId="2" type="noConversion"/>
  </si>
  <si>
    <t>DNA Yeild (ng)</t>
    <phoneticPr fontId="2" type="noConversion"/>
  </si>
  <si>
    <t>Vol to load</t>
    <phoneticPr fontId="2" type="noConversion"/>
  </si>
  <si>
    <t>EB added</t>
    <phoneticPr fontId="2" type="noConversion"/>
  </si>
  <si>
    <t>resid. stock (ul)</t>
    <phoneticPr fontId="2" type="noConversion"/>
  </si>
  <si>
    <t>resid. DNA (ng)</t>
    <phoneticPr fontId="2" type="noConversion"/>
  </si>
  <si>
    <t>input DNA</t>
    <phoneticPr fontId="2" type="noConversion"/>
  </si>
  <si>
    <r>
      <rPr>
        <b/>
        <i/>
        <sz val="10"/>
        <color theme="1"/>
        <rFont val="Arial"/>
        <family val="2"/>
      </rPr>
      <t>ditt</t>
    </r>
    <r>
      <rPr>
        <b/>
        <sz val="10"/>
        <color theme="1"/>
        <rFont val="Arial"/>
        <family val="2"/>
      </rPr>
      <t>o total</t>
    </r>
  </si>
  <si>
    <t>Index</t>
    <phoneticPr fontId="2" type="noConversion"/>
  </si>
  <si>
    <t>Library result (Qubit)</t>
    <phoneticPr fontId="2" type="noConversion"/>
  </si>
  <si>
    <t>N/A - PCR amplicons</t>
    <phoneticPr fontId="2" type="noConversion"/>
  </si>
  <si>
    <t>CC03_Lib</t>
  </si>
  <si>
    <t>CC03-1</t>
    <phoneticPr fontId="4" type="noConversion"/>
  </si>
  <si>
    <t>밤나무/강원특별자치도 양양군 서면 구룡령로 2305</t>
    <phoneticPr fontId="2" type="noConversion"/>
  </si>
  <si>
    <t>A4</t>
  </si>
  <si>
    <t>CC03-2</t>
    <phoneticPr fontId="2" type="noConversion"/>
  </si>
  <si>
    <t>CC03-3</t>
    <phoneticPr fontId="2" type="noConversion"/>
  </si>
  <si>
    <t>CC13_Lib</t>
  </si>
  <si>
    <t>CC13-1</t>
  </si>
  <si>
    <t>밤나무/충청북도 충주시 가주동 545-1</t>
  </si>
  <si>
    <t>B4</t>
  </si>
  <si>
    <t>CC13-2</t>
  </si>
  <si>
    <t>CC13-3</t>
  </si>
  <si>
    <t>CC14_Lib</t>
  </si>
  <si>
    <t>CC14-1</t>
  </si>
  <si>
    <t>C4</t>
  </si>
  <si>
    <t>CC14-2</t>
  </si>
  <si>
    <t>CC14-3</t>
  </si>
  <si>
    <t>CC15_Lib</t>
  </si>
  <si>
    <t>CC15-1</t>
  </si>
  <si>
    <t>D4</t>
  </si>
  <si>
    <t>CC15-2</t>
  </si>
  <si>
    <t>CC15-3</t>
  </si>
  <si>
    <t>CC17_Lib</t>
  </si>
  <si>
    <t>CC17-1</t>
  </si>
  <si>
    <t>E4</t>
  </si>
  <si>
    <t>CC17-2</t>
  </si>
  <si>
    <t>CC17-3</t>
  </si>
  <si>
    <t>CC19_Lib</t>
  </si>
  <si>
    <t>CC19-1</t>
  </si>
  <si>
    <t>밤나무/전북특별자치도 무주군 설천면 두길리 2323</t>
  </si>
  <si>
    <t>F4</t>
  </si>
  <si>
    <t>CC19-2</t>
  </si>
  <si>
    <t>CC19-3</t>
  </si>
  <si>
    <t>CC21_Lib</t>
  </si>
  <si>
    <t>CC21-1</t>
  </si>
  <si>
    <t>G4</t>
  </si>
  <si>
    <t>CC21-2</t>
  </si>
  <si>
    <t>CC21-3</t>
  </si>
  <si>
    <t>20250823 Library Prep preparation</t>
  </si>
  <si>
    <t>Remarks</t>
  </si>
  <si>
    <t>6.0</t>
  </si>
  <si>
    <t>PCR: 9 cycles, tapestation: 538 bp</t>
  </si>
  <si>
    <t>PCR: 9 cycles, tapestation: 520 bp</t>
  </si>
  <si>
    <t>PCR: 9 cycles, tapestation: 507 bp</t>
  </si>
  <si>
    <t>PCR: 9 cycles, tapestation: 525 bp</t>
  </si>
  <si>
    <t>PCR: 9 cycles, tapestation: 509 bp</t>
  </si>
  <si>
    <t>PCR: 9 cycles, tapestation: 516 bp</t>
  </si>
  <si>
    <t>PCR: 9 cycles, tapestation: 530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</si>
</sst>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rgb="FF3F3F3F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Malgun Gothic"/>
      <family val="2"/>
      <charset val="129"/>
    </font>
    <font>
      <sz val="10"/>
      <color rgb="FFFF0000"/>
      <name val="Arial"/>
      <family val="2"/>
    </font>
    <font>
      <sz val="10"/>
      <color theme="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E79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D7E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double">
        <color indexed="64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 style="thin">
        <color theme="1"/>
      </left>
      <right style="thin">
        <color indexed="64"/>
      </right>
      <top style="double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double">
        <color indexed="64"/>
      </bottom>
      <diagonal/>
    </border>
    <border>
      <left style="thin">
        <color theme="1"/>
      </left>
      <right style="thin">
        <color theme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3" xfId="0" applyFont="1" applyBorder="1" applyAlignment="1">
      <alignment horizontal="left" vertical="center"/>
    </xf>
    <xf numFmtId="0" fontId="6" fillId="2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4" borderId="3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6" fillId="7" borderId="3" xfId="0" applyFont="1" applyFill="1" applyBorder="1">
      <alignment vertical="center"/>
    </xf>
    <xf numFmtId="0" fontId="6" fillId="8" borderId="3" xfId="0" applyFont="1" applyFill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9" fillId="10" borderId="10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64" fontId="9" fillId="0" borderId="9" xfId="0" applyNumberFormat="1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5" fillId="0" borderId="11" xfId="0" applyFont="1" applyBorder="1">
      <alignment vertical="center"/>
    </xf>
    <xf numFmtId="164" fontId="9" fillId="0" borderId="15" xfId="0" applyNumberFormat="1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4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9" fillId="2" borderId="16" xfId="0" applyFont="1" applyFill="1" applyBorder="1" applyAlignment="1">
      <alignment horizontal="center" vertical="center"/>
    </xf>
    <xf numFmtId="49" fontId="9" fillId="0" borderId="15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5" fillId="11" borderId="9" xfId="0" applyFont="1" applyFill="1" applyBorder="1">
      <alignment vertical="center"/>
    </xf>
    <xf numFmtId="49" fontId="9" fillId="11" borderId="15" xfId="0" applyNumberFormat="1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5" fillId="11" borderId="1" xfId="0" applyFont="1" applyFill="1" applyBorder="1">
      <alignment vertical="center"/>
    </xf>
    <xf numFmtId="49" fontId="9" fillId="11" borderId="17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5" fillId="11" borderId="14" xfId="0" applyFont="1" applyFill="1" applyBorder="1">
      <alignment vertical="center"/>
    </xf>
    <xf numFmtId="49" fontId="9" fillId="11" borderId="20" xfId="0" applyNumberFormat="1" applyFont="1" applyFill="1" applyBorder="1" applyAlignment="1">
      <alignment horizontal="center" vertical="center"/>
    </xf>
    <xf numFmtId="0" fontId="5" fillId="11" borderId="11" xfId="0" applyFont="1" applyFill="1" applyBorder="1">
      <alignment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1" fillId="11" borderId="21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11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49" fontId="11" fillId="0" borderId="21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</cellXfs>
  <cellStyles count="2">
    <cellStyle name="Normal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EDEDED"/>
      <color rgb="FFFF7E79"/>
      <color rgb="FFFFE79A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A6B8-3A5C-CB43-A547-5DD8A3A094CF}">
  <dimension ref="A1:Q29"/>
  <sheetViews>
    <sheetView tabSelected="1" workbookViewId="0">
      <selection activeCell="P24" sqref="P24"/>
    </sheetView>
  </sheetViews>
  <sheetFormatPr baseColWidth="10" defaultRowHeight="16"/>
  <cols>
    <col min="4" max="4" width="31" customWidth="1"/>
    <col min="15" max="15" width="5.6640625" bestFit="1" customWidth="1"/>
    <col min="16" max="16" width="18.1640625" style="49" bestFit="1" customWidth="1"/>
    <col min="17" max="17" width="28.5" bestFit="1" customWidth="1"/>
  </cols>
  <sheetData>
    <row r="1" spans="1:17">
      <c r="A1" s="1" t="s">
        <v>57</v>
      </c>
      <c r="B1" s="1"/>
      <c r="E1" s="2"/>
      <c r="F1" s="3" t="s">
        <v>0</v>
      </c>
      <c r="K1" s="3" t="s">
        <v>1</v>
      </c>
      <c r="M1" s="3"/>
      <c r="N1" s="3"/>
      <c r="O1" s="3"/>
      <c r="P1" s="47"/>
    </row>
    <row r="2" spans="1:17" ht="17" thickBot="1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7" t="s">
        <v>10</v>
      </c>
      <c r="J2" s="8" t="s">
        <v>11</v>
      </c>
      <c r="K2" s="9" t="s">
        <v>12</v>
      </c>
      <c r="L2" s="10" t="s">
        <v>13</v>
      </c>
      <c r="M2" s="11" t="s">
        <v>14</v>
      </c>
      <c r="N2" s="11" t="s">
        <v>15</v>
      </c>
      <c r="O2" s="12" t="s">
        <v>16</v>
      </c>
      <c r="P2" s="48" t="s">
        <v>17</v>
      </c>
      <c r="Q2" s="5" t="s">
        <v>58</v>
      </c>
    </row>
    <row r="3" spans="1:17" ht="17" customHeight="1" thickTop="1">
      <c r="A3" s="50">
        <v>1</v>
      </c>
      <c r="B3" s="52" t="s">
        <v>19</v>
      </c>
      <c r="C3" s="16" t="s">
        <v>20</v>
      </c>
      <c r="D3" s="63" t="s">
        <v>21</v>
      </c>
      <c r="E3" s="60" t="s">
        <v>18</v>
      </c>
      <c r="F3" s="15">
        <v>18</v>
      </c>
      <c r="G3" s="21">
        <v>1.38</v>
      </c>
      <c r="H3" s="15">
        <f t="shared" ref="H3:H20" si="0">F3*G3</f>
        <v>24.839999999999996</v>
      </c>
      <c r="I3" s="13">
        <f>ROUNDUP(16/G3,1)</f>
        <v>11.6</v>
      </c>
      <c r="J3" s="50">
        <f t="shared" ref="J3" si="1">50-(I3+I4+I5)</f>
        <v>12.799999999999997</v>
      </c>
      <c r="K3" s="15">
        <f t="shared" ref="K3:K20" si="2">F3-I3</f>
        <v>6.4</v>
      </c>
      <c r="L3" s="15">
        <f t="shared" ref="L3:L20" si="3">H3-I3*G3</f>
        <v>8.8319999999999972</v>
      </c>
      <c r="M3" s="15">
        <f t="shared" ref="M3:M20" si="4">G3*I3</f>
        <v>16.007999999999999</v>
      </c>
      <c r="N3" s="50">
        <f t="shared" ref="N3" si="5">SUM(M3,M4,M5)</f>
        <v>48.11999999999999</v>
      </c>
      <c r="O3" s="50" t="s">
        <v>22</v>
      </c>
      <c r="P3" s="60">
        <v>6.14</v>
      </c>
      <c r="Q3" s="50" t="s">
        <v>60</v>
      </c>
    </row>
    <row r="4" spans="1:17">
      <c r="A4" s="50"/>
      <c r="B4" s="50"/>
      <c r="C4" s="22" t="s">
        <v>23</v>
      </c>
      <c r="D4" s="64"/>
      <c r="E4" s="60"/>
      <c r="F4" s="17">
        <v>18</v>
      </c>
      <c r="G4" s="18">
        <v>1.77</v>
      </c>
      <c r="H4" s="17">
        <f t="shared" si="0"/>
        <v>31.86</v>
      </c>
      <c r="I4" s="15">
        <f>ROUNDUP(16/G4,1)</f>
        <v>9.1</v>
      </c>
      <c r="J4" s="50"/>
      <c r="K4" s="17">
        <f t="shared" si="2"/>
        <v>8.9</v>
      </c>
      <c r="L4" s="17">
        <f t="shared" si="3"/>
        <v>15.753</v>
      </c>
      <c r="M4" s="17">
        <f t="shared" si="4"/>
        <v>16.106999999999999</v>
      </c>
      <c r="N4" s="50"/>
      <c r="O4" s="50"/>
      <c r="P4" s="60"/>
      <c r="Q4" s="50"/>
    </row>
    <row r="5" spans="1:17" ht="17" thickBot="1">
      <c r="A5" s="51"/>
      <c r="B5" s="51"/>
      <c r="C5" s="23" t="s">
        <v>24</v>
      </c>
      <c r="D5" s="65"/>
      <c r="E5" s="61"/>
      <c r="F5" s="19">
        <v>18</v>
      </c>
      <c r="G5" s="24">
        <v>0.97</v>
      </c>
      <c r="H5" s="19">
        <f t="shared" si="0"/>
        <v>17.46</v>
      </c>
      <c r="I5" s="25">
        <f>ROUNDUP(16/G5,1)</f>
        <v>16.5</v>
      </c>
      <c r="J5" s="51"/>
      <c r="K5" s="19">
        <f t="shared" si="2"/>
        <v>1.5</v>
      </c>
      <c r="L5" s="19">
        <f t="shared" si="3"/>
        <v>1.4550000000000018</v>
      </c>
      <c r="M5" s="19">
        <f t="shared" si="4"/>
        <v>16.004999999999999</v>
      </c>
      <c r="N5" s="51"/>
      <c r="O5" s="51"/>
      <c r="P5" s="61"/>
      <c r="Q5" s="51"/>
    </row>
    <row r="6" spans="1:17" ht="17" customHeight="1" thickTop="1">
      <c r="A6" s="52">
        <v>2</v>
      </c>
      <c r="B6" s="53" t="s">
        <v>25</v>
      </c>
      <c r="C6" s="26" t="s">
        <v>26</v>
      </c>
      <c r="D6" s="56" t="s">
        <v>27</v>
      </c>
      <c r="E6" s="59" t="s">
        <v>18</v>
      </c>
      <c r="F6" s="15">
        <v>18</v>
      </c>
      <c r="G6" s="27">
        <v>0.82199999999999995</v>
      </c>
      <c r="H6" s="15">
        <f t="shared" si="0"/>
        <v>14.795999999999999</v>
      </c>
      <c r="I6" s="15">
        <v>18</v>
      </c>
      <c r="J6" s="62">
        <f>50-(I6+I7+I8)</f>
        <v>-4</v>
      </c>
      <c r="K6" s="15">
        <f t="shared" si="2"/>
        <v>0</v>
      </c>
      <c r="L6" s="15">
        <f t="shared" si="3"/>
        <v>0</v>
      </c>
      <c r="M6" s="15">
        <f t="shared" si="4"/>
        <v>14.795999999999999</v>
      </c>
      <c r="N6" s="62">
        <f t="shared" ref="N6" si="6">SUM(M6,M7,M8)</f>
        <v>38.231999999999999</v>
      </c>
      <c r="O6" s="62" t="s">
        <v>28</v>
      </c>
      <c r="P6" s="59">
        <v>6.56</v>
      </c>
      <c r="Q6" s="62" t="s">
        <v>61</v>
      </c>
    </row>
    <row r="7" spans="1:17">
      <c r="A7" s="50"/>
      <c r="B7" s="54"/>
      <c r="C7" s="26" t="s">
        <v>29</v>
      </c>
      <c r="D7" s="57"/>
      <c r="E7" s="60"/>
      <c r="F7" s="17">
        <v>18</v>
      </c>
      <c r="G7" s="28">
        <v>0.61</v>
      </c>
      <c r="H7" s="17">
        <f>F7*G7</f>
        <v>10.98</v>
      </c>
      <c r="I7" s="15">
        <v>18</v>
      </c>
      <c r="J7" s="50"/>
      <c r="K7" s="17">
        <f t="shared" si="2"/>
        <v>0</v>
      </c>
      <c r="L7" s="17">
        <f t="shared" si="3"/>
        <v>0</v>
      </c>
      <c r="M7" s="17">
        <f t="shared" si="4"/>
        <v>10.98</v>
      </c>
      <c r="N7" s="50"/>
      <c r="O7" s="50"/>
      <c r="P7" s="60"/>
      <c r="Q7" s="50"/>
    </row>
    <row r="8" spans="1:17" ht="17" thickBot="1">
      <c r="A8" s="51"/>
      <c r="B8" s="55"/>
      <c r="C8" s="29" t="s">
        <v>30</v>
      </c>
      <c r="D8" s="58"/>
      <c r="E8" s="61"/>
      <c r="F8" s="19">
        <v>18</v>
      </c>
      <c r="G8" s="30">
        <v>0.69199999999999995</v>
      </c>
      <c r="H8" s="19">
        <f t="shared" si="0"/>
        <v>12.456</v>
      </c>
      <c r="I8" s="20">
        <v>18</v>
      </c>
      <c r="J8" s="51"/>
      <c r="K8" s="19">
        <f t="shared" si="2"/>
        <v>0</v>
      </c>
      <c r="L8" s="19">
        <f t="shared" si="3"/>
        <v>0</v>
      </c>
      <c r="M8" s="19">
        <f t="shared" si="4"/>
        <v>12.456</v>
      </c>
      <c r="N8" s="51"/>
      <c r="O8" s="51"/>
      <c r="P8" s="61"/>
      <c r="Q8" s="51"/>
    </row>
    <row r="9" spans="1:17" ht="17" customHeight="1" thickTop="1">
      <c r="A9" s="52">
        <v>3</v>
      </c>
      <c r="B9" s="53" t="s">
        <v>31</v>
      </c>
      <c r="C9" s="26" t="s">
        <v>32</v>
      </c>
      <c r="D9" s="56" t="s">
        <v>27</v>
      </c>
      <c r="E9" s="59" t="s">
        <v>18</v>
      </c>
      <c r="F9" s="15">
        <v>18</v>
      </c>
      <c r="G9" s="31">
        <v>1.22</v>
      </c>
      <c r="H9" s="15">
        <f t="shared" si="0"/>
        <v>21.96</v>
      </c>
      <c r="I9" s="15">
        <f>ROUNDUP(19/G9,1)</f>
        <v>15.6</v>
      </c>
      <c r="J9" s="62">
        <f t="shared" ref="J9" si="7">50-(I9+I10+I11)</f>
        <v>-0.60000000000000142</v>
      </c>
      <c r="K9" s="15">
        <f t="shared" si="2"/>
        <v>2.4000000000000004</v>
      </c>
      <c r="L9" s="15">
        <f t="shared" si="3"/>
        <v>2.9280000000000008</v>
      </c>
      <c r="M9" s="15">
        <f t="shared" si="4"/>
        <v>19.032</v>
      </c>
      <c r="N9" s="62">
        <f t="shared" ref="N9" si="8">SUM(M9,M10,M11)</f>
        <v>49.736000000000004</v>
      </c>
      <c r="O9" s="62" t="s">
        <v>33</v>
      </c>
      <c r="P9" s="59">
        <v>16.3</v>
      </c>
      <c r="Q9" s="62" t="s">
        <v>62</v>
      </c>
    </row>
    <row r="10" spans="1:17">
      <c r="A10" s="50"/>
      <c r="B10" s="54"/>
      <c r="C10" s="26" t="s">
        <v>34</v>
      </c>
      <c r="D10" s="57"/>
      <c r="E10" s="60"/>
      <c r="F10" s="17">
        <v>18</v>
      </c>
      <c r="G10" s="31">
        <v>1.1200000000000001</v>
      </c>
      <c r="H10" s="17">
        <f t="shared" si="0"/>
        <v>20.160000000000004</v>
      </c>
      <c r="I10" s="15">
        <f>ROUNDUP(19/G10,1)</f>
        <v>17</v>
      </c>
      <c r="J10" s="50"/>
      <c r="K10" s="17">
        <f t="shared" si="2"/>
        <v>1</v>
      </c>
      <c r="L10" s="17">
        <f t="shared" si="3"/>
        <v>1.120000000000001</v>
      </c>
      <c r="M10" s="17">
        <f t="shared" si="4"/>
        <v>19.040000000000003</v>
      </c>
      <c r="N10" s="50"/>
      <c r="O10" s="50"/>
      <c r="P10" s="60"/>
      <c r="Q10" s="50"/>
    </row>
    <row r="11" spans="1:17" ht="17" thickBot="1">
      <c r="A11" s="51"/>
      <c r="B11" s="55"/>
      <c r="C11" s="29" t="s">
        <v>35</v>
      </c>
      <c r="D11" s="58"/>
      <c r="E11" s="61"/>
      <c r="F11" s="19">
        <v>18</v>
      </c>
      <c r="G11" s="32">
        <v>0.64800000000000002</v>
      </c>
      <c r="H11" s="19">
        <f t="shared" si="0"/>
        <v>11.664</v>
      </c>
      <c r="I11" s="20">
        <v>18</v>
      </c>
      <c r="J11" s="51"/>
      <c r="K11" s="19">
        <f t="shared" si="2"/>
        <v>0</v>
      </c>
      <c r="L11" s="19">
        <f t="shared" si="3"/>
        <v>0</v>
      </c>
      <c r="M11" s="19">
        <f t="shared" si="4"/>
        <v>11.664</v>
      </c>
      <c r="N11" s="51"/>
      <c r="O11" s="51"/>
      <c r="P11" s="61"/>
      <c r="Q11" s="51"/>
    </row>
    <row r="12" spans="1:17" ht="17" customHeight="1" thickTop="1">
      <c r="A12" s="50">
        <v>4</v>
      </c>
      <c r="B12" s="53" t="s">
        <v>36</v>
      </c>
      <c r="C12" s="33" t="s">
        <v>37</v>
      </c>
      <c r="D12" s="66" t="s">
        <v>27</v>
      </c>
      <c r="E12" s="69" t="s">
        <v>18</v>
      </c>
      <c r="F12" s="34">
        <v>18</v>
      </c>
      <c r="G12" s="35">
        <v>1.38</v>
      </c>
      <c r="H12" s="34">
        <f t="shared" si="0"/>
        <v>24.839999999999996</v>
      </c>
      <c r="I12" s="34">
        <f>ROUNDDOWN(16/G12,1)</f>
        <v>11.5</v>
      </c>
      <c r="J12" s="72">
        <f t="shared" ref="J12" si="9">50-(I12+I13+I14)</f>
        <v>11.600000000000001</v>
      </c>
      <c r="K12" s="34">
        <f t="shared" si="2"/>
        <v>6.5</v>
      </c>
      <c r="L12" s="34">
        <f t="shared" si="3"/>
        <v>8.9699999999999971</v>
      </c>
      <c r="M12" s="15">
        <f t="shared" si="4"/>
        <v>15.87</v>
      </c>
      <c r="N12" s="62">
        <f t="shared" ref="N12" si="10">SUM(M12,M13,M14)</f>
        <v>47.733999999999995</v>
      </c>
      <c r="O12" s="62" t="s">
        <v>38</v>
      </c>
      <c r="P12" s="59">
        <v>3.9</v>
      </c>
      <c r="Q12" s="62" t="s">
        <v>63</v>
      </c>
    </row>
    <row r="13" spans="1:17">
      <c r="A13" s="50"/>
      <c r="B13" s="54"/>
      <c r="C13" s="36" t="s">
        <v>39</v>
      </c>
      <c r="D13" s="67"/>
      <c r="E13" s="70"/>
      <c r="F13" s="37">
        <v>18</v>
      </c>
      <c r="G13" s="38">
        <v>1.21</v>
      </c>
      <c r="H13" s="37">
        <f t="shared" si="0"/>
        <v>21.78</v>
      </c>
      <c r="I13" s="34">
        <f>ROUNDDOWN(16/G13,1)</f>
        <v>13.2</v>
      </c>
      <c r="J13" s="73"/>
      <c r="K13" s="37">
        <f t="shared" si="2"/>
        <v>4.8000000000000007</v>
      </c>
      <c r="L13" s="37">
        <f t="shared" si="3"/>
        <v>5.8080000000000016</v>
      </c>
      <c r="M13" s="17">
        <f t="shared" si="4"/>
        <v>15.972</v>
      </c>
      <c r="N13" s="50"/>
      <c r="O13" s="50"/>
      <c r="P13" s="60"/>
      <c r="Q13" s="50"/>
    </row>
    <row r="14" spans="1:17" ht="17" thickBot="1">
      <c r="A14" s="51"/>
      <c r="B14" s="55"/>
      <c r="C14" s="39" t="s">
        <v>40</v>
      </c>
      <c r="D14" s="68"/>
      <c r="E14" s="71"/>
      <c r="F14" s="40">
        <v>18</v>
      </c>
      <c r="G14" s="41">
        <v>1.1599999999999999</v>
      </c>
      <c r="H14" s="40">
        <f t="shared" si="0"/>
        <v>20.88</v>
      </c>
      <c r="I14" s="42">
        <f>ROUNDDOWN(16/G14,1)</f>
        <v>13.7</v>
      </c>
      <c r="J14" s="74"/>
      <c r="K14" s="40">
        <f t="shared" si="2"/>
        <v>4.3000000000000007</v>
      </c>
      <c r="L14" s="40">
        <f t="shared" si="3"/>
        <v>4.9880000000000013</v>
      </c>
      <c r="M14" s="19">
        <f t="shared" si="4"/>
        <v>15.891999999999998</v>
      </c>
      <c r="N14" s="51"/>
      <c r="O14" s="51"/>
      <c r="P14" s="61"/>
      <c r="Q14" s="51"/>
    </row>
    <row r="15" spans="1:17" ht="17" customHeight="1" thickTop="1">
      <c r="A15" s="52">
        <v>5</v>
      </c>
      <c r="B15" s="75" t="s">
        <v>41</v>
      </c>
      <c r="C15" s="43" t="s">
        <v>42</v>
      </c>
      <c r="D15" s="78" t="s">
        <v>27</v>
      </c>
      <c r="E15" s="59" t="s">
        <v>18</v>
      </c>
      <c r="F15" s="15">
        <v>18</v>
      </c>
      <c r="G15" s="31">
        <v>0.40400000000000003</v>
      </c>
      <c r="H15" s="15">
        <f t="shared" si="0"/>
        <v>7.2720000000000002</v>
      </c>
      <c r="I15" s="15">
        <v>18</v>
      </c>
      <c r="J15" s="72">
        <f t="shared" ref="J15" si="11">50-(I15+I16+I17)</f>
        <v>-4</v>
      </c>
      <c r="K15" s="15">
        <f t="shared" si="2"/>
        <v>0</v>
      </c>
      <c r="L15" s="15">
        <f t="shared" si="3"/>
        <v>0</v>
      </c>
      <c r="M15" s="15">
        <f t="shared" si="4"/>
        <v>7.2720000000000002</v>
      </c>
      <c r="N15" s="62">
        <f t="shared" ref="N15" si="12">SUM(M15,M16,M17)</f>
        <v>36.864000000000004</v>
      </c>
      <c r="O15" s="62" t="s">
        <v>43</v>
      </c>
      <c r="P15" s="59">
        <v>6.8</v>
      </c>
      <c r="Q15" s="62" t="s">
        <v>64</v>
      </c>
    </row>
    <row r="16" spans="1:17">
      <c r="A16" s="50"/>
      <c r="B16" s="76"/>
      <c r="C16" s="44" t="s">
        <v>44</v>
      </c>
      <c r="D16" s="79"/>
      <c r="E16" s="60"/>
      <c r="F16" s="17">
        <v>18</v>
      </c>
      <c r="G16" s="31">
        <v>1.06</v>
      </c>
      <c r="H16" s="17">
        <f t="shared" si="0"/>
        <v>19.080000000000002</v>
      </c>
      <c r="I16" s="15">
        <v>18</v>
      </c>
      <c r="J16" s="73"/>
      <c r="K16" s="17">
        <f t="shared" si="2"/>
        <v>0</v>
      </c>
      <c r="L16" s="17">
        <f t="shared" si="3"/>
        <v>0</v>
      </c>
      <c r="M16" s="17">
        <f t="shared" si="4"/>
        <v>19.080000000000002</v>
      </c>
      <c r="N16" s="50"/>
      <c r="O16" s="50"/>
      <c r="P16" s="60"/>
      <c r="Q16" s="50"/>
    </row>
    <row r="17" spans="1:17" ht="17" thickBot="1">
      <c r="A17" s="51"/>
      <c r="B17" s="77"/>
      <c r="C17" s="39" t="s">
        <v>45</v>
      </c>
      <c r="D17" s="80"/>
      <c r="E17" s="82"/>
      <c r="F17" s="19">
        <v>18</v>
      </c>
      <c r="G17" s="45">
        <v>0.58399999999999996</v>
      </c>
      <c r="H17" s="19">
        <f t="shared" si="0"/>
        <v>10.511999999999999</v>
      </c>
      <c r="I17" s="19">
        <v>18</v>
      </c>
      <c r="J17" s="74"/>
      <c r="K17" s="19">
        <f t="shared" si="2"/>
        <v>0</v>
      </c>
      <c r="L17" s="19">
        <f t="shared" si="3"/>
        <v>0</v>
      </c>
      <c r="M17" s="19">
        <f t="shared" si="4"/>
        <v>10.511999999999999</v>
      </c>
      <c r="N17" s="51"/>
      <c r="O17" s="51"/>
      <c r="P17" s="61"/>
      <c r="Q17" s="51"/>
    </row>
    <row r="18" spans="1:17" ht="17" customHeight="1" thickTop="1">
      <c r="A18" s="50">
        <v>6</v>
      </c>
      <c r="B18" s="75" t="s">
        <v>46</v>
      </c>
      <c r="C18" s="43" t="s">
        <v>47</v>
      </c>
      <c r="D18" s="78" t="s">
        <v>48</v>
      </c>
      <c r="E18" s="81" t="s">
        <v>18</v>
      </c>
      <c r="F18" s="13">
        <v>18</v>
      </c>
      <c r="G18" s="46">
        <v>1.52</v>
      </c>
      <c r="H18" s="14">
        <f t="shared" si="0"/>
        <v>27.36</v>
      </c>
      <c r="I18" s="13">
        <f t="shared" ref="I18:I23" si="13">ROUNDUP(16/G18,1)</f>
        <v>10.6</v>
      </c>
      <c r="J18" s="62">
        <f t="shared" ref="J18" si="14">50-(I18+I19+I20)</f>
        <v>22.500000000000004</v>
      </c>
      <c r="K18" s="15">
        <f t="shared" si="2"/>
        <v>7.4</v>
      </c>
      <c r="L18" s="15">
        <f t="shared" si="3"/>
        <v>11.248000000000001</v>
      </c>
      <c r="M18" s="14">
        <f t="shared" si="4"/>
        <v>16.111999999999998</v>
      </c>
      <c r="N18" s="62">
        <f t="shared" ref="N18" si="15">SUM(M18,M19,M20)</f>
        <v>48.278999999999996</v>
      </c>
      <c r="O18" s="62" t="s">
        <v>49</v>
      </c>
      <c r="P18" s="59">
        <v>20.2</v>
      </c>
      <c r="Q18" s="62" t="s">
        <v>65</v>
      </c>
    </row>
    <row r="19" spans="1:17">
      <c r="A19" s="50"/>
      <c r="B19" s="76"/>
      <c r="C19" s="43" t="s">
        <v>50</v>
      </c>
      <c r="D19" s="79"/>
      <c r="E19" s="60"/>
      <c r="F19" s="17">
        <v>18</v>
      </c>
      <c r="G19" s="31">
        <v>1.85</v>
      </c>
      <c r="H19" s="17">
        <f t="shared" si="0"/>
        <v>33.300000000000004</v>
      </c>
      <c r="I19" s="15">
        <f t="shared" si="13"/>
        <v>8.6999999999999993</v>
      </c>
      <c r="J19" s="50"/>
      <c r="K19" s="17">
        <f t="shared" si="2"/>
        <v>9.3000000000000007</v>
      </c>
      <c r="L19" s="17">
        <f t="shared" si="3"/>
        <v>17.205000000000005</v>
      </c>
      <c r="M19" s="17">
        <f t="shared" si="4"/>
        <v>16.094999999999999</v>
      </c>
      <c r="N19" s="50"/>
      <c r="O19" s="50"/>
      <c r="P19" s="60"/>
      <c r="Q19" s="50"/>
    </row>
    <row r="20" spans="1:17" ht="17" thickBot="1">
      <c r="A20" s="51"/>
      <c r="B20" s="77"/>
      <c r="C20" s="39" t="s">
        <v>51</v>
      </c>
      <c r="D20" s="80"/>
      <c r="E20" s="61"/>
      <c r="F20" s="19">
        <v>18</v>
      </c>
      <c r="G20" s="45">
        <v>1.96</v>
      </c>
      <c r="H20" s="19">
        <f t="shared" si="0"/>
        <v>35.28</v>
      </c>
      <c r="I20" s="20">
        <f t="shared" si="13"/>
        <v>8.1999999999999993</v>
      </c>
      <c r="J20" s="51"/>
      <c r="K20" s="19">
        <f t="shared" si="2"/>
        <v>9.8000000000000007</v>
      </c>
      <c r="L20" s="19">
        <f t="shared" si="3"/>
        <v>19.208000000000002</v>
      </c>
      <c r="M20" s="19">
        <f t="shared" si="4"/>
        <v>16.071999999999999</v>
      </c>
      <c r="N20" s="51"/>
      <c r="O20" s="51"/>
      <c r="P20" s="61"/>
      <c r="Q20" s="51"/>
    </row>
    <row r="21" spans="1:17" ht="17" customHeight="1" thickTop="1">
      <c r="A21" s="83">
        <v>7</v>
      </c>
      <c r="B21" s="75" t="s">
        <v>52</v>
      </c>
      <c r="C21" s="43" t="s">
        <v>53</v>
      </c>
      <c r="D21" s="78" t="s">
        <v>48</v>
      </c>
      <c r="E21" s="59" t="s">
        <v>18</v>
      </c>
      <c r="F21" s="15">
        <v>18</v>
      </c>
      <c r="G21" s="31">
        <v>1.84</v>
      </c>
      <c r="H21" s="15">
        <f>F21*G21</f>
        <v>33.120000000000005</v>
      </c>
      <c r="I21" s="15">
        <f t="shared" si="13"/>
        <v>8.6999999999999993</v>
      </c>
      <c r="J21" s="62">
        <f t="shared" ref="J21" si="16">50-(I21+I22+I23)</f>
        <v>24.900000000000006</v>
      </c>
      <c r="K21" s="15">
        <f>F21-I21</f>
        <v>9.3000000000000007</v>
      </c>
      <c r="L21" s="15">
        <f>H21-I21*G21</f>
        <v>17.112000000000005</v>
      </c>
      <c r="M21" s="15">
        <f>G21*I21</f>
        <v>16.007999999999999</v>
      </c>
      <c r="N21" s="62">
        <f t="shared" ref="N21" si="17">SUM(M21,M22,M23)</f>
        <v>48.228999999999992</v>
      </c>
      <c r="O21" s="62" t="s">
        <v>54</v>
      </c>
      <c r="P21" s="85" t="s">
        <v>59</v>
      </c>
      <c r="Q21" s="62" t="s">
        <v>66</v>
      </c>
    </row>
    <row r="22" spans="1:17">
      <c r="A22" s="83"/>
      <c r="B22" s="76"/>
      <c r="C22" s="44" t="s">
        <v>55</v>
      </c>
      <c r="D22" s="79"/>
      <c r="E22" s="60"/>
      <c r="F22" s="17">
        <v>18</v>
      </c>
      <c r="G22" s="31">
        <v>1.99</v>
      </c>
      <c r="H22" s="17">
        <f>F22*G22</f>
        <v>35.82</v>
      </c>
      <c r="I22" s="15">
        <f t="shared" si="13"/>
        <v>8.1</v>
      </c>
      <c r="J22" s="50"/>
      <c r="K22" s="17">
        <f>F22-I22</f>
        <v>9.9</v>
      </c>
      <c r="L22" s="17">
        <f>H22-I22*G22</f>
        <v>19.701000000000001</v>
      </c>
      <c r="M22" s="17">
        <f>G22*I22</f>
        <v>16.119</v>
      </c>
      <c r="N22" s="50"/>
      <c r="O22" s="50"/>
      <c r="P22" s="86"/>
      <c r="Q22" s="50"/>
    </row>
    <row r="23" spans="1:17" ht="17" thickBot="1">
      <c r="A23" s="84"/>
      <c r="B23" s="77"/>
      <c r="C23" s="39" t="s">
        <v>56</v>
      </c>
      <c r="D23" s="80"/>
      <c r="E23" s="61"/>
      <c r="F23" s="19">
        <v>18</v>
      </c>
      <c r="G23" s="45">
        <v>1.94</v>
      </c>
      <c r="H23" s="19">
        <f>F23*G23</f>
        <v>34.92</v>
      </c>
      <c r="I23" s="20">
        <f t="shared" si="13"/>
        <v>8.2999999999999989</v>
      </c>
      <c r="J23" s="51"/>
      <c r="K23" s="19">
        <f>F23-I23</f>
        <v>9.7000000000000011</v>
      </c>
      <c r="L23" s="19">
        <f>H23-I23*G23</f>
        <v>18.818000000000005</v>
      </c>
      <c r="M23" s="19">
        <f>G23*I23</f>
        <v>16.101999999999997</v>
      </c>
      <c r="N23" s="51"/>
      <c r="O23" s="51"/>
      <c r="P23" s="87"/>
      <c r="Q23" s="51"/>
    </row>
    <row r="24" spans="1:17" ht="17" customHeight="1" thickTop="1">
      <c r="P24"/>
    </row>
    <row r="25" spans="1:17">
      <c r="P25"/>
    </row>
    <row r="26" spans="1:17">
      <c r="P26"/>
    </row>
    <row r="27" spans="1:17" ht="17" customHeight="1">
      <c r="P27"/>
    </row>
    <row r="28" spans="1:17">
      <c r="P28"/>
    </row>
    <row r="29" spans="1:17">
      <c r="P29"/>
    </row>
  </sheetData>
  <mergeCells count="63">
    <mergeCell ref="P18:P20"/>
    <mergeCell ref="P21:P23"/>
    <mergeCell ref="P3:P5"/>
    <mergeCell ref="P6:P8"/>
    <mergeCell ref="P9:P11"/>
    <mergeCell ref="P12:P14"/>
    <mergeCell ref="P15:P17"/>
    <mergeCell ref="Q21:Q23"/>
    <mergeCell ref="Q3:Q5"/>
    <mergeCell ref="Q6:Q8"/>
    <mergeCell ref="Q9:Q11"/>
    <mergeCell ref="Q12:Q14"/>
    <mergeCell ref="Q15:Q17"/>
    <mergeCell ref="Q18:Q20"/>
    <mergeCell ref="O21:O23"/>
    <mergeCell ref="A21:A23"/>
    <mergeCell ref="B21:B23"/>
    <mergeCell ref="D21:D23"/>
    <mergeCell ref="E21:E23"/>
    <mergeCell ref="J21:J23"/>
    <mergeCell ref="N21:N23"/>
    <mergeCell ref="O15:O17"/>
    <mergeCell ref="A18:A20"/>
    <mergeCell ref="B18:B20"/>
    <mergeCell ref="D18:D20"/>
    <mergeCell ref="E18:E20"/>
    <mergeCell ref="J18:J20"/>
    <mergeCell ref="N18:N20"/>
    <mergeCell ref="O18:O20"/>
    <mergeCell ref="A15:A17"/>
    <mergeCell ref="B15:B17"/>
    <mergeCell ref="D15:D17"/>
    <mergeCell ref="E15:E17"/>
    <mergeCell ref="J15:J17"/>
    <mergeCell ref="N15:N17"/>
    <mergeCell ref="O9:O11"/>
    <mergeCell ref="A12:A14"/>
    <mergeCell ref="B12:B14"/>
    <mergeCell ref="D12:D14"/>
    <mergeCell ref="E12:E14"/>
    <mergeCell ref="J12:J14"/>
    <mergeCell ref="N12:N14"/>
    <mergeCell ref="O12:O14"/>
    <mergeCell ref="A9:A11"/>
    <mergeCell ref="B9:B11"/>
    <mergeCell ref="D9:D11"/>
    <mergeCell ref="E9:E11"/>
    <mergeCell ref="J9:J11"/>
    <mergeCell ref="N9:N11"/>
    <mergeCell ref="O3:O5"/>
    <mergeCell ref="A6:A8"/>
    <mergeCell ref="B6:B8"/>
    <mergeCell ref="D6:D8"/>
    <mergeCell ref="E6:E8"/>
    <mergeCell ref="J6:J8"/>
    <mergeCell ref="N6:N8"/>
    <mergeCell ref="O6:O8"/>
    <mergeCell ref="A3:A5"/>
    <mergeCell ref="B3:B5"/>
    <mergeCell ref="D3:D5"/>
    <mergeCell ref="E3:E5"/>
    <mergeCell ref="J3:J5"/>
    <mergeCell ref="N3:N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진수 김</cp:lastModifiedBy>
  <cp:lastPrinted>2025-02-28T09:44:24Z</cp:lastPrinted>
  <dcterms:created xsi:type="dcterms:W3CDTF">2023-01-18T08:53:57Z</dcterms:created>
  <dcterms:modified xsi:type="dcterms:W3CDTF">2025-08-28T08:47:09Z</dcterms:modified>
</cp:coreProperties>
</file>