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리셋" sheetId="1" r:id="rId4"/>
  </sheets>
  <definedNames/>
  <calcPr/>
</workbook>
</file>

<file path=xl/sharedStrings.xml><?xml version="1.0" encoding="utf-8"?>
<sst xmlns="http://schemas.openxmlformats.org/spreadsheetml/2006/main" count="353" uniqueCount="168">
  <si>
    <t>프리셋 식별자</t>
  </si>
  <si>
    <t>챕터</t>
  </si>
  <si>
    <t>레벨</t>
  </si>
  <si>
    <t>스테이지 타입</t>
  </si>
  <si>
    <t>부대 가치</t>
  </si>
  <si>
    <t>유닛 리스트</t>
  </si>
  <si>
    <t>유닛 수</t>
  </si>
  <si>
    <t>진영</t>
  </si>
  <si>
    <t>지휘관</t>
  </si>
  <si>
    <t>설명</t>
  </si>
  <si>
    <t>Preset ID</t>
  </si>
  <si>
    <t>Chapter</t>
  </si>
  <si>
    <t>Level</t>
  </si>
  <si>
    <t>StageType</t>
  </si>
  <si>
    <t>Value</t>
  </si>
  <si>
    <t>UnitList</t>
  </si>
  <si>
    <t>UnitCount</t>
  </si>
  <si>
    <t>Faction</t>
  </si>
  <si>
    <t>Commander</t>
  </si>
  <si>
    <t>Desciption</t>
  </si>
  <si>
    <t>unitName</t>
  </si>
  <si>
    <t>Idx</t>
  </si>
  <si>
    <t>rarity</t>
  </si>
  <si>
    <t>normal</t>
  </si>
  <si>
    <t>null</t>
  </si>
  <si>
    <t>민병대 창병</t>
  </si>
  <si>
    <t>common</t>
  </si>
  <si>
    <t>장창병</t>
  </si>
  <si>
    <t>29,3</t>
  </si>
  <si>
    <t>도병</t>
  </si>
  <si>
    <t>1,4</t>
  </si>
  <si>
    <t>민병대 궁병</t>
  </si>
  <si>
    <t>척후병</t>
  </si>
  <si>
    <t>방패병</t>
  </si>
  <si>
    <t>2,3</t>
  </si>
  <si>
    <t>철퇴병</t>
  </si>
  <si>
    <t>암살단원</t>
  </si>
  <si>
    <t>0,29,0</t>
  </si>
  <si>
    <t>창기병</t>
  </si>
  <si>
    <t>5,3</t>
  </si>
  <si>
    <t>궁기병</t>
  </si>
  <si>
    <t>7,29</t>
  </si>
  <si>
    <t>친위대</t>
  </si>
  <si>
    <t>투창병</t>
  </si>
  <si>
    <t>empire</t>
  </si>
  <si>
    <t>14,4,3</t>
  </si>
  <si>
    <t>광전사</t>
  </si>
  <si>
    <t>26,33,33</t>
  </si>
  <si>
    <t>선봉장</t>
  </si>
  <si>
    <t>6,47,3</t>
  </si>
  <si>
    <t>습격자</t>
  </si>
  <si>
    <t>27,2,2</t>
  </si>
  <si>
    <t>드레이크 기수</t>
  </si>
  <si>
    <t>29,29,3,3</t>
  </si>
  <si>
    <t>하늘의 창</t>
  </si>
  <si>
    <t>divinitas</t>
  </si>
  <si>
    <t>17,0,28</t>
  </si>
  <si>
    <t>불의 검</t>
  </si>
  <si>
    <t>24,4,3</t>
  </si>
  <si>
    <t>석궁병</t>
  </si>
  <si>
    <t>22,22,8</t>
  </si>
  <si>
    <t>처단자</t>
  </si>
  <si>
    <t>31,40,29</t>
  </si>
  <si>
    <t>heptarchy</t>
  </si>
  <si>
    <t>심판자</t>
  </si>
  <si>
    <t>7,1,7,1</t>
  </si>
  <si>
    <t>파수꾼</t>
  </si>
  <si>
    <t>장검병</t>
  </si>
  <si>
    <t>8,9,9,9</t>
  </si>
  <si>
    <t>장궁병</t>
  </si>
  <si>
    <t>17,16,18,18</t>
  </si>
  <si>
    <t>철옹성</t>
  </si>
  <si>
    <t>11,11,13,4,4</t>
  </si>
  <si>
    <t>전투망치</t>
  </si>
  <si>
    <t>8,3,3,0,29,3,29</t>
  </si>
  <si>
    <t>군단병</t>
  </si>
  <si>
    <t>22,22,22,23</t>
  </si>
  <si>
    <t>월아 승병</t>
  </si>
  <si>
    <t>31,7,31,7,2</t>
  </si>
  <si>
    <t>사냥꾼</t>
  </si>
  <si>
    <t>10,47,34,10,47</t>
  </si>
  <si>
    <t>민병대 검병</t>
  </si>
  <si>
    <t>12,12,14,12,12</t>
  </si>
  <si>
    <t>약탈자</t>
  </si>
  <si>
    <t>49,7,5,7,7,23</t>
  </si>
  <si>
    <t>곤봉 승병</t>
  </si>
  <si>
    <t>11,1,29,11,11,29,1,29</t>
  </si>
  <si>
    <t>검귀</t>
  </si>
  <si>
    <t>13,35,34,13,47,4,34</t>
  </si>
  <si>
    <t>군단 궁병</t>
  </si>
  <si>
    <t>20,18,18,20,18,18</t>
  </si>
  <si>
    <t>연노병</t>
  </si>
  <si>
    <t>21,21,23,23,21,23,23,21,23,23</t>
  </si>
  <si>
    <t>투척병</t>
  </si>
  <si>
    <t>49,45,47,45,45</t>
  </si>
  <si>
    <t>소총수</t>
  </si>
  <si>
    <t>10,33,33,26,33,33,26,33</t>
  </si>
  <si>
    <t>mixed</t>
  </si>
  <si>
    <t>수호자</t>
  </si>
  <si>
    <t>14,48,49,14,14,14,48,14</t>
  </si>
  <si>
    <t>응징자</t>
  </si>
  <si>
    <t>25,24,23,23,23,25,22</t>
  </si>
  <si>
    <t>파쇄 전위병</t>
  </si>
  <si>
    <t>12,11,27,12,12,11,12,27,12,11</t>
  </si>
  <si>
    <t>땅거미</t>
  </si>
  <si>
    <t>17,17,35,18,17,35,18,17,17</t>
  </si>
  <si>
    <t>도전자</t>
  </si>
  <si>
    <t>7,37,7,34,34,37,4,6,37,4,34</t>
  </si>
  <si>
    <t>몰아치는 파도</t>
  </si>
  <si>
    <t>27,9,9,27,8,27,9,27,9,8,9,27,8</t>
  </si>
  <si>
    <t>타격대</t>
  </si>
  <si>
    <t>22,40,25,22,21,22,21,22,21,40</t>
  </si>
  <si>
    <t>악몽 기수</t>
  </si>
  <si>
    <t>6,4,4,5,4,4,2,2,2,2,6,6,10</t>
  </si>
  <si>
    <t>저주받은 기사</t>
  </si>
  <si>
    <t>13,47,3,13,47,45,15,47,15,47,3</t>
  </si>
  <si>
    <t>분쇄자</t>
  </si>
  <si>
    <t>8,8,34,34,8,9,4,49,8,8,49,8,9,4</t>
  </si>
  <si>
    <t>군의관</t>
  </si>
  <si>
    <t>elite</t>
  </si>
  <si>
    <t>40,32,3</t>
  </si>
  <si>
    <t>파괴자 슬래시</t>
  </si>
  <si>
    <t>추적자</t>
  </si>
  <si>
    <t>31,12,3</t>
  </si>
  <si>
    <t>맹진 레논</t>
  </si>
  <si>
    <t>방랑자</t>
  </si>
  <si>
    <t>43,7,44</t>
  </si>
  <si>
    <t>회오리 헨드릭스</t>
  </si>
  <si>
    <t>진홍 사제</t>
  </si>
  <si>
    <t>19,20</t>
  </si>
  <si>
    <t>망령 커트</t>
  </si>
  <si>
    <t>황금 사제</t>
  </si>
  <si>
    <t>27,39,37,39,28,36,27,39,36</t>
  </si>
  <si>
    <t>요새 프레디</t>
  </si>
  <si>
    <t>군단장</t>
  </si>
  <si>
    <t>15,12,50,31,15,12,47</t>
  </si>
  <si>
    <t>용광로 잰더</t>
  </si>
  <si>
    <t>봉인 풀린 자</t>
  </si>
  <si>
    <t>46,46,51,46,4,4,46</t>
  </si>
  <si>
    <t>멸시 액슬</t>
  </si>
  <si>
    <t>돌격대장</t>
  </si>
  <si>
    <t>41,48,28,18,23,43,38,16,25,17,22</t>
  </si>
  <si>
    <t>혼돈 페이지</t>
  </si>
  <si>
    <t>유목민 족장</t>
  </si>
  <si>
    <t>boss</t>
  </si>
  <si>
    <t>43,22,22,23,21</t>
  </si>
  <si>
    <t>흡혈귀 라자루스</t>
  </si>
  <si>
    <t>저격수</t>
  </si>
  <si>
    <t>49,37,18,36</t>
  </si>
  <si>
    <t>눈보라 호쉬</t>
  </si>
  <si>
    <t>떠도는 자</t>
  </si>
  <si>
    <t>41,15,33,33</t>
  </si>
  <si>
    <t>악몽 벨페고르</t>
  </si>
  <si>
    <t>암살단장</t>
  </si>
  <si>
    <t>46,20,19,44,20,19,44,44</t>
  </si>
  <si>
    <t>집념 아마록</t>
  </si>
  <si>
    <t>기괴한 주교</t>
  </si>
  <si>
    <t>20,18,18,20,36,18,20,18</t>
  </si>
  <si>
    <t>재앙 시리온</t>
  </si>
  <si>
    <t>노인 기사</t>
  </si>
  <si>
    <t>26,26,26,26,26,26,26,26,26,60</t>
  </si>
  <si>
    <t>잊힌 전설 슈타인</t>
  </si>
  <si>
    <t>미치광이</t>
  </si>
  <si>
    <t>사신</t>
  </si>
  <si>
    <t>고승</t>
  </si>
  <si>
    <t>반란군 지도자</t>
  </si>
  <si>
    <t>불굴의 방패</t>
  </si>
  <si>
    <t>폭풍의 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</si>
</sst>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2.0"/>
    <col customWidth="1" min="3" max="3" width="8.25"/>
    <col customWidth="1" min="4" max="4" width="6.0"/>
    <col customWidth="1" min="6" max="6" width="9.75"/>
    <col customWidth="1" min="7" max="7" width="27.0"/>
    <col customWidth="1" min="10" max="10" width="15.38"/>
    <col customWidth="1" min="11" max="11" width="48.88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M2" s="3" t="s">
        <v>20</v>
      </c>
      <c r="N2" s="3" t="s">
        <v>21</v>
      </c>
      <c r="O2" s="3" t="str">
        <f>IFERROR(__xludf.DUMMYFUNCTION("IMPORTRANGE(""https://docs.google.com/spreadsheets/d/1jWndX9egtj8QCLwxqWRKbU1rKKDpY5ybf99HY0MVUig/edit?gid=0#gid=0"",""스탯!$L$3:$L$70"")"),"unitPrice")</f>
        <v>unitPrice</v>
      </c>
      <c r="P2" s="4"/>
      <c r="Q2" s="4" t="s">
        <v>22</v>
      </c>
    </row>
    <row r="3">
      <c r="A3" s="5">
        <v>1.0</v>
      </c>
      <c r="B3" s="5">
        <v>1011.0</v>
      </c>
      <c r="C3" s="6">
        <v>1.0</v>
      </c>
      <c r="D3" s="6">
        <v>1.0</v>
      </c>
      <c r="E3" s="5" t="s">
        <v>23</v>
      </c>
      <c r="F3" s="7">
        <f>IFERROR(__xludf.DUMMYFUNCTION("SUM(ARRAYFORMULA(VLOOKUP(SPLIT(G3, "",""), $N:$O, 2, FALSE)))"),150.0)</f>
        <v>150</v>
      </c>
      <c r="G3" s="8">
        <v>2.0</v>
      </c>
      <c r="H3" s="9">
        <f>IFERROR(__xludf.DUMMYFUNCTION("IFERROR(COUNTA(SPLIT(G3, "","")), 0)"),1.0)</f>
        <v>1</v>
      </c>
      <c r="I3" s="6" t="s">
        <v>24</v>
      </c>
      <c r="L3" s="10"/>
      <c r="M3" s="10" t="s">
        <v>25</v>
      </c>
      <c r="N3" s="11">
        <v>0.0</v>
      </c>
      <c r="O3" s="9">
        <f>IFERROR(__xludf.DUMMYFUNCTION("""COMPUTED_VALUE"""),95.0)</f>
        <v>95</v>
      </c>
      <c r="P3" s="10" t="s">
        <v>26</v>
      </c>
      <c r="Q3" s="11">
        <v>1.0</v>
      </c>
    </row>
    <row r="4">
      <c r="A4" s="5">
        <v>2.0</v>
      </c>
      <c r="B4" s="5">
        <v>1012.0</v>
      </c>
      <c r="C4" s="6">
        <v>1.0</v>
      </c>
      <c r="D4" s="6">
        <v>1.0</v>
      </c>
      <c r="E4" s="5" t="s">
        <v>23</v>
      </c>
      <c r="F4" s="7">
        <f>IFERROR(__xludf.DUMMYFUNCTION("SUM(ARRAYFORMULA(VLOOKUP(SPLIT(G4, "",""), $N:$O, 2, FALSE)))"),120.0)</f>
        <v>120</v>
      </c>
      <c r="G4" s="8">
        <v>1.0</v>
      </c>
      <c r="H4" s="9">
        <f>IFERROR(__xludf.DUMMYFUNCTION("IFERROR(COUNTA(SPLIT(G4, "","")), 0)"),1.0)</f>
        <v>1</v>
      </c>
      <c r="I4" s="6" t="s">
        <v>24</v>
      </c>
      <c r="L4" s="10"/>
      <c r="M4" s="10" t="s">
        <v>27</v>
      </c>
      <c r="N4" s="11">
        <v>1.0</v>
      </c>
      <c r="O4" s="9">
        <f>IFERROR(__xludf.DUMMYFUNCTION("""COMPUTED_VALUE"""),120.0)</f>
        <v>120</v>
      </c>
      <c r="P4" s="10" t="s">
        <v>26</v>
      </c>
      <c r="Q4" s="11">
        <v>1.0</v>
      </c>
    </row>
    <row r="5">
      <c r="A5" s="5">
        <v>3.0</v>
      </c>
      <c r="B5" s="5">
        <v>1021.0</v>
      </c>
      <c r="C5" s="6">
        <v>1.0</v>
      </c>
      <c r="D5" s="6">
        <v>2.0</v>
      </c>
      <c r="E5" s="5" t="s">
        <v>23</v>
      </c>
      <c r="F5" s="7">
        <f>IFERROR(__xludf.DUMMYFUNCTION("SUM(ARRAYFORMULA(VLOOKUP(SPLIT(G5, "",""), $N:$O, 2, FALSE)))"),220.0)</f>
        <v>220</v>
      </c>
      <c r="G5" s="8" t="s">
        <v>28</v>
      </c>
      <c r="H5" s="9">
        <f>IFERROR(__xludf.DUMMYFUNCTION("IFERROR(COUNTA(SPLIT(G5, "","")), 0)"),2.0)</f>
        <v>2</v>
      </c>
      <c r="I5" s="6" t="s">
        <v>24</v>
      </c>
      <c r="L5" s="10"/>
      <c r="M5" s="10" t="s">
        <v>29</v>
      </c>
      <c r="N5" s="11">
        <v>2.0</v>
      </c>
      <c r="O5" s="9">
        <f>IFERROR(__xludf.DUMMYFUNCTION("""COMPUTED_VALUE"""),150.0)</f>
        <v>150</v>
      </c>
      <c r="P5" s="10" t="s">
        <v>26</v>
      </c>
      <c r="Q5" s="11">
        <v>1.0</v>
      </c>
    </row>
    <row r="6">
      <c r="A6" s="5">
        <v>4.0</v>
      </c>
      <c r="B6" s="5">
        <v>1022.0</v>
      </c>
      <c r="C6" s="6">
        <v>1.0</v>
      </c>
      <c r="D6" s="6">
        <v>2.0</v>
      </c>
      <c r="E6" s="5" t="s">
        <v>23</v>
      </c>
      <c r="F6" s="7">
        <f>IFERROR(__xludf.DUMMYFUNCTION("SUM(ARRAYFORMULA(VLOOKUP(SPLIT(G6, "",""), $N:$O, 2, FALSE)))"),250.0)</f>
        <v>250</v>
      </c>
      <c r="G6" s="8" t="s">
        <v>30</v>
      </c>
      <c r="H6" s="9">
        <f>IFERROR(__xludf.DUMMYFUNCTION("IFERROR(COUNTA(SPLIT(G6, "","")), 0)"),2.0)</f>
        <v>2</v>
      </c>
      <c r="I6" s="6" t="s">
        <v>24</v>
      </c>
      <c r="L6" s="10"/>
      <c r="M6" s="10" t="s">
        <v>31</v>
      </c>
      <c r="N6" s="11">
        <v>3.0</v>
      </c>
      <c r="O6" s="9">
        <f>IFERROR(__xludf.DUMMYFUNCTION("""COMPUTED_VALUE"""),100.0)</f>
        <v>100</v>
      </c>
      <c r="P6" s="10" t="s">
        <v>26</v>
      </c>
      <c r="Q6" s="11">
        <v>1.0</v>
      </c>
    </row>
    <row r="7">
      <c r="A7" s="5">
        <v>5.0</v>
      </c>
      <c r="B7" s="5">
        <v>1031.0</v>
      </c>
      <c r="C7" s="6">
        <v>1.0</v>
      </c>
      <c r="D7" s="6">
        <v>3.0</v>
      </c>
      <c r="E7" s="5" t="s">
        <v>23</v>
      </c>
      <c r="F7" s="7">
        <f>IFERROR(__xludf.DUMMYFUNCTION("SUM(ARRAYFORMULA(VLOOKUP(SPLIT(G7, "",""), $N:$O, 2, FALSE)))"),190.0)</f>
        <v>190</v>
      </c>
      <c r="G7" s="8">
        <v>12.0</v>
      </c>
      <c r="H7" s="9">
        <f>IFERROR(__xludf.DUMMYFUNCTION("IFERROR(COUNTA(SPLIT(G7, "","")), 0)"),1.0)</f>
        <v>1</v>
      </c>
      <c r="I7" s="6" t="s">
        <v>24</v>
      </c>
      <c r="L7" s="10"/>
      <c r="M7" s="10" t="s">
        <v>32</v>
      </c>
      <c r="N7" s="11">
        <v>4.0</v>
      </c>
      <c r="O7" s="9">
        <f>IFERROR(__xludf.DUMMYFUNCTION("""COMPUTED_VALUE"""),130.0)</f>
        <v>130</v>
      </c>
      <c r="P7" s="10" t="s">
        <v>26</v>
      </c>
      <c r="Q7" s="11">
        <v>1.0</v>
      </c>
    </row>
    <row r="8">
      <c r="A8" s="5">
        <v>6.0</v>
      </c>
      <c r="B8" s="5">
        <v>1032.0</v>
      </c>
      <c r="C8" s="6">
        <v>1.0</v>
      </c>
      <c r="D8" s="6">
        <v>3.0</v>
      </c>
      <c r="E8" s="5" t="s">
        <v>23</v>
      </c>
      <c r="F8" s="7">
        <f>IFERROR(__xludf.DUMMYFUNCTION("SUM(ARRAYFORMULA(VLOOKUP(SPLIT(G8, "",""), $N:$O, 2, FALSE)))"),180.0)</f>
        <v>180</v>
      </c>
      <c r="G8" s="8">
        <v>8.0</v>
      </c>
      <c r="H8" s="9">
        <f>IFERROR(__xludf.DUMMYFUNCTION("IFERROR(COUNTA(SPLIT(G8, "","")), 0)"),1.0)</f>
        <v>1</v>
      </c>
      <c r="I8" s="6" t="s">
        <v>24</v>
      </c>
      <c r="L8" s="10"/>
      <c r="M8" s="10" t="s">
        <v>33</v>
      </c>
      <c r="N8" s="11">
        <v>5.0</v>
      </c>
      <c r="O8" s="9">
        <f>IFERROR(__xludf.DUMMYFUNCTION("""COMPUTED_VALUE"""),190.0)</f>
        <v>190</v>
      </c>
      <c r="P8" s="10" t="s">
        <v>26</v>
      </c>
      <c r="Q8" s="11">
        <v>1.0</v>
      </c>
    </row>
    <row r="9">
      <c r="A9" s="5">
        <v>7.0</v>
      </c>
      <c r="B9" s="5">
        <v>1041.0</v>
      </c>
      <c r="C9" s="6">
        <v>1.0</v>
      </c>
      <c r="D9" s="6">
        <v>4.0</v>
      </c>
      <c r="E9" s="5" t="s">
        <v>23</v>
      </c>
      <c r="F9" s="7">
        <f>IFERROR(__xludf.DUMMYFUNCTION("SUM(ARRAYFORMULA(VLOOKUP(SPLIT(G9, "",""), $N:$O, 2, FALSE)))"),250.0)</f>
        <v>250</v>
      </c>
      <c r="G9" s="8" t="s">
        <v>34</v>
      </c>
      <c r="H9" s="9">
        <f>IFERROR(__xludf.DUMMYFUNCTION("IFERROR(COUNTA(SPLIT(G9, "","")), 0)"),2.0)</f>
        <v>2</v>
      </c>
      <c r="I9" s="6" t="s">
        <v>24</v>
      </c>
      <c r="L9" s="10"/>
      <c r="M9" s="10" t="s">
        <v>35</v>
      </c>
      <c r="N9" s="11">
        <v>6.0</v>
      </c>
      <c r="O9" s="9">
        <f>IFERROR(__xludf.DUMMYFUNCTION("""COMPUTED_VALUE"""),175.0)</f>
        <v>175</v>
      </c>
      <c r="P9" s="10" t="s">
        <v>26</v>
      </c>
      <c r="Q9" s="11">
        <v>1.0</v>
      </c>
    </row>
    <row r="10">
      <c r="A10" s="5">
        <v>8.0</v>
      </c>
      <c r="B10" s="5">
        <v>1042.0</v>
      </c>
      <c r="C10" s="6">
        <v>1.0</v>
      </c>
      <c r="D10" s="6">
        <v>4.0</v>
      </c>
      <c r="E10" s="5" t="s">
        <v>23</v>
      </c>
      <c r="F10" s="7">
        <f>IFERROR(__xludf.DUMMYFUNCTION("SUM(ARRAYFORMULA(VLOOKUP(SPLIT(G10, "",""), $N:$O, 2, FALSE)))"),250.0)</f>
        <v>250</v>
      </c>
      <c r="G10" s="8" t="s">
        <v>34</v>
      </c>
      <c r="H10" s="9">
        <f>IFERROR(__xludf.DUMMYFUNCTION("IFERROR(COUNTA(SPLIT(G10, "","")), 0)"),2.0)</f>
        <v>2</v>
      </c>
      <c r="I10" s="6" t="s">
        <v>24</v>
      </c>
      <c r="L10" s="10"/>
      <c r="M10" s="10" t="s">
        <v>36</v>
      </c>
      <c r="N10" s="11">
        <v>7.0</v>
      </c>
      <c r="O10" s="9">
        <f>IFERROR(__xludf.DUMMYFUNCTION("""COMPUTED_VALUE"""),165.0)</f>
        <v>165</v>
      </c>
      <c r="P10" s="10" t="s">
        <v>26</v>
      </c>
      <c r="Q10" s="11">
        <v>1.0</v>
      </c>
    </row>
    <row r="11">
      <c r="A11" s="5">
        <v>9.0</v>
      </c>
      <c r="B11" s="5">
        <v>1051.0</v>
      </c>
      <c r="C11" s="6">
        <v>1.0</v>
      </c>
      <c r="D11" s="6">
        <v>5.0</v>
      </c>
      <c r="E11" s="5" t="s">
        <v>23</v>
      </c>
      <c r="F11" s="7">
        <f>IFERROR(__xludf.DUMMYFUNCTION("SUM(ARRAYFORMULA(VLOOKUP(SPLIT(G11, "",""), $N:$O, 2, FALSE)))"),310.0)</f>
        <v>310</v>
      </c>
      <c r="G11" s="8" t="s">
        <v>37</v>
      </c>
      <c r="H11" s="9">
        <f>IFERROR(__xludf.DUMMYFUNCTION("IFERROR(COUNTA(SPLIT(G11, "","")), 0)"),3.0)</f>
        <v>3</v>
      </c>
      <c r="I11" s="6" t="s">
        <v>24</v>
      </c>
      <c r="L11" s="10"/>
      <c r="M11" s="10" t="s">
        <v>38</v>
      </c>
      <c r="N11" s="11">
        <v>8.0</v>
      </c>
      <c r="O11" s="9">
        <f>IFERROR(__xludf.DUMMYFUNCTION("""COMPUTED_VALUE"""),180.0)</f>
        <v>180</v>
      </c>
      <c r="P11" s="10" t="s">
        <v>26</v>
      </c>
      <c r="Q11" s="11">
        <v>1.0</v>
      </c>
    </row>
    <row r="12">
      <c r="A12" s="5">
        <v>10.0</v>
      </c>
      <c r="B12" s="5">
        <v>1052.0</v>
      </c>
      <c r="C12" s="6">
        <v>1.0</v>
      </c>
      <c r="D12" s="6">
        <v>5.0</v>
      </c>
      <c r="E12" s="5" t="s">
        <v>23</v>
      </c>
      <c r="F12" s="7">
        <f>IFERROR(__xludf.DUMMYFUNCTION("SUM(ARRAYFORMULA(VLOOKUP(SPLIT(G12, "",""), $N:$O, 2, FALSE)))"),290.0)</f>
        <v>290</v>
      </c>
      <c r="G12" s="8" t="s">
        <v>39</v>
      </c>
      <c r="H12" s="9">
        <f>IFERROR(__xludf.DUMMYFUNCTION("IFERROR(COUNTA(SPLIT(G12, "","")), 0)"),2.0)</f>
        <v>2</v>
      </c>
      <c r="I12" s="6" t="s">
        <v>24</v>
      </c>
      <c r="L12" s="10"/>
      <c r="M12" s="10" t="s">
        <v>40</v>
      </c>
      <c r="N12" s="11">
        <v>9.0</v>
      </c>
      <c r="O12" s="9">
        <f>IFERROR(__xludf.DUMMYFUNCTION("""COMPUTED_VALUE"""),155.0)</f>
        <v>155</v>
      </c>
      <c r="P12" s="10" t="s">
        <v>26</v>
      </c>
      <c r="Q12" s="11">
        <v>1.0</v>
      </c>
    </row>
    <row r="13">
      <c r="A13" s="5">
        <v>11.0</v>
      </c>
      <c r="B13" s="5">
        <v>1061.0</v>
      </c>
      <c r="C13" s="6">
        <v>1.0</v>
      </c>
      <c r="D13" s="6">
        <v>6.0</v>
      </c>
      <c r="E13" s="5" t="s">
        <v>23</v>
      </c>
      <c r="F13" s="7">
        <f>IFERROR(__xludf.DUMMYFUNCTION("SUM(ARRAYFORMULA(VLOOKUP(SPLIT(G13, "",""), $N:$O, 2, FALSE)))"),285.0)</f>
        <v>285</v>
      </c>
      <c r="G13" s="8" t="s">
        <v>41</v>
      </c>
      <c r="H13" s="9">
        <f>IFERROR(__xludf.DUMMYFUNCTION("IFERROR(COUNTA(SPLIT(G13, "","")), 0)"),2.0)</f>
        <v>2</v>
      </c>
      <c r="I13" s="6" t="s">
        <v>24</v>
      </c>
      <c r="L13" s="10"/>
      <c r="M13" s="10" t="s">
        <v>42</v>
      </c>
      <c r="N13" s="11">
        <v>10.0</v>
      </c>
      <c r="O13" s="9">
        <f>IFERROR(__xludf.DUMMYFUNCTION("""COMPUTED_VALUE"""),285.0)</f>
        <v>285</v>
      </c>
      <c r="P13" s="10" t="s">
        <v>26</v>
      </c>
      <c r="Q13" s="11">
        <v>1.0</v>
      </c>
    </row>
    <row r="14">
      <c r="A14" s="5">
        <v>12.0</v>
      </c>
      <c r="B14" s="5">
        <v>1062.0</v>
      </c>
      <c r="C14" s="6">
        <v>1.0</v>
      </c>
      <c r="D14" s="6">
        <v>6.0</v>
      </c>
      <c r="E14" s="5" t="s">
        <v>23</v>
      </c>
      <c r="F14" s="7">
        <f>IFERROR(__xludf.DUMMYFUNCTION("SUM(ARRAYFORMULA(VLOOKUP(SPLIT(G14, "",""), $N:$O, 2, FALSE)))"),285.0)</f>
        <v>285</v>
      </c>
      <c r="G14" s="8" t="s">
        <v>41</v>
      </c>
      <c r="H14" s="9">
        <f>IFERROR(__xludf.DUMMYFUNCTION("IFERROR(COUNTA(SPLIT(G14, "","")), 0)"),2.0)</f>
        <v>2</v>
      </c>
      <c r="I14" s="6" t="s">
        <v>24</v>
      </c>
      <c r="L14" s="10"/>
      <c r="M14" s="10" t="s">
        <v>43</v>
      </c>
      <c r="N14" s="11">
        <v>11.0</v>
      </c>
      <c r="O14" s="9">
        <f>IFERROR(__xludf.DUMMYFUNCTION("""COMPUTED_VALUE"""),160.0)</f>
        <v>160</v>
      </c>
      <c r="P14" s="10" t="s">
        <v>44</v>
      </c>
      <c r="Q14" s="11">
        <v>2.0</v>
      </c>
    </row>
    <row r="15">
      <c r="A15" s="5">
        <v>13.0</v>
      </c>
      <c r="B15" s="5">
        <v>1071.0</v>
      </c>
      <c r="C15" s="6">
        <v>1.0</v>
      </c>
      <c r="D15" s="6">
        <v>7.0</v>
      </c>
      <c r="E15" s="5" t="s">
        <v>23</v>
      </c>
      <c r="F15" s="7">
        <f>IFERROR(__xludf.DUMMYFUNCTION("SUM(ARRAYFORMULA(VLOOKUP(SPLIT(G15, "",""), $N:$O, 2, FALSE)))"),425.0)</f>
        <v>425</v>
      </c>
      <c r="G15" s="8" t="s">
        <v>45</v>
      </c>
      <c r="H15" s="9">
        <f>IFERROR(__xludf.DUMMYFUNCTION("IFERROR(COUNTA(SPLIT(G15, "","")), 0)"),3.0)</f>
        <v>3</v>
      </c>
      <c r="I15" s="6" t="s">
        <v>24</v>
      </c>
      <c r="L15" s="10"/>
      <c r="M15" s="10" t="s">
        <v>46</v>
      </c>
      <c r="N15" s="11">
        <v>12.0</v>
      </c>
      <c r="O15" s="9">
        <f>IFERROR(__xludf.DUMMYFUNCTION("""COMPUTED_VALUE"""),190.0)</f>
        <v>190</v>
      </c>
      <c r="P15" s="10" t="s">
        <v>44</v>
      </c>
      <c r="Q15" s="11">
        <v>1.0</v>
      </c>
    </row>
    <row r="16">
      <c r="A16" s="5">
        <v>14.0</v>
      </c>
      <c r="B16" s="5">
        <v>1072.0</v>
      </c>
      <c r="C16" s="6">
        <v>1.0</v>
      </c>
      <c r="D16" s="6">
        <v>7.0</v>
      </c>
      <c r="E16" s="5" t="s">
        <v>23</v>
      </c>
      <c r="F16" s="7">
        <f>IFERROR(__xludf.DUMMYFUNCTION("SUM(ARRAYFORMULA(VLOOKUP(SPLIT(G16, "",""), $N:$O, 2, FALSE)))"),445.0)</f>
        <v>445</v>
      </c>
      <c r="G16" s="8" t="s">
        <v>47</v>
      </c>
      <c r="H16" s="9">
        <f>IFERROR(__xludf.DUMMYFUNCTION("IFERROR(COUNTA(SPLIT(G16, "","")), 0)"),3.0)</f>
        <v>3</v>
      </c>
      <c r="I16" s="6" t="s">
        <v>24</v>
      </c>
      <c r="L16" s="10"/>
      <c r="M16" s="10" t="s">
        <v>48</v>
      </c>
      <c r="N16" s="11">
        <v>13.0</v>
      </c>
      <c r="O16" s="9">
        <f>IFERROR(__xludf.DUMMYFUNCTION("""COMPUTED_VALUE"""),230.0)</f>
        <v>230</v>
      </c>
      <c r="P16" s="10" t="s">
        <v>44</v>
      </c>
      <c r="Q16" s="11">
        <v>2.0</v>
      </c>
    </row>
    <row r="17">
      <c r="A17" s="5">
        <v>15.0</v>
      </c>
      <c r="B17" s="5">
        <v>1091.0</v>
      </c>
      <c r="C17" s="6">
        <v>1.0</v>
      </c>
      <c r="D17" s="6">
        <v>9.0</v>
      </c>
      <c r="E17" s="5" t="s">
        <v>23</v>
      </c>
      <c r="F17" s="7">
        <f>IFERROR(__xludf.DUMMYFUNCTION("SUM(ARRAYFORMULA(VLOOKUP(SPLIT(G17, "",""), $N:$O, 2, FALSE)))"),415.0)</f>
        <v>415</v>
      </c>
      <c r="G17" s="8" t="s">
        <v>49</v>
      </c>
      <c r="H17" s="9">
        <f>IFERROR(__xludf.DUMMYFUNCTION("IFERROR(COUNTA(SPLIT(G17, "","")), 0)"),3.0)</f>
        <v>3</v>
      </c>
      <c r="I17" s="6" t="s">
        <v>24</v>
      </c>
      <c r="L17" s="10"/>
      <c r="M17" s="10" t="s">
        <v>50</v>
      </c>
      <c r="N17" s="11">
        <v>14.0</v>
      </c>
      <c r="O17" s="9">
        <f>IFERROR(__xludf.DUMMYFUNCTION("""COMPUTED_VALUE"""),195.0)</f>
        <v>195</v>
      </c>
      <c r="P17" s="10" t="s">
        <v>44</v>
      </c>
      <c r="Q17" s="11">
        <v>2.0</v>
      </c>
    </row>
    <row r="18">
      <c r="A18" s="5">
        <v>16.0</v>
      </c>
      <c r="B18" s="5">
        <v>1092.0</v>
      </c>
      <c r="C18" s="6">
        <v>1.0</v>
      </c>
      <c r="D18" s="6">
        <v>9.0</v>
      </c>
      <c r="E18" s="5" t="s">
        <v>23</v>
      </c>
      <c r="F18" s="7">
        <f>IFERROR(__xludf.DUMMYFUNCTION("SUM(ARRAYFORMULA(VLOOKUP(SPLIT(G18, "",""), $N:$O, 2, FALSE)))"),455.0)</f>
        <v>455</v>
      </c>
      <c r="G18" s="8" t="s">
        <v>51</v>
      </c>
      <c r="H18" s="9">
        <f>IFERROR(__xludf.DUMMYFUNCTION("IFERROR(COUNTA(SPLIT(G18, "","")), 0)"),3.0)</f>
        <v>3</v>
      </c>
      <c r="I18" s="6" t="s">
        <v>24</v>
      </c>
      <c r="L18" s="10"/>
      <c r="M18" s="10" t="s">
        <v>52</v>
      </c>
      <c r="N18" s="11">
        <v>15.0</v>
      </c>
      <c r="O18" s="9">
        <f>IFERROR(__xludf.DUMMYFUNCTION("""COMPUTED_VALUE"""),420.0)</f>
        <v>420</v>
      </c>
      <c r="P18" s="10" t="s">
        <v>44</v>
      </c>
      <c r="Q18" s="11">
        <v>3.0</v>
      </c>
    </row>
    <row r="19">
      <c r="A19" s="5">
        <v>17.0</v>
      </c>
      <c r="B19" s="5">
        <v>1101.0</v>
      </c>
      <c r="C19" s="6">
        <v>1.0</v>
      </c>
      <c r="D19" s="6">
        <v>10.0</v>
      </c>
      <c r="E19" s="5" t="s">
        <v>23</v>
      </c>
      <c r="F19" s="7">
        <f>IFERROR(__xludf.DUMMYFUNCTION("SUM(ARRAYFORMULA(VLOOKUP(SPLIT(G19, "",""), $N:$O, 2, FALSE)))"),440.0)</f>
        <v>440</v>
      </c>
      <c r="G19" s="8" t="s">
        <v>53</v>
      </c>
      <c r="H19" s="9">
        <f>IFERROR(__xludf.DUMMYFUNCTION("IFERROR(COUNTA(SPLIT(G19, "","")), 0)"),4.0)</f>
        <v>4</v>
      </c>
      <c r="I19" s="6" t="s">
        <v>24</v>
      </c>
      <c r="L19" s="10"/>
      <c r="M19" s="10" t="s">
        <v>54</v>
      </c>
      <c r="N19" s="11">
        <v>16.0</v>
      </c>
      <c r="O19" s="9">
        <f>IFERROR(__xludf.DUMMYFUNCTION("""COMPUTED_VALUE"""),200.0)</f>
        <v>200</v>
      </c>
      <c r="P19" s="10" t="s">
        <v>55</v>
      </c>
      <c r="Q19" s="11">
        <v>2.0</v>
      </c>
    </row>
    <row r="20">
      <c r="A20" s="5">
        <v>18.0</v>
      </c>
      <c r="B20" s="5">
        <v>1102.0</v>
      </c>
      <c r="C20" s="6">
        <v>1.0</v>
      </c>
      <c r="D20" s="6">
        <v>10.0</v>
      </c>
      <c r="E20" s="5" t="s">
        <v>23</v>
      </c>
      <c r="F20" s="7">
        <f>IFERROR(__xludf.DUMMYFUNCTION("SUM(ARRAYFORMULA(VLOOKUP(SPLIT(G20, "",""), $N:$O, 2, FALSE)))"),480.0)</f>
        <v>480</v>
      </c>
      <c r="G20" s="8" t="s">
        <v>56</v>
      </c>
      <c r="H20" s="9">
        <f>IFERROR(__xludf.DUMMYFUNCTION("IFERROR(COUNTA(SPLIT(G20, "","")), 0)"),3.0)</f>
        <v>3</v>
      </c>
      <c r="I20" s="6" t="s">
        <v>24</v>
      </c>
      <c r="L20" s="10"/>
      <c r="M20" s="10" t="s">
        <v>57</v>
      </c>
      <c r="N20" s="11">
        <v>17.0</v>
      </c>
      <c r="O20" s="9">
        <f>IFERROR(__xludf.DUMMYFUNCTION("""COMPUTED_VALUE"""),235.0)</f>
        <v>235</v>
      </c>
      <c r="P20" s="10" t="s">
        <v>55</v>
      </c>
      <c r="Q20" s="11">
        <v>2.0</v>
      </c>
    </row>
    <row r="21">
      <c r="A21" s="5">
        <v>19.0</v>
      </c>
      <c r="B21" s="5">
        <v>1111.0</v>
      </c>
      <c r="C21" s="6">
        <v>1.0</v>
      </c>
      <c r="D21" s="6">
        <v>11.0</v>
      </c>
      <c r="E21" s="5" t="s">
        <v>23</v>
      </c>
      <c r="F21" s="7">
        <f>IFERROR(__xludf.DUMMYFUNCTION("SUM(ARRAYFORMULA(VLOOKUP(SPLIT(G21, "",""), $N:$O, 2, FALSE)))"),450.0)</f>
        <v>450</v>
      </c>
      <c r="G21" s="8" t="s">
        <v>58</v>
      </c>
      <c r="H21" s="9">
        <f>IFERROR(__xludf.DUMMYFUNCTION("IFERROR(COUNTA(SPLIT(G21, "","")), 0)"),3.0)</f>
        <v>3</v>
      </c>
      <c r="I21" s="6" t="s">
        <v>24</v>
      </c>
      <c r="L21" s="10"/>
      <c r="M21" s="10" t="s">
        <v>59</v>
      </c>
      <c r="N21" s="11">
        <v>18.0</v>
      </c>
      <c r="O21" s="9">
        <f>IFERROR(__xludf.DUMMYFUNCTION("""COMPUTED_VALUE"""),185.0)</f>
        <v>185</v>
      </c>
      <c r="P21" s="10" t="s">
        <v>55</v>
      </c>
      <c r="Q21" s="11">
        <v>2.0</v>
      </c>
    </row>
    <row r="22">
      <c r="A22" s="5">
        <v>20.0</v>
      </c>
      <c r="B22" s="5">
        <v>1112.0</v>
      </c>
      <c r="C22" s="6">
        <v>1.0</v>
      </c>
      <c r="D22" s="6">
        <v>11.0</v>
      </c>
      <c r="E22" s="5" t="s">
        <v>23</v>
      </c>
      <c r="F22" s="7">
        <f>IFERROR(__xludf.DUMMYFUNCTION("SUM(ARRAYFORMULA(VLOOKUP(SPLIT(G22, "",""), $N:$O, 2, FALSE)))"),630.0)</f>
        <v>630</v>
      </c>
      <c r="G22" s="8" t="s">
        <v>60</v>
      </c>
      <c r="H22" s="9">
        <f>IFERROR(__xludf.DUMMYFUNCTION("IFERROR(COUNTA(SPLIT(G22, "","")), 0)"),3.0)</f>
        <v>3</v>
      </c>
      <c r="I22" s="6" t="s">
        <v>24</v>
      </c>
      <c r="L22" s="10"/>
      <c r="M22" s="10" t="s">
        <v>61</v>
      </c>
      <c r="N22" s="11">
        <v>19.0</v>
      </c>
      <c r="O22" s="9">
        <f>IFERROR(__xludf.DUMMYFUNCTION("""COMPUTED_VALUE"""),215.0)</f>
        <v>215</v>
      </c>
      <c r="P22" s="10" t="s">
        <v>55</v>
      </c>
      <c r="Q22" s="11">
        <v>3.0</v>
      </c>
    </row>
    <row r="23">
      <c r="A23" s="5">
        <v>21.0</v>
      </c>
      <c r="B23" s="5">
        <v>1121.0</v>
      </c>
      <c r="C23" s="6">
        <v>1.0</v>
      </c>
      <c r="D23" s="6">
        <v>12.0</v>
      </c>
      <c r="E23" s="5" t="s">
        <v>23</v>
      </c>
      <c r="F23" s="7">
        <f>IFERROR(__xludf.DUMMYFUNCTION("SUM(ARRAYFORMULA(VLOOKUP(SPLIT(G23, "",""), $N:$O, 2, FALSE)))"),560.0)</f>
        <v>560</v>
      </c>
      <c r="G23" s="8" t="s">
        <v>62</v>
      </c>
      <c r="H23" s="9">
        <f>IFERROR(__xludf.DUMMYFUNCTION("IFERROR(COUNTA(SPLIT(G23, "","")), 0)"),3.0)</f>
        <v>3</v>
      </c>
      <c r="I23" s="6" t="s">
        <v>63</v>
      </c>
      <c r="L23" s="10"/>
      <c r="M23" s="10" t="s">
        <v>64</v>
      </c>
      <c r="N23" s="11">
        <v>20.0</v>
      </c>
      <c r="O23" s="9">
        <f>IFERROR(__xludf.DUMMYFUNCTION("""COMPUTED_VALUE"""),355.0)</f>
        <v>355</v>
      </c>
      <c r="P23" s="10" t="s">
        <v>55</v>
      </c>
      <c r="Q23" s="11">
        <v>2.0</v>
      </c>
    </row>
    <row r="24">
      <c r="A24" s="5">
        <v>22.0</v>
      </c>
      <c r="B24" s="5">
        <v>1122.0</v>
      </c>
      <c r="C24" s="6">
        <v>1.0</v>
      </c>
      <c r="D24" s="6">
        <v>12.0</v>
      </c>
      <c r="E24" s="5" t="s">
        <v>23</v>
      </c>
      <c r="F24" s="7">
        <f>IFERROR(__xludf.DUMMYFUNCTION("SUM(ARRAYFORMULA(VLOOKUP(SPLIT(G24, "",""), $N:$O, 2, FALSE)))"),570.0)</f>
        <v>570</v>
      </c>
      <c r="G24" s="8" t="s">
        <v>65</v>
      </c>
      <c r="H24" s="9">
        <f>IFERROR(__xludf.DUMMYFUNCTION("IFERROR(COUNTA(SPLIT(G24, "","")), 0)"),4.0)</f>
        <v>4</v>
      </c>
      <c r="I24" s="6" t="s">
        <v>24</v>
      </c>
      <c r="L24" s="10"/>
      <c r="M24" s="10" t="s">
        <v>66</v>
      </c>
      <c r="N24" s="11">
        <v>21.0</v>
      </c>
      <c r="O24" s="9">
        <f>IFERROR(__xludf.DUMMYFUNCTION("""COMPUTED_VALUE"""),165.0)</f>
        <v>165</v>
      </c>
      <c r="P24" s="10" t="s">
        <v>63</v>
      </c>
      <c r="Q24" s="11">
        <v>2.0</v>
      </c>
    </row>
    <row r="25">
      <c r="A25" s="5">
        <v>23.0</v>
      </c>
      <c r="B25" s="5">
        <v>1131.0</v>
      </c>
      <c r="C25" s="6">
        <v>1.0</v>
      </c>
      <c r="D25" s="6">
        <v>13.0</v>
      </c>
      <c r="E25" s="5" t="s">
        <v>23</v>
      </c>
      <c r="F25" s="7">
        <f>IFERROR(__xludf.DUMMYFUNCTION("SUM(ARRAYFORMULA(VLOOKUP(SPLIT(G25, "",""), $N:$O, 2, FALSE)))"),630.0)</f>
        <v>630</v>
      </c>
      <c r="G25" s="8" t="s">
        <v>60</v>
      </c>
      <c r="H25" s="9">
        <f>IFERROR(__xludf.DUMMYFUNCTION("IFERROR(COUNTA(SPLIT(G25, "","")), 0)"),3.0)</f>
        <v>3</v>
      </c>
      <c r="I25" s="6" t="s">
        <v>24</v>
      </c>
      <c r="L25" s="10"/>
      <c r="M25" s="10" t="s">
        <v>67</v>
      </c>
      <c r="N25" s="11">
        <v>22.0</v>
      </c>
      <c r="O25" s="9">
        <f>IFERROR(__xludf.DUMMYFUNCTION("""COMPUTED_VALUE"""),225.0)</f>
        <v>225</v>
      </c>
      <c r="P25" s="10" t="s">
        <v>63</v>
      </c>
      <c r="Q25" s="11">
        <v>2.0</v>
      </c>
    </row>
    <row r="26">
      <c r="A26" s="5">
        <v>24.0</v>
      </c>
      <c r="B26" s="5">
        <v>1132.0</v>
      </c>
      <c r="C26" s="6">
        <v>1.0</v>
      </c>
      <c r="D26" s="6">
        <v>13.0</v>
      </c>
      <c r="E26" s="5" t="s">
        <v>23</v>
      </c>
      <c r="F26" s="7">
        <f>IFERROR(__xludf.DUMMYFUNCTION("SUM(ARRAYFORMULA(VLOOKUP(SPLIT(G26, "",""), $N:$O, 2, FALSE)))"),645.0)</f>
        <v>645</v>
      </c>
      <c r="G26" s="8" t="s">
        <v>68</v>
      </c>
      <c r="H26" s="9">
        <f>IFERROR(__xludf.DUMMYFUNCTION("IFERROR(COUNTA(SPLIT(G26, "","")), 0)"),4.0)</f>
        <v>4</v>
      </c>
      <c r="I26" s="6" t="s">
        <v>24</v>
      </c>
      <c r="L26" s="10"/>
      <c r="M26" s="10" t="s">
        <v>69</v>
      </c>
      <c r="N26" s="11">
        <v>23.0</v>
      </c>
      <c r="O26" s="9">
        <f>IFERROR(__xludf.DUMMYFUNCTION("""COMPUTED_VALUE"""),135.0)</f>
        <v>135</v>
      </c>
      <c r="P26" s="10" t="s">
        <v>63</v>
      </c>
      <c r="Q26" s="11">
        <v>2.0</v>
      </c>
    </row>
    <row r="27">
      <c r="A27" s="5">
        <v>25.0</v>
      </c>
      <c r="B27" s="5">
        <v>2011.0</v>
      </c>
      <c r="C27" s="6">
        <v>2.0</v>
      </c>
      <c r="D27" s="6">
        <v>1.0</v>
      </c>
      <c r="E27" s="5" t="s">
        <v>23</v>
      </c>
      <c r="F27" s="7">
        <f>IFERROR(__xludf.DUMMYFUNCTION("SUM(ARRAYFORMULA(VLOOKUP(SPLIT(G27, "",""), $N:$O, 2, FALSE)))"),805.0)</f>
        <v>805</v>
      </c>
      <c r="G27" s="8" t="s">
        <v>70</v>
      </c>
      <c r="H27" s="9">
        <f>IFERROR(__xludf.DUMMYFUNCTION("IFERROR(COUNTA(SPLIT(G27, "","")), 0)"),4.0)</f>
        <v>4</v>
      </c>
      <c r="I27" s="6" t="s">
        <v>55</v>
      </c>
      <c r="L27" s="10"/>
      <c r="M27" s="10" t="s">
        <v>71</v>
      </c>
      <c r="N27" s="11">
        <v>24.0</v>
      </c>
      <c r="O27" s="9">
        <f>IFERROR(__xludf.DUMMYFUNCTION("""COMPUTED_VALUE"""),220.0)</f>
        <v>220</v>
      </c>
      <c r="P27" s="10" t="s">
        <v>63</v>
      </c>
      <c r="Q27" s="11">
        <v>2.0</v>
      </c>
    </row>
    <row r="28">
      <c r="A28" s="5">
        <v>26.0</v>
      </c>
      <c r="B28" s="5">
        <v>2012.0</v>
      </c>
      <c r="C28" s="6">
        <v>2.0</v>
      </c>
      <c r="D28" s="6">
        <v>1.0</v>
      </c>
      <c r="E28" s="5" t="s">
        <v>23</v>
      </c>
      <c r="F28" s="7">
        <f>IFERROR(__xludf.DUMMYFUNCTION("SUM(ARRAYFORMULA(VLOOKUP(SPLIT(G28, "",""), $N:$O, 2, FALSE)))"),810.0)</f>
        <v>810</v>
      </c>
      <c r="G28" s="8" t="s">
        <v>72</v>
      </c>
      <c r="H28" s="9">
        <f>IFERROR(__xludf.DUMMYFUNCTION("IFERROR(COUNTA(SPLIT(G28, "","")), 0)"),5.0)</f>
        <v>5</v>
      </c>
      <c r="I28" s="6" t="s">
        <v>44</v>
      </c>
      <c r="L28" s="10"/>
      <c r="M28" s="10" t="s">
        <v>73</v>
      </c>
      <c r="N28" s="11">
        <v>25.0</v>
      </c>
      <c r="O28" s="9">
        <f>IFERROR(__xludf.DUMMYFUNCTION("""COMPUTED_VALUE"""),345.0)</f>
        <v>345</v>
      </c>
      <c r="P28" s="10" t="s">
        <v>63</v>
      </c>
      <c r="Q28" s="11">
        <v>2.0</v>
      </c>
    </row>
    <row r="29">
      <c r="A29" s="5">
        <v>27.0</v>
      </c>
      <c r="B29" s="5">
        <v>2021.0</v>
      </c>
      <c r="C29" s="6">
        <v>2.0</v>
      </c>
      <c r="D29" s="6">
        <v>2.0</v>
      </c>
      <c r="E29" s="5" t="s">
        <v>23</v>
      </c>
      <c r="F29" s="7">
        <f>IFERROR(__xludf.DUMMYFUNCTION("SUM(ARRAYFORMULA(VLOOKUP(SPLIT(G29, "",""), $N:$O, 2, FALSE)))"),815.0)</f>
        <v>815</v>
      </c>
      <c r="G29" s="8" t="s">
        <v>74</v>
      </c>
      <c r="H29" s="9">
        <f>IFERROR(__xludf.DUMMYFUNCTION("IFERROR(COUNTA(SPLIT(G29, "","")), 0)"),7.0)</f>
        <v>7</v>
      </c>
      <c r="I29" s="6" t="s">
        <v>24</v>
      </c>
      <c r="L29" s="10"/>
      <c r="M29" s="10" t="s">
        <v>75</v>
      </c>
      <c r="N29" s="11">
        <v>26.0</v>
      </c>
      <c r="O29" s="9">
        <f>IFERROR(__xludf.DUMMYFUNCTION("""COMPUTED_VALUE"""),135.0)</f>
        <v>135</v>
      </c>
      <c r="P29" s="10" t="s">
        <v>26</v>
      </c>
      <c r="Q29" s="11">
        <v>1.0</v>
      </c>
    </row>
    <row r="30">
      <c r="A30" s="5">
        <v>28.0</v>
      </c>
      <c r="B30" s="5">
        <v>2022.0</v>
      </c>
      <c r="C30" s="6">
        <v>2.0</v>
      </c>
      <c r="D30" s="6">
        <v>2.0</v>
      </c>
      <c r="E30" s="5" t="s">
        <v>23</v>
      </c>
      <c r="F30" s="7">
        <f>IFERROR(__xludf.DUMMYFUNCTION("SUM(ARRAYFORMULA(VLOOKUP(SPLIT(G30, "",""), $N:$O, 2, FALSE)))"),810.0)</f>
        <v>810</v>
      </c>
      <c r="G30" s="8" t="s">
        <v>76</v>
      </c>
      <c r="H30" s="9">
        <f>IFERROR(__xludf.DUMMYFUNCTION("IFERROR(COUNTA(SPLIT(G30, "","")), 0)"),4.0)</f>
        <v>4</v>
      </c>
      <c r="I30" s="6" t="s">
        <v>63</v>
      </c>
      <c r="L30" s="10"/>
      <c r="M30" s="10" t="s">
        <v>77</v>
      </c>
      <c r="N30" s="11">
        <v>27.0</v>
      </c>
      <c r="O30" s="9">
        <f>IFERROR(__xludf.DUMMYFUNCTION("""COMPUTED_VALUE"""),155.0)</f>
        <v>155</v>
      </c>
      <c r="P30" s="10" t="s">
        <v>26</v>
      </c>
      <c r="Q30" s="11">
        <v>2.0</v>
      </c>
    </row>
    <row r="31">
      <c r="A31" s="5">
        <v>29.0</v>
      </c>
      <c r="B31" s="5">
        <v>2031.0</v>
      </c>
      <c r="C31" s="6">
        <v>2.0</v>
      </c>
      <c r="D31" s="6">
        <v>3.0</v>
      </c>
      <c r="E31" s="5" t="s">
        <v>23</v>
      </c>
      <c r="F31" s="7">
        <f>IFERROR(__xludf.DUMMYFUNCTION("SUM(ARRAYFORMULA(VLOOKUP(SPLIT(G31, "",""), $N:$O, 2, FALSE)))"),910.0)</f>
        <v>910</v>
      </c>
      <c r="G31" s="8" t="s">
        <v>78</v>
      </c>
      <c r="H31" s="9">
        <f>IFERROR(__xludf.DUMMYFUNCTION("IFERROR(COUNTA(SPLIT(G31, "","")), 0)"),5.0)</f>
        <v>5</v>
      </c>
      <c r="I31" s="6" t="s">
        <v>24</v>
      </c>
      <c r="L31" s="10"/>
      <c r="M31" s="10" t="s">
        <v>79</v>
      </c>
      <c r="N31" s="11">
        <v>28.0</v>
      </c>
      <c r="O31" s="9">
        <f>IFERROR(__xludf.DUMMYFUNCTION("""COMPUTED_VALUE"""),150.0)</f>
        <v>150</v>
      </c>
      <c r="P31" s="10" t="s">
        <v>26</v>
      </c>
      <c r="Q31" s="11">
        <v>3.0</v>
      </c>
    </row>
    <row r="32">
      <c r="A32" s="5">
        <v>30.0</v>
      </c>
      <c r="B32" s="5">
        <v>2032.0</v>
      </c>
      <c r="C32" s="6">
        <v>2.0</v>
      </c>
      <c r="D32" s="6">
        <v>3.0</v>
      </c>
      <c r="E32" s="5" t="s">
        <v>23</v>
      </c>
      <c r="F32" s="7">
        <f>IFERROR(__xludf.DUMMYFUNCTION("SUM(ARRAYFORMULA(VLOOKUP(SPLIT(G32, "",""), $N:$O, 2, FALSE)))"),985.0)</f>
        <v>985</v>
      </c>
      <c r="G32" s="8" t="s">
        <v>80</v>
      </c>
      <c r="H32" s="9">
        <f>IFERROR(__xludf.DUMMYFUNCTION("IFERROR(COUNTA(SPLIT(G32, "","")), 0)"),5.0)</f>
        <v>5</v>
      </c>
      <c r="I32" s="6" t="s">
        <v>24</v>
      </c>
      <c r="L32" s="10"/>
      <c r="M32" s="10" t="s">
        <v>81</v>
      </c>
      <c r="N32" s="11">
        <v>29.0</v>
      </c>
      <c r="O32" s="9">
        <f>IFERROR(__xludf.DUMMYFUNCTION("""COMPUTED_VALUE"""),120.0)</f>
        <v>120</v>
      </c>
      <c r="P32" s="10" t="s">
        <v>26</v>
      </c>
      <c r="Q32" s="11">
        <v>1.0</v>
      </c>
    </row>
    <row r="33">
      <c r="A33" s="5">
        <v>31.0</v>
      </c>
      <c r="B33" s="5">
        <v>2041.0</v>
      </c>
      <c r="C33" s="6">
        <v>2.0</v>
      </c>
      <c r="D33" s="6">
        <v>4.0</v>
      </c>
      <c r="E33" s="5" t="s">
        <v>23</v>
      </c>
      <c r="F33" s="7">
        <f>IFERROR(__xludf.DUMMYFUNCTION("SUM(ARRAYFORMULA(VLOOKUP(SPLIT(G33, "",""), $N:$O, 2, FALSE)))"),955.0)</f>
        <v>955</v>
      </c>
      <c r="G33" s="8" t="s">
        <v>82</v>
      </c>
      <c r="H33" s="9">
        <f>IFERROR(__xludf.DUMMYFUNCTION("IFERROR(COUNTA(SPLIT(G33, "","")), 0)"),5.0)</f>
        <v>5</v>
      </c>
      <c r="I33" s="6" t="s">
        <v>44</v>
      </c>
      <c r="L33" s="10"/>
      <c r="M33" s="10" t="s">
        <v>83</v>
      </c>
      <c r="N33" s="11">
        <v>30.0</v>
      </c>
      <c r="O33" s="9">
        <f>IFERROR(__xludf.DUMMYFUNCTION("""COMPUTED_VALUE"""),220.0)</f>
        <v>220</v>
      </c>
      <c r="P33" s="10" t="s">
        <v>26</v>
      </c>
      <c r="Q33" s="11">
        <v>2.0</v>
      </c>
    </row>
    <row r="34">
      <c r="A34" s="5">
        <v>32.0</v>
      </c>
      <c r="B34" s="5">
        <v>2042.0</v>
      </c>
      <c r="C34" s="6">
        <v>2.0</v>
      </c>
      <c r="D34" s="6">
        <v>4.0</v>
      </c>
      <c r="E34" s="5" t="s">
        <v>23</v>
      </c>
      <c r="F34" s="7">
        <f>IFERROR(__xludf.DUMMYFUNCTION("SUM(ARRAYFORMULA(VLOOKUP(SPLIT(G34, "",""), $N:$O, 2, FALSE)))"),1045.0)</f>
        <v>1045</v>
      </c>
      <c r="G34" s="8" t="s">
        <v>84</v>
      </c>
      <c r="H34" s="9">
        <f>IFERROR(__xludf.DUMMYFUNCTION("IFERROR(COUNTA(SPLIT(G34, "","")), 0)"),6.0)</f>
        <v>6</v>
      </c>
      <c r="I34" s="6" t="s">
        <v>63</v>
      </c>
      <c r="L34" s="10"/>
      <c r="M34" s="10" t="s">
        <v>85</v>
      </c>
      <c r="N34" s="11">
        <v>31.0</v>
      </c>
      <c r="O34" s="9">
        <f>IFERROR(__xludf.DUMMYFUNCTION("""COMPUTED_VALUE"""),215.0)</f>
        <v>215</v>
      </c>
      <c r="P34" s="10" t="s">
        <v>26</v>
      </c>
      <c r="Q34" s="11">
        <v>2.0</v>
      </c>
    </row>
    <row r="35">
      <c r="A35" s="5">
        <v>33.0</v>
      </c>
      <c r="B35" s="5">
        <v>2051.0</v>
      </c>
      <c r="C35" s="6">
        <v>2.0</v>
      </c>
      <c r="D35" s="6">
        <v>5.0</v>
      </c>
      <c r="E35" s="5" t="s">
        <v>23</v>
      </c>
      <c r="F35" s="7">
        <f>IFERROR(__xludf.DUMMYFUNCTION("SUM(ARRAYFORMULA(VLOOKUP(SPLIT(G35, "",""), $N:$O, 2, FALSE)))"),1080.0)</f>
        <v>1080</v>
      </c>
      <c r="G35" s="8" t="s">
        <v>86</v>
      </c>
      <c r="H35" s="9">
        <f>IFERROR(__xludf.DUMMYFUNCTION("IFERROR(COUNTA(SPLIT(G35, "","")), 0)"),8.0)</f>
        <v>8</v>
      </c>
      <c r="I35" s="6" t="s">
        <v>24</v>
      </c>
      <c r="L35" s="10"/>
      <c r="M35" s="10" t="s">
        <v>87</v>
      </c>
      <c r="N35" s="11">
        <v>32.0</v>
      </c>
      <c r="O35" s="9">
        <f>IFERROR(__xludf.DUMMYFUNCTION("""COMPUTED_VALUE"""),220.0)</f>
        <v>220</v>
      </c>
      <c r="P35" s="10" t="s">
        <v>26</v>
      </c>
      <c r="Q35" s="11">
        <v>3.0</v>
      </c>
    </row>
    <row r="36">
      <c r="A36" s="5">
        <v>34.0</v>
      </c>
      <c r="B36" s="5">
        <v>2052.0</v>
      </c>
      <c r="C36" s="6">
        <v>2.0</v>
      </c>
      <c r="D36" s="6">
        <v>5.0</v>
      </c>
      <c r="E36" s="5" t="s">
        <v>23</v>
      </c>
      <c r="F36" s="7">
        <f>IFERROR(__xludf.DUMMYFUNCTION("SUM(ARRAYFORMULA(VLOOKUP(SPLIT(G36, "",""), $N:$O, 2, FALSE)))"),1115.0)</f>
        <v>1115</v>
      </c>
      <c r="G36" s="8" t="s">
        <v>88</v>
      </c>
      <c r="H36" s="9">
        <f>IFERROR(__xludf.DUMMYFUNCTION("IFERROR(COUNTA(SPLIT(G36, "","")), 0)"),7.0)</f>
        <v>7</v>
      </c>
      <c r="I36" s="6" t="s">
        <v>24</v>
      </c>
      <c r="L36" s="10"/>
      <c r="M36" s="10" t="s">
        <v>89</v>
      </c>
      <c r="N36" s="11">
        <v>33.0</v>
      </c>
      <c r="O36" s="9">
        <f>IFERROR(__xludf.DUMMYFUNCTION("""COMPUTED_VALUE"""),155.0)</f>
        <v>155</v>
      </c>
      <c r="P36" s="10" t="s">
        <v>26</v>
      </c>
      <c r="Q36" s="11">
        <v>1.0</v>
      </c>
    </row>
    <row r="37">
      <c r="A37" s="5">
        <v>35.0</v>
      </c>
      <c r="B37" s="5">
        <v>2061.0</v>
      </c>
      <c r="C37" s="6">
        <v>2.0</v>
      </c>
      <c r="D37" s="6">
        <v>6.0</v>
      </c>
      <c r="E37" s="5" t="s">
        <v>23</v>
      </c>
      <c r="F37" s="7">
        <f>IFERROR(__xludf.DUMMYFUNCTION("SUM(ARRAYFORMULA(VLOOKUP(SPLIT(G37, "",""), $N:$O, 2, FALSE)))"),1450.0)</f>
        <v>1450</v>
      </c>
      <c r="G37" s="8" t="s">
        <v>90</v>
      </c>
      <c r="H37" s="9">
        <f>IFERROR(__xludf.DUMMYFUNCTION("IFERROR(COUNTA(SPLIT(G37, "","")), 0)"),6.0)</f>
        <v>6</v>
      </c>
      <c r="I37" s="6" t="s">
        <v>55</v>
      </c>
      <c r="L37" s="10"/>
      <c r="M37" s="10" t="s">
        <v>91</v>
      </c>
      <c r="N37" s="11">
        <v>34.0</v>
      </c>
      <c r="O37" s="9">
        <f>IFERROR(__xludf.DUMMYFUNCTION("""COMPUTED_VALUE"""),135.0)</f>
        <v>135</v>
      </c>
      <c r="P37" s="10" t="s">
        <v>26</v>
      </c>
      <c r="Q37" s="11">
        <v>2.0</v>
      </c>
    </row>
    <row r="38">
      <c r="A38" s="5">
        <v>36.0</v>
      </c>
      <c r="B38" s="5">
        <v>2062.0</v>
      </c>
      <c r="C38" s="6">
        <v>2.0</v>
      </c>
      <c r="D38" s="6">
        <v>6.0</v>
      </c>
      <c r="E38" s="5" t="s">
        <v>23</v>
      </c>
      <c r="F38" s="7">
        <f>IFERROR(__xludf.DUMMYFUNCTION("SUM(ARRAYFORMULA(VLOOKUP(SPLIT(G38, "",""), $N:$O, 2, FALSE)))"),1470.0)</f>
        <v>1470</v>
      </c>
      <c r="G38" s="8" t="s">
        <v>92</v>
      </c>
      <c r="H38" s="9">
        <f>IFERROR(__xludf.DUMMYFUNCTION("IFERROR(COUNTA(SPLIT(G38, "","")), 0)"),10.0)</f>
        <v>10</v>
      </c>
      <c r="I38" s="6" t="s">
        <v>63</v>
      </c>
      <c r="L38" s="10"/>
      <c r="M38" s="10" t="s">
        <v>93</v>
      </c>
      <c r="N38" s="11">
        <v>35.0</v>
      </c>
      <c r="O38" s="9">
        <f>IFERROR(__xludf.DUMMYFUNCTION("""COMPUTED_VALUE"""),115.0)</f>
        <v>115</v>
      </c>
      <c r="P38" s="10" t="s">
        <v>44</v>
      </c>
      <c r="Q38" s="11">
        <v>1.0</v>
      </c>
    </row>
    <row r="39">
      <c r="A39" s="5">
        <v>37.0</v>
      </c>
      <c r="B39" s="5">
        <v>2071.0</v>
      </c>
      <c r="C39" s="6">
        <v>2.0</v>
      </c>
      <c r="D39" s="6">
        <v>7.0</v>
      </c>
      <c r="E39" s="5" t="s">
        <v>23</v>
      </c>
      <c r="F39" s="7">
        <f>IFERROR(__xludf.DUMMYFUNCTION("SUM(ARRAYFORMULA(VLOOKUP(SPLIT(G39, "",""), $N:$O, 2, FALSE)))"),1430.0)</f>
        <v>1430</v>
      </c>
      <c r="G39" s="8" t="s">
        <v>94</v>
      </c>
      <c r="H39" s="9">
        <f>IFERROR(__xludf.DUMMYFUNCTION("IFERROR(COUNTA(SPLIT(G39, "","")), 0)"),5.0)</f>
        <v>5</v>
      </c>
      <c r="I39" s="6" t="s">
        <v>24</v>
      </c>
      <c r="L39" s="10"/>
      <c r="M39" s="10" t="s">
        <v>95</v>
      </c>
      <c r="N39" s="11">
        <v>36.0</v>
      </c>
      <c r="O39" s="9">
        <f>IFERROR(__xludf.DUMMYFUNCTION("""COMPUTED_VALUE"""),260.0)</f>
        <v>260</v>
      </c>
      <c r="P39" s="10" t="s">
        <v>26</v>
      </c>
      <c r="Q39" s="11">
        <v>3.0</v>
      </c>
    </row>
    <row r="40">
      <c r="A40" s="5">
        <v>38.0</v>
      </c>
      <c r="B40" s="5">
        <v>2072.0</v>
      </c>
      <c r="C40" s="6">
        <v>2.0</v>
      </c>
      <c r="D40" s="6">
        <v>7.0</v>
      </c>
      <c r="E40" s="5" t="s">
        <v>23</v>
      </c>
      <c r="F40" s="7">
        <f>IFERROR(__xludf.DUMMYFUNCTION("SUM(ARRAYFORMULA(VLOOKUP(SPLIT(G40, "",""), $N:$O, 2, FALSE)))"),1330.0)</f>
        <v>1330</v>
      </c>
      <c r="G40" s="8" t="s">
        <v>96</v>
      </c>
      <c r="H40" s="9">
        <f>IFERROR(__xludf.DUMMYFUNCTION("IFERROR(COUNTA(SPLIT(G40, "","")), 0)"),8.0)</f>
        <v>8</v>
      </c>
      <c r="I40" s="6" t="s">
        <v>97</v>
      </c>
      <c r="L40" s="10"/>
      <c r="M40" s="10" t="s">
        <v>98</v>
      </c>
      <c r="N40" s="11">
        <v>37.0</v>
      </c>
      <c r="O40" s="9">
        <f>IFERROR(__xludf.DUMMYFUNCTION("""COMPUTED_VALUE"""),225.0)</f>
        <v>225</v>
      </c>
      <c r="P40" s="10" t="s">
        <v>26</v>
      </c>
      <c r="Q40" s="11">
        <v>1.0</v>
      </c>
    </row>
    <row r="41">
      <c r="A41" s="5">
        <v>39.0</v>
      </c>
      <c r="B41" s="5">
        <v>2091.0</v>
      </c>
      <c r="C41" s="6">
        <v>2.0</v>
      </c>
      <c r="D41" s="6">
        <v>9.0</v>
      </c>
      <c r="E41" s="5" t="s">
        <v>23</v>
      </c>
      <c r="F41" s="7">
        <f>IFERROR(__xludf.DUMMYFUNCTION("SUM(ARRAYFORMULA(VLOOKUP(SPLIT(G41, "",""), $N:$O, 2, FALSE)))"),1580.0)</f>
        <v>1580</v>
      </c>
      <c r="G41" s="8" t="s">
        <v>99</v>
      </c>
      <c r="H41" s="9">
        <f>IFERROR(__xludf.DUMMYFUNCTION("IFERROR(COUNTA(SPLIT(G41, "","")), 0)"),8.0)</f>
        <v>8</v>
      </c>
      <c r="I41" s="6" t="s">
        <v>55</v>
      </c>
      <c r="L41" s="10"/>
      <c r="M41" s="10" t="s">
        <v>100</v>
      </c>
      <c r="N41" s="11">
        <v>38.0</v>
      </c>
      <c r="O41" s="9">
        <f>IFERROR(__xludf.DUMMYFUNCTION("""COMPUTED_VALUE"""),210.0)</f>
        <v>210</v>
      </c>
      <c r="P41" s="10" t="s">
        <v>55</v>
      </c>
      <c r="Q41" s="11">
        <v>3.0</v>
      </c>
    </row>
    <row r="42">
      <c r="A42" s="5">
        <v>40.0</v>
      </c>
      <c r="B42" s="5">
        <v>2092.0</v>
      </c>
      <c r="C42" s="6">
        <v>2.0</v>
      </c>
      <c r="D42" s="6">
        <v>9.0</v>
      </c>
      <c r="E42" s="5" t="s">
        <v>23</v>
      </c>
      <c r="F42" s="7">
        <f>IFERROR(__xludf.DUMMYFUNCTION("SUM(ARRAYFORMULA(VLOOKUP(SPLIT(G42, "",""), $N:$O, 2, FALSE)))"),1540.0)</f>
        <v>1540</v>
      </c>
      <c r="G42" s="8" t="s">
        <v>101</v>
      </c>
      <c r="H42" s="9">
        <f>IFERROR(__xludf.DUMMYFUNCTION("IFERROR(COUNTA(SPLIT(G42, "","")), 0)"),7.0)</f>
        <v>7</v>
      </c>
      <c r="I42" s="6" t="s">
        <v>63</v>
      </c>
      <c r="L42" s="10"/>
      <c r="M42" s="10" t="s">
        <v>102</v>
      </c>
      <c r="N42" s="11">
        <v>39.0</v>
      </c>
      <c r="O42" s="9">
        <f>IFERROR(__xludf.DUMMYFUNCTION("""COMPUTED_VALUE"""),205.0)</f>
        <v>205</v>
      </c>
      <c r="P42" s="10" t="s">
        <v>26</v>
      </c>
      <c r="Q42" s="11">
        <v>3.0</v>
      </c>
    </row>
    <row r="43">
      <c r="A43" s="5">
        <v>41.0</v>
      </c>
      <c r="B43" s="5">
        <v>2101.0</v>
      </c>
      <c r="C43" s="6">
        <v>2.0</v>
      </c>
      <c r="D43" s="6">
        <v>10.0</v>
      </c>
      <c r="E43" s="5" t="s">
        <v>23</v>
      </c>
      <c r="F43" s="7">
        <f>IFERROR(__xludf.DUMMYFUNCTION("SUM(ARRAYFORMULA(VLOOKUP(SPLIT(G43, "",""), $N:$O, 2, FALSE)))"),1740.0)</f>
        <v>1740</v>
      </c>
      <c r="G43" s="8" t="s">
        <v>103</v>
      </c>
      <c r="H43" s="9">
        <f>IFERROR(__xludf.DUMMYFUNCTION("IFERROR(COUNTA(SPLIT(G43, "","")), 0)"),10.0)</f>
        <v>10</v>
      </c>
      <c r="I43" s="6" t="s">
        <v>44</v>
      </c>
      <c r="L43" s="10"/>
      <c r="M43" s="10" t="s">
        <v>104</v>
      </c>
      <c r="N43" s="11">
        <v>40.0</v>
      </c>
      <c r="O43" s="9">
        <f>IFERROR(__xludf.DUMMYFUNCTION("""COMPUTED_VALUE"""),225.0)</f>
        <v>225</v>
      </c>
      <c r="P43" s="10" t="s">
        <v>63</v>
      </c>
      <c r="Q43" s="11">
        <v>2.0</v>
      </c>
    </row>
    <row r="44">
      <c r="A44" s="5">
        <v>42.0</v>
      </c>
      <c r="B44" s="5">
        <v>2102.0</v>
      </c>
      <c r="C44" s="6">
        <v>2.0</v>
      </c>
      <c r="D44" s="6">
        <v>10.0</v>
      </c>
      <c r="E44" s="5" t="s">
        <v>23</v>
      </c>
      <c r="F44" s="7">
        <f>IFERROR(__xludf.DUMMYFUNCTION("SUM(ARRAYFORMULA(VLOOKUP(SPLIT(G44, "",""), $N:$O, 2, FALSE)))"),1775.0)</f>
        <v>1775</v>
      </c>
      <c r="G44" s="8" t="s">
        <v>105</v>
      </c>
      <c r="H44" s="9">
        <f>IFERROR(__xludf.DUMMYFUNCTION("IFERROR(COUNTA(SPLIT(G44, "","")), 0)"),9.0)</f>
        <v>9</v>
      </c>
      <c r="I44" s="6" t="s">
        <v>97</v>
      </c>
      <c r="L44" s="10"/>
      <c r="M44" s="10" t="s">
        <v>106</v>
      </c>
      <c r="N44" s="11">
        <v>41.0</v>
      </c>
      <c r="O44" s="9">
        <f>IFERROR(__xludf.DUMMYFUNCTION("""COMPUTED_VALUE"""),210.0)</f>
        <v>210</v>
      </c>
      <c r="P44" s="10" t="s">
        <v>44</v>
      </c>
      <c r="Q44" s="11">
        <v>3.0</v>
      </c>
    </row>
    <row r="45">
      <c r="A45" s="5">
        <v>43.0</v>
      </c>
      <c r="B45" s="5">
        <v>2111.0</v>
      </c>
      <c r="C45" s="6">
        <v>2.0</v>
      </c>
      <c r="D45" s="6">
        <v>11.0</v>
      </c>
      <c r="E45" s="5" t="s">
        <v>23</v>
      </c>
      <c r="F45" s="7">
        <f>IFERROR(__xludf.DUMMYFUNCTION("SUM(ARRAYFORMULA(VLOOKUP(SPLIT(G45, "",""), $N:$O, 2, FALSE)))"),1845.0)</f>
        <v>1845</v>
      </c>
      <c r="G45" s="8" t="s">
        <v>107</v>
      </c>
      <c r="H45" s="9">
        <f>IFERROR(__xludf.DUMMYFUNCTION("IFERROR(COUNTA(SPLIT(G45, "","")), 0)"),11.0)</f>
        <v>11</v>
      </c>
      <c r="I45" s="6" t="s">
        <v>24</v>
      </c>
      <c r="L45" s="10"/>
      <c r="M45" s="10" t="s">
        <v>108</v>
      </c>
      <c r="N45" s="11">
        <v>42.0</v>
      </c>
      <c r="O45" s="9">
        <f>IFERROR(__xludf.DUMMYFUNCTION("""COMPUTED_VALUE"""),140.0)</f>
        <v>140</v>
      </c>
      <c r="P45" s="10" t="s">
        <v>26</v>
      </c>
      <c r="Q45" s="11">
        <v>2.0</v>
      </c>
    </row>
    <row r="46">
      <c r="A46" s="5">
        <v>44.0</v>
      </c>
      <c r="B46" s="5">
        <v>2112.0</v>
      </c>
      <c r="C46" s="6">
        <v>2.0</v>
      </c>
      <c r="D46" s="6">
        <v>11.0</v>
      </c>
      <c r="E46" s="5" t="s">
        <v>23</v>
      </c>
      <c r="F46" s="7">
        <f>IFERROR(__xludf.DUMMYFUNCTION("SUM(ARRAYFORMULA(VLOOKUP(SPLIT(G46, "",""), $N:$O, 2, FALSE)))"),2090.0)</f>
        <v>2090</v>
      </c>
      <c r="G46" s="8" t="s">
        <v>109</v>
      </c>
      <c r="H46" s="9">
        <f>IFERROR(__xludf.DUMMYFUNCTION("IFERROR(COUNTA(SPLIT(G46, "","")), 0)"),13.0)</f>
        <v>13</v>
      </c>
      <c r="I46" s="6" t="s">
        <v>24</v>
      </c>
      <c r="L46" s="10"/>
      <c r="M46" s="10" t="s">
        <v>110</v>
      </c>
      <c r="N46" s="11">
        <v>43.0</v>
      </c>
      <c r="O46" s="9">
        <f>IFERROR(__xludf.DUMMYFUNCTION("""COMPUTED_VALUE"""),225.0)</f>
        <v>225</v>
      </c>
      <c r="P46" s="10" t="s">
        <v>63</v>
      </c>
      <c r="Q46" s="11">
        <v>3.0</v>
      </c>
    </row>
    <row r="47">
      <c r="A47" s="5">
        <v>45.0</v>
      </c>
      <c r="B47" s="5">
        <v>2121.0</v>
      </c>
      <c r="C47" s="6">
        <v>2.0</v>
      </c>
      <c r="D47" s="6">
        <v>12.0</v>
      </c>
      <c r="E47" s="5" t="s">
        <v>23</v>
      </c>
      <c r="F47" s="7">
        <f>IFERROR(__xludf.DUMMYFUNCTION("SUM(ARRAYFORMULA(VLOOKUP(SPLIT(G47, "",""), $N:$O, 2, FALSE)))"),2190.0)</f>
        <v>2190</v>
      </c>
      <c r="G47" s="8" t="s">
        <v>111</v>
      </c>
      <c r="H47" s="9">
        <f>IFERROR(__xludf.DUMMYFUNCTION("IFERROR(COUNTA(SPLIT(G47, "","")), 0)"),10.0)</f>
        <v>10</v>
      </c>
      <c r="I47" s="6" t="s">
        <v>63</v>
      </c>
      <c r="L47" s="10"/>
      <c r="M47" s="10" t="s">
        <v>112</v>
      </c>
      <c r="N47" s="11">
        <v>44.0</v>
      </c>
      <c r="O47" s="9">
        <f>IFERROR(__xludf.DUMMYFUNCTION("""COMPUTED_VALUE"""),220.0)</f>
        <v>220</v>
      </c>
      <c r="P47" s="10" t="s">
        <v>55</v>
      </c>
      <c r="Q47" s="11">
        <v>3.0</v>
      </c>
    </row>
    <row r="48">
      <c r="A48" s="5">
        <v>46.0</v>
      </c>
      <c r="B48" s="5">
        <v>2122.0</v>
      </c>
      <c r="C48" s="6">
        <v>2.0</v>
      </c>
      <c r="D48" s="6">
        <v>12.0</v>
      </c>
      <c r="E48" s="5" t="s">
        <v>23</v>
      </c>
      <c r="F48" s="7">
        <f>IFERROR(__xludf.DUMMYFUNCTION("SUM(ARRAYFORMULA(VLOOKUP(SPLIT(G48, "",""), $N:$O, 2, FALSE)))"),2120.0)</f>
        <v>2120</v>
      </c>
      <c r="G48" s="8" t="s">
        <v>113</v>
      </c>
      <c r="H48" s="9">
        <f>IFERROR(__xludf.DUMMYFUNCTION("IFERROR(COUNTA(SPLIT(G48, "","")), 0)"),13.0)</f>
        <v>13</v>
      </c>
      <c r="I48" s="6" t="s">
        <v>24</v>
      </c>
      <c r="L48" s="10"/>
      <c r="M48" s="10" t="s">
        <v>114</v>
      </c>
      <c r="N48" s="11">
        <v>45.0</v>
      </c>
      <c r="O48" s="9">
        <f>IFERROR(__xludf.DUMMYFUNCTION("""COMPUTED_VALUE"""),355.0)</f>
        <v>355</v>
      </c>
      <c r="P48" s="10" t="s">
        <v>26</v>
      </c>
      <c r="Q48" s="11">
        <v>1.0</v>
      </c>
    </row>
    <row r="49">
      <c r="A49" s="5">
        <v>47.0</v>
      </c>
      <c r="B49" s="5">
        <v>2131.0</v>
      </c>
      <c r="C49" s="6">
        <v>2.0</v>
      </c>
      <c r="D49" s="6">
        <v>13.0</v>
      </c>
      <c r="E49" s="5" t="s">
        <v>23</v>
      </c>
      <c r="F49" s="7">
        <f>IFERROR(__xludf.DUMMYFUNCTION("SUM(ARRAYFORMULA(VLOOKUP(SPLIT(G49, "",""), $N:$O, 2, FALSE)))"),2415.0)</f>
        <v>2415</v>
      </c>
      <c r="G49" s="8" t="s">
        <v>115</v>
      </c>
      <c r="H49" s="9">
        <f>IFERROR(__xludf.DUMMYFUNCTION("IFERROR(COUNTA(SPLIT(G49, "","")), 0)"),11.0)</f>
        <v>11</v>
      </c>
      <c r="I49" s="6" t="s">
        <v>44</v>
      </c>
      <c r="L49" s="10"/>
      <c r="M49" s="10" t="s">
        <v>116</v>
      </c>
      <c r="N49" s="11">
        <v>46.0</v>
      </c>
      <c r="O49" s="9">
        <f>IFERROR(__xludf.DUMMYFUNCTION("""COMPUTED_VALUE"""),305.0)</f>
        <v>305</v>
      </c>
      <c r="P49" s="10" t="s">
        <v>26</v>
      </c>
      <c r="Q49" s="11">
        <v>3.0</v>
      </c>
    </row>
    <row r="50">
      <c r="A50" s="5">
        <v>48.0</v>
      </c>
      <c r="B50" s="5">
        <v>2132.0</v>
      </c>
      <c r="C50" s="6">
        <v>2.0</v>
      </c>
      <c r="D50" s="6">
        <v>13.0</v>
      </c>
      <c r="E50" s="5" t="s">
        <v>23</v>
      </c>
      <c r="F50" s="7">
        <f>IFERROR(__xludf.DUMMYFUNCTION("SUM(ARRAYFORMULA(VLOOKUP(SPLIT(G50, "",""), $N:$O, 2, FALSE)))"),2370.0)</f>
        <v>2370</v>
      </c>
      <c r="G50" s="8" t="s">
        <v>117</v>
      </c>
      <c r="H50" s="9">
        <f>IFERROR(__xludf.DUMMYFUNCTION("IFERROR(COUNTA(SPLIT(G50, "","")), 0)"),14.0)</f>
        <v>14</v>
      </c>
      <c r="I50" s="6" t="s">
        <v>24</v>
      </c>
      <c r="L50" s="10"/>
      <c r="M50" s="10" t="s">
        <v>118</v>
      </c>
      <c r="N50" s="11">
        <v>47.0</v>
      </c>
      <c r="O50" s="9">
        <f>IFERROR(__xludf.DUMMYFUNCTION("""COMPUTED_VALUE"""),140.0)</f>
        <v>140</v>
      </c>
      <c r="P50" s="10" t="s">
        <v>26</v>
      </c>
      <c r="Q50" s="11">
        <v>1.0</v>
      </c>
    </row>
    <row r="51">
      <c r="A51" s="5">
        <v>49.0</v>
      </c>
      <c r="C51" s="6">
        <v>1.0</v>
      </c>
      <c r="E51" s="5" t="s">
        <v>119</v>
      </c>
      <c r="F51" s="7">
        <f>IFERROR(__xludf.DUMMYFUNCTION("SUM(ARRAYFORMULA(VLOOKUP(SPLIT(G51, "",""), $N:$O, 2, FALSE)))"),545.0)</f>
        <v>545</v>
      </c>
      <c r="G51" s="6" t="s">
        <v>120</v>
      </c>
      <c r="H51" s="9">
        <f>IFERROR(__xludf.DUMMYFUNCTION("IFERROR(COUNTA(SPLIT(G51, "","")), 0)"),3.0)</f>
        <v>3</v>
      </c>
      <c r="I51" s="6" t="s">
        <v>24</v>
      </c>
      <c r="J51" s="6" t="s">
        <v>121</v>
      </c>
      <c r="L51" s="10"/>
      <c r="M51" s="10" t="s">
        <v>122</v>
      </c>
      <c r="N51" s="11">
        <v>48.0</v>
      </c>
      <c r="O51" s="9">
        <f>IFERROR(__xludf.DUMMYFUNCTION("""COMPUTED_VALUE"""),190.0)</f>
        <v>190</v>
      </c>
      <c r="P51" s="10" t="s">
        <v>63</v>
      </c>
      <c r="Q51" s="11">
        <v>2.0</v>
      </c>
    </row>
    <row r="52">
      <c r="A52" s="5">
        <v>50.0</v>
      </c>
      <c r="C52" s="6">
        <v>1.0</v>
      </c>
      <c r="E52" s="5" t="s">
        <v>119</v>
      </c>
      <c r="F52" s="7">
        <f>IFERROR(__xludf.DUMMYFUNCTION("SUM(ARRAYFORMULA(VLOOKUP(SPLIT(G52, "",""), $N:$O, 2, FALSE)))"),505.0)</f>
        <v>505</v>
      </c>
      <c r="G52" s="6" t="s">
        <v>123</v>
      </c>
      <c r="H52" s="9">
        <f>IFERROR(__xludf.DUMMYFUNCTION("IFERROR(COUNTA(SPLIT(G52, "","")), 0)"),3.0)</f>
        <v>3</v>
      </c>
      <c r="I52" s="6" t="s">
        <v>24</v>
      </c>
      <c r="J52" s="6" t="s">
        <v>124</v>
      </c>
      <c r="L52" s="10"/>
      <c r="M52" s="10" t="s">
        <v>125</v>
      </c>
      <c r="N52" s="11">
        <v>49.0</v>
      </c>
      <c r="O52" s="9">
        <f>IFERROR(__xludf.DUMMYFUNCTION("""COMPUTED_VALUE"""),225.0)</f>
        <v>225</v>
      </c>
      <c r="P52" s="10" t="s">
        <v>26</v>
      </c>
      <c r="Q52" s="11">
        <v>2.0</v>
      </c>
    </row>
    <row r="53">
      <c r="A53" s="5">
        <v>51.0</v>
      </c>
      <c r="C53" s="6">
        <v>1.0</v>
      </c>
      <c r="E53" s="5" t="s">
        <v>119</v>
      </c>
      <c r="F53" s="7">
        <f>IFERROR(__xludf.DUMMYFUNCTION("SUM(ARRAYFORMULA(VLOOKUP(SPLIT(G53, "",""), $N:$O, 2, FALSE)))"),610.0)</f>
        <v>610</v>
      </c>
      <c r="G53" s="6" t="s">
        <v>126</v>
      </c>
      <c r="H53" s="9">
        <f>IFERROR(__xludf.DUMMYFUNCTION("IFERROR(COUNTA(SPLIT(G53, "","")), 0)"),3.0)</f>
        <v>3</v>
      </c>
      <c r="I53" s="6" t="s">
        <v>24</v>
      </c>
      <c r="J53" s="6" t="s">
        <v>127</v>
      </c>
      <c r="L53" s="10"/>
      <c r="M53" s="10" t="s">
        <v>128</v>
      </c>
      <c r="N53" s="11">
        <v>50.0</v>
      </c>
      <c r="O53" s="9">
        <f>IFERROR(__xludf.DUMMYFUNCTION("""COMPUTED_VALUE"""),320.0)</f>
        <v>320</v>
      </c>
      <c r="P53" s="10" t="s">
        <v>44</v>
      </c>
      <c r="Q53" s="11">
        <v>3.0</v>
      </c>
    </row>
    <row r="54">
      <c r="A54" s="5">
        <v>52.0</v>
      </c>
      <c r="C54" s="6">
        <v>1.0</v>
      </c>
      <c r="E54" s="5" t="s">
        <v>119</v>
      </c>
      <c r="F54" s="7">
        <f>IFERROR(__xludf.DUMMYFUNCTION("SUM(ARRAYFORMULA(VLOOKUP(SPLIT(G54, "",""), $N:$O, 2, FALSE)))"),570.0)</f>
        <v>570</v>
      </c>
      <c r="G54" s="6" t="s">
        <v>129</v>
      </c>
      <c r="H54" s="9">
        <f>IFERROR(__xludf.DUMMYFUNCTION("IFERROR(COUNTA(SPLIT(G54, "","")), 0)"),2.0)</f>
        <v>2</v>
      </c>
      <c r="I54" s="6" t="s">
        <v>55</v>
      </c>
      <c r="J54" s="6" t="s">
        <v>130</v>
      </c>
      <c r="L54" s="10"/>
      <c r="M54" s="10" t="s">
        <v>131</v>
      </c>
      <c r="N54" s="11">
        <v>51.0</v>
      </c>
      <c r="O54" s="9">
        <f>IFERROR(__xludf.DUMMYFUNCTION("""COMPUTED_VALUE"""),210.0)</f>
        <v>210</v>
      </c>
      <c r="P54" s="10" t="s">
        <v>55</v>
      </c>
      <c r="Q54" s="11">
        <v>3.0</v>
      </c>
    </row>
    <row r="55">
      <c r="A55" s="5">
        <v>53.0</v>
      </c>
      <c r="C55" s="6">
        <v>2.0</v>
      </c>
      <c r="E55" s="5" t="s">
        <v>119</v>
      </c>
      <c r="F55" s="7">
        <f>IFERROR(__xludf.DUMMYFUNCTION("SUM(ARRAYFORMULA(VLOOKUP(SPLIT(G55, "",""), $N:$O, 2, FALSE)))"),1820.0)</f>
        <v>1820</v>
      </c>
      <c r="G55" s="6" t="s">
        <v>132</v>
      </c>
      <c r="H55" s="9">
        <f>IFERROR(__xludf.DUMMYFUNCTION("IFERROR(COUNTA(SPLIT(G55, "","")), 0)"),9.0)</f>
        <v>9</v>
      </c>
      <c r="I55" s="6" t="s">
        <v>24</v>
      </c>
      <c r="J55" s="6" t="s">
        <v>133</v>
      </c>
      <c r="L55" s="10"/>
      <c r="M55" s="10" t="s">
        <v>134</v>
      </c>
      <c r="N55" s="11">
        <v>52.0</v>
      </c>
      <c r="O55" s="9">
        <f>IFERROR(__xludf.DUMMYFUNCTION("""COMPUTED_VALUE"""),530.0)</f>
        <v>530</v>
      </c>
      <c r="P55" s="10" t="s">
        <v>26</v>
      </c>
      <c r="Q55" s="11">
        <v>4.0</v>
      </c>
    </row>
    <row r="56">
      <c r="A56" s="5">
        <v>54.0</v>
      </c>
      <c r="C56" s="6">
        <v>2.0</v>
      </c>
      <c r="E56" s="5" t="s">
        <v>119</v>
      </c>
      <c r="F56" s="7">
        <f>IFERROR(__xludf.DUMMYFUNCTION("SUM(ARRAYFORMULA(VLOOKUP(SPLIT(G56, "",""), $N:$O, 2, FALSE)))"),1895.0)</f>
        <v>1895</v>
      </c>
      <c r="G56" s="6" t="s">
        <v>135</v>
      </c>
      <c r="H56" s="9">
        <f>IFERROR(__xludf.DUMMYFUNCTION("IFERROR(COUNTA(SPLIT(G56, "","")), 0)"),7.0)</f>
        <v>7</v>
      </c>
      <c r="I56" s="6" t="s">
        <v>44</v>
      </c>
      <c r="J56" s="6" t="s">
        <v>136</v>
      </c>
      <c r="L56" s="10"/>
      <c r="M56" s="10" t="s">
        <v>137</v>
      </c>
      <c r="N56" s="11">
        <v>53.0</v>
      </c>
      <c r="O56" s="9">
        <f>IFERROR(__xludf.DUMMYFUNCTION("""COMPUTED_VALUE"""),550.0)</f>
        <v>550</v>
      </c>
      <c r="P56" s="10" t="s">
        <v>26</v>
      </c>
      <c r="Q56" s="11">
        <v>4.0</v>
      </c>
    </row>
    <row r="57">
      <c r="A57" s="5">
        <v>55.0</v>
      </c>
      <c r="C57" s="6">
        <v>2.0</v>
      </c>
      <c r="E57" s="5" t="s">
        <v>119</v>
      </c>
      <c r="F57" s="7">
        <f>IFERROR(__xludf.DUMMYFUNCTION("SUM(ARRAYFORMULA(VLOOKUP(SPLIT(G57, "",""), $N:$O, 2, FALSE)))"),1690.0)</f>
        <v>1690</v>
      </c>
      <c r="G57" s="6" t="s">
        <v>138</v>
      </c>
      <c r="H57" s="9">
        <f>IFERROR(__xludf.DUMMYFUNCTION("IFERROR(COUNTA(SPLIT(G57, "","")), 0)"),7.0)</f>
        <v>7</v>
      </c>
      <c r="I57" s="6" t="s">
        <v>24</v>
      </c>
      <c r="J57" s="6" t="s">
        <v>139</v>
      </c>
      <c r="L57" s="10"/>
      <c r="M57" s="10" t="s">
        <v>140</v>
      </c>
      <c r="N57" s="11">
        <v>54.0</v>
      </c>
      <c r="O57" s="9">
        <f>IFERROR(__xludf.DUMMYFUNCTION("""COMPUTED_VALUE"""),415.0)</f>
        <v>415</v>
      </c>
      <c r="P57" s="10" t="s">
        <v>26</v>
      </c>
      <c r="Q57" s="11">
        <v>4.0</v>
      </c>
    </row>
    <row r="58">
      <c r="A58" s="5">
        <v>56.0</v>
      </c>
      <c r="C58" s="6">
        <v>2.0</v>
      </c>
      <c r="E58" s="5" t="s">
        <v>119</v>
      </c>
      <c r="F58" s="7">
        <f>IFERROR(__xludf.DUMMYFUNCTION("SUM(ARRAYFORMULA(VLOOKUP(SPLIT(G58, "",""), $N:$O, 2, FALSE)))"),2310.0)</f>
        <v>2310</v>
      </c>
      <c r="G58" s="6" t="s">
        <v>141</v>
      </c>
      <c r="H58" s="9">
        <f>IFERROR(__xludf.DUMMYFUNCTION("IFERROR(COUNTA(SPLIT(G58, "","")), 0)"),11.0)</f>
        <v>11</v>
      </c>
      <c r="I58" s="6" t="s">
        <v>24</v>
      </c>
      <c r="J58" s="6" t="s">
        <v>142</v>
      </c>
      <c r="L58" s="10"/>
      <c r="M58" s="10" t="s">
        <v>143</v>
      </c>
      <c r="N58" s="11">
        <v>55.0</v>
      </c>
      <c r="O58" s="9">
        <f>IFERROR(__xludf.DUMMYFUNCTION("""COMPUTED_VALUE"""),445.0)</f>
        <v>445</v>
      </c>
      <c r="P58" s="10" t="s">
        <v>26</v>
      </c>
      <c r="Q58" s="11">
        <v>4.0</v>
      </c>
    </row>
    <row r="59">
      <c r="A59" s="5">
        <v>57.0</v>
      </c>
      <c r="C59" s="6">
        <v>1.0</v>
      </c>
      <c r="E59" s="5" t="s">
        <v>144</v>
      </c>
      <c r="F59" s="7">
        <f>IFERROR(__xludf.DUMMYFUNCTION("SUM(ARRAYFORMULA(VLOOKUP(SPLIT(G59, "",""), $N:$O, 2, FALSE)))"),975.0)</f>
        <v>975</v>
      </c>
      <c r="G59" s="6" t="s">
        <v>145</v>
      </c>
      <c r="H59" s="9">
        <f>IFERROR(__xludf.DUMMYFUNCTION("IFERROR(COUNTA(SPLIT(G59, "","")), 0)"),5.0)</f>
        <v>5</v>
      </c>
      <c r="I59" s="6" t="s">
        <v>63</v>
      </c>
      <c r="J59" s="6" t="s">
        <v>146</v>
      </c>
      <c r="L59" s="10"/>
      <c r="M59" s="10" t="s">
        <v>147</v>
      </c>
      <c r="N59" s="11">
        <v>56.0</v>
      </c>
      <c r="O59" s="9">
        <f>IFERROR(__xludf.DUMMYFUNCTION("""COMPUTED_VALUE"""),405.0)</f>
        <v>405</v>
      </c>
      <c r="P59" s="10" t="s">
        <v>26</v>
      </c>
      <c r="Q59" s="11">
        <v>4.0</v>
      </c>
    </row>
    <row r="60">
      <c r="A60" s="5">
        <v>58.0</v>
      </c>
      <c r="C60" s="6">
        <v>1.0</v>
      </c>
      <c r="E60" s="5" t="s">
        <v>144</v>
      </c>
      <c r="F60" s="7">
        <f>IFERROR(__xludf.DUMMYFUNCTION("SUM(ARRAYFORMULA(VLOOKUP(SPLIT(G60, "",""), $N:$O, 2, FALSE)))"),895.0)</f>
        <v>895</v>
      </c>
      <c r="G60" s="6" t="s">
        <v>148</v>
      </c>
      <c r="H60" s="9">
        <f>IFERROR(__xludf.DUMMYFUNCTION("IFERROR(COUNTA(SPLIT(G60, "","")), 0)"),4.0)</f>
        <v>4</v>
      </c>
      <c r="I60" s="6" t="s">
        <v>55</v>
      </c>
      <c r="J60" s="6" t="s">
        <v>149</v>
      </c>
      <c r="L60" s="10"/>
      <c r="M60" s="10" t="s">
        <v>150</v>
      </c>
      <c r="N60" s="11">
        <v>57.0</v>
      </c>
      <c r="O60" s="9">
        <f>IFERROR(__xludf.DUMMYFUNCTION("""COMPUTED_VALUE"""),380.0)</f>
        <v>380</v>
      </c>
      <c r="P60" s="10" t="s">
        <v>26</v>
      </c>
      <c r="Q60" s="11">
        <v>4.0</v>
      </c>
    </row>
    <row r="61">
      <c r="A61" s="5">
        <v>59.0</v>
      </c>
      <c r="C61" s="6">
        <v>1.0</v>
      </c>
      <c r="E61" s="5" t="s">
        <v>144</v>
      </c>
      <c r="F61" s="7">
        <f>IFERROR(__xludf.DUMMYFUNCTION("SUM(ARRAYFORMULA(VLOOKUP(SPLIT(G61, "",""), $N:$O, 2, FALSE)))"),940.0)</f>
        <v>940</v>
      </c>
      <c r="G61" s="6" t="s">
        <v>151</v>
      </c>
      <c r="H61" s="9">
        <f>IFERROR(__xludf.DUMMYFUNCTION("IFERROR(COUNTA(SPLIT(G61, "","")), 0)"),4.0)</f>
        <v>4</v>
      </c>
      <c r="I61" s="6" t="s">
        <v>44</v>
      </c>
      <c r="J61" s="6" t="s">
        <v>152</v>
      </c>
      <c r="L61" s="10"/>
      <c r="M61" s="10" t="s">
        <v>153</v>
      </c>
      <c r="N61" s="11">
        <v>58.0</v>
      </c>
      <c r="O61" s="9">
        <f>IFERROR(__xludf.DUMMYFUNCTION("""COMPUTED_VALUE"""),420.0)</f>
        <v>420</v>
      </c>
      <c r="P61" s="10" t="s">
        <v>26</v>
      </c>
      <c r="Q61" s="11">
        <v>4.0</v>
      </c>
    </row>
    <row r="62">
      <c r="A62" s="5">
        <v>60.0</v>
      </c>
      <c r="C62" s="6">
        <v>2.0</v>
      </c>
      <c r="E62" s="5" t="s">
        <v>144</v>
      </c>
      <c r="F62" s="7">
        <f>IFERROR(__xludf.DUMMYFUNCTION("SUM(ARRAYFORMULA(VLOOKUP(SPLIT(G62, "",""), $N:$O, 2, FALSE)))"),2105.0)</f>
        <v>2105</v>
      </c>
      <c r="G62" s="6" t="s">
        <v>154</v>
      </c>
      <c r="H62" s="9">
        <f>IFERROR(__xludf.DUMMYFUNCTION("IFERROR(COUNTA(SPLIT(G62, "","")), 0)"),8.0)</f>
        <v>8</v>
      </c>
      <c r="I62" s="6" t="s">
        <v>55</v>
      </c>
      <c r="J62" s="6" t="s">
        <v>155</v>
      </c>
      <c r="L62" s="10"/>
      <c r="M62" s="10" t="s">
        <v>156</v>
      </c>
      <c r="N62" s="11">
        <v>59.0</v>
      </c>
      <c r="O62" s="9">
        <f>IFERROR(__xludf.DUMMYFUNCTION("""COMPUTED_VALUE"""),465.0)</f>
        <v>465</v>
      </c>
      <c r="P62" s="10" t="s">
        <v>26</v>
      </c>
      <c r="Q62" s="11">
        <v>4.0</v>
      </c>
    </row>
    <row r="63">
      <c r="A63" s="5">
        <v>61.0</v>
      </c>
      <c r="C63" s="6">
        <v>2.0</v>
      </c>
      <c r="E63" s="5" t="s">
        <v>144</v>
      </c>
      <c r="F63" s="7">
        <f>IFERROR(__xludf.DUMMYFUNCTION("SUM(ARRAYFORMULA(VLOOKUP(SPLIT(G63, "",""), $N:$O, 2, FALSE)))"),2065.0)</f>
        <v>2065</v>
      </c>
      <c r="G63" s="6" t="s">
        <v>157</v>
      </c>
      <c r="H63" s="9">
        <f>IFERROR(__xludf.DUMMYFUNCTION("IFERROR(COUNTA(SPLIT(G63, "","")), 0)"),8.0)</f>
        <v>8</v>
      </c>
      <c r="I63" s="6" t="s">
        <v>55</v>
      </c>
      <c r="J63" s="6" t="s">
        <v>158</v>
      </c>
      <c r="L63" s="10"/>
      <c r="M63" s="10" t="s">
        <v>159</v>
      </c>
      <c r="N63" s="11">
        <v>60.0</v>
      </c>
      <c r="O63" s="9">
        <f>IFERROR(__xludf.DUMMYFUNCTION("""COMPUTED_VALUE"""),430.0)</f>
        <v>430</v>
      </c>
      <c r="P63" s="10" t="s">
        <v>26</v>
      </c>
      <c r="Q63" s="11">
        <v>4.0</v>
      </c>
    </row>
    <row r="64">
      <c r="A64" s="5">
        <v>62.0</v>
      </c>
      <c r="C64" s="6">
        <v>2.0</v>
      </c>
      <c r="E64" s="5" t="s">
        <v>144</v>
      </c>
      <c r="F64" s="7">
        <f>IFERROR(__xludf.DUMMYFUNCTION("SUM(ARRAYFORMULA(VLOOKUP(SPLIT(G64, "",""), $N:$O, 2, FALSE)))"),1645.0)</f>
        <v>1645</v>
      </c>
      <c r="G64" s="6" t="s">
        <v>160</v>
      </c>
      <c r="H64" s="9">
        <f>IFERROR(__xludf.DUMMYFUNCTION("IFERROR(COUNTA(SPLIT(G64, "","")), 0)"),10.0)</f>
        <v>10</v>
      </c>
      <c r="I64" s="6" t="s">
        <v>24</v>
      </c>
      <c r="J64" s="6" t="s">
        <v>161</v>
      </c>
      <c r="L64" s="10"/>
      <c r="M64" s="10" t="s">
        <v>162</v>
      </c>
      <c r="N64" s="11">
        <v>61.0</v>
      </c>
      <c r="O64" s="9">
        <f>IFERROR(__xludf.DUMMYFUNCTION("""COMPUTED_VALUE"""),335.0)</f>
        <v>335</v>
      </c>
      <c r="P64" s="10" t="s">
        <v>26</v>
      </c>
      <c r="Q64" s="11">
        <v>4.0</v>
      </c>
    </row>
    <row r="65">
      <c r="A65" s="7"/>
      <c r="E65" s="7"/>
      <c r="L65" s="10"/>
      <c r="M65" s="10" t="s">
        <v>163</v>
      </c>
      <c r="N65" s="11">
        <v>62.0</v>
      </c>
      <c r="O65" s="9">
        <f>IFERROR(__xludf.DUMMYFUNCTION("""COMPUTED_VALUE"""),205.0)</f>
        <v>205</v>
      </c>
      <c r="P65" s="10" t="s">
        <v>26</v>
      </c>
      <c r="Q65" s="11">
        <v>4.0</v>
      </c>
    </row>
    <row r="66">
      <c r="A66" s="7"/>
      <c r="L66" s="10"/>
      <c r="M66" s="10" t="s">
        <v>164</v>
      </c>
      <c r="N66" s="11">
        <v>63.0</v>
      </c>
      <c r="O66" s="9">
        <f>IFERROR(__xludf.DUMMYFUNCTION("""COMPUTED_VALUE"""),495.0)</f>
        <v>495</v>
      </c>
      <c r="P66" s="10" t="s">
        <v>26</v>
      </c>
      <c r="Q66" s="11">
        <v>4.0</v>
      </c>
    </row>
    <row r="67">
      <c r="A67" s="7"/>
      <c r="L67" s="10"/>
      <c r="M67" s="10" t="s">
        <v>165</v>
      </c>
      <c r="N67" s="11">
        <v>64.0</v>
      </c>
      <c r="O67" s="9">
        <f>IFERROR(__xludf.DUMMYFUNCTION("""COMPUTED_VALUE"""),655.0)</f>
        <v>655</v>
      </c>
      <c r="P67" s="10" t="s">
        <v>26</v>
      </c>
      <c r="Q67" s="11">
        <v>4.0</v>
      </c>
    </row>
    <row r="68">
      <c r="A68" s="7"/>
      <c r="L68" s="10"/>
      <c r="M68" s="10" t="s">
        <v>166</v>
      </c>
      <c r="N68" s="11">
        <v>65.0</v>
      </c>
      <c r="O68" s="9">
        <f>IFERROR(__xludf.DUMMYFUNCTION("""COMPUTED_VALUE"""),630.0)</f>
        <v>630</v>
      </c>
      <c r="P68" s="10" t="s">
        <v>26</v>
      </c>
      <c r="Q68" s="11">
        <v>4.0</v>
      </c>
    </row>
    <row r="69">
      <c r="A69" s="7"/>
      <c r="L69" s="10"/>
      <c r="M69" s="10" t="s">
        <v>167</v>
      </c>
      <c r="N69" s="11">
        <v>66.0</v>
      </c>
      <c r="O69" s="9">
        <f>IFERROR(__xludf.DUMMYFUNCTION("""COMPUTED_VALUE"""),435.0)</f>
        <v>435</v>
      </c>
      <c r="P69" s="10" t="s">
        <v>26</v>
      </c>
      <c r="Q69" s="11">
        <v>4.0</v>
      </c>
    </row>
    <row r="70">
      <c r="A70" s="7"/>
    </row>
    <row r="71">
      <c r="A71" s="7"/>
    </row>
  </sheetData>
  <dataValidations>
    <dataValidation type="list" allowBlank="1" showErrorMessage="1" sqref="P3:P69">
      <formula1>"common,divinitas,empire,heptarchy"</formula1>
    </dataValidation>
    <dataValidation type="list" allowBlank="1" showErrorMessage="1" sqref="I3:I64">
      <formula1>"divinitas,empire,heptarchy,null,mixed"</formula1>
    </dataValidation>
  </dataValidations>
  <drawing r:id="rId1"/>
</worksheet>
</file>