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나경민\Desktop\OCL\240624_Kmelody\"/>
    </mc:Choice>
  </mc:AlternateContent>
  <xr:revisionPtr revIDLastSave="0" documentId="13_ncr:1_{1C097932-573A-45C5-9F83-A03D9B9F060C}" xr6:coauthVersionLast="47" xr6:coauthVersionMax="47" xr10:uidLastSave="{00000000-0000-0000-0000-000000000000}"/>
  <bookViews>
    <workbookView xWindow="38292" yWindow="5400" windowWidth="23256" windowHeight="12456" xr2:uid="{95B35DA0-BBED-9441-9B83-61412BA2CA81}"/>
  </bookViews>
  <sheets>
    <sheet name="Sheet1" sheetId="63" r:id="rId1"/>
    <sheet name="YH통합" sheetId="56" r:id="rId2"/>
    <sheet name="YH-1" sheetId="57" r:id="rId3"/>
    <sheet name="YH-2" sheetId="59" r:id="rId4"/>
    <sheet name="YH-3" sheetId="60" r:id="rId5"/>
    <sheet name="YH-4" sheetId="65" r:id="rId6"/>
    <sheet name="YH-5" sheetId="6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66" l="1"/>
  <c r="Q11" i="66"/>
  <c r="R10" i="66"/>
  <c r="Q10" i="66"/>
  <c r="R10" i="65"/>
  <c r="Q10" i="65"/>
  <c r="Q22" i="57"/>
  <c r="G2" i="56"/>
  <c r="G4" i="56"/>
  <c r="G5" i="56"/>
  <c r="G6" i="56"/>
  <c r="G9" i="56"/>
  <c r="G10" i="56"/>
  <c r="G11" i="56"/>
  <c r="G12" i="56"/>
  <c r="G13" i="56"/>
  <c r="G14" i="56"/>
  <c r="G16" i="56"/>
  <c r="G1" i="56"/>
  <c r="P23" i="66"/>
  <c r="H19" i="66"/>
  <c r="G18" i="66"/>
  <c r="R16" i="66"/>
  <c r="Q16" i="66"/>
  <c r="R9" i="66"/>
  <c r="Q9" i="66"/>
  <c r="R8" i="66"/>
  <c r="Q8" i="66"/>
  <c r="R7" i="66"/>
  <c r="Q7" i="66"/>
  <c r="R6" i="66"/>
  <c r="Q6" i="66"/>
  <c r="G6" i="66"/>
  <c r="R5" i="66"/>
  <c r="Q5" i="66"/>
  <c r="R3" i="66"/>
  <c r="Q3" i="66"/>
  <c r="G3" i="66" s="1"/>
  <c r="P23" i="65"/>
  <c r="H19" i="65"/>
  <c r="G18" i="65"/>
  <c r="R16" i="65"/>
  <c r="Q16" i="65"/>
  <c r="R9" i="65"/>
  <c r="Q9" i="65"/>
  <c r="R8" i="65"/>
  <c r="Q8" i="65"/>
  <c r="R7" i="65"/>
  <c r="Q7" i="65"/>
  <c r="R6" i="65"/>
  <c r="Q6" i="65"/>
  <c r="G6" i="65"/>
  <c r="R5" i="65"/>
  <c r="Q5" i="65"/>
  <c r="R3" i="65"/>
  <c r="Q3" i="65"/>
  <c r="G3" i="65" s="1"/>
  <c r="I10" i="63"/>
  <c r="H10" i="63"/>
  <c r="G10" i="63"/>
  <c r="F10" i="63"/>
  <c r="E10" i="63"/>
  <c r="J9" i="63"/>
  <c r="J8" i="63"/>
  <c r="J10" i="63" s="1"/>
  <c r="J7" i="63"/>
  <c r="I6" i="63"/>
  <c r="H6" i="63"/>
  <c r="G6" i="63"/>
  <c r="F6" i="63"/>
  <c r="E6" i="63"/>
  <c r="J6" i="63" s="1"/>
  <c r="J5" i="63"/>
  <c r="Q14" i="66" l="1"/>
  <c r="Q18" i="66" s="1"/>
  <c r="R14" i="66"/>
  <c r="R18" i="66" s="1"/>
  <c r="R19" i="66" s="1"/>
  <c r="R14" i="65"/>
  <c r="R18" i="65" s="1"/>
  <c r="R19" i="65" s="1"/>
  <c r="Q14" i="65"/>
  <c r="Q18" i="65" s="1"/>
  <c r="Q19" i="65" s="1"/>
  <c r="Q21" i="65" s="1"/>
  <c r="G15" i="65" s="1"/>
  <c r="G20" i="66"/>
  <c r="G20" i="65"/>
  <c r="G7" i="66" l="1"/>
  <c r="G8" i="66" s="1"/>
  <c r="Q19" i="66"/>
  <c r="Q21" i="66" s="1"/>
  <c r="G15" i="66" s="1"/>
  <c r="G17" i="66" s="1"/>
  <c r="G19" i="66" s="1"/>
  <c r="I19" i="66" s="1"/>
  <c r="G7" i="65"/>
  <c r="G8" i="65" s="1"/>
  <c r="G17" i="65" l="1"/>
  <c r="G19" i="65" s="1"/>
  <c r="G21" i="65" s="1"/>
  <c r="G21" i="66"/>
  <c r="I19" i="65" l="1"/>
  <c r="H19" i="56"/>
  <c r="P23" i="60"/>
  <c r="H19" i="60"/>
  <c r="G18" i="60"/>
  <c r="R16" i="60"/>
  <c r="Q16" i="60"/>
  <c r="G6" i="60" s="1"/>
  <c r="R9" i="60"/>
  <c r="Q9" i="60"/>
  <c r="R8" i="60"/>
  <c r="Q8" i="60"/>
  <c r="R7" i="60"/>
  <c r="Q7" i="60"/>
  <c r="R6" i="60"/>
  <c r="Q6" i="60"/>
  <c r="R5" i="60"/>
  <c r="Q5" i="60"/>
  <c r="R3" i="60"/>
  <c r="Q3" i="60"/>
  <c r="G3" i="60" s="1"/>
  <c r="P23" i="59"/>
  <c r="H19" i="59"/>
  <c r="G18" i="59"/>
  <c r="R16" i="59"/>
  <c r="Q16" i="59"/>
  <c r="G6" i="59" s="1"/>
  <c r="R9" i="59"/>
  <c r="Q9" i="59"/>
  <c r="R8" i="59"/>
  <c r="Q8" i="59"/>
  <c r="R7" i="59"/>
  <c r="Q7" i="59"/>
  <c r="R6" i="59"/>
  <c r="Q6" i="59"/>
  <c r="R5" i="59"/>
  <c r="Q5" i="59"/>
  <c r="R3" i="59"/>
  <c r="Q3" i="59"/>
  <c r="G3" i="59" s="1"/>
  <c r="Q3" i="57"/>
  <c r="G3" i="57" s="1"/>
  <c r="G3" i="56" s="1"/>
  <c r="R3" i="57"/>
  <c r="Q5" i="57"/>
  <c r="R5" i="57"/>
  <c r="G6" i="57"/>
  <c r="Q6" i="57"/>
  <c r="R6" i="57"/>
  <c r="Q7" i="57"/>
  <c r="R7" i="57"/>
  <c r="Q8" i="57"/>
  <c r="R8" i="57"/>
  <c r="Q9" i="57"/>
  <c r="R9" i="57"/>
  <c r="Q10" i="57"/>
  <c r="R10" i="57"/>
  <c r="G18" i="57"/>
  <c r="G18" i="56" s="1"/>
  <c r="H19" i="57"/>
  <c r="P23" i="57"/>
  <c r="R16" i="56"/>
  <c r="Q16" i="56"/>
  <c r="R8" i="56"/>
  <c r="Q8" i="56"/>
  <c r="R7" i="56"/>
  <c r="Q7" i="56"/>
  <c r="R6" i="56"/>
  <c r="Q6" i="56"/>
  <c r="R5" i="56"/>
  <c r="Q5" i="56"/>
  <c r="R3" i="56"/>
  <c r="Q3" i="56"/>
  <c r="R14" i="56" l="1"/>
  <c r="R18" i="56" s="1"/>
  <c r="Q14" i="56"/>
  <c r="Q19" i="56" s="1"/>
  <c r="Q21" i="56" s="1"/>
  <c r="R14" i="60"/>
  <c r="R18" i="60" s="1"/>
  <c r="R19" i="60" s="1"/>
  <c r="Q14" i="60"/>
  <c r="G7" i="60" s="1"/>
  <c r="G8" i="60" s="1"/>
  <c r="Q14" i="59"/>
  <c r="G7" i="59" s="1"/>
  <c r="R14" i="59"/>
  <c r="R18" i="59" s="1"/>
  <c r="R14" i="57"/>
  <c r="R18" i="57" s="1"/>
  <c r="R19" i="57" s="1"/>
  <c r="Q14" i="57"/>
  <c r="Q18" i="57" s="1"/>
  <c r="Q19" i="57" s="1"/>
  <c r="Q21" i="57" s="1"/>
  <c r="G15" i="57" s="1"/>
  <c r="G20" i="60"/>
  <c r="G20" i="59"/>
  <c r="G20" i="57"/>
  <c r="Q18" i="56" l="1"/>
  <c r="Q22" i="56" s="1"/>
  <c r="R19" i="56"/>
  <c r="Q18" i="59"/>
  <c r="Q19" i="59" s="1"/>
  <c r="Q21" i="59" s="1"/>
  <c r="G15" i="59" s="1"/>
  <c r="G8" i="59"/>
  <c r="Q18" i="60"/>
  <c r="Q19" i="60" s="1"/>
  <c r="Q21" i="60" s="1"/>
  <c r="G15" i="60" s="1"/>
  <c r="G17" i="60" s="1"/>
  <c r="G19" i="60" s="1"/>
  <c r="R19" i="59"/>
  <c r="G7" i="57"/>
  <c r="G8" i="57" s="1"/>
  <c r="G7" i="56"/>
  <c r="G17" i="57"/>
  <c r="G19" i="57" s="1"/>
  <c r="G20" i="56"/>
  <c r="G17" i="59" l="1"/>
  <c r="G19" i="59" s="1"/>
  <c r="G19" i="56" s="1"/>
  <c r="G21" i="60"/>
  <c r="G15" i="56"/>
  <c r="I19" i="60"/>
  <c r="G8" i="56"/>
  <c r="I19" i="57"/>
  <c r="H20" i="57"/>
  <c r="G21" i="57"/>
  <c r="G17" i="56" l="1"/>
  <c r="I19" i="59"/>
  <c r="G21" i="59"/>
  <c r="I19" i="56"/>
  <c r="H20" i="56"/>
  <c r="G21" i="56" l="1"/>
</calcChain>
</file>

<file path=xl/sharedStrings.xml><?xml version="1.0" encoding="utf-8"?>
<sst xmlns="http://schemas.openxmlformats.org/spreadsheetml/2006/main" count="403" uniqueCount="69">
  <si>
    <t>비목</t>
  </si>
  <si>
    <t xml:space="preserve">세목 </t>
  </si>
  <si>
    <t>인건비</t>
  </si>
  <si>
    <t>내부</t>
  </si>
  <si>
    <t>현금</t>
  </si>
  <si>
    <t>과정명</t>
    <phoneticPr fontId="3" type="noConversion"/>
  </si>
  <si>
    <t>실지급액</t>
    <phoneticPr fontId="3" type="noConversion"/>
  </si>
  <si>
    <t>참여율(%)</t>
    <phoneticPr fontId="3" type="noConversion"/>
  </si>
  <si>
    <t>현물</t>
  </si>
  <si>
    <t>외부</t>
  </si>
  <si>
    <t>연구 지원인력인건비</t>
  </si>
  <si>
    <t>학생인건비</t>
  </si>
  <si>
    <t>인건비 소계</t>
  </si>
  <si>
    <t>일반</t>
  </si>
  <si>
    <t>통합관리</t>
  </si>
  <si>
    <t>연구활동비</t>
  </si>
  <si>
    <t>연구재료비</t>
  </si>
  <si>
    <t>연구수당</t>
  </si>
  <si>
    <t>위탁연구개발비</t>
  </si>
  <si>
    <t>직접비 소계</t>
  </si>
  <si>
    <t>간접비</t>
  </si>
  <si>
    <t>연구개발비 총액</t>
  </si>
  <si>
    <t>계</t>
  </si>
  <si>
    <t>석사과정</t>
    <phoneticPr fontId="3" type="noConversion"/>
  </si>
  <si>
    <t>학사과정</t>
    <phoneticPr fontId="3" type="noConversion"/>
  </si>
  <si>
    <t>행정원</t>
    <phoneticPr fontId="3" type="noConversion"/>
  </si>
  <si>
    <t>실지급액</t>
  </si>
  <si>
    <t>참여율(%)</t>
  </si>
  <si>
    <t>7/1~12/31</t>
    <phoneticPr fontId="3" type="noConversion"/>
  </si>
  <si>
    <t>-</t>
    <phoneticPr fontId="3" type="noConversion"/>
  </si>
  <si>
    <t>구분</t>
    <phoneticPr fontId="3" type="noConversion"/>
  </si>
  <si>
    <t>직위</t>
  </si>
  <si>
    <t>직위</t>
    <phoneticPr fontId="3" type="noConversion"/>
  </si>
  <si>
    <t>연구시설․장비비</t>
    <phoneticPr fontId="3" type="noConversion"/>
  </si>
  <si>
    <t>직접비</t>
    <phoneticPr fontId="3" type="noConversion"/>
  </si>
  <si>
    <t>참여기간</t>
    <phoneticPr fontId="3" type="noConversion"/>
  </si>
  <si>
    <t>합계</t>
    <phoneticPr fontId="3" type="noConversion"/>
  </si>
  <si>
    <t xml:space="preserve">직접비 </t>
    <phoneticPr fontId="3" type="noConversion"/>
  </si>
  <si>
    <t>월 지급액(천원)</t>
    <phoneticPr fontId="3" type="noConversion"/>
  </si>
  <si>
    <t>참여기간(개월수)</t>
    <phoneticPr fontId="3" type="noConversion"/>
  </si>
  <si>
    <t>인건비 합계</t>
    <phoneticPr fontId="3" type="noConversion"/>
  </si>
  <si>
    <t>학생인건비 소계</t>
    <phoneticPr fontId="3" type="noConversion"/>
  </si>
  <si>
    <t>미지급인건비(천원)</t>
    <phoneticPr fontId="3" type="noConversion"/>
  </si>
  <si>
    <t>학생인건비(천원)</t>
    <phoneticPr fontId="3" type="noConversion"/>
  </si>
  <si>
    <t>성명</t>
  </si>
  <si>
    <t>성명</t>
    <phoneticPr fontId="3" type="noConversion"/>
  </si>
  <si>
    <t>내부인건비 소계 (행정원제외)</t>
    <phoneticPr fontId="3" type="noConversion"/>
  </si>
  <si>
    <t xml:space="preserve"> 참여기간(개월수) </t>
  </si>
  <si>
    <t xml:space="preserve"> 미지급인건비(천원) </t>
  </si>
  <si>
    <t xml:space="preserve"> 월 지급액(천원) </t>
  </si>
  <si>
    <t xml:space="preserve"> 참여기간 </t>
  </si>
  <si>
    <t>1/1~12/31</t>
    <phoneticPr fontId="3" type="noConversion"/>
  </si>
  <si>
    <t>변경전</t>
    <phoneticPr fontId="3" type="noConversion"/>
  </si>
  <si>
    <t>이강윤</t>
    <phoneticPr fontId="3" type="noConversion"/>
  </si>
  <si>
    <t>교수</t>
    <phoneticPr fontId="3" type="noConversion"/>
  </si>
  <si>
    <t>이영호</t>
    <phoneticPr fontId="3" type="noConversion"/>
  </si>
  <si>
    <t>2차년</t>
    <phoneticPr fontId="3" type="noConversion"/>
  </si>
  <si>
    <t>3차년</t>
    <phoneticPr fontId="3" type="noConversion"/>
  </si>
  <si>
    <t>4차년</t>
    <phoneticPr fontId="3" type="noConversion"/>
  </si>
  <si>
    <t>5차년</t>
    <phoneticPr fontId="3" type="noConversion"/>
  </si>
  <si>
    <t>총액</t>
    <phoneticPr fontId="3" type="noConversion"/>
  </si>
  <si>
    <t>가천대 33%</t>
    <phoneticPr fontId="3" type="noConversion"/>
  </si>
  <si>
    <t>7/1-12/31</t>
    <phoneticPr fontId="3" type="noConversion"/>
  </si>
  <si>
    <t>간접비 고시비율 26.38</t>
    <phoneticPr fontId="3" type="noConversion"/>
  </si>
  <si>
    <t>연구수당</t>
    <phoneticPr fontId="3" type="noConversion"/>
  </si>
  <si>
    <t>억원</t>
    <phoneticPr fontId="3" type="noConversion"/>
  </si>
  <si>
    <t>1차년(6개월)</t>
    <phoneticPr fontId="3" type="noConversion"/>
  </si>
  <si>
    <t>석사과정</t>
    <phoneticPr fontId="3" type="noConversion"/>
  </si>
  <si>
    <t>학사과정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</si>
</sst>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(* #,##0_);_(* \(#,##0\);_(* &quot;-&quot;_);_(@_)"/>
    <numFmt numFmtId="177" formatCode="_(* #,##0.0_);_(* \(#,##0.0\);_(* &quot;-&quot;?_);_(@_)"/>
  </numFmts>
  <fonts count="27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666666"/>
      <name val="돋움"/>
      <family val="2"/>
      <charset val="129"/>
    </font>
    <font>
      <sz val="12"/>
      <color rgb="FF3D494E"/>
      <name val="돋움"/>
      <family val="2"/>
      <charset val="129"/>
    </font>
    <font>
      <sz val="11"/>
      <color theme="5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u/>
      <sz val="10"/>
      <color rgb="FFFF000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ajor"/>
    </font>
    <font>
      <u/>
      <sz val="10"/>
      <color theme="1"/>
      <name val="맑은 고딕"/>
      <family val="2"/>
      <charset val="129"/>
      <scheme val="minor"/>
    </font>
    <font>
      <sz val="10"/>
      <color theme="1"/>
      <name val="맑은 고딕 (본문)"/>
      <family val="3"/>
      <charset val="129"/>
    </font>
    <font>
      <sz val="11"/>
      <color theme="1"/>
      <name val="맑은 고딕 (본문)"/>
      <family val="3"/>
      <charset val="129"/>
    </font>
    <font>
      <sz val="12"/>
      <color theme="1"/>
      <name val="돋움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6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03">
    <xf numFmtId="0" fontId="0" fillId="0" borderId="0" xfId="0">
      <alignment vertical="center"/>
    </xf>
    <xf numFmtId="176" fontId="6" fillId="0" borderId="1" xfId="6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7">
      <alignment vertical="center"/>
    </xf>
    <xf numFmtId="176" fontId="2" fillId="0" borderId="0" xfId="6" applyFont="1">
      <alignment vertical="center"/>
    </xf>
    <xf numFmtId="3" fontId="2" fillId="0" borderId="0" xfId="7" applyNumberFormat="1">
      <alignment vertical="center"/>
    </xf>
    <xf numFmtId="41" fontId="2" fillId="0" borderId="0" xfId="7" applyNumberFormat="1">
      <alignment vertical="center"/>
    </xf>
    <xf numFmtId="176" fontId="2" fillId="0" borderId="0" xfId="7" applyNumberFormat="1">
      <alignment vertical="center"/>
    </xf>
    <xf numFmtId="177" fontId="2" fillId="0" borderId="0" xfId="7" applyNumberFormat="1">
      <alignment vertical="center"/>
    </xf>
    <xf numFmtId="0" fontId="2" fillId="0" borderId="0" xfId="4">
      <alignment vertical="center"/>
    </xf>
    <xf numFmtId="3" fontId="2" fillId="0" borderId="0" xfId="4" applyNumberFormat="1">
      <alignment vertical="center"/>
    </xf>
    <xf numFmtId="41" fontId="11" fillId="0" borderId="0" xfId="7" applyNumberFormat="1" applyFont="1">
      <alignment vertical="center"/>
    </xf>
    <xf numFmtId="0" fontId="2" fillId="0" borderId="0" xfId="7" applyAlignment="1">
      <alignment horizontal="center" vertical="center"/>
    </xf>
    <xf numFmtId="0" fontId="14" fillId="0" borderId="7" xfId="7" applyFont="1" applyBorder="1" applyAlignment="1">
      <alignment horizontal="center" vertical="center" wrapText="1"/>
    </xf>
    <xf numFmtId="176" fontId="2" fillId="0" borderId="1" xfId="6" applyFont="1" applyBorder="1" applyAlignment="1">
      <alignment horizontal="center" vertical="center"/>
    </xf>
    <xf numFmtId="176" fontId="15" fillId="0" borderId="1" xfId="6" applyFont="1" applyFill="1" applyBorder="1" applyAlignment="1">
      <alignment horizontal="center" vertical="center"/>
    </xf>
    <xf numFmtId="0" fontId="17" fillId="0" borderId="8" xfId="7" applyFont="1" applyBorder="1" applyAlignment="1">
      <alignment horizontal="center" vertical="center" wrapText="1"/>
    </xf>
    <xf numFmtId="0" fontId="14" fillId="0" borderId="3" xfId="7" applyFont="1" applyBorder="1" applyAlignment="1">
      <alignment horizontal="center" vertical="center" wrapText="1"/>
    </xf>
    <xf numFmtId="3" fontId="14" fillId="0" borderId="3" xfId="7" applyNumberFormat="1" applyFont="1" applyBorder="1" applyAlignment="1">
      <alignment horizontal="center" vertical="center" wrapText="1"/>
    </xf>
    <xf numFmtId="176" fontId="14" fillId="0" borderId="3" xfId="6" applyFont="1" applyBorder="1" applyAlignment="1">
      <alignment horizontal="center" vertical="center" wrapText="1"/>
    </xf>
    <xf numFmtId="176" fontId="14" fillId="0" borderId="1" xfId="6" applyFont="1" applyFill="1" applyBorder="1" applyAlignment="1">
      <alignment horizontal="center" vertical="center"/>
    </xf>
    <xf numFmtId="0" fontId="18" fillId="0" borderId="3" xfId="7" applyFont="1" applyBorder="1" applyAlignment="1">
      <alignment horizontal="center" vertical="center" wrapText="1"/>
    </xf>
    <xf numFmtId="176" fontId="14" fillId="0" borderId="3" xfId="6" applyFont="1" applyFill="1" applyBorder="1" applyAlignment="1">
      <alignment horizontal="center" vertical="center" wrapText="1"/>
    </xf>
    <xf numFmtId="176" fontId="2" fillId="0" borderId="1" xfId="6" applyFont="1" applyFill="1" applyBorder="1">
      <alignment vertical="center"/>
    </xf>
    <xf numFmtId="176" fontId="2" fillId="0" borderId="8" xfId="6" applyFont="1" applyBorder="1">
      <alignment vertical="center"/>
    </xf>
    <xf numFmtId="0" fontId="14" fillId="3" borderId="1" xfId="7" applyFont="1" applyFill="1" applyBorder="1" applyAlignment="1">
      <alignment horizontal="center" vertical="center"/>
    </xf>
    <xf numFmtId="41" fontId="14" fillId="3" borderId="1" xfId="5" applyFont="1" applyFill="1" applyBorder="1" applyAlignment="1">
      <alignment horizontal="center" vertical="center"/>
    </xf>
    <xf numFmtId="176" fontId="14" fillId="3" borderId="1" xfId="6" applyFont="1" applyFill="1" applyBorder="1" applyAlignment="1">
      <alignment horizontal="center" vertical="center"/>
    </xf>
    <xf numFmtId="0" fontId="17" fillId="3" borderId="8" xfId="7" applyFont="1" applyFill="1" applyBorder="1" applyAlignment="1">
      <alignment horizontal="center" vertical="center" wrapText="1"/>
    </xf>
    <xf numFmtId="176" fontId="14" fillId="3" borderId="8" xfId="6" applyFont="1" applyFill="1" applyBorder="1" applyAlignment="1">
      <alignment horizontal="center" vertical="center"/>
    </xf>
    <xf numFmtId="176" fontId="2" fillId="0" borderId="0" xfId="6" applyFont="1" applyFill="1">
      <alignment vertical="center"/>
    </xf>
    <xf numFmtId="0" fontId="2" fillId="0" borderId="0" xfId="4" applyAlignment="1">
      <alignment horizontal="center" vertical="center"/>
    </xf>
    <xf numFmtId="0" fontId="6" fillId="0" borderId="3" xfId="7" applyFont="1" applyBorder="1" applyAlignment="1">
      <alignment horizontal="center" vertical="center" wrapText="1"/>
    </xf>
    <xf numFmtId="3" fontId="6" fillId="0" borderId="3" xfId="7" applyNumberFormat="1" applyFont="1" applyBorder="1" applyAlignment="1">
      <alignment horizontal="center" vertical="center" wrapText="1"/>
    </xf>
    <xf numFmtId="0" fontId="14" fillId="0" borderId="0" xfId="4" applyFont="1" applyAlignment="1">
      <alignment horizontal="center" vertical="center"/>
    </xf>
    <xf numFmtId="0" fontId="14" fillId="0" borderId="0" xfId="7" applyFont="1" applyAlignment="1">
      <alignment horizontal="center" vertical="center"/>
    </xf>
    <xf numFmtId="176" fontId="6" fillId="0" borderId="3" xfId="6" applyFont="1" applyFill="1" applyBorder="1" applyAlignment="1">
      <alignment horizontal="center" vertical="center" wrapText="1"/>
    </xf>
    <xf numFmtId="176" fontId="2" fillId="0" borderId="1" xfId="6" applyFont="1" applyFill="1" applyBorder="1" applyAlignment="1">
      <alignment horizontal="center" vertical="center"/>
    </xf>
    <xf numFmtId="41" fontId="2" fillId="0" borderId="0" xfId="4" applyNumberFormat="1">
      <alignment vertical="center"/>
    </xf>
    <xf numFmtId="3" fontId="15" fillId="0" borderId="3" xfId="7" applyNumberFormat="1" applyFont="1" applyBorder="1" applyAlignment="1">
      <alignment horizontal="center" vertical="center" wrapText="1"/>
    </xf>
    <xf numFmtId="0" fontId="15" fillId="0" borderId="3" xfId="7" applyFont="1" applyBorder="1" applyAlignment="1">
      <alignment horizontal="center" vertical="center" wrapText="1"/>
    </xf>
    <xf numFmtId="0" fontId="16" fillId="0" borderId="3" xfId="7" applyFont="1" applyBorder="1" applyAlignment="1">
      <alignment horizontal="center" vertical="center" wrapText="1"/>
    </xf>
    <xf numFmtId="176" fontId="15" fillId="0" borderId="3" xfId="6" applyFont="1" applyFill="1" applyBorder="1" applyAlignment="1">
      <alignment horizontal="center" vertical="center" wrapText="1"/>
    </xf>
    <xf numFmtId="0" fontId="7" fillId="0" borderId="3" xfId="7" applyFont="1" applyBorder="1" applyAlignment="1">
      <alignment horizontal="center" vertical="center" wrapText="1"/>
    </xf>
    <xf numFmtId="177" fontId="2" fillId="0" borderId="0" xfId="4" applyNumberFormat="1">
      <alignment vertical="center"/>
    </xf>
    <xf numFmtId="176" fontId="2" fillId="0" borderId="0" xfId="4" applyNumberFormat="1">
      <alignment vertical="center"/>
    </xf>
    <xf numFmtId="176" fontId="2" fillId="0" borderId="8" xfId="6" applyFont="1" applyFill="1" applyBorder="1">
      <alignment vertical="center"/>
    </xf>
    <xf numFmtId="176" fontId="5" fillId="0" borderId="8" xfId="6" applyFont="1" applyFill="1" applyBorder="1">
      <alignment vertical="center"/>
    </xf>
    <xf numFmtId="0" fontId="17" fillId="0" borderId="8" xfId="4" applyFont="1" applyBorder="1" applyAlignment="1">
      <alignment horizontal="center" vertical="center" wrapText="1"/>
    </xf>
    <xf numFmtId="176" fontId="14" fillId="0" borderId="1" xfId="6" applyFont="1" applyFill="1" applyBorder="1">
      <alignment vertical="center"/>
    </xf>
    <xf numFmtId="0" fontId="19" fillId="0" borderId="8" xfId="7" applyFont="1" applyBorder="1" applyAlignment="1">
      <alignment horizontal="center" vertical="center" wrapText="1"/>
    </xf>
    <xf numFmtId="176" fontId="20" fillId="0" borderId="8" xfId="6" applyFont="1" applyFill="1" applyBorder="1">
      <alignment vertical="center"/>
    </xf>
    <xf numFmtId="0" fontId="6" fillId="0" borderId="7" xfId="7" applyFont="1" applyBorder="1" applyAlignment="1">
      <alignment horizontal="center" vertical="center" wrapText="1"/>
    </xf>
    <xf numFmtId="0" fontId="21" fillId="0" borderId="0" xfId="0" applyFont="1">
      <alignment vertical="center"/>
    </xf>
    <xf numFmtId="176" fontId="6" fillId="0" borderId="1" xfId="6" applyFont="1" applyFill="1" applyBorder="1">
      <alignment vertical="center"/>
    </xf>
    <xf numFmtId="176" fontId="23" fillId="0" borderId="8" xfId="6" applyFont="1" applyFill="1" applyBorder="1">
      <alignment vertical="center"/>
    </xf>
    <xf numFmtId="176" fontId="2" fillId="0" borderId="0" xfId="6" applyFont="1" applyAlignment="1">
      <alignment horizontal="center" vertical="center"/>
    </xf>
    <xf numFmtId="176" fontId="2" fillId="3" borderId="1" xfId="6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14" fillId="3" borderId="1" xfId="6" applyFont="1" applyFill="1" applyBorder="1">
      <alignment vertical="center"/>
    </xf>
    <xf numFmtId="176" fontId="2" fillId="3" borderId="2" xfId="6" applyFont="1" applyFill="1" applyBorder="1" applyAlignment="1">
      <alignment horizontal="center" vertical="center"/>
    </xf>
    <xf numFmtId="0" fontId="17" fillId="3" borderId="8" xfId="4" applyFont="1" applyFill="1" applyBorder="1" applyAlignment="1">
      <alignment horizontal="center" vertical="center" wrapText="1"/>
    </xf>
    <xf numFmtId="176" fontId="5" fillId="3" borderId="8" xfId="6" applyFont="1" applyFill="1" applyBorder="1">
      <alignment vertical="center"/>
    </xf>
    <xf numFmtId="176" fontId="2" fillId="0" borderId="8" xfId="6" applyFont="1" applyFill="1" applyBorder="1" applyAlignment="1">
      <alignment horizontal="center" vertical="center"/>
    </xf>
    <xf numFmtId="3" fontId="2" fillId="0" borderId="8" xfId="7" applyNumberFormat="1" applyBorder="1">
      <alignment vertical="center"/>
    </xf>
    <xf numFmtId="0" fontId="19" fillId="3" borderId="8" xfId="7" applyFont="1" applyFill="1" applyBorder="1" applyAlignment="1">
      <alignment horizontal="center" vertical="center" wrapText="1"/>
    </xf>
    <xf numFmtId="176" fontId="19" fillId="3" borderId="8" xfId="6" applyFont="1" applyFill="1" applyBorder="1" applyAlignment="1">
      <alignment horizontal="center" vertical="center"/>
    </xf>
    <xf numFmtId="176" fontId="20" fillId="3" borderId="8" xfId="6" applyFont="1" applyFill="1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41" fontId="13" fillId="4" borderId="4" xfId="0" applyNumberFormat="1" applyFont="1" applyFill="1" applyBorder="1" applyAlignment="1">
      <alignment horizontal="center" vertical="center"/>
    </xf>
    <xf numFmtId="176" fontId="13" fillId="4" borderId="4" xfId="0" applyNumberFormat="1" applyFont="1" applyFill="1" applyBorder="1" applyAlignment="1">
      <alignment horizontal="center" vertical="center"/>
    </xf>
    <xf numFmtId="176" fontId="12" fillId="4" borderId="4" xfId="0" applyNumberFormat="1" applyFont="1" applyFill="1" applyBorder="1" applyAlignment="1">
      <alignment horizontal="center" vertical="center"/>
    </xf>
    <xf numFmtId="9" fontId="2" fillId="0" borderId="8" xfId="7" applyNumberFormat="1" applyBorder="1" applyAlignment="1">
      <alignment horizontal="center" vertical="center"/>
    </xf>
    <xf numFmtId="0" fontId="2" fillId="0" borderId="8" xfId="7" applyBorder="1" applyAlignment="1">
      <alignment horizontal="center" vertical="center"/>
    </xf>
    <xf numFmtId="176" fontId="2" fillId="0" borderId="0" xfId="6" applyFont="1" applyFill="1" applyAlignment="1">
      <alignment horizontal="center" vertical="center"/>
    </xf>
    <xf numFmtId="3" fontId="2" fillId="0" borderId="8" xfId="7" applyNumberFormat="1" applyBorder="1" applyAlignment="1">
      <alignment horizontal="center" vertical="center"/>
    </xf>
    <xf numFmtId="176" fontId="25" fillId="3" borderId="8" xfId="6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6" fillId="0" borderId="1" xfId="0" applyFont="1" applyBorder="1">
      <alignment vertical="center"/>
    </xf>
    <xf numFmtId="0" fontId="17" fillId="0" borderId="8" xfId="7" applyFont="1" applyBorder="1" applyAlignment="1">
      <alignment horizontal="center" vertical="center" wrapText="1"/>
    </xf>
    <xf numFmtId="0" fontId="2" fillId="3" borderId="8" xfId="7" applyFill="1" applyBorder="1" applyAlignment="1">
      <alignment horizontal="center" vertical="center"/>
    </xf>
    <xf numFmtId="0" fontId="17" fillId="3" borderId="8" xfId="7" applyFont="1" applyFill="1" applyBorder="1" applyAlignment="1">
      <alignment horizontal="center" vertical="center" wrapText="1"/>
    </xf>
    <xf numFmtId="0" fontId="14" fillId="3" borderId="5" xfId="7" applyFont="1" applyFill="1" applyBorder="1" applyAlignment="1">
      <alignment horizontal="center" vertical="center"/>
    </xf>
    <xf numFmtId="0" fontId="14" fillId="3" borderId="6" xfId="7" applyFont="1" applyFill="1" applyBorder="1" applyAlignment="1">
      <alignment horizontal="center" vertical="center"/>
    </xf>
    <xf numFmtId="0" fontId="14" fillId="3" borderId="4" xfId="7" applyFont="1" applyFill="1" applyBorder="1" applyAlignment="1">
      <alignment horizontal="center" vertical="center"/>
    </xf>
    <xf numFmtId="0" fontId="14" fillId="0" borderId="5" xfId="7" applyFont="1" applyBorder="1" applyAlignment="1">
      <alignment horizontal="center" vertical="center"/>
    </xf>
    <xf numFmtId="0" fontId="14" fillId="0" borderId="6" xfId="7" applyFont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24" fillId="3" borderId="8" xfId="7" applyFont="1" applyFill="1" applyBorder="1" applyAlignment="1">
      <alignment horizontal="center" vertical="center" wrapText="1"/>
    </xf>
    <xf numFmtId="0" fontId="17" fillId="2" borderId="8" xfId="7" applyFont="1" applyFill="1" applyBorder="1" applyAlignment="1">
      <alignment horizontal="center" vertical="center" wrapText="1"/>
    </xf>
    <xf numFmtId="0" fontId="17" fillId="0" borderId="8" xfId="4" applyFont="1" applyBorder="1" applyAlignment="1">
      <alignment horizontal="center" vertical="center" wrapText="1"/>
    </xf>
    <xf numFmtId="0" fontId="17" fillId="3" borderId="8" xfId="4" applyFont="1" applyFill="1" applyBorder="1" applyAlignment="1">
      <alignment horizontal="center" vertical="center" wrapText="1"/>
    </xf>
    <xf numFmtId="0" fontId="14" fillId="3" borderId="8" xfId="7" applyFont="1" applyFill="1" applyBorder="1" applyAlignment="1">
      <alignment horizontal="center" vertical="center" wrapText="1"/>
    </xf>
    <xf numFmtId="0" fontId="19" fillId="0" borderId="8" xfId="7" applyFont="1" applyBorder="1" applyAlignment="1">
      <alignment horizontal="center" vertical="center" wrapText="1"/>
    </xf>
    <xf numFmtId="0" fontId="19" fillId="3" borderId="8" xfId="7" applyFont="1" applyFill="1" applyBorder="1" applyAlignment="1">
      <alignment horizontal="center" vertical="center" wrapText="1"/>
    </xf>
    <xf numFmtId="0" fontId="6" fillId="0" borderId="5" xfId="7" applyFont="1" applyBorder="1" applyAlignment="1">
      <alignment horizontal="center" vertical="center"/>
    </xf>
    <xf numFmtId="0" fontId="6" fillId="0" borderId="6" xfId="7" applyFont="1" applyBorder="1" applyAlignment="1">
      <alignment horizontal="center" vertical="center"/>
    </xf>
    <xf numFmtId="0" fontId="6" fillId="0" borderId="4" xfId="7" applyFont="1" applyBorder="1" applyAlignment="1">
      <alignment horizontal="center" vertical="center"/>
    </xf>
    <xf numFmtId="0" fontId="22" fillId="3" borderId="8" xfId="7" applyFont="1" applyFill="1" applyBorder="1" applyAlignment="1">
      <alignment horizontal="center" vertical="center" wrapText="1"/>
    </xf>
    <xf numFmtId="0" fontId="22" fillId="0" borderId="8" xfId="7" applyFont="1" applyBorder="1" applyAlignment="1">
      <alignment horizontal="center" vertical="center" wrapText="1"/>
    </xf>
    <xf numFmtId="176" fontId="1" fillId="0" borderId="1" xfId="6" applyFont="1" applyBorder="1" applyAlignment="1">
      <alignment horizontal="center" vertical="center"/>
    </xf>
  </cellXfs>
  <cellStyles count="8">
    <cellStyle name="쉼표 [0]" xfId="6" builtinId="6"/>
    <cellStyle name="쉼표 [0] 2" xfId="2" xr:uid="{FC665AD7-46E5-5F42-B2E3-E03F46E55E1C}"/>
    <cellStyle name="쉼표 [0] 2 2" xfId="5" xr:uid="{42B5679A-E2F1-4E46-A6DF-083A7B30DB09}"/>
    <cellStyle name="표준" xfId="0" builtinId="0"/>
    <cellStyle name="표준 2" xfId="1" xr:uid="{0EAD9DAE-A8C8-934D-AB37-A9D9A5CB16C7}"/>
    <cellStyle name="표준 2 2" xfId="3" xr:uid="{96DADF2B-4FDD-FD42-BB47-231241E09E85}"/>
    <cellStyle name="표준 2 2 2" xfId="7" xr:uid="{2D6EB506-78BF-9D4B-B1BC-4CAB69856348}"/>
    <cellStyle name="표준 2 3" xfId="4" xr:uid="{C6BE51FA-9475-CE46-8EDC-6E2AA4F5AF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5436-9A6B-2442-8859-E3F0E2616BA8}">
  <dimension ref="D3:J10"/>
  <sheetViews>
    <sheetView tabSelected="1" workbookViewId="0">
      <selection activeCell="D51" sqref="D51"/>
    </sheetView>
  </sheetViews>
  <sheetFormatPr defaultColWidth="10.6640625" defaultRowHeight="18"/>
  <sheetData>
    <row r="3" spans="4:10">
      <c r="J3" t="s">
        <v>65</v>
      </c>
    </row>
    <row r="4" spans="4:10">
      <c r="D4" s="79"/>
      <c r="E4" s="79" t="s">
        <v>66</v>
      </c>
      <c r="F4" s="79" t="s">
        <v>56</v>
      </c>
      <c r="G4" s="79" t="s">
        <v>57</v>
      </c>
      <c r="H4" s="80" t="s">
        <v>58</v>
      </c>
      <c r="I4" s="80" t="s">
        <v>59</v>
      </c>
      <c r="J4" s="79" t="s">
        <v>36</v>
      </c>
    </row>
    <row r="5" spans="4:10">
      <c r="D5" s="79" t="s">
        <v>60</v>
      </c>
      <c r="E5" s="79">
        <v>5</v>
      </c>
      <c r="F5" s="79">
        <v>10</v>
      </c>
      <c r="G5" s="79">
        <v>10</v>
      </c>
      <c r="H5" s="79">
        <v>10</v>
      </c>
      <c r="I5" s="79">
        <v>10</v>
      </c>
      <c r="J5" s="79">
        <f>SUM(E5:I5)</f>
        <v>45</v>
      </c>
    </row>
    <row r="6" spans="4:10">
      <c r="D6" s="79" t="s">
        <v>61</v>
      </c>
      <c r="E6" s="79">
        <f>E5*0.33</f>
        <v>1.6500000000000001</v>
      </c>
      <c r="F6" s="79">
        <f t="shared" ref="F6:I6" si="0">F5*0.33</f>
        <v>3.3000000000000003</v>
      </c>
      <c r="G6" s="79">
        <f t="shared" si="0"/>
        <v>3.3000000000000003</v>
      </c>
      <c r="H6" s="79">
        <f t="shared" si="0"/>
        <v>3.3000000000000003</v>
      </c>
      <c r="I6" s="79">
        <f t="shared" si="0"/>
        <v>3.3000000000000003</v>
      </c>
      <c r="J6" s="79">
        <f t="shared" ref="J6:J9" si="1">SUM(E6:I6)</f>
        <v>14.850000000000001</v>
      </c>
    </row>
    <row r="7" spans="4:10">
      <c r="D7" s="79"/>
      <c r="E7" s="79"/>
      <c r="F7" s="79"/>
      <c r="G7" s="79"/>
      <c r="H7" s="79"/>
      <c r="I7" s="79"/>
      <c r="J7" s="79">
        <f t="shared" si="1"/>
        <v>0</v>
      </c>
    </row>
    <row r="8" spans="4:10">
      <c r="D8" s="79" t="s">
        <v>53</v>
      </c>
      <c r="E8" s="79">
        <v>1.1499999999999999</v>
      </c>
      <c r="F8" s="79">
        <v>2.5</v>
      </c>
      <c r="G8" s="79">
        <v>2.5</v>
      </c>
      <c r="H8" s="79">
        <v>2</v>
      </c>
      <c r="I8" s="79">
        <v>1.7</v>
      </c>
      <c r="J8" s="79">
        <f t="shared" si="1"/>
        <v>9.85</v>
      </c>
    </row>
    <row r="9" spans="4:10">
      <c r="D9" s="79" t="s">
        <v>55</v>
      </c>
      <c r="E9" s="79">
        <v>0.5</v>
      </c>
      <c r="F9" s="79">
        <v>0.8</v>
      </c>
      <c r="G9" s="79">
        <v>0.8</v>
      </c>
      <c r="H9" s="79">
        <v>1.3</v>
      </c>
      <c r="I9" s="79">
        <v>1.6</v>
      </c>
      <c r="J9" s="79">
        <f t="shared" si="1"/>
        <v>5</v>
      </c>
    </row>
    <row r="10" spans="4:10">
      <c r="D10" s="79"/>
      <c r="E10" s="79">
        <f>E8+E9</f>
        <v>1.65</v>
      </c>
      <c r="F10" s="79">
        <f t="shared" ref="F10:J10" si="2">F8+F9</f>
        <v>3.3</v>
      </c>
      <c r="G10" s="79">
        <f t="shared" si="2"/>
        <v>3.3</v>
      </c>
      <c r="H10" s="79">
        <f t="shared" si="2"/>
        <v>3.3</v>
      </c>
      <c r="I10" s="79">
        <f t="shared" si="2"/>
        <v>3.3</v>
      </c>
      <c r="J10" s="79">
        <f t="shared" si="2"/>
        <v>14.85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8E078-8476-D847-AF33-504135AD833D}">
  <dimension ref="A1:S45"/>
  <sheetViews>
    <sheetView zoomScale="70" zoomScaleNormal="70" workbookViewId="0">
      <selection activeCell="T12" sqref="T12"/>
    </sheetView>
  </sheetViews>
  <sheetFormatPr defaultColWidth="7.59765625" defaultRowHeight="17.600000000000001"/>
  <cols>
    <col min="1" max="6" width="7.59765625" style="4"/>
    <col min="7" max="7" width="18.59765625" style="5" customWidth="1"/>
    <col min="8" max="8" width="10.86328125" style="4" bestFit="1" customWidth="1"/>
    <col min="9" max="9" width="13" style="4" customWidth="1"/>
    <col min="10" max="10" width="7.59765625" style="13"/>
    <col min="11" max="11" width="10.73046875" style="13" bestFit="1" customWidth="1"/>
    <col min="12" max="13" width="7.59765625" style="4"/>
    <col min="14" max="14" width="9.1328125" style="4" bestFit="1" customWidth="1"/>
    <col min="15" max="15" width="12.73046875" style="4" customWidth="1"/>
    <col min="16" max="16" width="11.1328125" style="4" customWidth="1"/>
    <col min="17" max="17" width="15.86328125" style="5" customWidth="1"/>
    <col min="18" max="18" width="11.86328125" style="5" customWidth="1"/>
    <col min="19" max="19" width="9.1328125" style="57" bestFit="1" customWidth="1"/>
    <col min="20" max="16384" width="7.59765625" style="4"/>
  </cols>
  <sheetData>
    <row r="1" spans="1:19">
      <c r="A1" s="29" t="s">
        <v>0</v>
      </c>
      <c r="B1" s="83" t="s">
        <v>1</v>
      </c>
      <c r="C1" s="83"/>
      <c r="D1" s="83"/>
      <c r="E1" s="83"/>
      <c r="F1" s="83"/>
      <c r="G1" s="30">
        <f>'YH-1'!G1+'YH-2'!G1+'YH-3'!G1+'YH-4'!G1+'YH-5'!G1</f>
        <v>500000000</v>
      </c>
    </row>
    <row r="2" spans="1:19">
      <c r="A2" s="81" t="s">
        <v>34</v>
      </c>
      <c r="B2" s="81" t="s">
        <v>2</v>
      </c>
      <c r="C2" s="81" t="s">
        <v>3</v>
      </c>
      <c r="D2" s="81" t="s">
        <v>4</v>
      </c>
      <c r="E2" s="81"/>
      <c r="F2" s="81"/>
      <c r="G2" s="30">
        <f>'YH-1'!G2+'YH-2'!G2+'YH-3'!G2+'YH-4'!G2+'YH-5'!G2</f>
        <v>0</v>
      </c>
      <c r="L2" s="26" t="s">
        <v>45</v>
      </c>
      <c r="M2" s="26" t="s">
        <v>32</v>
      </c>
      <c r="N2" s="26" t="s">
        <v>6</v>
      </c>
      <c r="O2" s="27" t="s">
        <v>39</v>
      </c>
      <c r="P2" s="26" t="s">
        <v>7</v>
      </c>
      <c r="Q2" s="28" t="s">
        <v>42</v>
      </c>
      <c r="R2" s="28" t="s">
        <v>38</v>
      </c>
      <c r="S2" s="58" t="s">
        <v>35</v>
      </c>
    </row>
    <row r="3" spans="1:19">
      <c r="A3" s="81"/>
      <c r="B3" s="81"/>
      <c r="C3" s="81"/>
      <c r="D3" s="81" t="s">
        <v>8</v>
      </c>
      <c r="E3" s="81"/>
      <c r="F3" s="81"/>
      <c r="G3" s="30">
        <f>'YH-1'!G3+'YH-2'!G3+'YH-3'!G3+'YH-4'!G3+'YH-5'!G3</f>
        <v>135000000</v>
      </c>
      <c r="L3" s="18" t="s">
        <v>55</v>
      </c>
      <c r="M3" s="18" t="s">
        <v>29</v>
      </c>
      <c r="N3" s="19">
        <v>9000</v>
      </c>
      <c r="O3" s="18">
        <v>54</v>
      </c>
      <c r="P3" s="18">
        <v>30</v>
      </c>
      <c r="Q3" s="23">
        <f>N3*O3*P3/100</f>
        <v>145800</v>
      </c>
      <c r="R3" s="21">
        <f>N3*P3/100</f>
        <v>2700</v>
      </c>
      <c r="S3" s="38" t="s">
        <v>29</v>
      </c>
    </row>
    <row r="4" spans="1:19">
      <c r="A4" s="81"/>
      <c r="B4" s="81"/>
      <c r="C4" s="81" t="s">
        <v>9</v>
      </c>
      <c r="D4" s="81" t="s">
        <v>4</v>
      </c>
      <c r="E4" s="81"/>
      <c r="F4" s="81"/>
      <c r="G4" s="30">
        <f>'YH-1'!G4+'YH-2'!G4+'YH-3'!G4+'YH-4'!G4+'YH-5'!G4</f>
        <v>0</v>
      </c>
      <c r="L4" s="26" t="s">
        <v>30</v>
      </c>
      <c r="M4" s="26" t="s">
        <v>5</v>
      </c>
      <c r="N4" s="26" t="s">
        <v>6</v>
      </c>
      <c r="O4" s="27" t="s">
        <v>39</v>
      </c>
      <c r="P4" s="26" t="s">
        <v>7</v>
      </c>
      <c r="Q4" s="28" t="s">
        <v>43</v>
      </c>
      <c r="R4" s="28" t="s">
        <v>38</v>
      </c>
      <c r="S4" s="58" t="s">
        <v>35</v>
      </c>
    </row>
    <row r="5" spans="1:19">
      <c r="A5" s="81"/>
      <c r="B5" s="81"/>
      <c r="C5" s="81"/>
      <c r="D5" s="81" t="s">
        <v>8</v>
      </c>
      <c r="E5" s="81"/>
      <c r="F5" s="81"/>
      <c r="G5" s="30">
        <f>'YH-1'!G5+'YH-2'!G5+'YH-3'!G5+'YH-4'!G5+'YH-5'!G5</f>
        <v>0</v>
      </c>
      <c r="L5" s="18">
        <v>1</v>
      </c>
      <c r="M5" s="18" t="s">
        <v>23</v>
      </c>
      <c r="N5" s="19">
        <v>2200</v>
      </c>
      <c r="O5" s="18">
        <v>54</v>
      </c>
      <c r="P5" s="18"/>
      <c r="Q5" s="20">
        <f t="shared" ref="Q5:Q8" si="0">N5*O5*P5/100</f>
        <v>0</v>
      </c>
      <c r="R5" s="21">
        <f>N5*P5/100</f>
        <v>0</v>
      </c>
      <c r="S5" s="102"/>
    </row>
    <row r="6" spans="1:19" ht="16.5" customHeight="1">
      <c r="A6" s="81"/>
      <c r="B6" s="81"/>
      <c r="C6" s="81" t="s">
        <v>10</v>
      </c>
      <c r="D6" s="81"/>
      <c r="E6" s="81"/>
      <c r="F6" s="81"/>
      <c r="G6" s="30">
        <f>'YH-1'!G6+'YH-2'!G6+'YH-3'!G6+'YH-4'!G6+'YH-5'!G6</f>
        <v>0</v>
      </c>
      <c r="L6" s="18">
        <v>2</v>
      </c>
      <c r="M6" s="18" t="s">
        <v>23</v>
      </c>
      <c r="N6" s="19">
        <v>2200</v>
      </c>
      <c r="O6" s="18">
        <v>54</v>
      </c>
      <c r="P6" s="22"/>
      <c r="Q6" s="20">
        <f t="shared" si="0"/>
        <v>0</v>
      </c>
      <c r="R6" s="21">
        <f t="shared" ref="R6:R8" si="1">N6*P6/100</f>
        <v>0</v>
      </c>
      <c r="S6" s="15"/>
    </row>
    <row r="7" spans="1:19">
      <c r="A7" s="81"/>
      <c r="B7" s="91" t="s">
        <v>11</v>
      </c>
      <c r="C7" s="91"/>
      <c r="D7" s="91"/>
      <c r="E7" s="91"/>
      <c r="F7" s="91"/>
      <c r="G7" s="30">
        <f>'YH-1'!G7+'YH-2'!G7+'YH-3'!G7+'YH-4'!G7+'YH-5'!G7</f>
        <v>149481600</v>
      </c>
      <c r="L7" s="18">
        <v>3</v>
      </c>
      <c r="M7" s="18" t="s">
        <v>24</v>
      </c>
      <c r="N7" s="19">
        <v>1300</v>
      </c>
      <c r="O7" s="18">
        <v>54</v>
      </c>
      <c r="P7" s="18"/>
      <c r="Q7" s="20">
        <f t="shared" si="0"/>
        <v>0</v>
      </c>
      <c r="R7" s="21">
        <f t="shared" si="1"/>
        <v>0</v>
      </c>
      <c r="S7" s="15"/>
    </row>
    <row r="8" spans="1:19" ht="16.5" customHeight="1">
      <c r="A8" s="81"/>
      <c r="B8" s="81" t="s">
        <v>12</v>
      </c>
      <c r="C8" s="81"/>
      <c r="D8" s="81"/>
      <c r="E8" s="81"/>
      <c r="F8" s="81"/>
      <c r="G8" s="30">
        <f>'YH-1'!G8+'YH-2'!G8+'YH-3'!G8+'YH-4'!G8+'YH-5'!G8</f>
        <v>284481600</v>
      </c>
      <c r="I8" s="7"/>
      <c r="L8" s="18">
        <v>4</v>
      </c>
      <c r="M8" s="18" t="s">
        <v>24</v>
      </c>
      <c r="N8" s="19">
        <v>1300</v>
      </c>
      <c r="O8" s="18">
        <v>54</v>
      </c>
      <c r="P8" s="18"/>
      <c r="Q8" s="20">
        <f t="shared" si="0"/>
        <v>0</v>
      </c>
      <c r="R8" s="21">
        <f t="shared" si="1"/>
        <v>0</v>
      </c>
      <c r="S8" s="15"/>
    </row>
    <row r="9" spans="1:19" ht="16.5" customHeight="1">
      <c r="A9" s="81"/>
      <c r="B9" s="81" t="s">
        <v>33</v>
      </c>
      <c r="C9" s="81"/>
      <c r="D9" s="81" t="s">
        <v>4</v>
      </c>
      <c r="E9" s="81"/>
      <c r="F9" s="17" t="s">
        <v>13</v>
      </c>
      <c r="G9" s="30">
        <f>'YH-1'!G9+'YH-2'!G9+'YH-3'!G9+'YH-4'!G9+'YH-5'!G9</f>
        <v>11000000</v>
      </c>
      <c r="L9" s="14">
        <v>5</v>
      </c>
      <c r="M9" s="18"/>
      <c r="N9" s="19"/>
      <c r="O9" s="18"/>
      <c r="P9" s="18"/>
      <c r="Q9" s="20"/>
      <c r="R9" s="21"/>
      <c r="S9" s="15"/>
    </row>
    <row r="10" spans="1:19">
      <c r="A10" s="81"/>
      <c r="B10" s="81"/>
      <c r="C10" s="81"/>
      <c r="D10" s="81"/>
      <c r="E10" s="81"/>
      <c r="F10" s="17" t="s">
        <v>14</v>
      </c>
      <c r="G10" s="30">
        <f>'YH-1'!G10+'YH-2'!G10+'YH-3'!G10+'YH-4'!G10+'YH-5'!G10</f>
        <v>0</v>
      </c>
      <c r="L10" s="14">
        <v>6</v>
      </c>
      <c r="M10" s="18"/>
      <c r="N10" s="19"/>
      <c r="O10" s="18"/>
      <c r="P10" s="22"/>
      <c r="Q10" s="20"/>
      <c r="R10" s="21"/>
      <c r="S10" s="15"/>
    </row>
    <row r="11" spans="1:19">
      <c r="A11" s="81"/>
      <c r="B11" s="81"/>
      <c r="C11" s="81"/>
      <c r="D11" s="81" t="s">
        <v>8</v>
      </c>
      <c r="E11" s="81"/>
      <c r="F11" s="81"/>
      <c r="G11" s="30">
        <f>'YH-1'!G11+'YH-2'!G11+'YH-3'!G11+'YH-4'!G11+'YH-5'!G11</f>
        <v>0</v>
      </c>
      <c r="L11" s="18">
        <v>7</v>
      </c>
      <c r="M11" s="18"/>
      <c r="N11" s="19"/>
      <c r="O11" s="18"/>
      <c r="P11" s="18"/>
      <c r="Q11" s="20"/>
      <c r="R11" s="21"/>
      <c r="S11" s="15"/>
    </row>
    <row r="12" spans="1:19">
      <c r="A12" s="81"/>
      <c r="B12" s="81" t="s">
        <v>15</v>
      </c>
      <c r="C12" s="81"/>
      <c r="D12" s="81"/>
      <c r="E12" s="81"/>
      <c r="F12" s="81"/>
      <c r="G12" s="30">
        <f>'YH-1'!G12+'YH-2'!G12+'YH-3'!G12+'YH-4'!G12+'YH-5'!G12</f>
        <v>149046080</v>
      </c>
      <c r="L12" s="18">
        <v>8</v>
      </c>
      <c r="M12" s="18"/>
      <c r="N12" s="19"/>
      <c r="O12" s="18"/>
      <c r="P12" s="18"/>
      <c r="Q12" s="20"/>
      <c r="R12" s="21"/>
      <c r="S12" s="15"/>
    </row>
    <row r="13" spans="1:19">
      <c r="A13" s="81"/>
      <c r="B13" s="81" t="s">
        <v>16</v>
      </c>
      <c r="C13" s="81"/>
      <c r="D13" s="81" t="s">
        <v>4</v>
      </c>
      <c r="E13" s="81"/>
      <c r="F13" s="81"/>
      <c r="G13" s="30">
        <f>'YH-1'!G13+'YH-2'!G13+'YH-3'!G13+'YH-4'!G13+'YH-5'!G13</f>
        <v>25000000</v>
      </c>
      <c r="L13" s="18">
        <v>9</v>
      </c>
      <c r="M13" s="18"/>
      <c r="N13" s="19"/>
      <c r="O13" s="18"/>
      <c r="P13" s="22"/>
      <c r="Q13" s="20"/>
      <c r="R13" s="21"/>
      <c r="S13" s="15"/>
    </row>
    <row r="14" spans="1:19">
      <c r="A14" s="81"/>
      <c r="B14" s="81"/>
      <c r="C14" s="81"/>
      <c r="D14" s="81" t="s">
        <v>8</v>
      </c>
      <c r="E14" s="81"/>
      <c r="F14" s="81"/>
      <c r="G14" s="30">
        <f>'YH-1'!G14+'YH-2'!G14+'YH-3'!G14+'YH-4'!G14+'YH-5'!G14</f>
        <v>0</v>
      </c>
      <c r="L14" s="84" t="s">
        <v>41</v>
      </c>
      <c r="M14" s="85"/>
      <c r="N14" s="85"/>
      <c r="O14" s="85"/>
      <c r="P14" s="86"/>
      <c r="Q14" s="60">
        <f>SUM(Q5:Q13)</f>
        <v>0</v>
      </c>
      <c r="R14" s="60">
        <f>SUM(R5:R13)</f>
        <v>0</v>
      </c>
      <c r="S14" s="58" t="s">
        <v>29</v>
      </c>
    </row>
    <row r="15" spans="1:19">
      <c r="A15" s="81"/>
      <c r="B15" s="81" t="s">
        <v>17</v>
      </c>
      <c r="C15" s="81"/>
      <c r="D15" s="81"/>
      <c r="E15" s="81"/>
      <c r="F15" s="81"/>
      <c r="G15" s="30">
        <f>'YH-1'!G15+'YH-2'!G15+'YH-3'!G15+'YH-4'!G15+'YH-5'!G15</f>
        <v>108352320</v>
      </c>
      <c r="I15" s="9"/>
    </row>
    <row r="16" spans="1:19" ht="16.5" customHeight="1">
      <c r="A16" s="81"/>
      <c r="B16" s="81" t="s">
        <v>18</v>
      </c>
      <c r="C16" s="81"/>
      <c r="D16" s="81"/>
      <c r="E16" s="81"/>
      <c r="F16" s="81"/>
      <c r="G16" s="30">
        <f>'YH-1'!G16+'YH-2'!G16+'YH-3'!G16+'YH-4'!G16+'YH-5'!G16</f>
        <v>0</v>
      </c>
      <c r="L16" s="18" t="s">
        <v>25</v>
      </c>
      <c r="M16" s="18"/>
      <c r="N16" s="19"/>
      <c r="O16" s="18"/>
      <c r="P16" s="18"/>
      <c r="Q16" s="20">
        <f>N16*O16*P16/100</f>
        <v>0</v>
      </c>
      <c r="R16" s="21">
        <f>N16*P16/100</f>
        <v>0</v>
      </c>
      <c r="S16" s="15"/>
    </row>
    <row r="17" spans="1:19" ht="16.5" customHeight="1">
      <c r="A17" s="83" t="s">
        <v>19</v>
      </c>
      <c r="B17" s="83"/>
      <c r="C17" s="83"/>
      <c r="D17" s="83"/>
      <c r="E17" s="83"/>
      <c r="F17" s="83"/>
      <c r="G17" s="30">
        <f>'YH-1'!G17+'YH-2'!G17+'YH-3'!G17+'YH-4'!G17+'YH-5'!G17</f>
        <v>442880000</v>
      </c>
      <c r="L17" s="18"/>
      <c r="M17" s="18"/>
      <c r="N17" s="19"/>
      <c r="O17" s="18"/>
      <c r="P17" s="18"/>
      <c r="Q17" s="20"/>
      <c r="R17" s="21"/>
      <c r="S17" s="15"/>
    </row>
    <row r="18" spans="1:19">
      <c r="A18" s="81" t="s">
        <v>20</v>
      </c>
      <c r="B18" s="81"/>
      <c r="C18" s="81"/>
      <c r="D18" s="81"/>
      <c r="E18" s="81"/>
      <c r="F18" s="81"/>
      <c r="G18" s="30">
        <f>'YH-1'!G18+'YH-2'!G18+'YH-3'!G18+'YH-4'!G18+'YH-5'!G18</f>
        <v>57120000</v>
      </c>
      <c r="L18" s="84" t="s">
        <v>46</v>
      </c>
      <c r="M18" s="85"/>
      <c r="N18" s="85"/>
      <c r="O18" s="85"/>
      <c r="P18" s="86"/>
      <c r="Q18" s="60">
        <f>Q3+Q14</f>
        <v>145800</v>
      </c>
      <c r="R18" s="60">
        <f>R3+R14</f>
        <v>2700</v>
      </c>
      <c r="S18" s="61" t="s">
        <v>29</v>
      </c>
    </row>
    <row r="19" spans="1:19" ht="16.5" customHeight="1">
      <c r="A19" s="83" t="s">
        <v>21</v>
      </c>
      <c r="B19" s="83"/>
      <c r="C19" s="83"/>
      <c r="D19" s="83"/>
      <c r="E19" s="83" t="s">
        <v>4</v>
      </c>
      <c r="F19" s="83"/>
      <c r="G19" s="30">
        <f>'YH-1'!G19+'YH-2'!G19+'YH-3'!G19+'YH-4'!G19+'YH-5'!G19</f>
        <v>500000000</v>
      </c>
      <c r="H19" s="8">
        <f>G1</f>
        <v>500000000</v>
      </c>
      <c r="I19" s="7">
        <f>G19-H19</f>
        <v>0</v>
      </c>
      <c r="L19" s="87" t="s">
        <v>40</v>
      </c>
      <c r="M19" s="88"/>
      <c r="N19" s="88"/>
      <c r="O19" s="88"/>
      <c r="P19" s="89"/>
      <c r="Q19" s="50">
        <f>Q3+Q14+Q16</f>
        <v>145800</v>
      </c>
      <c r="R19" s="50">
        <f>R3+R14+R16</f>
        <v>2700</v>
      </c>
      <c r="S19" s="64" t="s">
        <v>29</v>
      </c>
    </row>
    <row r="20" spans="1:19">
      <c r="A20" s="83"/>
      <c r="B20" s="83"/>
      <c r="C20" s="83"/>
      <c r="D20" s="83"/>
      <c r="E20" s="83" t="s">
        <v>8</v>
      </c>
      <c r="F20" s="83"/>
      <c r="G20" s="30">
        <f>'YH-1'!G20+'YH-2'!G20+'YH-3'!G20+'YH-4'!G20+'YH-5'!G20</f>
        <v>135000000</v>
      </c>
      <c r="H20" s="8">
        <f>H19-G19</f>
        <v>0</v>
      </c>
    </row>
    <row r="21" spans="1:19" ht="17.05" customHeight="1">
      <c r="A21" s="83"/>
      <c r="B21" s="83"/>
      <c r="C21" s="83"/>
      <c r="D21" s="83"/>
      <c r="E21" s="83" t="s">
        <v>22</v>
      </c>
      <c r="F21" s="83"/>
      <c r="G21" s="30">
        <f>'YH-1'!G21+'YH-2'!G21+'YH-3'!G21+'YH-4'!G21+'YH-5'!G21</f>
        <v>635000000</v>
      </c>
      <c r="L21" s="90"/>
      <c r="M21" s="90"/>
      <c r="N21" s="90"/>
      <c r="O21" s="90"/>
      <c r="P21" s="74"/>
      <c r="Q21" s="25">
        <f>Q19*0.2*1000</f>
        <v>29160000</v>
      </c>
    </row>
    <row r="22" spans="1:19">
      <c r="L22" s="90"/>
      <c r="M22" s="90"/>
      <c r="N22" s="90"/>
      <c r="O22" s="90"/>
      <c r="P22" s="75"/>
      <c r="Q22" s="25">
        <f>Q18*0.2*1000</f>
        <v>29160000</v>
      </c>
    </row>
    <row r="23" spans="1:19">
      <c r="L23" s="82"/>
      <c r="M23" s="82"/>
      <c r="N23" s="82"/>
      <c r="O23" s="82"/>
      <c r="P23" s="65"/>
      <c r="Q23" s="25"/>
    </row>
    <row r="25" spans="1:19">
      <c r="P25" s="6"/>
    </row>
    <row r="40" spans="12:19">
      <c r="N40" s="2"/>
      <c r="O40" s="2"/>
      <c r="P40" s="2"/>
      <c r="Q40" s="2"/>
      <c r="R40" s="2"/>
      <c r="S40" s="59"/>
    </row>
    <row r="41" spans="12:19">
      <c r="L41" s="3"/>
      <c r="M41" s="2"/>
      <c r="N41" s="2"/>
      <c r="O41" s="2"/>
      <c r="P41" s="2"/>
      <c r="Q41" s="2"/>
      <c r="R41" s="2"/>
      <c r="S41" s="59"/>
    </row>
    <row r="42" spans="12:19">
      <c r="L42" s="3"/>
      <c r="M42" s="2"/>
      <c r="N42" s="2"/>
      <c r="O42" s="2"/>
      <c r="P42" s="2"/>
      <c r="Q42" s="2"/>
      <c r="R42" s="2"/>
      <c r="S42" s="59"/>
    </row>
    <row r="43" spans="12:19">
      <c r="L43" s="3"/>
      <c r="M43" s="2"/>
      <c r="N43" s="2"/>
      <c r="O43" s="2"/>
      <c r="P43" s="2"/>
      <c r="Q43" s="2"/>
      <c r="R43" s="2"/>
      <c r="S43" s="59"/>
    </row>
    <row r="44" spans="12:19">
      <c r="L44" s="3"/>
      <c r="M44" s="2"/>
      <c r="N44" s="2"/>
      <c r="O44" s="2"/>
      <c r="P44" s="2"/>
      <c r="Q44" s="2"/>
      <c r="R44" s="2"/>
      <c r="S44" s="59"/>
    </row>
    <row r="45" spans="12:19">
      <c r="L45" s="3"/>
      <c r="M45" s="2"/>
      <c r="N45" s="2"/>
      <c r="O45" s="2"/>
      <c r="P45" s="2"/>
      <c r="Q45" s="2"/>
      <c r="R45" s="2"/>
      <c r="S45" s="59"/>
    </row>
  </sheetData>
  <mergeCells count="32">
    <mergeCell ref="B1:F1"/>
    <mergeCell ref="A2:A16"/>
    <mergeCell ref="B2:B6"/>
    <mergeCell ref="C2:C3"/>
    <mergeCell ref="D2:F2"/>
    <mergeCell ref="D3:F3"/>
    <mergeCell ref="C4:C5"/>
    <mergeCell ref="D4:F4"/>
    <mergeCell ref="D5:F5"/>
    <mergeCell ref="C6:F6"/>
    <mergeCell ref="B16:F16"/>
    <mergeCell ref="B7:F7"/>
    <mergeCell ref="B8:F8"/>
    <mergeCell ref="B9:C11"/>
    <mergeCell ref="D9:E10"/>
    <mergeCell ref="D11:F11"/>
    <mergeCell ref="B12:F12"/>
    <mergeCell ref="B13:C14"/>
    <mergeCell ref="D13:F13"/>
    <mergeCell ref="D14:F14"/>
    <mergeCell ref="L14:P14"/>
    <mergeCell ref="B15:F15"/>
    <mergeCell ref="L23:O23"/>
    <mergeCell ref="A17:F17"/>
    <mergeCell ref="A18:F18"/>
    <mergeCell ref="L18:P18"/>
    <mergeCell ref="A19:D21"/>
    <mergeCell ref="E19:F19"/>
    <mergeCell ref="L19:P19"/>
    <mergeCell ref="E20:F20"/>
    <mergeCell ref="E21:F21"/>
    <mergeCell ref="L21:O2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D010-B2A1-4246-BE5F-2A84DF320067}">
  <dimension ref="A1:S45"/>
  <sheetViews>
    <sheetView zoomScale="70" zoomScaleNormal="70" workbookViewId="0">
      <selection activeCell="J19" sqref="J19"/>
    </sheetView>
  </sheetViews>
  <sheetFormatPr defaultColWidth="7.59765625" defaultRowHeight="17.600000000000001"/>
  <cols>
    <col min="1" max="6" width="7.59765625" style="10"/>
    <col min="7" max="7" width="18.59765625" style="5" customWidth="1"/>
    <col min="8" max="8" width="11.1328125" style="10" customWidth="1"/>
    <col min="9" max="9" width="13" style="10" customWidth="1"/>
    <col min="10" max="10" width="9.3984375" style="10" bestFit="1" customWidth="1"/>
    <col min="11" max="11" width="11.265625" style="10" customWidth="1"/>
    <col min="12" max="13" width="7.59765625" style="10"/>
    <col min="14" max="14" width="9.1328125" style="10" bestFit="1" customWidth="1"/>
    <col min="15" max="15" width="12.73046875" style="10" customWidth="1"/>
    <col min="16" max="16" width="11.1328125" style="10" customWidth="1"/>
    <col min="17" max="17" width="15.86328125" style="5" customWidth="1"/>
    <col min="18" max="18" width="11.86328125" style="5" customWidth="1"/>
    <col min="19" max="19" width="9.1328125" style="57" bestFit="1" customWidth="1"/>
    <col min="20" max="16384" width="7.59765625" style="10"/>
  </cols>
  <sheetData>
    <row r="1" spans="1:19">
      <c r="A1" s="62" t="s">
        <v>0</v>
      </c>
      <c r="B1" s="93" t="s">
        <v>1</v>
      </c>
      <c r="C1" s="93"/>
      <c r="D1" s="93"/>
      <c r="E1" s="93"/>
      <c r="F1" s="93"/>
      <c r="G1" s="78">
        <v>50000000</v>
      </c>
      <c r="K1" s="4"/>
      <c r="L1" s="4"/>
      <c r="M1" s="4"/>
      <c r="N1" s="4"/>
      <c r="O1" s="4"/>
      <c r="P1" s="4"/>
      <c r="Q1" s="31"/>
      <c r="R1" s="31"/>
      <c r="S1" s="76"/>
    </row>
    <row r="2" spans="1:19">
      <c r="A2" s="92" t="s">
        <v>37</v>
      </c>
      <c r="B2" s="92" t="s">
        <v>2</v>
      </c>
      <c r="C2" s="92" t="s">
        <v>3</v>
      </c>
      <c r="D2" s="92" t="s">
        <v>4</v>
      </c>
      <c r="E2" s="92"/>
      <c r="F2" s="92"/>
      <c r="G2" s="47">
        <v>0</v>
      </c>
      <c r="K2" s="4"/>
      <c r="L2" s="26" t="s">
        <v>45</v>
      </c>
      <c r="M2" s="26" t="s">
        <v>32</v>
      </c>
      <c r="N2" s="26" t="s">
        <v>6</v>
      </c>
      <c r="O2" s="27" t="s">
        <v>39</v>
      </c>
      <c r="P2" s="26" t="s">
        <v>7</v>
      </c>
      <c r="Q2" s="28" t="s">
        <v>42</v>
      </c>
      <c r="R2" s="28" t="s">
        <v>38</v>
      </c>
      <c r="S2" s="58" t="s">
        <v>35</v>
      </c>
    </row>
    <row r="3" spans="1:19">
      <c r="A3" s="92"/>
      <c r="B3" s="92"/>
      <c r="C3" s="92"/>
      <c r="D3" s="92" t="s">
        <v>8</v>
      </c>
      <c r="E3" s="92"/>
      <c r="F3" s="92"/>
      <c r="G3" s="48">
        <f>Q3*1000</f>
        <v>16200000</v>
      </c>
      <c r="J3" s="32"/>
      <c r="K3" s="13"/>
      <c r="L3" s="18" t="s">
        <v>55</v>
      </c>
      <c r="M3" s="18" t="s">
        <v>54</v>
      </c>
      <c r="N3" s="19">
        <v>9000</v>
      </c>
      <c r="O3" s="18">
        <v>6</v>
      </c>
      <c r="P3" s="18">
        <v>30</v>
      </c>
      <c r="Q3" s="23">
        <f>N3*O3*P3/100</f>
        <v>16200</v>
      </c>
      <c r="R3" s="21">
        <f>N3*P3/100</f>
        <v>2700</v>
      </c>
      <c r="S3" s="21" t="s">
        <v>62</v>
      </c>
    </row>
    <row r="4" spans="1:19">
      <c r="A4" s="92"/>
      <c r="B4" s="92"/>
      <c r="C4" s="92" t="s">
        <v>9</v>
      </c>
      <c r="D4" s="92" t="s">
        <v>4</v>
      </c>
      <c r="E4" s="92"/>
      <c r="F4" s="92"/>
      <c r="G4" s="48">
        <v>0</v>
      </c>
      <c r="J4" s="35"/>
      <c r="K4" s="13"/>
      <c r="L4" s="26" t="s">
        <v>30</v>
      </c>
      <c r="M4" s="26" t="s">
        <v>5</v>
      </c>
      <c r="N4" s="26" t="s">
        <v>6</v>
      </c>
      <c r="O4" s="27" t="s">
        <v>39</v>
      </c>
      <c r="P4" s="26" t="s">
        <v>7</v>
      </c>
      <c r="Q4" s="28" t="s">
        <v>43</v>
      </c>
      <c r="R4" s="28" t="s">
        <v>38</v>
      </c>
      <c r="S4" s="58" t="s">
        <v>35</v>
      </c>
    </row>
    <row r="5" spans="1:19">
      <c r="A5" s="92"/>
      <c r="B5" s="92"/>
      <c r="C5" s="92"/>
      <c r="D5" s="92" t="s">
        <v>8</v>
      </c>
      <c r="E5" s="92"/>
      <c r="F5" s="92"/>
      <c r="G5" s="48">
        <v>0</v>
      </c>
      <c r="J5" s="35"/>
      <c r="K5" s="36"/>
      <c r="L5" s="18">
        <v>1</v>
      </c>
      <c r="M5" s="18" t="s">
        <v>23</v>
      </c>
      <c r="N5" s="19">
        <v>2200</v>
      </c>
      <c r="O5" s="18">
        <v>6</v>
      </c>
      <c r="P5" s="41">
        <v>13</v>
      </c>
      <c r="Q5" s="23">
        <f t="shared" ref="Q5:Q10" si="0">N5*O5*P5/100</f>
        <v>1716</v>
      </c>
      <c r="R5" s="21">
        <f t="shared" ref="R5:R10" si="1">N5*P5/100</f>
        <v>286</v>
      </c>
      <c r="S5" s="21" t="s">
        <v>28</v>
      </c>
    </row>
    <row r="6" spans="1:19" ht="16.5" customHeight="1">
      <c r="A6" s="92"/>
      <c r="B6" s="92"/>
      <c r="C6" s="92" t="s">
        <v>10</v>
      </c>
      <c r="D6" s="92"/>
      <c r="E6" s="92"/>
      <c r="F6" s="92"/>
      <c r="G6" s="48">
        <f>Q16*1000</f>
        <v>0</v>
      </c>
      <c r="J6" s="35"/>
      <c r="K6" s="36"/>
      <c r="L6" s="18">
        <v>2</v>
      </c>
      <c r="M6" s="18" t="s">
        <v>23</v>
      </c>
      <c r="N6" s="19">
        <v>2200</v>
      </c>
      <c r="O6" s="18">
        <v>6</v>
      </c>
      <c r="P6" s="41">
        <v>7</v>
      </c>
      <c r="Q6" s="23">
        <f t="shared" si="0"/>
        <v>924</v>
      </c>
      <c r="R6" s="21">
        <f t="shared" si="1"/>
        <v>154</v>
      </c>
      <c r="S6" s="21" t="s">
        <v>28</v>
      </c>
    </row>
    <row r="7" spans="1:19">
      <c r="A7" s="92"/>
      <c r="B7" s="92" t="s">
        <v>11</v>
      </c>
      <c r="C7" s="92"/>
      <c r="D7" s="92"/>
      <c r="E7" s="92"/>
      <c r="F7" s="92"/>
      <c r="G7" s="48">
        <f>Q14*1000</f>
        <v>11001600</v>
      </c>
      <c r="J7" s="35"/>
      <c r="K7" s="36"/>
      <c r="L7" s="18">
        <v>3</v>
      </c>
      <c r="M7" s="18" t="s">
        <v>24</v>
      </c>
      <c r="N7" s="19">
        <v>1300</v>
      </c>
      <c r="O7" s="18">
        <v>6</v>
      </c>
      <c r="P7" s="42">
        <v>29.2</v>
      </c>
      <c r="Q7" s="43">
        <f t="shared" si="0"/>
        <v>2277.6</v>
      </c>
      <c r="R7" s="16">
        <f t="shared" si="1"/>
        <v>379.6</v>
      </c>
      <c r="S7" s="21" t="s">
        <v>28</v>
      </c>
    </row>
    <row r="8" spans="1:19" ht="16.5" customHeight="1">
      <c r="A8" s="92"/>
      <c r="B8" s="92" t="s">
        <v>12</v>
      </c>
      <c r="C8" s="92"/>
      <c r="D8" s="92"/>
      <c r="E8" s="92"/>
      <c r="F8" s="92"/>
      <c r="G8" s="48">
        <f>SUM(G3:G7)</f>
        <v>27201600</v>
      </c>
      <c r="I8" s="39"/>
      <c r="J8" s="35"/>
      <c r="K8" s="36"/>
      <c r="L8" s="18">
        <v>4</v>
      </c>
      <c r="M8" s="18" t="s">
        <v>24</v>
      </c>
      <c r="N8" s="19">
        <v>1300</v>
      </c>
      <c r="O8" s="18">
        <v>6</v>
      </c>
      <c r="P8" s="42">
        <v>78</v>
      </c>
      <c r="Q8" s="43">
        <f t="shared" si="0"/>
        <v>6084</v>
      </c>
      <c r="R8" s="16">
        <f t="shared" si="1"/>
        <v>1014</v>
      </c>
      <c r="S8" s="21" t="s">
        <v>28</v>
      </c>
    </row>
    <row r="9" spans="1:19" ht="16.5" customHeight="1">
      <c r="A9" s="92"/>
      <c r="B9" s="92" t="s">
        <v>33</v>
      </c>
      <c r="C9" s="92"/>
      <c r="D9" s="92" t="s">
        <v>4</v>
      </c>
      <c r="E9" s="92"/>
      <c r="F9" s="49" t="s">
        <v>13</v>
      </c>
      <c r="G9" s="48"/>
      <c r="J9" s="35"/>
      <c r="K9" s="36"/>
      <c r="L9" s="14">
        <v>5</v>
      </c>
      <c r="M9" s="41"/>
      <c r="N9" s="40"/>
      <c r="O9" s="41"/>
      <c r="P9" s="42"/>
      <c r="Q9" s="43">
        <f t="shared" si="0"/>
        <v>0</v>
      </c>
      <c r="R9" s="16">
        <f t="shared" si="1"/>
        <v>0</v>
      </c>
      <c r="S9" s="15"/>
    </row>
    <row r="10" spans="1:19">
      <c r="A10" s="92"/>
      <c r="B10" s="92"/>
      <c r="C10" s="92"/>
      <c r="D10" s="92"/>
      <c r="E10" s="92"/>
      <c r="F10" s="49" t="s">
        <v>14</v>
      </c>
      <c r="G10" s="48">
        <v>0</v>
      </c>
      <c r="J10" s="35"/>
      <c r="K10" s="36"/>
      <c r="L10" s="14">
        <v>6</v>
      </c>
      <c r="M10" s="41"/>
      <c r="N10" s="40"/>
      <c r="O10" s="41"/>
      <c r="P10" s="42"/>
      <c r="Q10" s="43">
        <f t="shared" si="0"/>
        <v>0</v>
      </c>
      <c r="R10" s="16">
        <f t="shared" si="1"/>
        <v>0</v>
      </c>
      <c r="S10" s="15"/>
    </row>
    <row r="11" spans="1:19">
      <c r="A11" s="92"/>
      <c r="B11" s="92"/>
      <c r="C11" s="92"/>
      <c r="D11" s="92" t="s">
        <v>8</v>
      </c>
      <c r="E11" s="92"/>
      <c r="F11" s="92"/>
      <c r="G11" s="48">
        <v>0</v>
      </c>
      <c r="K11" s="4"/>
      <c r="L11" s="18">
        <v>7</v>
      </c>
      <c r="M11" s="18"/>
      <c r="N11" s="19"/>
      <c r="O11" s="18"/>
      <c r="P11" s="18"/>
      <c r="Q11" s="23"/>
      <c r="R11" s="21"/>
      <c r="S11" s="38"/>
    </row>
    <row r="12" spans="1:19">
      <c r="A12" s="92"/>
      <c r="B12" s="92" t="s">
        <v>15</v>
      </c>
      <c r="C12" s="92"/>
      <c r="D12" s="92"/>
      <c r="E12" s="92"/>
      <c r="F12" s="92"/>
      <c r="G12" s="48">
        <v>18122080</v>
      </c>
      <c r="K12" s="4"/>
      <c r="L12" s="18">
        <v>8</v>
      </c>
      <c r="M12" s="18"/>
      <c r="N12" s="19"/>
      <c r="O12" s="18"/>
      <c r="P12" s="18"/>
      <c r="Q12" s="23"/>
      <c r="R12" s="21"/>
      <c r="S12" s="38"/>
    </row>
    <row r="13" spans="1:19">
      <c r="A13" s="92"/>
      <c r="B13" s="92" t="s">
        <v>16</v>
      </c>
      <c r="C13" s="92"/>
      <c r="D13" s="92" t="s">
        <v>4</v>
      </c>
      <c r="E13" s="92"/>
      <c r="F13" s="92"/>
      <c r="G13" s="48">
        <v>5000000</v>
      </c>
      <c r="K13" s="4"/>
      <c r="L13" s="18">
        <v>9</v>
      </c>
      <c r="M13" s="18"/>
      <c r="N13" s="19"/>
      <c r="O13" s="18"/>
      <c r="P13" s="22"/>
      <c r="Q13" s="23"/>
      <c r="R13" s="21"/>
      <c r="S13" s="38"/>
    </row>
    <row r="14" spans="1:19">
      <c r="A14" s="92"/>
      <c r="B14" s="92"/>
      <c r="C14" s="92"/>
      <c r="D14" s="92" t="s">
        <v>8</v>
      </c>
      <c r="E14" s="92"/>
      <c r="F14" s="92"/>
      <c r="G14" s="48">
        <v>0</v>
      </c>
      <c r="K14" s="4"/>
      <c r="L14" s="84" t="s">
        <v>41</v>
      </c>
      <c r="M14" s="85"/>
      <c r="N14" s="85"/>
      <c r="O14" s="85"/>
      <c r="P14" s="86"/>
      <c r="Q14" s="60">
        <f>SUM(Q5:Q13)</f>
        <v>11001.6</v>
      </c>
      <c r="R14" s="60">
        <f>SUM(R5:R13)</f>
        <v>1833.6</v>
      </c>
      <c r="S14" s="58" t="s">
        <v>29</v>
      </c>
    </row>
    <row r="15" spans="1:19">
      <c r="A15" s="92"/>
      <c r="B15" s="92" t="s">
        <v>17</v>
      </c>
      <c r="C15" s="92"/>
      <c r="D15" s="92"/>
      <c r="E15" s="92"/>
      <c r="F15" s="92"/>
      <c r="G15" s="48">
        <f>Q21</f>
        <v>5440320</v>
      </c>
      <c r="I15" s="45"/>
      <c r="K15" s="4"/>
      <c r="L15" s="4"/>
      <c r="M15" s="4"/>
      <c r="N15" s="4"/>
      <c r="O15" s="4"/>
      <c r="P15" s="4"/>
      <c r="Q15" s="31"/>
      <c r="R15" s="31"/>
      <c r="S15" s="76"/>
    </row>
    <row r="16" spans="1:19" ht="16.5" customHeight="1">
      <c r="A16" s="92"/>
      <c r="B16" s="92" t="s">
        <v>18</v>
      </c>
      <c r="C16" s="92"/>
      <c r="D16" s="92"/>
      <c r="E16" s="92"/>
      <c r="F16" s="92"/>
      <c r="G16" s="48">
        <v>0</v>
      </c>
      <c r="K16" s="4"/>
      <c r="L16" s="18"/>
      <c r="M16" s="18"/>
      <c r="N16" s="19"/>
      <c r="O16" s="18"/>
      <c r="P16" s="18"/>
      <c r="Q16" s="23"/>
      <c r="R16" s="21"/>
      <c r="S16" s="38"/>
    </row>
    <row r="17" spans="1:19" ht="16.5" customHeight="1">
      <c r="A17" s="93" t="s">
        <v>19</v>
      </c>
      <c r="B17" s="93"/>
      <c r="C17" s="93"/>
      <c r="D17" s="93"/>
      <c r="E17" s="93"/>
      <c r="F17" s="93"/>
      <c r="G17" s="63">
        <f>SUM(G6,G7,G12,G13,G15,G9)</f>
        <v>39564000</v>
      </c>
      <c r="K17" s="4"/>
      <c r="L17" s="18"/>
      <c r="M17" s="18"/>
      <c r="N17" s="19"/>
      <c r="O17" s="18"/>
      <c r="P17" s="18"/>
      <c r="Q17" s="23"/>
      <c r="R17" s="21"/>
      <c r="S17" s="38"/>
    </row>
    <row r="18" spans="1:19">
      <c r="A18" s="92" t="s">
        <v>20</v>
      </c>
      <c r="B18" s="92"/>
      <c r="C18" s="92"/>
      <c r="D18" s="92"/>
      <c r="E18" s="92"/>
      <c r="F18" s="92"/>
      <c r="G18" s="48">
        <f>Q23</f>
        <v>10436000</v>
      </c>
      <c r="K18" s="4"/>
      <c r="L18" s="84" t="s">
        <v>46</v>
      </c>
      <c r="M18" s="85"/>
      <c r="N18" s="85"/>
      <c r="O18" s="85"/>
      <c r="P18" s="86"/>
      <c r="Q18" s="60">
        <f>Q3+Q14</f>
        <v>27201.599999999999</v>
      </c>
      <c r="R18" s="60">
        <f>SUM(R9:R17)</f>
        <v>1833.6</v>
      </c>
      <c r="S18" s="61" t="s">
        <v>29</v>
      </c>
    </row>
    <row r="19" spans="1:19" ht="16.5" customHeight="1">
      <c r="A19" s="93" t="s">
        <v>21</v>
      </c>
      <c r="B19" s="93"/>
      <c r="C19" s="93"/>
      <c r="D19" s="93"/>
      <c r="E19" s="93" t="s">
        <v>4</v>
      </c>
      <c r="F19" s="93"/>
      <c r="G19" s="63">
        <f>SUM(G17:G18)</f>
        <v>50000000</v>
      </c>
      <c r="H19" s="46">
        <f>G1</f>
        <v>50000000</v>
      </c>
      <c r="I19" s="39">
        <f>G19-H19</f>
        <v>0</v>
      </c>
      <c r="K19" s="4"/>
      <c r="L19" s="87" t="s">
        <v>40</v>
      </c>
      <c r="M19" s="88"/>
      <c r="N19" s="88"/>
      <c r="O19" s="88"/>
      <c r="P19" s="89"/>
      <c r="Q19" s="50">
        <f>Q18</f>
        <v>27201.599999999999</v>
      </c>
      <c r="R19" s="50">
        <f>R3+R14+R18</f>
        <v>6367.2000000000007</v>
      </c>
      <c r="S19" s="64" t="s">
        <v>29</v>
      </c>
    </row>
    <row r="20" spans="1:19">
      <c r="A20" s="93"/>
      <c r="B20" s="93"/>
      <c r="C20" s="93"/>
      <c r="D20" s="93"/>
      <c r="E20" s="93" t="s">
        <v>8</v>
      </c>
      <c r="F20" s="93"/>
      <c r="G20" s="63">
        <f>SUM(G3,G5,G11,G14)</f>
        <v>16200000</v>
      </c>
      <c r="H20" s="46">
        <f>H19-G19</f>
        <v>0</v>
      </c>
      <c r="K20" s="4"/>
      <c r="L20" s="4"/>
      <c r="M20" s="4"/>
      <c r="N20" s="4"/>
      <c r="O20" s="4"/>
      <c r="P20" s="4"/>
      <c r="Q20" s="31"/>
      <c r="R20" s="31"/>
      <c r="S20" s="76"/>
    </row>
    <row r="21" spans="1:19" ht="17.05" customHeight="1">
      <c r="A21" s="93"/>
      <c r="B21" s="93"/>
      <c r="C21" s="93"/>
      <c r="D21" s="93"/>
      <c r="E21" s="93" t="s">
        <v>36</v>
      </c>
      <c r="F21" s="93"/>
      <c r="G21" s="63">
        <f>SUM(G19:G20)</f>
        <v>66200000</v>
      </c>
      <c r="K21" s="4"/>
      <c r="L21" s="94" t="s">
        <v>64</v>
      </c>
      <c r="M21" s="94"/>
      <c r="N21" s="94"/>
      <c r="O21" s="94"/>
      <c r="P21" s="74" t="s">
        <v>52</v>
      </c>
      <c r="Q21" s="47">
        <f>Q19*0.2*1000</f>
        <v>5440320</v>
      </c>
      <c r="R21" s="31"/>
      <c r="S21" s="76"/>
    </row>
    <row r="22" spans="1:19">
      <c r="G22" s="31"/>
      <c r="K22" s="4"/>
      <c r="L22" s="94"/>
      <c r="M22" s="94"/>
      <c r="N22" s="94"/>
      <c r="O22" s="94"/>
      <c r="P22" s="74" t="s">
        <v>52</v>
      </c>
      <c r="Q22" s="47">
        <f>Q20*0.2*1000</f>
        <v>0</v>
      </c>
      <c r="R22" s="31"/>
      <c r="S22" s="76"/>
    </row>
    <row r="23" spans="1:19">
      <c r="G23" s="31"/>
      <c r="K23" s="4"/>
      <c r="L23" s="82" t="s">
        <v>63</v>
      </c>
      <c r="M23" s="82"/>
      <c r="N23" s="82"/>
      <c r="O23" s="82"/>
      <c r="P23" s="65">
        <f>G1</f>
        <v>50000000</v>
      </c>
      <c r="Q23" s="47">
        <v>10436000</v>
      </c>
      <c r="R23" s="31"/>
      <c r="S23" s="76"/>
    </row>
    <row r="25" spans="1:19">
      <c r="P25" s="11"/>
    </row>
    <row r="40" spans="12:19">
      <c r="N40" s="2"/>
      <c r="O40" s="2"/>
      <c r="P40" s="2"/>
      <c r="Q40" s="2"/>
      <c r="R40" s="2"/>
      <c r="S40" s="59"/>
    </row>
    <row r="41" spans="12:19">
      <c r="L41" s="3"/>
      <c r="M41" s="2"/>
      <c r="N41" s="2"/>
      <c r="O41" s="2"/>
      <c r="P41" s="2"/>
      <c r="Q41" s="2"/>
      <c r="R41" s="2"/>
      <c r="S41" s="59"/>
    </row>
    <row r="42" spans="12:19">
      <c r="L42" s="3"/>
      <c r="M42" s="2"/>
      <c r="N42" s="2"/>
      <c r="O42" s="2"/>
      <c r="P42" s="2"/>
      <c r="Q42" s="2"/>
      <c r="R42" s="2"/>
      <c r="S42" s="59"/>
    </row>
    <row r="43" spans="12:19">
      <c r="L43" s="3"/>
      <c r="M43" s="2"/>
      <c r="N43" s="2"/>
      <c r="O43" s="2"/>
      <c r="P43" s="2"/>
      <c r="Q43" s="2"/>
      <c r="R43" s="2"/>
      <c r="S43" s="59"/>
    </row>
    <row r="44" spans="12:19">
      <c r="L44" s="3"/>
      <c r="M44" s="2"/>
      <c r="N44" s="2"/>
      <c r="O44" s="2"/>
      <c r="P44" s="2"/>
      <c r="Q44" s="2"/>
      <c r="R44" s="2"/>
      <c r="S44" s="59"/>
    </row>
    <row r="45" spans="12:19">
      <c r="L45" s="3"/>
      <c r="M45" s="2"/>
      <c r="N45" s="2"/>
      <c r="O45" s="2"/>
      <c r="P45" s="2"/>
      <c r="Q45" s="2"/>
      <c r="R45" s="2"/>
      <c r="S45" s="59"/>
    </row>
  </sheetData>
  <mergeCells count="32">
    <mergeCell ref="L23:O23"/>
    <mergeCell ref="A19:D21"/>
    <mergeCell ref="E19:F19"/>
    <mergeCell ref="A17:F17"/>
    <mergeCell ref="A18:F18"/>
    <mergeCell ref="L19:P19"/>
    <mergeCell ref="E20:F20"/>
    <mergeCell ref="E21:F21"/>
    <mergeCell ref="L21:O22"/>
    <mergeCell ref="B1:F1"/>
    <mergeCell ref="B2:B6"/>
    <mergeCell ref="C2:C3"/>
    <mergeCell ref="D2:F2"/>
    <mergeCell ref="D3:F3"/>
    <mergeCell ref="D5:F5"/>
    <mergeCell ref="C6:F6"/>
    <mergeCell ref="B15:F15"/>
    <mergeCell ref="L18:P18"/>
    <mergeCell ref="B16:F16"/>
    <mergeCell ref="A2:A16"/>
    <mergeCell ref="B12:F12"/>
    <mergeCell ref="B13:C14"/>
    <mergeCell ref="D13:F13"/>
    <mergeCell ref="C4:C5"/>
    <mergeCell ref="D4:F4"/>
    <mergeCell ref="D9:E10"/>
    <mergeCell ref="D11:F11"/>
    <mergeCell ref="D14:F14"/>
    <mergeCell ref="B7:F7"/>
    <mergeCell ref="B8:F8"/>
    <mergeCell ref="B9:C11"/>
    <mergeCell ref="L14:P1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8DF6-B6E4-8D4B-86F8-E67B86816BC4}">
  <dimension ref="A1:S45"/>
  <sheetViews>
    <sheetView zoomScale="70" zoomScaleNormal="70" workbookViewId="0">
      <selection activeCell="P7" sqref="P7"/>
    </sheetView>
  </sheetViews>
  <sheetFormatPr defaultColWidth="7.59765625" defaultRowHeight="17.600000000000001"/>
  <cols>
    <col min="1" max="6" width="7.59765625" style="4"/>
    <col min="7" max="7" width="18.59765625" style="5" customWidth="1"/>
    <col min="8" max="8" width="16.1328125" style="4" bestFit="1" customWidth="1"/>
    <col min="9" max="9" width="13" style="4" customWidth="1"/>
    <col min="10" max="10" width="7.59765625" style="4"/>
    <col min="11" max="11" width="11.265625" style="13" customWidth="1"/>
    <col min="12" max="13" width="7.59765625" style="4"/>
    <col min="14" max="14" width="9.1328125" style="4" bestFit="1" customWidth="1"/>
    <col min="15" max="15" width="12.73046875" style="4" customWidth="1"/>
    <col min="16" max="16" width="11.1328125" style="4" customWidth="1"/>
    <col min="17" max="17" width="15.86328125" style="31" customWidth="1"/>
    <col min="18" max="18" width="11.86328125" style="31" customWidth="1"/>
    <col min="19" max="19" width="9.1328125" style="31" bestFit="1" customWidth="1"/>
    <col min="20" max="16384" width="7.59765625" style="4"/>
  </cols>
  <sheetData>
    <row r="1" spans="1:19">
      <c r="A1" s="66" t="s">
        <v>0</v>
      </c>
      <c r="B1" s="96" t="s">
        <v>1</v>
      </c>
      <c r="C1" s="96"/>
      <c r="D1" s="96"/>
      <c r="E1" s="96"/>
      <c r="F1" s="96"/>
      <c r="G1" s="67">
        <v>80000000</v>
      </c>
    </row>
    <row r="2" spans="1:19">
      <c r="A2" s="101" t="s">
        <v>34</v>
      </c>
      <c r="B2" s="95" t="s">
        <v>2</v>
      </c>
      <c r="C2" s="95" t="s">
        <v>3</v>
      </c>
      <c r="D2" s="95" t="s">
        <v>4</v>
      </c>
      <c r="E2" s="95"/>
      <c r="F2" s="95"/>
      <c r="G2" s="52">
        <v>0</v>
      </c>
      <c r="L2" s="69" t="s">
        <v>44</v>
      </c>
      <c r="M2" s="70" t="s">
        <v>31</v>
      </c>
      <c r="N2" s="70" t="s">
        <v>26</v>
      </c>
      <c r="O2" s="71" t="s">
        <v>47</v>
      </c>
      <c r="P2" s="70" t="s">
        <v>27</v>
      </c>
      <c r="Q2" s="72" t="s">
        <v>48</v>
      </c>
      <c r="R2" s="72" t="s">
        <v>49</v>
      </c>
      <c r="S2" s="73" t="s">
        <v>50</v>
      </c>
    </row>
    <row r="3" spans="1:19">
      <c r="A3" s="95"/>
      <c r="B3" s="95"/>
      <c r="C3" s="95"/>
      <c r="D3" s="95" t="s">
        <v>8</v>
      </c>
      <c r="E3" s="95"/>
      <c r="F3" s="95"/>
      <c r="G3" s="52">
        <f>Q3*1000</f>
        <v>32400000</v>
      </c>
      <c r="L3" s="33" t="s">
        <v>55</v>
      </c>
      <c r="M3" s="33" t="s">
        <v>54</v>
      </c>
      <c r="N3" s="34">
        <v>9000</v>
      </c>
      <c r="O3" s="33">
        <v>12</v>
      </c>
      <c r="P3" s="33">
        <v>30</v>
      </c>
      <c r="Q3" s="23">
        <f>N3*O3*P3/100</f>
        <v>32400</v>
      </c>
      <c r="R3" s="21">
        <f>N3*P3/100</f>
        <v>2700</v>
      </c>
      <c r="S3" s="21" t="s">
        <v>51</v>
      </c>
    </row>
    <row r="4" spans="1:19">
      <c r="A4" s="95"/>
      <c r="B4" s="95"/>
      <c r="C4" s="95" t="s">
        <v>9</v>
      </c>
      <c r="D4" s="95" t="s">
        <v>4</v>
      </c>
      <c r="E4" s="95"/>
      <c r="F4" s="95"/>
      <c r="G4" s="52">
        <v>0</v>
      </c>
      <c r="L4" s="26" t="s">
        <v>30</v>
      </c>
      <c r="M4" s="26" t="s">
        <v>5</v>
      </c>
      <c r="N4" s="26" t="s">
        <v>6</v>
      </c>
      <c r="O4" s="27" t="s">
        <v>39</v>
      </c>
      <c r="P4" s="26" t="s">
        <v>7</v>
      </c>
      <c r="Q4" s="28" t="s">
        <v>43</v>
      </c>
      <c r="R4" s="28" t="s">
        <v>38</v>
      </c>
      <c r="S4" s="58" t="s">
        <v>35</v>
      </c>
    </row>
    <row r="5" spans="1:19">
      <c r="A5" s="95"/>
      <c r="B5" s="95"/>
      <c r="C5" s="95"/>
      <c r="D5" s="95" t="s">
        <v>8</v>
      </c>
      <c r="E5" s="95"/>
      <c r="F5" s="95"/>
      <c r="G5" s="52">
        <v>0</v>
      </c>
      <c r="L5" s="33">
        <v>1</v>
      </c>
      <c r="M5" s="33" t="s">
        <v>23</v>
      </c>
      <c r="N5" s="34">
        <v>2200</v>
      </c>
      <c r="O5" s="33">
        <v>12</v>
      </c>
      <c r="P5" s="33">
        <v>35</v>
      </c>
      <c r="Q5" s="37">
        <f t="shared" ref="Q5:Q9" si="0">N5*O5*P5/100</f>
        <v>9240</v>
      </c>
      <c r="R5" s="1">
        <f t="shared" ref="R5:R9" si="1">N5*P5/100</f>
        <v>770</v>
      </c>
      <c r="S5" s="21" t="s">
        <v>51</v>
      </c>
    </row>
    <row r="6" spans="1:19" ht="16.5" customHeight="1">
      <c r="A6" s="95"/>
      <c r="B6" s="95"/>
      <c r="C6" s="95" t="s">
        <v>10</v>
      </c>
      <c r="D6" s="95"/>
      <c r="E6" s="95"/>
      <c r="F6" s="95"/>
      <c r="G6" s="52">
        <f>Q16*1000</f>
        <v>0</v>
      </c>
      <c r="L6" s="33">
        <v>2</v>
      </c>
      <c r="M6" s="33" t="s">
        <v>23</v>
      </c>
      <c r="N6" s="34">
        <v>2200</v>
      </c>
      <c r="O6" s="33">
        <v>12</v>
      </c>
      <c r="P6" s="33">
        <v>35</v>
      </c>
      <c r="Q6" s="37">
        <f t="shared" si="0"/>
        <v>9240</v>
      </c>
      <c r="R6" s="1">
        <f t="shared" si="1"/>
        <v>770</v>
      </c>
      <c r="S6" s="21" t="s">
        <v>51</v>
      </c>
    </row>
    <row r="7" spans="1:19">
      <c r="A7" s="95"/>
      <c r="B7" s="95" t="s">
        <v>11</v>
      </c>
      <c r="C7" s="95"/>
      <c r="D7" s="95"/>
      <c r="E7" s="95"/>
      <c r="F7" s="95"/>
      <c r="G7" s="52">
        <f>Q14*1000</f>
        <v>21600000</v>
      </c>
      <c r="L7" s="33">
        <v>3</v>
      </c>
      <c r="M7" s="33" t="s">
        <v>24</v>
      </c>
      <c r="N7" s="34">
        <v>1300</v>
      </c>
      <c r="O7" s="33">
        <v>12</v>
      </c>
      <c r="P7" s="44">
        <v>10</v>
      </c>
      <c r="Q7" s="37">
        <f t="shared" si="0"/>
        <v>1560</v>
      </c>
      <c r="R7" s="1">
        <f t="shared" si="1"/>
        <v>130</v>
      </c>
      <c r="S7" s="21" t="s">
        <v>51</v>
      </c>
    </row>
    <row r="8" spans="1:19" ht="16.5" customHeight="1">
      <c r="A8" s="95"/>
      <c r="B8" s="95" t="s">
        <v>12</v>
      </c>
      <c r="C8" s="95"/>
      <c r="D8" s="95"/>
      <c r="E8" s="95"/>
      <c r="F8" s="95"/>
      <c r="G8" s="52">
        <f>SUM(G3:G7)</f>
        <v>54000000</v>
      </c>
      <c r="I8" s="7"/>
      <c r="L8" s="33">
        <v>4</v>
      </c>
      <c r="M8" s="33" t="s">
        <v>24</v>
      </c>
      <c r="N8" s="34">
        <v>1300</v>
      </c>
      <c r="O8" s="33">
        <v>12</v>
      </c>
      <c r="P8" s="33">
        <v>10</v>
      </c>
      <c r="Q8" s="37">
        <f t="shared" si="0"/>
        <v>1560</v>
      </c>
      <c r="R8" s="1">
        <f t="shared" si="1"/>
        <v>130</v>
      </c>
      <c r="S8" s="21" t="s">
        <v>51</v>
      </c>
    </row>
    <row r="9" spans="1:19" ht="16.5" customHeight="1">
      <c r="A9" s="95"/>
      <c r="B9" s="95" t="s">
        <v>33</v>
      </c>
      <c r="C9" s="95"/>
      <c r="D9" s="95" t="s">
        <v>4</v>
      </c>
      <c r="E9" s="95"/>
      <c r="F9" s="51" t="s">
        <v>13</v>
      </c>
      <c r="G9" s="52"/>
      <c r="L9" s="53">
        <v>5</v>
      </c>
      <c r="M9" s="33"/>
      <c r="N9" s="34"/>
      <c r="O9" s="33"/>
      <c r="P9" s="33"/>
      <c r="Q9" s="37">
        <f t="shared" si="0"/>
        <v>0</v>
      </c>
      <c r="R9" s="1">
        <f t="shared" si="1"/>
        <v>0</v>
      </c>
      <c r="S9" s="21"/>
    </row>
    <row r="10" spans="1:19">
      <c r="A10" s="95"/>
      <c r="B10" s="95"/>
      <c r="C10" s="95"/>
      <c r="D10" s="95"/>
      <c r="E10" s="95"/>
      <c r="F10" s="51" t="s">
        <v>14</v>
      </c>
      <c r="G10" s="52">
        <v>0</v>
      </c>
      <c r="L10" s="53">
        <v>6</v>
      </c>
      <c r="M10" s="33"/>
      <c r="N10" s="34"/>
      <c r="O10" s="33"/>
      <c r="P10" s="44"/>
      <c r="Q10" s="37"/>
      <c r="R10" s="1"/>
      <c r="S10" s="24"/>
    </row>
    <row r="11" spans="1:19">
      <c r="A11" s="95"/>
      <c r="B11" s="95"/>
      <c r="C11" s="95"/>
      <c r="D11" s="95" t="s">
        <v>8</v>
      </c>
      <c r="E11" s="95"/>
      <c r="F11" s="95"/>
      <c r="G11" s="52">
        <v>0</v>
      </c>
      <c r="L11" s="33">
        <v>7</v>
      </c>
      <c r="M11" s="33"/>
      <c r="N11" s="34"/>
      <c r="O11" s="33"/>
      <c r="P11" s="33"/>
      <c r="Q11" s="37"/>
      <c r="R11" s="1"/>
      <c r="S11" s="24"/>
    </row>
    <row r="12" spans="1:19">
      <c r="A12" s="95"/>
      <c r="B12" s="95" t="s">
        <v>15</v>
      </c>
      <c r="C12" s="95"/>
      <c r="D12" s="95"/>
      <c r="E12" s="95"/>
      <c r="F12" s="95"/>
      <c r="G12" s="52">
        <v>20129000</v>
      </c>
      <c r="L12" s="33">
        <v>8</v>
      </c>
      <c r="M12" s="33"/>
      <c r="N12" s="34"/>
      <c r="O12" s="33"/>
      <c r="P12" s="33"/>
      <c r="Q12" s="37"/>
      <c r="R12" s="1"/>
      <c r="S12" s="24"/>
    </row>
    <row r="13" spans="1:19">
      <c r="A13" s="95"/>
      <c r="B13" s="95" t="s">
        <v>16</v>
      </c>
      <c r="C13" s="95"/>
      <c r="D13" s="95" t="s">
        <v>4</v>
      </c>
      <c r="E13" s="95"/>
      <c r="F13" s="95"/>
      <c r="G13" s="52">
        <v>5000000</v>
      </c>
      <c r="L13" s="33">
        <v>9</v>
      </c>
      <c r="M13" s="33"/>
      <c r="N13" s="34"/>
      <c r="O13" s="33"/>
      <c r="P13" s="44"/>
      <c r="Q13" s="37"/>
      <c r="R13" s="1"/>
      <c r="S13" s="24"/>
    </row>
    <row r="14" spans="1:19">
      <c r="A14" s="95"/>
      <c r="B14" s="95"/>
      <c r="C14" s="95"/>
      <c r="D14" s="95" t="s">
        <v>8</v>
      </c>
      <c r="E14" s="95"/>
      <c r="F14" s="95"/>
      <c r="G14" s="52">
        <v>0</v>
      </c>
      <c r="L14" s="84" t="s">
        <v>41</v>
      </c>
      <c r="M14" s="85"/>
      <c r="N14" s="85"/>
      <c r="O14" s="85"/>
      <c r="P14" s="86"/>
      <c r="Q14" s="60">
        <f>SUM(Q5:Q13)</f>
        <v>21600</v>
      </c>
      <c r="R14" s="60">
        <f>SUM(R5:R13)</f>
        <v>1800</v>
      </c>
      <c r="S14" s="58" t="s">
        <v>29</v>
      </c>
    </row>
    <row r="15" spans="1:19">
      <c r="A15" s="95"/>
      <c r="B15" s="95" t="s">
        <v>17</v>
      </c>
      <c r="C15" s="95"/>
      <c r="D15" s="95"/>
      <c r="E15" s="95"/>
      <c r="F15" s="95"/>
      <c r="G15" s="52">
        <f>Q21</f>
        <v>21600000</v>
      </c>
      <c r="I15" s="9"/>
    </row>
    <row r="16" spans="1:19" ht="16.5" customHeight="1">
      <c r="A16" s="95"/>
      <c r="B16" s="95" t="s">
        <v>18</v>
      </c>
      <c r="C16" s="95"/>
      <c r="D16" s="95"/>
      <c r="E16" s="95"/>
      <c r="F16" s="95"/>
      <c r="G16" s="52">
        <v>0</v>
      </c>
      <c r="L16" s="33"/>
      <c r="M16" s="33"/>
      <c r="N16" s="34"/>
      <c r="O16" s="33"/>
      <c r="P16" s="33"/>
      <c r="Q16" s="37">
        <f t="shared" ref="Q16" si="2">N16*O16*P16/100</f>
        <v>0</v>
      </c>
      <c r="R16" s="1">
        <f t="shared" ref="R16" si="3">N16*P16/100</f>
        <v>0</v>
      </c>
      <c r="S16" s="21" t="s">
        <v>51</v>
      </c>
    </row>
    <row r="17" spans="1:19" ht="16.5" customHeight="1">
      <c r="A17" s="96" t="s">
        <v>19</v>
      </c>
      <c r="B17" s="96"/>
      <c r="C17" s="96"/>
      <c r="D17" s="96"/>
      <c r="E17" s="96"/>
      <c r="F17" s="96"/>
      <c r="G17" s="68">
        <f>SUM(G6,G7,G12,G13,G15,G9)</f>
        <v>68329000</v>
      </c>
      <c r="L17" s="33"/>
      <c r="M17" s="33"/>
      <c r="N17" s="34"/>
      <c r="O17" s="33"/>
      <c r="P17" s="33"/>
      <c r="Q17" s="37"/>
      <c r="R17" s="1"/>
      <c r="S17" s="24"/>
    </row>
    <row r="18" spans="1:19">
      <c r="A18" s="95" t="s">
        <v>20</v>
      </c>
      <c r="B18" s="95"/>
      <c r="C18" s="95"/>
      <c r="D18" s="95"/>
      <c r="E18" s="95"/>
      <c r="F18" s="95"/>
      <c r="G18" s="52">
        <f>Q23</f>
        <v>11671000</v>
      </c>
      <c r="L18" s="84" t="s">
        <v>46</v>
      </c>
      <c r="M18" s="85"/>
      <c r="N18" s="85"/>
      <c r="O18" s="85"/>
      <c r="P18" s="86"/>
      <c r="Q18" s="60">
        <f>Q3+Q14</f>
        <v>54000</v>
      </c>
      <c r="R18" s="60">
        <f>R3+R14</f>
        <v>4500</v>
      </c>
      <c r="S18" s="61" t="s">
        <v>29</v>
      </c>
    </row>
    <row r="19" spans="1:19" ht="16.5" customHeight="1">
      <c r="A19" s="96" t="s">
        <v>21</v>
      </c>
      <c r="B19" s="96"/>
      <c r="C19" s="96"/>
      <c r="D19" s="96"/>
      <c r="E19" s="96" t="s">
        <v>4</v>
      </c>
      <c r="F19" s="96"/>
      <c r="G19" s="68">
        <f>SUM(G17:G18)</f>
        <v>80000000</v>
      </c>
      <c r="H19" s="8">
        <f>G1</f>
        <v>80000000</v>
      </c>
      <c r="I19" s="12">
        <f>G19-H19</f>
        <v>0</v>
      </c>
      <c r="L19" s="97" t="s">
        <v>40</v>
      </c>
      <c r="M19" s="98"/>
      <c r="N19" s="98"/>
      <c r="O19" s="98"/>
      <c r="P19" s="99"/>
      <c r="Q19" s="55">
        <f>Q3+Q14+Q18</f>
        <v>108000</v>
      </c>
      <c r="R19" s="55">
        <f>R3+R14+R18</f>
        <v>9000</v>
      </c>
      <c r="S19" s="64" t="s">
        <v>29</v>
      </c>
    </row>
    <row r="20" spans="1:19">
      <c r="A20" s="96"/>
      <c r="B20" s="96"/>
      <c r="C20" s="96"/>
      <c r="D20" s="96"/>
      <c r="E20" s="96" t="s">
        <v>8</v>
      </c>
      <c r="F20" s="96"/>
      <c r="G20" s="68">
        <f>SUM(G3,G5,G11,G14)</f>
        <v>32400000</v>
      </c>
    </row>
    <row r="21" spans="1:19" ht="17.05" customHeight="1">
      <c r="A21" s="96"/>
      <c r="B21" s="96"/>
      <c r="C21" s="96"/>
      <c r="D21" s="96"/>
      <c r="E21" s="100" t="s">
        <v>36</v>
      </c>
      <c r="F21" s="96"/>
      <c r="G21" s="68">
        <f>SUM(G19:G20)</f>
        <v>112400000</v>
      </c>
      <c r="L21" s="94" t="s">
        <v>64</v>
      </c>
      <c r="M21" s="94"/>
      <c r="N21" s="94"/>
      <c r="O21" s="94"/>
      <c r="P21" s="74" t="s">
        <v>52</v>
      </c>
      <c r="Q21" s="47">
        <f>Q19*0.2*1000</f>
        <v>21600000</v>
      </c>
    </row>
    <row r="22" spans="1:19">
      <c r="L22" s="94"/>
      <c r="M22" s="94"/>
      <c r="N22" s="94"/>
      <c r="O22" s="94"/>
      <c r="P22" s="75"/>
      <c r="Q22" s="47"/>
    </row>
    <row r="23" spans="1:19">
      <c r="L23" s="82" t="s">
        <v>63</v>
      </c>
      <c r="M23" s="82"/>
      <c r="N23" s="82"/>
      <c r="O23" s="82"/>
      <c r="P23" s="65">
        <f>G1</f>
        <v>80000000</v>
      </c>
      <c r="Q23" s="47">
        <v>11671000</v>
      </c>
    </row>
    <row r="25" spans="1:19">
      <c r="P25" s="6"/>
    </row>
    <row r="40" spans="12:19">
      <c r="N40" s="54"/>
      <c r="O40" s="54"/>
      <c r="P40" s="54"/>
      <c r="Q40" s="54"/>
      <c r="R40" s="54"/>
      <c r="S40" s="54"/>
    </row>
    <row r="41" spans="12:19">
      <c r="L41" s="54"/>
      <c r="M41" s="54"/>
      <c r="N41" s="54"/>
      <c r="O41" s="54"/>
      <c r="P41" s="54"/>
      <c r="Q41" s="54"/>
      <c r="R41" s="54"/>
      <c r="S41" s="54"/>
    </row>
    <row r="42" spans="12:19">
      <c r="L42" s="54"/>
      <c r="M42" s="54"/>
      <c r="N42" s="54"/>
      <c r="O42" s="54"/>
      <c r="P42" s="54"/>
      <c r="Q42" s="54"/>
      <c r="R42" s="54"/>
      <c r="S42" s="54"/>
    </row>
    <row r="43" spans="12:19">
      <c r="L43" s="54"/>
      <c r="M43" s="54"/>
      <c r="N43" s="54"/>
      <c r="O43" s="54"/>
      <c r="P43" s="54"/>
      <c r="Q43" s="54"/>
      <c r="R43" s="54"/>
      <c r="S43" s="54"/>
    </row>
    <row r="44" spans="12:19">
      <c r="L44" s="54"/>
      <c r="M44" s="54"/>
      <c r="N44" s="54"/>
      <c r="O44" s="54"/>
      <c r="P44" s="54"/>
      <c r="Q44" s="54"/>
      <c r="R44" s="54"/>
      <c r="S44" s="54"/>
    </row>
    <row r="45" spans="12:19">
      <c r="L45" s="54"/>
      <c r="M45" s="54"/>
      <c r="N45" s="54"/>
      <c r="O45" s="54"/>
      <c r="P45" s="54"/>
      <c r="Q45" s="54"/>
      <c r="R45" s="54"/>
      <c r="S45" s="54"/>
    </row>
  </sheetData>
  <mergeCells count="32">
    <mergeCell ref="B1:F1"/>
    <mergeCell ref="A2:A16"/>
    <mergeCell ref="B2:B6"/>
    <mergeCell ref="C2:C3"/>
    <mergeCell ref="D2:F2"/>
    <mergeCell ref="D3:F3"/>
    <mergeCell ref="C4:C5"/>
    <mergeCell ref="D4:F4"/>
    <mergeCell ref="D5:F5"/>
    <mergeCell ref="C6:F6"/>
    <mergeCell ref="B16:F16"/>
    <mergeCell ref="B7:F7"/>
    <mergeCell ref="B8:F8"/>
    <mergeCell ref="B9:C11"/>
    <mergeCell ref="D9:E10"/>
    <mergeCell ref="D11:F11"/>
    <mergeCell ref="B12:F12"/>
    <mergeCell ref="B13:C14"/>
    <mergeCell ref="D13:F13"/>
    <mergeCell ref="D14:F14"/>
    <mergeCell ref="L14:P14"/>
    <mergeCell ref="B15:F15"/>
    <mergeCell ref="L23:O23"/>
    <mergeCell ref="A17:F17"/>
    <mergeCell ref="A18:F18"/>
    <mergeCell ref="L18:P18"/>
    <mergeCell ref="A19:D21"/>
    <mergeCell ref="E19:F19"/>
    <mergeCell ref="L19:P19"/>
    <mergeCell ref="E20:F20"/>
    <mergeCell ref="E21:F21"/>
    <mergeCell ref="L21:O2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0023-98A5-704F-9BA8-FF0DEEF8B9E3}">
  <dimension ref="A1:S45"/>
  <sheetViews>
    <sheetView zoomScale="70" zoomScaleNormal="70" workbookViewId="0">
      <selection activeCell="I7" sqref="I7"/>
    </sheetView>
  </sheetViews>
  <sheetFormatPr defaultColWidth="7.59765625" defaultRowHeight="17.600000000000001"/>
  <cols>
    <col min="1" max="6" width="7.59765625" style="4"/>
    <col min="7" max="7" width="18.59765625" style="5" customWidth="1"/>
    <col min="8" max="8" width="16.1328125" style="4" bestFit="1" customWidth="1"/>
    <col min="9" max="9" width="13" style="4" customWidth="1"/>
    <col min="10" max="10" width="7.59765625" style="4"/>
    <col min="11" max="11" width="11.265625" style="13" customWidth="1"/>
    <col min="12" max="13" width="7.59765625" style="4"/>
    <col min="14" max="14" width="9.1328125" style="4" bestFit="1" customWidth="1"/>
    <col min="15" max="15" width="12.73046875" style="4" customWidth="1"/>
    <col min="16" max="16" width="11.1328125" style="4" customWidth="1"/>
    <col min="17" max="17" width="15.86328125" style="5" customWidth="1"/>
    <col min="18" max="18" width="11.86328125" style="5" customWidth="1"/>
    <col min="19" max="19" width="9.1328125" style="5" bestFit="1" customWidth="1"/>
    <col min="20" max="16384" width="7.59765625" style="4"/>
  </cols>
  <sheetData>
    <row r="1" spans="1:19">
      <c r="A1" s="66" t="s">
        <v>0</v>
      </c>
      <c r="B1" s="96" t="s">
        <v>1</v>
      </c>
      <c r="C1" s="96"/>
      <c r="D1" s="96"/>
      <c r="E1" s="96"/>
      <c r="F1" s="96"/>
      <c r="G1" s="67">
        <v>80000000</v>
      </c>
    </row>
    <row r="2" spans="1:19" ht="17.05" customHeight="1">
      <c r="A2" s="101" t="s">
        <v>34</v>
      </c>
      <c r="B2" s="95" t="s">
        <v>2</v>
      </c>
      <c r="C2" s="95" t="s">
        <v>3</v>
      </c>
      <c r="D2" s="95" t="s">
        <v>4</v>
      </c>
      <c r="E2" s="95"/>
      <c r="F2" s="95"/>
      <c r="G2" s="56">
        <v>0</v>
      </c>
      <c r="L2" s="69" t="s">
        <v>44</v>
      </c>
      <c r="M2" s="70" t="s">
        <v>31</v>
      </c>
      <c r="N2" s="70" t="s">
        <v>26</v>
      </c>
      <c r="O2" s="71" t="s">
        <v>47</v>
      </c>
      <c r="P2" s="70" t="s">
        <v>27</v>
      </c>
      <c r="Q2" s="72" t="s">
        <v>48</v>
      </c>
      <c r="R2" s="72" t="s">
        <v>49</v>
      </c>
      <c r="S2" s="73" t="s">
        <v>50</v>
      </c>
    </row>
    <row r="3" spans="1:19">
      <c r="A3" s="95"/>
      <c r="B3" s="95"/>
      <c r="C3" s="95"/>
      <c r="D3" s="95" t="s">
        <v>8</v>
      </c>
      <c r="E3" s="95"/>
      <c r="F3" s="95"/>
      <c r="G3" s="52">
        <f>Q3*1000</f>
        <v>32400000</v>
      </c>
      <c r="L3" s="33" t="s">
        <v>55</v>
      </c>
      <c r="M3" s="33" t="s">
        <v>54</v>
      </c>
      <c r="N3" s="34">
        <v>9000</v>
      </c>
      <c r="O3" s="33">
        <v>12</v>
      </c>
      <c r="P3" s="33">
        <v>30</v>
      </c>
      <c r="Q3" s="23">
        <f>N3*O3*P3/100</f>
        <v>32400</v>
      </c>
      <c r="R3" s="21">
        <f>N3*P3/100</f>
        <v>2700</v>
      </c>
      <c r="S3" s="21" t="s">
        <v>51</v>
      </c>
    </row>
    <row r="4" spans="1:19">
      <c r="A4" s="95"/>
      <c r="B4" s="95"/>
      <c r="C4" s="95" t="s">
        <v>9</v>
      </c>
      <c r="D4" s="95" t="s">
        <v>4</v>
      </c>
      <c r="E4" s="95"/>
      <c r="F4" s="95"/>
      <c r="G4" s="52">
        <v>0</v>
      </c>
      <c r="L4" s="26" t="s">
        <v>30</v>
      </c>
      <c r="M4" s="26" t="s">
        <v>5</v>
      </c>
      <c r="N4" s="26" t="s">
        <v>6</v>
      </c>
      <c r="O4" s="27" t="s">
        <v>39</v>
      </c>
      <c r="P4" s="26" t="s">
        <v>7</v>
      </c>
      <c r="Q4" s="28" t="s">
        <v>43</v>
      </c>
      <c r="R4" s="28" t="s">
        <v>38</v>
      </c>
      <c r="S4" s="58" t="s">
        <v>35</v>
      </c>
    </row>
    <row r="5" spans="1:19">
      <c r="A5" s="95"/>
      <c r="B5" s="95"/>
      <c r="C5" s="95"/>
      <c r="D5" s="95" t="s">
        <v>8</v>
      </c>
      <c r="E5" s="95"/>
      <c r="F5" s="95"/>
      <c r="G5" s="52">
        <v>0</v>
      </c>
      <c r="L5" s="33">
        <v>1</v>
      </c>
      <c r="M5" s="33" t="s">
        <v>67</v>
      </c>
      <c r="N5" s="34">
        <v>2200</v>
      </c>
      <c r="O5" s="33">
        <v>12</v>
      </c>
      <c r="P5" s="33">
        <v>40</v>
      </c>
      <c r="Q5" s="23">
        <f t="shared" ref="Q5:Q9" si="0">N5*O5*P5/100</f>
        <v>10560</v>
      </c>
      <c r="R5" s="21">
        <f t="shared" ref="R5:R9" si="1">N5*P5/100</f>
        <v>880</v>
      </c>
      <c r="S5" s="21" t="s">
        <v>51</v>
      </c>
    </row>
    <row r="6" spans="1:19" ht="16.5" customHeight="1">
      <c r="A6" s="95"/>
      <c r="B6" s="95"/>
      <c r="C6" s="95" t="s">
        <v>10</v>
      </c>
      <c r="D6" s="95"/>
      <c r="E6" s="95"/>
      <c r="F6" s="95"/>
      <c r="G6" s="52">
        <f>Q16*1000</f>
        <v>0</v>
      </c>
      <c r="L6" s="33">
        <v>2</v>
      </c>
      <c r="M6" s="33" t="s">
        <v>67</v>
      </c>
      <c r="N6" s="34">
        <v>2200</v>
      </c>
      <c r="O6" s="33">
        <v>12</v>
      </c>
      <c r="P6" s="33">
        <v>40</v>
      </c>
      <c r="Q6" s="23">
        <f t="shared" si="0"/>
        <v>10560</v>
      </c>
      <c r="R6" s="21">
        <f t="shared" si="1"/>
        <v>880</v>
      </c>
      <c r="S6" s="21" t="s">
        <v>51</v>
      </c>
    </row>
    <row r="7" spans="1:19" ht="17.05" customHeight="1">
      <c r="A7" s="95"/>
      <c r="B7" s="95" t="s">
        <v>11</v>
      </c>
      <c r="C7" s="95"/>
      <c r="D7" s="95"/>
      <c r="E7" s="95"/>
      <c r="F7" s="95"/>
      <c r="G7" s="52">
        <f>Q14*1000</f>
        <v>24240000</v>
      </c>
      <c r="L7" s="33">
        <v>3</v>
      </c>
      <c r="M7" s="33" t="s">
        <v>68</v>
      </c>
      <c r="N7" s="34">
        <v>1300</v>
      </c>
      <c r="O7" s="33">
        <v>12</v>
      </c>
      <c r="P7" s="44">
        <v>10</v>
      </c>
      <c r="Q7" s="23">
        <f t="shared" si="0"/>
        <v>1560</v>
      </c>
      <c r="R7" s="21">
        <f t="shared" si="1"/>
        <v>130</v>
      </c>
      <c r="S7" s="21" t="s">
        <v>51</v>
      </c>
    </row>
    <row r="8" spans="1:19" ht="16.5" customHeight="1">
      <c r="A8" s="95"/>
      <c r="B8" s="95" t="s">
        <v>12</v>
      </c>
      <c r="C8" s="95"/>
      <c r="D8" s="95"/>
      <c r="E8" s="95"/>
      <c r="F8" s="95"/>
      <c r="G8" s="52">
        <f>SUM(G3:G7)</f>
        <v>56640000</v>
      </c>
      <c r="I8" s="7"/>
      <c r="L8" s="33">
        <v>4</v>
      </c>
      <c r="M8" s="33" t="s">
        <v>68</v>
      </c>
      <c r="N8" s="34">
        <v>1300</v>
      </c>
      <c r="O8" s="33">
        <v>12</v>
      </c>
      <c r="P8" s="33">
        <v>10</v>
      </c>
      <c r="Q8" s="23">
        <f t="shared" si="0"/>
        <v>1560</v>
      </c>
      <c r="R8" s="21">
        <f t="shared" si="1"/>
        <v>130</v>
      </c>
      <c r="S8" s="21" t="s">
        <v>51</v>
      </c>
    </row>
    <row r="9" spans="1:19" ht="16.5" customHeight="1">
      <c r="A9" s="95"/>
      <c r="B9" s="95" t="s">
        <v>33</v>
      </c>
      <c r="C9" s="95"/>
      <c r="D9" s="95" t="s">
        <v>4</v>
      </c>
      <c r="E9" s="95"/>
      <c r="F9" s="51" t="s">
        <v>13</v>
      </c>
      <c r="G9" s="52"/>
      <c r="L9" s="53">
        <v>5</v>
      </c>
      <c r="M9" s="33"/>
      <c r="N9" s="34"/>
      <c r="O9" s="33"/>
      <c r="P9" s="33"/>
      <c r="Q9" s="23">
        <f t="shared" si="0"/>
        <v>0</v>
      </c>
      <c r="R9" s="21">
        <f t="shared" si="1"/>
        <v>0</v>
      </c>
      <c r="S9" s="21"/>
    </row>
    <row r="10" spans="1:19">
      <c r="A10" s="95"/>
      <c r="B10" s="95"/>
      <c r="C10" s="95"/>
      <c r="D10" s="95"/>
      <c r="E10" s="95"/>
      <c r="F10" s="51" t="s">
        <v>14</v>
      </c>
      <c r="G10" s="52">
        <v>0</v>
      </c>
      <c r="L10" s="14">
        <v>6</v>
      </c>
      <c r="M10" s="18"/>
      <c r="N10" s="19"/>
      <c r="O10" s="18"/>
      <c r="P10" s="22"/>
      <c r="Q10" s="23"/>
      <c r="R10" s="21"/>
      <c r="S10" s="24"/>
    </row>
    <row r="11" spans="1:19">
      <c r="A11" s="95"/>
      <c r="B11" s="95"/>
      <c r="C11" s="95"/>
      <c r="D11" s="95" t="s">
        <v>8</v>
      </c>
      <c r="E11" s="95"/>
      <c r="F11" s="95"/>
      <c r="G11" s="52">
        <v>0</v>
      </c>
      <c r="L11" s="18">
        <v>7</v>
      </c>
      <c r="M11" s="18"/>
      <c r="N11" s="19"/>
      <c r="O11" s="18"/>
      <c r="P11" s="18"/>
      <c r="Q11" s="23"/>
      <c r="R11" s="21"/>
      <c r="S11" s="24"/>
    </row>
    <row r="12" spans="1:19" ht="17.05" customHeight="1">
      <c r="A12" s="95"/>
      <c r="B12" s="95" t="s">
        <v>15</v>
      </c>
      <c r="C12" s="95"/>
      <c r="D12" s="95"/>
      <c r="E12" s="95"/>
      <c r="F12" s="95"/>
      <c r="G12" s="52">
        <v>21433000</v>
      </c>
      <c r="L12" s="18">
        <v>8</v>
      </c>
      <c r="M12" s="18"/>
      <c r="N12" s="19"/>
      <c r="O12" s="18"/>
      <c r="P12" s="18"/>
      <c r="Q12" s="23"/>
      <c r="R12" s="21"/>
      <c r="S12" s="24"/>
    </row>
    <row r="13" spans="1:19" ht="17.05" customHeight="1">
      <c r="A13" s="95"/>
      <c r="B13" s="95" t="s">
        <v>16</v>
      </c>
      <c r="C13" s="95"/>
      <c r="D13" s="95" t="s">
        <v>4</v>
      </c>
      <c r="E13" s="95"/>
      <c r="F13" s="95"/>
      <c r="G13" s="52">
        <v>0</v>
      </c>
      <c r="L13" s="18">
        <v>9</v>
      </c>
      <c r="M13" s="18"/>
      <c r="N13" s="19"/>
      <c r="O13" s="18"/>
      <c r="P13" s="22"/>
      <c r="Q13" s="23"/>
      <c r="R13" s="21"/>
      <c r="S13" s="24"/>
    </row>
    <row r="14" spans="1:19">
      <c r="A14" s="95"/>
      <c r="B14" s="95"/>
      <c r="C14" s="95"/>
      <c r="D14" s="95" t="s">
        <v>8</v>
      </c>
      <c r="E14" s="95"/>
      <c r="F14" s="95"/>
      <c r="G14" s="52">
        <v>0</v>
      </c>
      <c r="L14" s="84" t="s">
        <v>41</v>
      </c>
      <c r="M14" s="85"/>
      <c r="N14" s="85"/>
      <c r="O14" s="85"/>
      <c r="P14" s="86"/>
      <c r="Q14" s="60">
        <f>SUM(Q5:Q13)</f>
        <v>24240</v>
      </c>
      <c r="R14" s="60">
        <f>SUM(R5:R13)</f>
        <v>2020</v>
      </c>
      <c r="S14" s="58" t="s">
        <v>29</v>
      </c>
    </row>
    <row r="15" spans="1:19">
      <c r="A15" s="95"/>
      <c r="B15" s="95" t="s">
        <v>17</v>
      </c>
      <c r="C15" s="95"/>
      <c r="D15" s="95"/>
      <c r="E15" s="95"/>
      <c r="F15" s="95"/>
      <c r="G15" s="52">
        <f>Q21</f>
        <v>22656000</v>
      </c>
      <c r="I15" s="9"/>
      <c r="Q15" s="31"/>
      <c r="R15" s="31"/>
      <c r="S15" s="31"/>
    </row>
    <row r="16" spans="1:19" ht="16.5" customHeight="1">
      <c r="A16" s="95"/>
      <c r="B16" s="95" t="s">
        <v>18</v>
      </c>
      <c r="C16" s="95"/>
      <c r="D16" s="95"/>
      <c r="E16" s="95"/>
      <c r="F16" s="95"/>
      <c r="G16" s="52">
        <v>0</v>
      </c>
      <c r="L16" s="18"/>
      <c r="M16" s="18"/>
      <c r="N16" s="19"/>
      <c r="O16" s="18"/>
      <c r="P16" s="18"/>
      <c r="Q16" s="23">
        <f t="shared" ref="Q16" si="2">N16*O16*P16/100</f>
        <v>0</v>
      </c>
      <c r="R16" s="21">
        <f t="shared" ref="R16" si="3">N16*P16/100</f>
        <v>0</v>
      </c>
      <c r="S16" s="24"/>
    </row>
    <row r="17" spans="1:19" ht="16.5" customHeight="1">
      <c r="A17" s="96" t="s">
        <v>19</v>
      </c>
      <c r="B17" s="96"/>
      <c r="C17" s="96"/>
      <c r="D17" s="96"/>
      <c r="E17" s="96"/>
      <c r="F17" s="96"/>
      <c r="G17" s="68">
        <f>SUM(G6,G7,G12,G13,G15,G9)</f>
        <v>68329000</v>
      </c>
      <c r="L17" s="18"/>
      <c r="M17" s="18"/>
      <c r="N17" s="19"/>
      <c r="O17" s="18"/>
      <c r="P17" s="18"/>
      <c r="Q17" s="23"/>
      <c r="R17" s="21"/>
      <c r="S17" s="24"/>
    </row>
    <row r="18" spans="1:19">
      <c r="A18" s="95" t="s">
        <v>20</v>
      </c>
      <c r="B18" s="95"/>
      <c r="C18" s="95"/>
      <c r="D18" s="95"/>
      <c r="E18" s="95"/>
      <c r="F18" s="95"/>
      <c r="G18" s="52">
        <f>Q23</f>
        <v>11671000</v>
      </c>
      <c r="L18" s="84" t="s">
        <v>46</v>
      </c>
      <c r="M18" s="85"/>
      <c r="N18" s="85"/>
      <c r="O18" s="85"/>
      <c r="P18" s="86"/>
      <c r="Q18" s="60">
        <f>Q3+Q14</f>
        <v>56640</v>
      </c>
      <c r="R18" s="60">
        <f>R3+R14</f>
        <v>4720</v>
      </c>
      <c r="S18" s="61" t="s">
        <v>29</v>
      </c>
    </row>
    <row r="19" spans="1:19" ht="16.5" customHeight="1">
      <c r="A19" s="96" t="s">
        <v>21</v>
      </c>
      <c r="B19" s="96"/>
      <c r="C19" s="96"/>
      <c r="D19" s="96"/>
      <c r="E19" s="96" t="s">
        <v>4</v>
      </c>
      <c r="F19" s="96"/>
      <c r="G19" s="68">
        <f>SUM(G17:G18)</f>
        <v>80000000</v>
      </c>
      <c r="H19" s="8">
        <f>G1</f>
        <v>80000000</v>
      </c>
      <c r="I19" s="12">
        <f>G19-H19</f>
        <v>0</v>
      </c>
      <c r="L19" s="97" t="s">
        <v>40</v>
      </c>
      <c r="M19" s="98"/>
      <c r="N19" s="98"/>
      <c r="O19" s="98"/>
      <c r="P19" s="99"/>
      <c r="Q19" s="55">
        <f>Q3+Q14+Q18</f>
        <v>113280</v>
      </c>
      <c r="R19" s="55">
        <f>R3+R14+R18</f>
        <v>9440</v>
      </c>
      <c r="S19" s="64" t="s">
        <v>29</v>
      </c>
    </row>
    <row r="20" spans="1:19">
      <c r="A20" s="96"/>
      <c r="B20" s="96"/>
      <c r="C20" s="96"/>
      <c r="D20" s="96"/>
      <c r="E20" s="96" t="s">
        <v>8</v>
      </c>
      <c r="F20" s="96"/>
      <c r="G20" s="68">
        <f>SUM(G3,G5,G11,G14)</f>
        <v>32400000</v>
      </c>
    </row>
    <row r="21" spans="1:19" ht="17.05" customHeight="1">
      <c r="A21" s="96"/>
      <c r="B21" s="96"/>
      <c r="C21" s="96"/>
      <c r="D21" s="96"/>
      <c r="E21" s="100" t="s">
        <v>36</v>
      </c>
      <c r="F21" s="96"/>
      <c r="G21" s="68">
        <f>SUM(G19:G20)</f>
        <v>112400000</v>
      </c>
      <c r="L21" s="94" t="s">
        <v>64</v>
      </c>
      <c r="M21" s="94"/>
      <c r="N21" s="94"/>
      <c r="O21" s="94"/>
      <c r="P21" s="74" t="s">
        <v>52</v>
      </c>
      <c r="Q21" s="47">
        <f>Q19*0.2*1000</f>
        <v>22656000</v>
      </c>
    </row>
    <row r="22" spans="1:19">
      <c r="L22" s="94"/>
      <c r="M22" s="94"/>
      <c r="N22" s="94"/>
      <c r="O22" s="94"/>
      <c r="P22" s="75"/>
      <c r="Q22" s="47"/>
    </row>
    <row r="23" spans="1:19">
      <c r="L23" s="82" t="s">
        <v>63</v>
      </c>
      <c r="M23" s="82"/>
      <c r="N23" s="82"/>
      <c r="O23" s="82"/>
      <c r="P23" s="77">
        <f>G1</f>
        <v>80000000</v>
      </c>
      <c r="Q23" s="47">
        <v>11671000</v>
      </c>
    </row>
    <row r="25" spans="1:19">
      <c r="P25" s="6"/>
    </row>
    <row r="40" spans="12:19">
      <c r="N40" s="2"/>
      <c r="O40" s="2"/>
      <c r="P40" s="2"/>
      <c r="Q40" s="2"/>
      <c r="R40" s="2"/>
      <c r="S40" s="2"/>
    </row>
    <row r="41" spans="12:19">
      <c r="L41" s="3"/>
      <c r="M41" s="2"/>
      <c r="N41" s="2"/>
      <c r="O41" s="2"/>
      <c r="P41" s="2"/>
      <c r="Q41" s="2"/>
      <c r="R41" s="2"/>
      <c r="S41" s="2"/>
    </row>
    <row r="42" spans="12:19">
      <c r="L42" s="3"/>
      <c r="M42" s="2"/>
      <c r="N42" s="2"/>
      <c r="O42" s="2"/>
      <c r="P42" s="2"/>
      <c r="Q42" s="2"/>
      <c r="R42" s="2"/>
      <c r="S42" s="2"/>
    </row>
    <row r="43" spans="12:19">
      <c r="L43" s="3"/>
      <c r="M43" s="2"/>
      <c r="N43" s="2"/>
      <c r="O43" s="2"/>
      <c r="P43" s="2"/>
      <c r="Q43" s="2"/>
      <c r="R43" s="2"/>
      <c r="S43" s="2"/>
    </row>
    <row r="44" spans="12:19">
      <c r="L44" s="3"/>
      <c r="M44" s="2"/>
      <c r="N44" s="2"/>
      <c r="O44" s="2"/>
      <c r="P44" s="2"/>
      <c r="Q44" s="2"/>
      <c r="R44" s="2"/>
      <c r="S44" s="2"/>
    </row>
    <row r="45" spans="12:19">
      <c r="L45" s="3"/>
      <c r="M45" s="2"/>
      <c r="N45" s="2"/>
      <c r="O45" s="2"/>
      <c r="P45" s="2"/>
      <c r="Q45" s="2"/>
      <c r="R45" s="2"/>
      <c r="S45" s="2"/>
    </row>
  </sheetData>
  <mergeCells count="32">
    <mergeCell ref="B1:F1"/>
    <mergeCell ref="A2:A16"/>
    <mergeCell ref="B2:B6"/>
    <mergeCell ref="C2:C3"/>
    <mergeCell ref="D2:F2"/>
    <mergeCell ref="D3:F3"/>
    <mergeCell ref="C4:C5"/>
    <mergeCell ref="D4:F4"/>
    <mergeCell ref="D5:F5"/>
    <mergeCell ref="C6:F6"/>
    <mergeCell ref="B16:F16"/>
    <mergeCell ref="B7:F7"/>
    <mergeCell ref="B8:F8"/>
    <mergeCell ref="B9:C11"/>
    <mergeCell ref="D9:E10"/>
    <mergeCell ref="D11:F11"/>
    <mergeCell ref="B12:F12"/>
    <mergeCell ref="B13:C14"/>
    <mergeCell ref="D13:F13"/>
    <mergeCell ref="D14:F14"/>
    <mergeCell ref="L14:P14"/>
    <mergeCell ref="B15:F15"/>
    <mergeCell ref="L23:O23"/>
    <mergeCell ref="A17:F17"/>
    <mergeCell ref="A18:F18"/>
    <mergeCell ref="L18:P18"/>
    <mergeCell ref="A19:D21"/>
    <mergeCell ref="E19:F19"/>
    <mergeCell ref="L19:P19"/>
    <mergeCell ref="E20:F20"/>
    <mergeCell ref="E21:F21"/>
    <mergeCell ref="L21:O2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895E-6606-2744-969C-A7EADA8AD0BD}">
  <dimension ref="A1:S45"/>
  <sheetViews>
    <sheetView zoomScale="70" zoomScaleNormal="70" workbookViewId="0">
      <selection activeCell="H6" sqref="H6"/>
    </sheetView>
  </sheetViews>
  <sheetFormatPr defaultColWidth="7.59765625" defaultRowHeight="17.600000000000001"/>
  <cols>
    <col min="1" max="6" width="7.59765625" style="4"/>
    <col min="7" max="7" width="18.59765625" style="5" customWidth="1"/>
    <col min="8" max="8" width="16.1328125" style="4" bestFit="1" customWidth="1"/>
    <col min="9" max="9" width="13" style="4" customWidth="1"/>
    <col min="10" max="10" width="7.59765625" style="4"/>
    <col min="11" max="11" width="11.265625" style="13" customWidth="1"/>
    <col min="12" max="13" width="7.59765625" style="4"/>
    <col min="14" max="14" width="9.1328125" style="4" bestFit="1" customWidth="1"/>
    <col min="15" max="15" width="12.73046875" style="4" customWidth="1"/>
    <col min="16" max="16" width="11.1328125" style="4" customWidth="1"/>
    <col min="17" max="17" width="15.86328125" style="5" customWidth="1"/>
    <col min="18" max="18" width="11.86328125" style="5" customWidth="1"/>
    <col min="19" max="19" width="9.1328125" style="5" bestFit="1" customWidth="1"/>
    <col min="20" max="16384" width="7.59765625" style="4"/>
  </cols>
  <sheetData>
    <row r="1" spans="1:19">
      <c r="A1" s="66" t="s">
        <v>0</v>
      </c>
      <c r="B1" s="96" t="s">
        <v>1</v>
      </c>
      <c r="C1" s="96"/>
      <c r="D1" s="96"/>
      <c r="E1" s="96"/>
      <c r="F1" s="96"/>
      <c r="G1" s="67">
        <v>130000000</v>
      </c>
    </row>
    <row r="2" spans="1:19" ht="17.05" customHeight="1">
      <c r="A2" s="101" t="s">
        <v>34</v>
      </c>
      <c r="B2" s="95" t="s">
        <v>2</v>
      </c>
      <c r="C2" s="95" t="s">
        <v>3</v>
      </c>
      <c r="D2" s="95" t="s">
        <v>4</v>
      </c>
      <c r="E2" s="95"/>
      <c r="F2" s="95"/>
      <c r="G2" s="56">
        <v>0</v>
      </c>
      <c r="L2" s="69" t="s">
        <v>44</v>
      </c>
      <c r="M2" s="70" t="s">
        <v>31</v>
      </c>
      <c r="N2" s="70" t="s">
        <v>26</v>
      </c>
      <c r="O2" s="71" t="s">
        <v>47</v>
      </c>
      <c r="P2" s="70" t="s">
        <v>27</v>
      </c>
      <c r="Q2" s="72" t="s">
        <v>48</v>
      </c>
      <c r="R2" s="72" t="s">
        <v>49</v>
      </c>
      <c r="S2" s="73" t="s">
        <v>50</v>
      </c>
    </row>
    <row r="3" spans="1:19">
      <c r="A3" s="95"/>
      <c r="B3" s="95"/>
      <c r="C3" s="95"/>
      <c r="D3" s="95" t="s">
        <v>8</v>
      </c>
      <c r="E3" s="95"/>
      <c r="F3" s="95"/>
      <c r="G3" s="52">
        <f>Q3*1000</f>
        <v>32400000</v>
      </c>
      <c r="L3" s="33" t="s">
        <v>55</v>
      </c>
      <c r="M3" s="33" t="s">
        <v>54</v>
      </c>
      <c r="N3" s="34">
        <v>9000</v>
      </c>
      <c r="O3" s="33">
        <v>12</v>
      </c>
      <c r="P3" s="33">
        <v>30</v>
      </c>
      <c r="Q3" s="23">
        <f>N3*O3*P3/100</f>
        <v>32400</v>
      </c>
      <c r="R3" s="21">
        <f>N3*P3/100</f>
        <v>2700</v>
      </c>
      <c r="S3" s="21" t="s">
        <v>51</v>
      </c>
    </row>
    <row r="4" spans="1:19">
      <c r="A4" s="95"/>
      <c r="B4" s="95"/>
      <c r="C4" s="95" t="s">
        <v>9</v>
      </c>
      <c r="D4" s="95" t="s">
        <v>4</v>
      </c>
      <c r="E4" s="95"/>
      <c r="F4" s="95"/>
      <c r="G4" s="52">
        <v>0</v>
      </c>
      <c r="L4" s="26" t="s">
        <v>30</v>
      </c>
      <c r="M4" s="26" t="s">
        <v>5</v>
      </c>
      <c r="N4" s="26" t="s">
        <v>6</v>
      </c>
      <c r="O4" s="27" t="s">
        <v>39</v>
      </c>
      <c r="P4" s="26" t="s">
        <v>7</v>
      </c>
      <c r="Q4" s="28" t="s">
        <v>43</v>
      </c>
      <c r="R4" s="28" t="s">
        <v>38</v>
      </c>
      <c r="S4" s="58" t="s">
        <v>35</v>
      </c>
    </row>
    <row r="5" spans="1:19">
      <c r="A5" s="95"/>
      <c r="B5" s="95"/>
      <c r="C5" s="95"/>
      <c r="D5" s="95" t="s">
        <v>8</v>
      </c>
      <c r="E5" s="95"/>
      <c r="F5" s="95"/>
      <c r="G5" s="52">
        <v>0</v>
      </c>
      <c r="L5" s="33">
        <v>1</v>
      </c>
      <c r="M5" s="33" t="s">
        <v>67</v>
      </c>
      <c r="N5" s="34">
        <v>2200</v>
      </c>
      <c r="O5" s="33">
        <v>12</v>
      </c>
      <c r="P5" s="33">
        <v>65</v>
      </c>
      <c r="Q5" s="23">
        <f t="shared" ref="Q5:Q9" si="0">N5*O5*P5/100</f>
        <v>17160</v>
      </c>
      <c r="R5" s="21">
        <f t="shared" ref="R5:R9" si="1">N5*P5/100</f>
        <v>1430</v>
      </c>
      <c r="S5" s="21" t="s">
        <v>51</v>
      </c>
    </row>
    <row r="6" spans="1:19" ht="16.5" customHeight="1">
      <c r="A6" s="95"/>
      <c r="B6" s="95"/>
      <c r="C6" s="95" t="s">
        <v>10</v>
      </c>
      <c r="D6" s="95"/>
      <c r="E6" s="95"/>
      <c r="F6" s="95"/>
      <c r="G6" s="52">
        <f>Q16*1000</f>
        <v>0</v>
      </c>
      <c r="L6" s="33">
        <v>2</v>
      </c>
      <c r="M6" s="33" t="s">
        <v>67</v>
      </c>
      <c r="N6" s="34">
        <v>2200</v>
      </c>
      <c r="O6" s="33">
        <v>12</v>
      </c>
      <c r="P6" s="33">
        <v>65</v>
      </c>
      <c r="Q6" s="23">
        <f t="shared" si="0"/>
        <v>17160</v>
      </c>
      <c r="R6" s="21">
        <f t="shared" si="1"/>
        <v>1430</v>
      </c>
      <c r="S6" s="21" t="s">
        <v>51</v>
      </c>
    </row>
    <row r="7" spans="1:19" ht="17.05" customHeight="1">
      <c r="A7" s="95"/>
      <c r="B7" s="95" t="s">
        <v>11</v>
      </c>
      <c r="C7" s="95"/>
      <c r="D7" s="95"/>
      <c r="E7" s="95"/>
      <c r="F7" s="95"/>
      <c r="G7" s="52">
        <f>Q14*1000</f>
        <v>42120000</v>
      </c>
      <c r="L7" s="33">
        <v>3</v>
      </c>
      <c r="M7" s="33" t="s">
        <v>68</v>
      </c>
      <c r="N7" s="34">
        <v>1300</v>
      </c>
      <c r="O7" s="33">
        <v>12</v>
      </c>
      <c r="P7" s="33">
        <v>25</v>
      </c>
      <c r="Q7" s="23">
        <f t="shared" si="0"/>
        <v>3900</v>
      </c>
      <c r="R7" s="21">
        <f t="shared" si="1"/>
        <v>325</v>
      </c>
      <c r="S7" s="21" t="s">
        <v>51</v>
      </c>
    </row>
    <row r="8" spans="1:19" ht="16.5" customHeight="1">
      <c r="A8" s="95"/>
      <c r="B8" s="95" t="s">
        <v>12</v>
      </c>
      <c r="C8" s="95"/>
      <c r="D8" s="95"/>
      <c r="E8" s="95"/>
      <c r="F8" s="95"/>
      <c r="G8" s="52">
        <f>SUM(G3:G7)</f>
        <v>74520000</v>
      </c>
      <c r="I8" s="7"/>
      <c r="L8" s="33">
        <v>4</v>
      </c>
      <c r="M8" s="33" t="s">
        <v>68</v>
      </c>
      <c r="N8" s="34">
        <v>1300</v>
      </c>
      <c r="O8" s="33">
        <v>12</v>
      </c>
      <c r="P8" s="33">
        <v>25</v>
      </c>
      <c r="Q8" s="23">
        <f t="shared" si="0"/>
        <v>3900</v>
      </c>
      <c r="R8" s="21">
        <f t="shared" si="1"/>
        <v>325</v>
      </c>
      <c r="S8" s="21" t="s">
        <v>51</v>
      </c>
    </row>
    <row r="9" spans="1:19" ht="16.5" customHeight="1">
      <c r="A9" s="95"/>
      <c r="B9" s="95" t="s">
        <v>33</v>
      </c>
      <c r="C9" s="95"/>
      <c r="D9" s="95" t="s">
        <v>4</v>
      </c>
      <c r="E9" s="95"/>
      <c r="F9" s="51" t="s">
        <v>13</v>
      </c>
      <c r="G9" s="52">
        <v>1000000</v>
      </c>
      <c r="L9" s="53">
        <v>5</v>
      </c>
      <c r="M9" s="33"/>
      <c r="N9" s="34"/>
      <c r="O9" s="33"/>
      <c r="P9" s="33"/>
      <c r="Q9" s="23">
        <f t="shared" si="0"/>
        <v>0</v>
      </c>
      <c r="R9" s="21">
        <f t="shared" si="1"/>
        <v>0</v>
      </c>
      <c r="S9" s="21"/>
    </row>
    <row r="10" spans="1:19">
      <c r="A10" s="95"/>
      <c r="B10" s="95"/>
      <c r="C10" s="95"/>
      <c r="D10" s="95"/>
      <c r="E10" s="95"/>
      <c r="F10" s="51" t="s">
        <v>14</v>
      </c>
      <c r="G10" s="52">
        <v>0</v>
      </c>
      <c r="L10" s="14">
        <v>6</v>
      </c>
      <c r="M10" s="33"/>
      <c r="N10" s="34"/>
      <c r="O10" s="33"/>
      <c r="P10" s="33"/>
      <c r="Q10" s="23">
        <f t="shared" ref="Q10" si="2">N10*O10*P10/100</f>
        <v>0</v>
      </c>
      <c r="R10" s="21">
        <f t="shared" ref="R10" si="3">N10*P10/100</f>
        <v>0</v>
      </c>
      <c r="S10" s="21"/>
    </row>
    <row r="11" spans="1:19">
      <c r="A11" s="95"/>
      <c r="B11" s="95"/>
      <c r="C11" s="95"/>
      <c r="D11" s="95" t="s">
        <v>8</v>
      </c>
      <c r="E11" s="95"/>
      <c r="F11" s="95"/>
      <c r="G11" s="52">
        <v>0</v>
      </c>
      <c r="L11" s="18">
        <v>7</v>
      </c>
      <c r="M11" s="18"/>
      <c r="N11" s="19"/>
      <c r="O11" s="18"/>
      <c r="P11" s="18"/>
      <c r="Q11" s="23"/>
      <c r="R11" s="21"/>
      <c r="S11" s="24"/>
    </row>
    <row r="12" spans="1:19" ht="17.05" customHeight="1">
      <c r="A12" s="95"/>
      <c r="B12" s="95" t="s">
        <v>15</v>
      </c>
      <c r="C12" s="95"/>
      <c r="D12" s="95"/>
      <c r="E12" s="95"/>
      <c r="F12" s="95"/>
      <c r="G12" s="52">
        <v>40401000</v>
      </c>
      <c r="L12" s="18">
        <v>8</v>
      </c>
      <c r="M12" s="18"/>
      <c r="N12" s="19"/>
      <c r="O12" s="18"/>
      <c r="P12" s="18"/>
      <c r="Q12" s="23"/>
      <c r="R12" s="21"/>
      <c r="S12" s="24"/>
    </row>
    <row r="13" spans="1:19" ht="17.05" customHeight="1">
      <c r="A13" s="95"/>
      <c r="B13" s="95" t="s">
        <v>16</v>
      </c>
      <c r="C13" s="95"/>
      <c r="D13" s="95" t="s">
        <v>4</v>
      </c>
      <c r="E13" s="95"/>
      <c r="F13" s="95"/>
      <c r="G13" s="52">
        <v>5000000</v>
      </c>
      <c r="L13" s="18">
        <v>9</v>
      </c>
      <c r="M13" s="18"/>
      <c r="N13" s="19"/>
      <c r="O13" s="18"/>
      <c r="P13" s="22"/>
      <c r="Q13" s="23"/>
      <c r="R13" s="21"/>
      <c r="S13" s="24"/>
    </row>
    <row r="14" spans="1:19">
      <c r="A14" s="95"/>
      <c r="B14" s="95"/>
      <c r="C14" s="95"/>
      <c r="D14" s="95" t="s">
        <v>8</v>
      </c>
      <c r="E14" s="95"/>
      <c r="F14" s="95"/>
      <c r="G14" s="52">
        <v>0</v>
      </c>
      <c r="L14" s="84" t="s">
        <v>41</v>
      </c>
      <c r="M14" s="85"/>
      <c r="N14" s="85"/>
      <c r="O14" s="85"/>
      <c r="P14" s="86"/>
      <c r="Q14" s="60">
        <f>SUM(Q5:Q13)</f>
        <v>42120</v>
      </c>
      <c r="R14" s="60">
        <f>SUM(R5:R13)</f>
        <v>3510</v>
      </c>
      <c r="S14" s="58" t="s">
        <v>29</v>
      </c>
    </row>
    <row r="15" spans="1:19">
      <c r="A15" s="95"/>
      <c r="B15" s="95" t="s">
        <v>17</v>
      </c>
      <c r="C15" s="95"/>
      <c r="D15" s="95"/>
      <c r="E15" s="95"/>
      <c r="F15" s="95"/>
      <c r="G15" s="56">
        <f>Q21</f>
        <v>29808000</v>
      </c>
      <c r="I15" s="9"/>
      <c r="Q15" s="31"/>
      <c r="R15" s="31"/>
      <c r="S15" s="31"/>
    </row>
    <row r="16" spans="1:19" ht="16.5" customHeight="1">
      <c r="A16" s="95"/>
      <c r="B16" s="95" t="s">
        <v>18</v>
      </c>
      <c r="C16" s="95"/>
      <c r="D16" s="95"/>
      <c r="E16" s="95"/>
      <c r="F16" s="95"/>
      <c r="G16" s="52">
        <v>0</v>
      </c>
      <c r="L16" s="18"/>
      <c r="M16" s="18"/>
      <c r="N16" s="19"/>
      <c r="O16" s="18"/>
      <c r="P16" s="18"/>
      <c r="Q16" s="23">
        <f t="shared" ref="Q16" si="4">N16*O16*P16/100</f>
        <v>0</v>
      </c>
      <c r="R16" s="21">
        <f t="shared" ref="R16" si="5">N16*P16/100</f>
        <v>0</v>
      </c>
      <c r="S16" s="24"/>
    </row>
    <row r="17" spans="1:19" ht="16.5" customHeight="1">
      <c r="A17" s="96" t="s">
        <v>19</v>
      </c>
      <c r="B17" s="96"/>
      <c r="C17" s="96"/>
      <c r="D17" s="96"/>
      <c r="E17" s="96"/>
      <c r="F17" s="96"/>
      <c r="G17" s="68">
        <f>SUM(G6,G7,G12,G13,G15,G9)</f>
        <v>118329000</v>
      </c>
      <c r="L17" s="18"/>
      <c r="M17" s="18"/>
      <c r="N17" s="19"/>
      <c r="O17" s="18"/>
      <c r="P17" s="18"/>
      <c r="Q17" s="23"/>
      <c r="R17" s="21"/>
      <c r="S17" s="24"/>
    </row>
    <row r="18" spans="1:19">
      <c r="A18" s="95" t="s">
        <v>20</v>
      </c>
      <c r="B18" s="95"/>
      <c r="C18" s="95"/>
      <c r="D18" s="95"/>
      <c r="E18" s="95"/>
      <c r="F18" s="95"/>
      <c r="G18" s="52">
        <f>Q23</f>
        <v>11671000</v>
      </c>
      <c r="L18" s="84" t="s">
        <v>46</v>
      </c>
      <c r="M18" s="85"/>
      <c r="N18" s="85"/>
      <c r="O18" s="85"/>
      <c r="P18" s="86"/>
      <c r="Q18" s="60">
        <f>Q3+Q14</f>
        <v>74520</v>
      </c>
      <c r="R18" s="60">
        <f>R3+R14</f>
        <v>6210</v>
      </c>
      <c r="S18" s="61" t="s">
        <v>29</v>
      </c>
    </row>
    <row r="19" spans="1:19" ht="16.5" customHeight="1">
      <c r="A19" s="96" t="s">
        <v>21</v>
      </c>
      <c r="B19" s="96"/>
      <c r="C19" s="96"/>
      <c r="D19" s="96"/>
      <c r="E19" s="96" t="s">
        <v>4</v>
      </c>
      <c r="F19" s="96"/>
      <c r="G19" s="68">
        <f>SUM(G17:G18)</f>
        <v>130000000</v>
      </c>
      <c r="H19" s="8">
        <f>G1</f>
        <v>130000000</v>
      </c>
      <c r="I19" s="12">
        <f>G19-H19</f>
        <v>0</v>
      </c>
      <c r="L19" s="97" t="s">
        <v>40</v>
      </c>
      <c r="M19" s="98"/>
      <c r="N19" s="98"/>
      <c r="O19" s="98"/>
      <c r="P19" s="99"/>
      <c r="Q19" s="55">
        <f>Q3+Q14+Q18</f>
        <v>149040</v>
      </c>
      <c r="R19" s="55">
        <f>R3+R14+R18</f>
        <v>12420</v>
      </c>
      <c r="S19" s="64" t="s">
        <v>29</v>
      </c>
    </row>
    <row r="20" spans="1:19">
      <c r="A20" s="96"/>
      <c r="B20" s="96"/>
      <c r="C20" s="96"/>
      <c r="D20" s="96"/>
      <c r="E20" s="96" t="s">
        <v>8</v>
      </c>
      <c r="F20" s="96"/>
      <c r="G20" s="68">
        <f>SUM(G3,G5,G11,G14)</f>
        <v>32400000</v>
      </c>
    </row>
    <row r="21" spans="1:19" ht="17.05" customHeight="1">
      <c r="A21" s="96"/>
      <c r="B21" s="96"/>
      <c r="C21" s="96"/>
      <c r="D21" s="96"/>
      <c r="E21" s="100" t="s">
        <v>36</v>
      </c>
      <c r="F21" s="96"/>
      <c r="G21" s="68">
        <f>SUM(G19:G20)</f>
        <v>162400000</v>
      </c>
      <c r="L21" s="94" t="s">
        <v>64</v>
      </c>
      <c r="M21" s="94"/>
      <c r="N21" s="94"/>
      <c r="O21" s="94"/>
      <c r="P21" s="74" t="s">
        <v>52</v>
      </c>
      <c r="Q21" s="47">
        <f>Q19*0.2*1000</f>
        <v>29808000</v>
      </c>
    </row>
    <row r="22" spans="1:19">
      <c r="L22" s="94"/>
      <c r="M22" s="94"/>
      <c r="N22" s="94"/>
      <c r="O22" s="94"/>
      <c r="P22" s="75"/>
      <c r="Q22" s="47"/>
    </row>
    <row r="23" spans="1:19">
      <c r="L23" s="82" t="s">
        <v>63</v>
      </c>
      <c r="M23" s="82"/>
      <c r="N23" s="82"/>
      <c r="O23" s="82"/>
      <c r="P23" s="77">
        <f>G1</f>
        <v>130000000</v>
      </c>
      <c r="Q23" s="47">
        <v>11671000</v>
      </c>
    </row>
    <row r="25" spans="1:19">
      <c r="P25" s="6"/>
    </row>
    <row r="40" spans="12:19">
      <c r="N40" s="2"/>
      <c r="O40" s="2"/>
      <c r="P40" s="2"/>
      <c r="Q40" s="2"/>
      <c r="R40" s="2"/>
      <c r="S40" s="2"/>
    </row>
    <row r="41" spans="12:19">
      <c r="L41" s="3"/>
      <c r="M41" s="2"/>
      <c r="N41" s="2"/>
      <c r="O41" s="2"/>
      <c r="P41" s="2"/>
      <c r="Q41" s="2"/>
      <c r="R41" s="2"/>
      <c r="S41" s="2"/>
    </row>
    <row r="42" spans="12:19">
      <c r="L42" s="3"/>
      <c r="M42" s="2"/>
      <c r="N42" s="2"/>
      <c r="O42" s="2"/>
      <c r="P42" s="2"/>
      <c r="Q42" s="2"/>
      <c r="R42" s="2"/>
      <c r="S42" s="2"/>
    </row>
    <row r="43" spans="12:19">
      <c r="L43" s="3"/>
      <c r="M43" s="2"/>
      <c r="N43" s="2"/>
      <c r="O43" s="2"/>
      <c r="P43" s="2"/>
      <c r="Q43" s="2"/>
      <c r="R43" s="2"/>
      <c r="S43" s="2"/>
    </row>
    <row r="44" spans="12:19">
      <c r="L44" s="3"/>
      <c r="M44" s="2"/>
      <c r="N44" s="2"/>
      <c r="O44" s="2"/>
      <c r="P44" s="2"/>
      <c r="Q44" s="2"/>
      <c r="R44" s="2"/>
      <c r="S44" s="2"/>
    </row>
    <row r="45" spans="12:19">
      <c r="L45" s="3"/>
      <c r="M45" s="2"/>
      <c r="N45" s="2"/>
      <c r="O45" s="2"/>
      <c r="P45" s="2"/>
      <c r="Q45" s="2"/>
      <c r="R45" s="2"/>
      <c r="S45" s="2"/>
    </row>
  </sheetData>
  <mergeCells count="32">
    <mergeCell ref="B15:F15"/>
    <mergeCell ref="L23:O23"/>
    <mergeCell ref="A17:F17"/>
    <mergeCell ref="A18:F18"/>
    <mergeCell ref="L18:P18"/>
    <mergeCell ref="A19:D21"/>
    <mergeCell ref="E19:F19"/>
    <mergeCell ref="L19:P19"/>
    <mergeCell ref="E20:F20"/>
    <mergeCell ref="E21:F21"/>
    <mergeCell ref="L21:O22"/>
    <mergeCell ref="B12:F12"/>
    <mergeCell ref="B13:C14"/>
    <mergeCell ref="D13:F13"/>
    <mergeCell ref="D14:F14"/>
    <mergeCell ref="L14:P14"/>
    <mergeCell ref="B1:F1"/>
    <mergeCell ref="A2:A16"/>
    <mergeCell ref="B2:B6"/>
    <mergeCell ref="C2:C3"/>
    <mergeCell ref="D2:F2"/>
    <mergeCell ref="D3:F3"/>
    <mergeCell ref="C4:C5"/>
    <mergeCell ref="D4:F4"/>
    <mergeCell ref="D5:F5"/>
    <mergeCell ref="C6:F6"/>
    <mergeCell ref="B16:F16"/>
    <mergeCell ref="B7:F7"/>
    <mergeCell ref="B8:F8"/>
    <mergeCell ref="B9:C11"/>
    <mergeCell ref="D9:E10"/>
    <mergeCell ref="D11:F1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91DD-E2D2-3B43-B8A8-2BF262A6359F}">
  <dimension ref="A1:S45"/>
  <sheetViews>
    <sheetView zoomScale="70" zoomScaleNormal="70" workbookViewId="0">
      <selection activeCell="I8" sqref="I8"/>
    </sheetView>
  </sheetViews>
  <sheetFormatPr defaultColWidth="7.59765625" defaultRowHeight="17.600000000000001"/>
  <cols>
    <col min="1" max="6" width="7.59765625" style="4"/>
    <col min="7" max="7" width="18.59765625" style="5" customWidth="1"/>
    <col min="8" max="8" width="16.1328125" style="4" bestFit="1" customWidth="1"/>
    <col min="9" max="9" width="13" style="4" customWidth="1"/>
    <col min="10" max="10" width="7.59765625" style="4"/>
    <col min="11" max="11" width="11.265625" style="13" customWidth="1"/>
    <col min="12" max="13" width="7.59765625" style="4"/>
    <col min="14" max="14" width="9.1328125" style="4" bestFit="1" customWidth="1"/>
    <col min="15" max="15" width="12.73046875" style="4" customWidth="1"/>
    <col min="16" max="16" width="11.1328125" style="4" customWidth="1"/>
    <col min="17" max="17" width="15.86328125" style="5" customWidth="1"/>
    <col min="18" max="18" width="11.86328125" style="5" customWidth="1"/>
    <col min="19" max="19" width="9.1328125" style="5" bestFit="1" customWidth="1"/>
    <col min="20" max="16384" width="7.59765625" style="4"/>
  </cols>
  <sheetData>
    <row r="1" spans="1:19">
      <c r="A1" s="66" t="s">
        <v>0</v>
      </c>
      <c r="B1" s="96" t="s">
        <v>1</v>
      </c>
      <c r="C1" s="96"/>
      <c r="D1" s="96"/>
      <c r="E1" s="96"/>
      <c r="F1" s="96"/>
      <c r="G1" s="67">
        <v>160000000</v>
      </c>
    </row>
    <row r="2" spans="1:19" ht="17.05" customHeight="1">
      <c r="A2" s="101" t="s">
        <v>34</v>
      </c>
      <c r="B2" s="95" t="s">
        <v>2</v>
      </c>
      <c r="C2" s="95" t="s">
        <v>3</v>
      </c>
      <c r="D2" s="95" t="s">
        <v>4</v>
      </c>
      <c r="E2" s="95"/>
      <c r="F2" s="95"/>
      <c r="G2" s="56">
        <v>0</v>
      </c>
      <c r="L2" s="69" t="s">
        <v>44</v>
      </c>
      <c r="M2" s="70" t="s">
        <v>31</v>
      </c>
      <c r="N2" s="70" t="s">
        <v>26</v>
      </c>
      <c r="O2" s="71" t="s">
        <v>47</v>
      </c>
      <c r="P2" s="70" t="s">
        <v>27</v>
      </c>
      <c r="Q2" s="72" t="s">
        <v>48</v>
      </c>
      <c r="R2" s="72" t="s">
        <v>49</v>
      </c>
      <c r="S2" s="73" t="s">
        <v>50</v>
      </c>
    </row>
    <row r="3" spans="1:19">
      <c r="A3" s="95"/>
      <c r="B3" s="95"/>
      <c r="C3" s="95"/>
      <c r="D3" s="95" t="s">
        <v>8</v>
      </c>
      <c r="E3" s="95"/>
      <c r="F3" s="95"/>
      <c r="G3" s="52">
        <f>Q3*1000</f>
        <v>21600000</v>
      </c>
      <c r="L3" s="33" t="s">
        <v>55</v>
      </c>
      <c r="M3" s="33" t="s">
        <v>54</v>
      </c>
      <c r="N3" s="34">
        <v>9000</v>
      </c>
      <c r="O3" s="33">
        <v>12</v>
      </c>
      <c r="P3" s="33">
        <v>20</v>
      </c>
      <c r="Q3" s="23">
        <f>N3*O3*P3/100</f>
        <v>21600</v>
      </c>
      <c r="R3" s="21">
        <f>N3*P3/100</f>
        <v>1800</v>
      </c>
      <c r="S3" s="21" t="s">
        <v>51</v>
      </c>
    </row>
    <row r="4" spans="1:19">
      <c r="A4" s="95"/>
      <c r="B4" s="95"/>
      <c r="C4" s="95" t="s">
        <v>9</v>
      </c>
      <c r="D4" s="95" t="s">
        <v>4</v>
      </c>
      <c r="E4" s="95"/>
      <c r="F4" s="95"/>
      <c r="G4" s="52">
        <v>0</v>
      </c>
      <c r="L4" s="26" t="s">
        <v>30</v>
      </c>
      <c r="M4" s="26" t="s">
        <v>5</v>
      </c>
      <c r="N4" s="26" t="s">
        <v>6</v>
      </c>
      <c r="O4" s="27" t="s">
        <v>39</v>
      </c>
      <c r="P4" s="26" t="s">
        <v>7</v>
      </c>
      <c r="Q4" s="28" t="s">
        <v>43</v>
      </c>
      <c r="R4" s="28" t="s">
        <v>38</v>
      </c>
      <c r="S4" s="58" t="s">
        <v>35</v>
      </c>
    </row>
    <row r="5" spans="1:19">
      <c r="A5" s="95"/>
      <c r="B5" s="95"/>
      <c r="C5" s="95"/>
      <c r="D5" s="95" t="s">
        <v>8</v>
      </c>
      <c r="E5" s="95"/>
      <c r="F5" s="95"/>
      <c r="G5" s="52">
        <v>0</v>
      </c>
      <c r="L5" s="33">
        <v>1</v>
      </c>
      <c r="M5" s="33" t="s">
        <v>67</v>
      </c>
      <c r="N5" s="34">
        <v>2200</v>
      </c>
      <c r="O5" s="33">
        <v>12</v>
      </c>
      <c r="P5" s="33">
        <v>75</v>
      </c>
      <c r="Q5" s="23">
        <f t="shared" ref="Q5:Q9" si="0">N5*O5*P5/100</f>
        <v>19800</v>
      </c>
      <c r="R5" s="21">
        <f t="shared" ref="R5:R9" si="1">N5*P5/100</f>
        <v>1650</v>
      </c>
      <c r="S5" s="21" t="s">
        <v>51</v>
      </c>
    </row>
    <row r="6" spans="1:19" ht="16.5" customHeight="1">
      <c r="A6" s="95"/>
      <c r="B6" s="95"/>
      <c r="C6" s="95" t="s">
        <v>10</v>
      </c>
      <c r="D6" s="95"/>
      <c r="E6" s="95"/>
      <c r="F6" s="95"/>
      <c r="G6" s="52">
        <f>Q16*1000</f>
        <v>0</v>
      </c>
      <c r="L6" s="33">
        <v>2</v>
      </c>
      <c r="M6" s="33" t="s">
        <v>67</v>
      </c>
      <c r="N6" s="34">
        <v>2200</v>
      </c>
      <c r="O6" s="33">
        <v>12</v>
      </c>
      <c r="P6" s="33">
        <v>75</v>
      </c>
      <c r="Q6" s="23">
        <f t="shared" si="0"/>
        <v>19800</v>
      </c>
      <c r="R6" s="21">
        <f t="shared" si="1"/>
        <v>1650</v>
      </c>
      <c r="S6" s="21" t="s">
        <v>51</v>
      </c>
    </row>
    <row r="7" spans="1:19" ht="17.05" customHeight="1">
      <c r="A7" s="95"/>
      <c r="B7" s="95" t="s">
        <v>11</v>
      </c>
      <c r="C7" s="95"/>
      <c r="D7" s="95"/>
      <c r="E7" s="95"/>
      <c r="F7" s="95"/>
      <c r="G7" s="52">
        <f>Q14*1000</f>
        <v>50520000</v>
      </c>
      <c r="L7" s="33">
        <v>3</v>
      </c>
      <c r="M7" s="33" t="s">
        <v>68</v>
      </c>
      <c r="N7" s="34">
        <v>1300</v>
      </c>
      <c r="O7" s="33">
        <v>12</v>
      </c>
      <c r="P7" s="33">
        <v>35</v>
      </c>
      <c r="Q7" s="23">
        <f t="shared" si="0"/>
        <v>5460</v>
      </c>
      <c r="R7" s="21">
        <f t="shared" si="1"/>
        <v>455</v>
      </c>
      <c r="S7" s="21" t="s">
        <v>51</v>
      </c>
    </row>
    <row r="8" spans="1:19" ht="16.5" customHeight="1">
      <c r="A8" s="95"/>
      <c r="B8" s="95" t="s">
        <v>12</v>
      </c>
      <c r="C8" s="95"/>
      <c r="D8" s="95"/>
      <c r="E8" s="95"/>
      <c r="F8" s="95"/>
      <c r="G8" s="52">
        <f>SUM(G3:G7)</f>
        <v>72120000</v>
      </c>
      <c r="I8" s="7"/>
      <c r="L8" s="33">
        <v>4</v>
      </c>
      <c r="M8" s="33" t="s">
        <v>68</v>
      </c>
      <c r="N8" s="34">
        <v>1300</v>
      </c>
      <c r="O8" s="33">
        <v>12</v>
      </c>
      <c r="P8" s="33">
        <v>35</v>
      </c>
      <c r="Q8" s="23">
        <f t="shared" si="0"/>
        <v>5460</v>
      </c>
      <c r="R8" s="21">
        <f t="shared" si="1"/>
        <v>455</v>
      </c>
      <c r="S8" s="21" t="s">
        <v>51</v>
      </c>
    </row>
    <row r="9" spans="1:19" ht="16.5" customHeight="1">
      <c r="A9" s="95"/>
      <c r="B9" s="95" t="s">
        <v>33</v>
      </c>
      <c r="C9" s="95"/>
      <c r="D9" s="95" t="s">
        <v>4</v>
      </c>
      <c r="E9" s="95"/>
      <c r="F9" s="51" t="s">
        <v>13</v>
      </c>
      <c r="G9" s="52">
        <v>10000000</v>
      </c>
      <c r="L9" s="53">
        <v>5</v>
      </c>
      <c r="M9" s="33"/>
      <c r="N9" s="34"/>
      <c r="O9" s="33"/>
      <c r="P9" s="33"/>
      <c r="Q9" s="23">
        <f t="shared" si="0"/>
        <v>0</v>
      </c>
      <c r="R9" s="21">
        <f t="shared" si="1"/>
        <v>0</v>
      </c>
      <c r="S9" s="21"/>
    </row>
    <row r="10" spans="1:19">
      <c r="A10" s="95"/>
      <c r="B10" s="95"/>
      <c r="C10" s="95"/>
      <c r="D10" s="95"/>
      <c r="E10" s="95"/>
      <c r="F10" s="51" t="s">
        <v>14</v>
      </c>
      <c r="G10" s="52">
        <v>0</v>
      </c>
      <c r="L10" s="14">
        <v>6</v>
      </c>
      <c r="M10" s="33"/>
      <c r="N10" s="34"/>
      <c r="O10" s="33"/>
      <c r="P10" s="33"/>
      <c r="Q10" s="23">
        <f t="shared" ref="Q10" si="2">N10*O10*P10/100</f>
        <v>0</v>
      </c>
      <c r="R10" s="21">
        <f t="shared" ref="R10" si="3">N10*P10/100</f>
        <v>0</v>
      </c>
      <c r="S10" s="21"/>
    </row>
    <row r="11" spans="1:19">
      <c r="A11" s="95"/>
      <c r="B11" s="95"/>
      <c r="C11" s="95"/>
      <c r="D11" s="95" t="s">
        <v>8</v>
      </c>
      <c r="E11" s="95"/>
      <c r="F11" s="95"/>
      <c r="G11" s="52">
        <v>0</v>
      </c>
      <c r="L11" s="18">
        <v>7</v>
      </c>
      <c r="M11" s="33"/>
      <c r="N11" s="34"/>
      <c r="O11" s="33"/>
      <c r="P11" s="33"/>
      <c r="Q11" s="23">
        <f t="shared" ref="Q11" si="4">N11*O11*P11/100</f>
        <v>0</v>
      </c>
      <c r="R11" s="21">
        <f t="shared" ref="R11" si="5">N11*P11/100</f>
        <v>0</v>
      </c>
      <c r="S11" s="21"/>
    </row>
    <row r="12" spans="1:19" ht="17.05" customHeight="1">
      <c r="A12" s="95"/>
      <c r="B12" s="95" t="s">
        <v>15</v>
      </c>
      <c r="C12" s="95"/>
      <c r="D12" s="95"/>
      <c r="E12" s="95"/>
      <c r="F12" s="95"/>
      <c r="G12" s="52">
        <v>48961000</v>
      </c>
      <c r="L12" s="18">
        <v>8</v>
      </c>
      <c r="M12" s="18"/>
      <c r="N12" s="19"/>
      <c r="O12" s="18"/>
      <c r="P12" s="18"/>
      <c r="Q12" s="23"/>
      <c r="R12" s="21"/>
      <c r="S12" s="24"/>
    </row>
    <row r="13" spans="1:19" ht="17.05" customHeight="1">
      <c r="A13" s="95"/>
      <c r="B13" s="95" t="s">
        <v>16</v>
      </c>
      <c r="C13" s="95"/>
      <c r="D13" s="95" t="s">
        <v>4</v>
      </c>
      <c r="E13" s="95"/>
      <c r="F13" s="95"/>
      <c r="G13" s="52">
        <v>10000000</v>
      </c>
      <c r="L13" s="18">
        <v>9</v>
      </c>
      <c r="M13" s="18"/>
      <c r="N13" s="19"/>
      <c r="O13" s="18"/>
      <c r="P13" s="22"/>
      <c r="Q13" s="23"/>
      <c r="R13" s="21"/>
      <c r="S13" s="24"/>
    </row>
    <row r="14" spans="1:19">
      <c r="A14" s="95"/>
      <c r="B14" s="95"/>
      <c r="C14" s="95"/>
      <c r="D14" s="95" t="s">
        <v>8</v>
      </c>
      <c r="E14" s="95"/>
      <c r="F14" s="95"/>
      <c r="G14" s="52">
        <v>0</v>
      </c>
      <c r="L14" s="84" t="s">
        <v>41</v>
      </c>
      <c r="M14" s="85"/>
      <c r="N14" s="85"/>
      <c r="O14" s="85"/>
      <c r="P14" s="86"/>
      <c r="Q14" s="60">
        <f>SUM(Q5:Q13)</f>
        <v>50520</v>
      </c>
      <c r="R14" s="60">
        <f>SUM(R5:R13)</f>
        <v>4210</v>
      </c>
      <c r="S14" s="58" t="s">
        <v>29</v>
      </c>
    </row>
    <row r="15" spans="1:19">
      <c r="A15" s="95"/>
      <c r="B15" s="95" t="s">
        <v>17</v>
      </c>
      <c r="C15" s="95"/>
      <c r="D15" s="95"/>
      <c r="E15" s="95"/>
      <c r="F15" s="95"/>
      <c r="G15" s="52">
        <f>Q21</f>
        <v>28848000</v>
      </c>
      <c r="I15" s="9"/>
      <c r="Q15" s="31"/>
      <c r="R15" s="31"/>
      <c r="S15" s="31"/>
    </row>
    <row r="16" spans="1:19" ht="16.5" customHeight="1">
      <c r="A16" s="95"/>
      <c r="B16" s="95" t="s">
        <v>18</v>
      </c>
      <c r="C16" s="95"/>
      <c r="D16" s="95"/>
      <c r="E16" s="95"/>
      <c r="F16" s="95"/>
      <c r="G16" s="52">
        <v>0</v>
      </c>
      <c r="L16" s="18"/>
      <c r="M16" s="18"/>
      <c r="N16" s="19"/>
      <c r="O16" s="18"/>
      <c r="P16" s="18"/>
      <c r="Q16" s="23">
        <f t="shared" ref="Q16" si="6">N16*O16*P16/100</f>
        <v>0</v>
      </c>
      <c r="R16" s="21">
        <f t="shared" ref="R16" si="7">N16*P16/100</f>
        <v>0</v>
      </c>
      <c r="S16" s="24"/>
    </row>
    <row r="17" spans="1:19" ht="16.5" customHeight="1">
      <c r="A17" s="96" t="s">
        <v>19</v>
      </c>
      <c r="B17" s="96"/>
      <c r="C17" s="96"/>
      <c r="D17" s="96"/>
      <c r="E17" s="96"/>
      <c r="F17" s="96"/>
      <c r="G17" s="68">
        <f>SUM(G6,G7,G12,G13,G15,G9)</f>
        <v>148329000</v>
      </c>
      <c r="L17" s="18"/>
      <c r="M17" s="18"/>
      <c r="N17" s="19"/>
      <c r="O17" s="18"/>
      <c r="P17" s="18"/>
      <c r="Q17" s="23"/>
      <c r="R17" s="21"/>
      <c r="S17" s="24"/>
    </row>
    <row r="18" spans="1:19">
      <c r="A18" s="95" t="s">
        <v>20</v>
      </c>
      <c r="B18" s="95"/>
      <c r="C18" s="95"/>
      <c r="D18" s="95"/>
      <c r="E18" s="95"/>
      <c r="F18" s="95"/>
      <c r="G18" s="52">
        <f>Q23</f>
        <v>11671000</v>
      </c>
      <c r="L18" s="84" t="s">
        <v>46</v>
      </c>
      <c r="M18" s="85"/>
      <c r="N18" s="85"/>
      <c r="O18" s="85"/>
      <c r="P18" s="86"/>
      <c r="Q18" s="60">
        <f>Q3+Q14</f>
        <v>72120</v>
      </c>
      <c r="R18" s="60">
        <f>R3+R14</f>
        <v>6010</v>
      </c>
      <c r="S18" s="61" t="s">
        <v>29</v>
      </c>
    </row>
    <row r="19" spans="1:19" ht="16.5" customHeight="1">
      <c r="A19" s="96" t="s">
        <v>21</v>
      </c>
      <c r="B19" s="96"/>
      <c r="C19" s="96"/>
      <c r="D19" s="96"/>
      <c r="E19" s="96" t="s">
        <v>4</v>
      </c>
      <c r="F19" s="96"/>
      <c r="G19" s="68">
        <f>SUM(G17:G18)</f>
        <v>160000000</v>
      </c>
      <c r="H19" s="8">
        <f>G1</f>
        <v>160000000</v>
      </c>
      <c r="I19" s="12">
        <f>G19-H19</f>
        <v>0</v>
      </c>
      <c r="L19" s="97" t="s">
        <v>40</v>
      </c>
      <c r="M19" s="98"/>
      <c r="N19" s="98"/>
      <c r="O19" s="98"/>
      <c r="P19" s="99"/>
      <c r="Q19" s="55">
        <f>Q3+Q14+Q18</f>
        <v>144240</v>
      </c>
      <c r="R19" s="55">
        <f>R3+R14+R18</f>
        <v>12020</v>
      </c>
      <c r="S19" s="64" t="s">
        <v>29</v>
      </c>
    </row>
    <row r="20" spans="1:19">
      <c r="A20" s="96"/>
      <c r="B20" s="96"/>
      <c r="C20" s="96"/>
      <c r="D20" s="96"/>
      <c r="E20" s="96" t="s">
        <v>8</v>
      </c>
      <c r="F20" s="96"/>
      <c r="G20" s="68">
        <f>SUM(G3,G5,G11,G14)</f>
        <v>21600000</v>
      </c>
    </row>
    <row r="21" spans="1:19" ht="17.05" customHeight="1">
      <c r="A21" s="96"/>
      <c r="B21" s="96"/>
      <c r="C21" s="96"/>
      <c r="D21" s="96"/>
      <c r="E21" s="100" t="s">
        <v>36</v>
      </c>
      <c r="F21" s="96"/>
      <c r="G21" s="68">
        <f>SUM(G19:G20)</f>
        <v>181600000</v>
      </c>
      <c r="L21" s="94" t="s">
        <v>64</v>
      </c>
      <c r="M21" s="94"/>
      <c r="N21" s="94"/>
      <c r="O21" s="94"/>
      <c r="P21" s="74" t="s">
        <v>52</v>
      </c>
      <c r="Q21" s="47">
        <f>Q19*0.2*1000</f>
        <v>28848000</v>
      </c>
    </row>
    <row r="22" spans="1:19">
      <c r="L22" s="94"/>
      <c r="M22" s="94"/>
      <c r="N22" s="94"/>
      <c r="O22" s="94"/>
      <c r="P22" s="75"/>
      <c r="Q22" s="47"/>
    </row>
    <row r="23" spans="1:19">
      <c r="L23" s="82" t="s">
        <v>63</v>
      </c>
      <c r="M23" s="82"/>
      <c r="N23" s="82"/>
      <c r="O23" s="82"/>
      <c r="P23" s="77">
        <f>G1</f>
        <v>160000000</v>
      </c>
      <c r="Q23" s="47">
        <v>11671000</v>
      </c>
    </row>
    <row r="25" spans="1:19">
      <c r="P25" s="6"/>
    </row>
    <row r="40" spans="12:19">
      <c r="N40" s="2"/>
      <c r="O40" s="2"/>
      <c r="P40" s="2"/>
      <c r="Q40" s="2"/>
      <c r="R40" s="2"/>
      <c r="S40" s="2"/>
    </row>
    <row r="41" spans="12:19">
      <c r="L41" s="3"/>
      <c r="M41" s="2"/>
      <c r="N41" s="2"/>
      <c r="O41" s="2"/>
      <c r="P41" s="2"/>
      <c r="Q41" s="2"/>
      <c r="R41" s="2"/>
      <c r="S41" s="2"/>
    </row>
    <row r="42" spans="12:19">
      <c r="L42" s="3"/>
      <c r="M42" s="2"/>
      <c r="N42" s="2"/>
      <c r="O42" s="2"/>
      <c r="P42" s="2"/>
      <c r="Q42" s="2"/>
      <c r="R42" s="2"/>
      <c r="S42" s="2"/>
    </row>
    <row r="43" spans="12:19">
      <c r="L43" s="3"/>
      <c r="M43" s="2"/>
      <c r="N43" s="2"/>
      <c r="O43" s="2"/>
      <c r="P43" s="2"/>
      <c r="Q43" s="2"/>
      <c r="R43" s="2"/>
      <c r="S43" s="2"/>
    </row>
    <row r="44" spans="12:19">
      <c r="L44" s="3"/>
      <c r="M44" s="2"/>
      <c r="N44" s="2"/>
      <c r="O44" s="2"/>
      <c r="P44" s="2"/>
      <c r="Q44" s="2"/>
      <c r="R44" s="2"/>
      <c r="S44" s="2"/>
    </row>
    <row r="45" spans="12:19">
      <c r="L45" s="3"/>
      <c r="M45" s="2"/>
      <c r="N45" s="2"/>
      <c r="O45" s="2"/>
      <c r="P45" s="2"/>
      <c r="Q45" s="2"/>
      <c r="R45" s="2"/>
      <c r="S45" s="2"/>
    </row>
  </sheetData>
  <mergeCells count="32">
    <mergeCell ref="B15:F15"/>
    <mergeCell ref="L23:O23"/>
    <mergeCell ref="A17:F17"/>
    <mergeCell ref="A18:F18"/>
    <mergeCell ref="L18:P18"/>
    <mergeCell ref="A19:D21"/>
    <mergeCell ref="E19:F19"/>
    <mergeCell ref="L19:P19"/>
    <mergeCell ref="E20:F20"/>
    <mergeCell ref="E21:F21"/>
    <mergeCell ref="L21:O22"/>
    <mergeCell ref="B12:F12"/>
    <mergeCell ref="B13:C14"/>
    <mergeCell ref="D13:F13"/>
    <mergeCell ref="D14:F14"/>
    <mergeCell ref="L14:P14"/>
    <mergeCell ref="B1:F1"/>
    <mergeCell ref="A2:A16"/>
    <mergeCell ref="B2:B6"/>
    <mergeCell ref="C2:C3"/>
    <mergeCell ref="D2:F2"/>
    <mergeCell ref="D3:F3"/>
    <mergeCell ref="C4:C5"/>
    <mergeCell ref="D4:F4"/>
    <mergeCell ref="D5:F5"/>
    <mergeCell ref="C6:F6"/>
    <mergeCell ref="B16:F16"/>
    <mergeCell ref="B7:F7"/>
    <mergeCell ref="B8:F8"/>
    <mergeCell ref="B9:C11"/>
    <mergeCell ref="D9:E10"/>
    <mergeCell ref="D11:F1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YH통합</vt:lpstr>
      <vt:lpstr>YH-1</vt:lpstr>
      <vt:lpstr>YH-2</vt:lpstr>
      <vt:lpstr>YH-3</vt:lpstr>
      <vt:lpstr>YH-4</vt:lpstr>
      <vt:lpstr>YH-5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이강윤</dc:creator>
  <cp:lastModifiedBy>경민 나</cp:lastModifiedBy>
  <dcterms:created xsi:type="dcterms:W3CDTF">2021-01-26T01:02:11Z</dcterms:created>
  <dcterms:modified xsi:type="dcterms:W3CDTF">2024-06-24T02:41:01Z</dcterms:modified>
</cp:coreProperties>
</file>