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 Admin\Downloads\"/>
    </mc:Choice>
  </mc:AlternateContent>
  <xr:revisionPtr revIDLastSave="0" documentId="13_ncr:1_{D8B31578-F84A-4484-8FC5-652019830778}" xr6:coauthVersionLast="47" xr6:coauthVersionMax="47" xr10:uidLastSave="{00000000-0000-0000-0000-000000000000}"/>
  <bookViews>
    <workbookView xWindow="28680" yWindow="15" windowWidth="29040" windowHeight="15720" xr2:uid="{B7F68DA3-9055-43CF-9913-3740F207617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1" l="1"/>
  <c r="T16" i="1"/>
  <c r="T15" i="1"/>
  <c r="U15" i="1"/>
  <c r="V15" i="1"/>
  <c r="V13" i="1"/>
  <c r="V5" i="1"/>
  <c r="V6" i="1"/>
  <c r="V7" i="1"/>
  <c r="V8" i="1"/>
  <c r="V9" i="1"/>
  <c r="V10" i="1"/>
  <c r="V11" i="1"/>
  <c r="V12" i="1"/>
  <c r="V4" i="1"/>
  <c r="U5" i="1"/>
  <c r="U6" i="1"/>
  <c r="U7" i="1"/>
  <c r="U8" i="1"/>
  <c r="U9" i="1"/>
  <c r="U10" i="1"/>
  <c r="U11" i="1"/>
  <c r="U12" i="1"/>
  <c r="U13" i="1"/>
  <c r="U4" i="1"/>
  <c r="T13" i="1"/>
  <c r="T12" i="1"/>
  <c r="T11" i="1"/>
  <c r="T10" i="1"/>
  <c r="T9" i="1"/>
  <c r="T8" i="1"/>
  <c r="T7" i="1"/>
  <c r="T6" i="1"/>
  <c r="T4" i="1"/>
  <c r="T5" i="1"/>
  <c r="O15" i="1"/>
  <c r="Q5" i="1" s="1"/>
  <c r="S13" i="1"/>
  <c r="S5" i="1"/>
  <c r="S6" i="1"/>
  <c r="S7" i="1"/>
  <c r="S8" i="1"/>
  <c r="S9" i="1"/>
  <c r="S10" i="1"/>
  <c r="S11" i="1"/>
  <c r="S12" i="1"/>
  <c r="S4" i="1"/>
  <c r="P5" i="1"/>
  <c r="P6" i="1"/>
  <c r="P7" i="1"/>
  <c r="P8" i="1"/>
  <c r="P9" i="1"/>
  <c r="P10" i="1"/>
  <c r="P11" i="1"/>
  <c r="P12" i="1"/>
  <c r="P4" i="1"/>
  <c r="K12" i="1"/>
  <c r="J12" i="1"/>
  <c r="I12" i="1"/>
  <c r="H12" i="1"/>
  <c r="G12" i="1"/>
  <c r="F12" i="1"/>
  <c r="F3" i="1"/>
  <c r="G3" i="1" s="1"/>
  <c r="H3" i="1" s="1"/>
  <c r="I3" i="1" s="1"/>
  <c r="J3" i="1" s="1"/>
  <c r="K3" i="1" s="1"/>
  <c r="B8" i="1"/>
  <c r="Q4" i="1" l="1"/>
  <c r="Q13" i="1"/>
  <c r="Q12" i="1"/>
  <c r="Q11" i="1"/>
  <c r="Q10" i="1"/>
  <c r="Q9" i="1"/>
  <c r="Q8" i="1"/>
  <c r="Q7" i="1"/>
  <c r="Q6" i="1"/>
  <c r="P15" i="1"/>
  <c r="F9" i="1"/>
  <c r="E4" i="1"/>
  <c r="F4" i="1"/>
  <c r="R11" i="1" l="1"/>
  <c r="R6" i="1"/>
  <c r="R9" i="1"/>
  <c r="R12" i="1"/>
  <c r="R5" i="1"/>
  <c r="R7" i="1"/>
  <c r="R10" i="1"/>
  <c r="R13" i="1"/>
  <c r="R4" i="1"/>
  <c r="R8" i="1"/>
  <c r="Q15" i="1"/>
  <c r="F13" i="1"/>
  <c r="F15" i="1"/>
  <c r="G6" i="1"/>
  <c r="G4" i="1"/>
  <c r="G9" i="1"/>
  <c r="G13" i="1" s="1"/>
  <c r="G15" i="1" l="1"/>
  <c r="H6" i="1"/>
  <c r="H4" i="1"/>
  <c r="H9" i="1"/>
  <c r="H13" i="1" s="1"/>
  <c r="H15" i="1" l="1"/>
  <c r="I4" i="1"/>
  <c r="I9" i="1"/>
  <c r="I13" i="1" s="1"/>
  <c r="I6" i="1"/>
  <c r="I15" i="1" l="1"/>
  <c r="J6" i="1"/>
  <c r="J9" i="1"/>
  <c r="J13" i="1" s="1"/>
  <c r="J4" i="1"/>
  <c r="J15" i="1" l="1"/>
  <c r="K6" i="1"/>
  <c r="K9" i="1"/>
  <c r="K13" i="1" s="1"/>
  <c r="K4" i="1"/>
</calcChain>
</file>

<file path=xl/sharedStrings.xml><?xml version="1.0" encoding="utf-8"?>
<sst xmlns="http://schemas.openxmlformats.org/spreadsheetml/2006/main" count="46" uniqueCount="34">
  <si>
    <t>Order Limit Simulator</t>
  </si>
  <si>
    <t>Material</t>
  </si>
  <si>
    <t>GTW01</t>
  </si>
  <si>
    <t>Inner QTY</t>
  </si>
  <si>
    <t>Order Limit</t>
  </si>
  <si>
    <t>Order Limit Start</t>
  </si>
  <si>
    <t>Penetration</t>
  </si>
  <si>
    <t>Stop</t>
  </si>
  <si>
    <t>Order Limit End</t>
  </si>
  <si>
    <t>Expected BO Start Date</t>
  </si>
  <si>
    <t>Expected BO End Date</t>
  </si>
  <si>
    <t>NPD Plan</t>
  </si>
  <si>
    <t>Previous</t>
  </si>
  <si>
    <t>Plan Door</t>
  </si>
  <si>
    <t>Actual Door</t>
  </si>
  <si>
    <t>Plan R.R.</t>
  </si>
  <si>
    <t>Actual R.R.</t>
  </si>
  <si>
    <t>Current FCST</t>
  </si>
  <si>
    <t>Actual P Sales</t>
  </si>
  <si>
    <t>Actual R Sales</t>
  </si>
  <si>
    <t>Actual Total Sales</t>
  </si>
  <si>
    <t>VAR</t>
  </si>
  <si>
    <t>Expedted Inventory</t>
  </si>
  <si>
    <t>PO QTY</t>
  </si>
  <si>
    <t>Order Unit</t>
  </si>
  <si>
    <t>Order Count</t>
  </si>
  <si>
    <t>MORE 26</t>
  </si>
  <si>
    <t>Order QTY</t>
  </si>
  <si>
    <t>Total</t>
  </si>
  <si>
    <t>Proportion %  By order Unit</t>
  </si>
  <si>
    <t>Sum of Proportion  By order Unit</t>
  </si>
  <si>
    <t>Order Count After Order Limit</t>
  </si>
  <si>
    <t>Order QTY After Order Limit</t>
  </si>
  <si>
    <t>Var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</si>
</sst>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6" formatCode="_(* #,##0_);_(* \(#,##0\);_(* &quot;-&quot;??_);_(@_)"/>
    <numFmt numFmtId="167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6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8" fillId="0" borderId="0" xfId="0" applyFont="1"/>
    <xf numFmtId="3" fontId="8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8" fillId="0" borderId="1" xfId="0" applyFont="1" applyBorder="1"/>
    <xf numFmtId="0" fontId="5" fillId="0" borderId="1" xfId="0" applyFont="1" applyBorder="1"/>
    <xf numFmtId="4" fontId="8" fillId="0" borderId="1" xfId="0" applyNumberFormat="1" applyFont="1" applyBorder="1" applyAlignment="1">
      <alignment horizontal="center"/>
    </xf>
    <xf numFmtId="0" fontId="8" fillId="0" borderId="0" xfId="0" applyFont="1" applyFill="1" applyBorder="1"/>
    <xf numFmtId="166" fontId="0" fillId="0" borderId="0" xfId="1" applyNumberFormat="1" applyFont="1"/>
    <xf numFmtId="0" fontId="8" fillId="0" borderId="1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166" fontId="11" fillId="0" borderId="0" xfId="1" applyNumberFormat="1" applyFont="1"/>
    <xf numFmtId="166" fontId="11" fillId="0" borderId="1" xfId="1" applyNumberFormat="1" applyFont="1" applyBorder="1"/>
    <xf numFmtId="166" fontId="0" fillId="0" borderId="0" xfId="0" applyNumberFormat="1"/>
    <xf numFmtId="3" fontId="0" fillId="0" borderId="0" xfId="0" applyNumberFormat="1"/>
    <xf numFmtId="3" fontId="5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/>
    <xf numFmtId="166" fontId="3" fillId="0" borderId="0" xfId="1" applyNumberFormat="1" applyFont="1"/>
    <xf numFmtId="167" fontId="5" fillId="0" borderId="0" xfId="2" applyNumberFormat="1" applyFont="1" applyAlignment="1">
      <alignment horizontal="center"/>
    </xf>
    <xf numFmtId="9" fontId="3" fillId="0" borderId="0" xfId="2" applyFont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5" fillId="4" borderId="0" xfId="0" applyNumberFormat="1" applyFont="1" applyFill="1" applyAlignment="1">
      <alignment horizontal="center"/>
    </xf>
    <xf numFmtId="3" fontId="13" fillId="4" borderId="0" xfId="0" applyNumberFormat="1" applyFont="1" applyFill="1" applyAlignment="1">
      <alignment horizontal="center"/>
    </xf>
    <xf numFmtId="0" fontId="2" fillId="0" borderId="0" xfId="0" applyFont="1"/>
    <xf numFmtId="3" fontId="14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SS%20Admin\Downloads\Order%20Limit%20Simulation%20-%20Pilot%20v6.xlsx" TargetMode="External"/><Relationship Id="rId1" Type="http://schemas.openxmlformats.org/officeDocument/2006/relationships/externalLinkPath" Target="Order%20Limit%20Simulation%20-%20Pilot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review"/>
      <sheetName val="Summary (2)"/>
      <sheetName val="poasn"/>
      <sheetName val="factorder_ppp"/>
      <sheetName val="dimmtrl_new"/>
      <sheetName val="factfcst"/>
    </sheetNames>
    <sheetDataSet>
      <sheetData sheetId="0"/>
      <sheetData sheetId="1"/>
      <sheetData sheetId="2">
        <row r="4">
          <cell r="E4" t="str">
            <v>GTW01</v>
          </cell>
        </row>
        <row r="10">
          <cell r="F10">
            <v>45017</v>
          </cell>
          <cell r="G10">
            <v>45047</v>
          </cell>
          <cell r="H10">
            <v>45078</v>
          </cell>
          <cell r="I10">
            <v>45108</v>
          </cell>
          <cell r="J10">
            <v>45139</v>
          </cell>
          <cell r="K10">
            <v>45170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3B0C-EB33-4AEC-AB07-26462D2721C2}">
  <dimension ref="A1:V16"/>
  <sheetViews>
    <sheetView tabSelected="1" workbookViewId="0">
      <selection activeCell="P25" sqref="P25"/>
    </sheetView>
  </sheetViews>
  <sheetFormatPr defaultRowHeight="15" x14ac:dyDescent="0.25"/>
  <cols>
    <col min="1" max="1" width="23" bestFit="1" customWidth="1"/>
    <col min="4" max="4" width="16.85546875" bestFit="1" customWidth="1"/>
    <col min="6" max="6" width="9.7109375" bestFit="1" customWidth="1"/>
    <col min="7" max="8" width="9.28515625" bestFit="1" customWidth="1"/>
    <col min="9" max="9" width="9.5703125" bestFit="1" customWidth="1"/>
    <col min="10" max="11" width="9.28515625" bestFit="1" customWidth="1"/>
    <col min="14" max="14" width="10.28515625" bestFit="1" customWidth="1"/>
    <col min="15" max="15" width="13.28515625" bestFit="1" customWidth="1"/>
    <col min="16" max="18" width="13.28515625" customWidth="1"/>
    <col min="19" max="19" width="11.28515625" bestFit="1" customWidth="1"/>
    <col min="20" max="20" width="12.5703125" customWidth="1"/>
    <col min="21" max="21" width="11" customWidth="1"/>
  </cols>
  <sheetData>
    <row r="1" spans="1:22" ht="15" customHeight="1" x14ac:dyDescent="0.25">
      <c r="A1" s="1" t="s">
        <v>0</v>
      </c>
      <c r="M1" s="45" t="s">
        <v>1</v>
      </c>
      <c r="N1" s="47" t="s">
        <v>24</v>
      </c>
      <c r="O1" s="45" t="s">
        <v>25</v>
      </c>
      <c r="P1" s="43" t="s">
        <v>27</v>
      </c>
      <c r="Q1" s="43" t="s">
        <v>29</v>
      </c>
      <c r="R1" s="43" t="s">
        <v>30</v>
      </c>
      <c r="S1" s="43" t="s">
        <v>4</v>
      </c>
      <c r="T1" s="43" t="s">
        <v>31</v>
      </c>
      <c r="U1" s="43" t="s">
        <v>32</v>
      </c>
      <c r="V1" s="43" t="s">
        <v>33</v>
      </c>
    </row>
    <row r="2" spans="1:22" ht="15" customHeight="1" x14ac:dyDescent="0.25">
      <c r="M2" s="45"/>
      <c r="N2" s="47"/>
      <c r="O2" s="45"/>
      <c r="P2" s="43"/>
      <c r="Q2" s="43"/>
      <c r="R2" s="43"/>
      <c r="S2" s="43"/>
      <c r="T2" s="43"/>
      <c r="U2" s="43"/>
      <c r="V2" s="43"/>
    </row>
    <row r="3" spans="1:22" ht="15" customHeight="1" x14ac:dyDescent="0.25">
      <c r="A3" s="2" t="s">
        <v>1</v>
      </c>
      <c r="B3" s="3" t="s">
        <v>2</v>
      </c>
      <c r="C3" s="2"/>
      <c r="D3" s="8" t="s">
        <v>11</v>
      </c>
      <c r="E3" s="9" t="s">
        <v>12</v>
      </c>
      <c r="F3" s="10">
        <f ca="1">EOMONTH(TODAY(),-1)+1</f>
        <v>45017</v>
      </c>
      <c r="G3" s="10">
        <f ca="1">EOMONTH(F3,0)+1</f>
        <v>45047</v>
      </c>
      <c r="H3" s="10">
        <f t="shared" ref="H3:K3" ca="1" si="0">EOMONTH(G3,0)+1</f>
        <v>45078</v>
      </c>
      <c r="I3" s="10">
        <f t="shared" ca="1" si="0"/>
        <v>45108</v>
      </c>
      <c r="J3" s="10">
        <f t="shared" ca="1" si="0"/>
        <v>45139</v>
      </c>
      <c r="K3" s="10">
        <f t="shared" ca="1" si="0"/>
        <v>45170</v>
      </c>
      <c r="M3" s="46"/>
      <c r="N3" s="48"/>
      <c r="O3" s="46"/>
      <c r="P3" s="44"/>
      <c r="Q3" s="44"/>
      <c r="R3" s="44"/>
      <c r="S3" s="44"/>
      <c r="T3" s="44"/>
      <c r="U3" s="44"/>
      <c r="V3" s="44"/>
    </row>
    <row r="4" spans="1:22" x14ac:dyDescent="0.25">
      <c r="A4" s="2" t="s">
        <v>3</v>
      </c>
      <c r="B4" s="7">
        <v>2</v>
      </c>
      <c r="C4" s="4"/>
      <c r="D4" s="2" t="s">
        <v>13</v>
      </c>
      <c r="E4" s="11">
        <f ca="1">SUMIFS([1]!dimmtrl_new[door],[1]!dimmtrl_new[material],'[1]Summary (2)'!$E$4,[1]!dimmtrl_new[act_date],"&lt;"&amp;'[1]Summary (2)'!F$10)</f>
        <v>3000</v>
      </c>
      <c r="F4" s="4">
        <f ca="1">SUMIFS([1]!dimmtrl_new[door],[1]!dimmtrl_new[material],'[1]Summary (2)'!$E$4,[1]!dimmtrl_new[act_date],'[1]Summary (2)'!F$10)</f>
        <v>0</v>
      </c>
      <c r="G4" s="4">
        <f ca="1">SUMIFS([1]!dimmtrl_new[door],[1]!dimmtrl_new[material],'[1]Summary (2)'!$E$4,[1]!dimmtrl_new[act_date],'[1]Summary (2)'!G$10)</f>
        <v>0</v>
      </c>
      <c r="H4" s="4">
        <f ca="1">SUMIFS([1]!dimmtrl_new[door],[1]!dimmtrl_new[material],'[1]Summary (2)'!$E$4,[1]!dimmtrl_new[act_date],'[1]Summary (2)'!H$10)</f>
        <v>0</v>
      </c>
      <c r="I4" s="4">
        <f ca="1">SUMIFS([1]!dimmtrl_new[door],[1]!dimmtrl_new[material],'[1]Summary (2)'!$E$4,[1]!dimmtrl_new[act_date],'[1]Summary (2)'!I$10)</f>
        <v>0</v>
      </c>
      <c r="J4" s="4">
        <f ca="1">SUMIFS([1]!dimmtrl_new[door],[1]!dimmtrl_new[material],'[1]Summary (2)'!$E$4,[1]!dimmtrl_new[act_date],'[1]Summary (2)'!J$10)</f>
        <v>0</v>
      </c>
      <c r="K4" s="4">
        <f ca="1">SUMIFS([1]!dimmtrl_new[door],[1]!dimmtrl_new[material],'[1]Summary (2)'!$E$4,[1]!dimmtrl_new[act_date],'[1]Summary (2)'!K$10)</f>
        <v>0</v>
      </c>
      <c r="M4" s="4" t="s">
        <v>2</v>
      </c>
      <c r="N4" s="11">
        <v>2</v>
      </c>
      <c r="O4" s="11">
        <v>2</v>
      </c>
      <c r="P4" s="11">
        <f>N4*O4</f>
        <v>4</v>
      </c>
      <c r="Q4" s="32">
        <f>O4/$O$15</f>
        <v>2.9154518950437317E-3</v>
      </c>
      <c r="R4" s="32">
        <f>$Q$4</f>
        <v>2.9154518950437317E-3</v>
      </c>
      <c r="S4" s="11">
        <f>$B$5</f>
        <v>8</v>
      </c>
      <c r="T4" s="36">
        <f t="shared" ref="T4:T13" si="1">IF(N4&gt;$B$5*2,O4*2,O4)</f>
        <v>2</v>
      </c>
      <c r="U4" s="36">
        <f>IF(N4&lt;$B$5,N4*T4,$B$5*T4)</f>
        <v>4</v>
      </c>
      <c r="V4" s="37">
        <f>U4-P4</f>
        <v>0</v>
      </c>
    </row>
    <row r="5" spans="1:22" x14ac:dyDescent="0.25">
      <c r="A5" s="2" t="s">
        <v>4</v>
      </c>
      <c r="B5" s="34">
        <v>8</v>
      </c>
      <c r="C5" s="2"/>
      <c r="D5" s="12" t="s">
        <v>14</v>
      </c>
      <c r="E5" s="2"/>
      <c r="F5" s="13">
        <v>2800</v>
      </c>
      <c r="G5" s="2"/>
      <c r="H5" s="2"/>
      <c r="I5" s="2"/>
      <c r="J5" s="2"/>
      <c r="K5" s="2"/>
      <c r="M5" s="4" t="s">
        <v>2</v>
      </c>
      <c r="N5" s="11">
        <v>4</v>
      </c>
      <c r="O5" s="11">
        <v>2</v>
      </c>
      <c r="P5" s="11">
        <f>N5*O5</f>
        <v>8</v>
      </c>
      <c r="Q5" s="32">
        <f t="shared" ref="Q5:Q13" si="2">O5/$O$15</f>
        <v>2.9154518950437317E-3</v>
      </c>
      <c r="R5" s="32">
        <f>SUM($Q$4:Q5)</f>
        <v>5.8309037900874635E-3</v>
      </c>
      <c r="S5" s="11">
        <f t="shared" ref="S5:S13" si="3">$B$5</f>
        <v>8</v>
      </c>
      <c r="T5" s="36">
        <f>IF(N5&gt;$B$5*2,O5*2,O5)</f>
        <v>2</v>
      </c>
      <c r="U5" s="36">
        <f t="shared" ref="U5:U13" si="4">IF(N5&lt;$B$5,N5*T5,$B$5*T5)</f>
        <v>8</v>
      </c>
      <c r="V5" s="37">
        <f t="shared" ref="V5:V13" si="5">U5-P5</f>
        <v>0</v>
      </c>
    </row>
    <row r="6" spans="1:22" x14ac:dyDescent="0.25">
      <c r="A6" s="2" t="s">
        <v>9</v>
      </c>
      <c r="B6" s="2"/>
      <c r="D6" s="2" t="s">
        <v>15</v>
      </c>
      <c r="E6" s="2"/>
      <c r="F6" s="14">
        <v>1</v>
      </c>
      <c r="G6" s="11">
        <f ca="1">SUMIFS([1]!dimmtrl_new[rr],[1]!dimmtrl_new[material],'[1]Summary (2)'!$E$4,[1]!dimmtrl_new[act_date],'[1]Summary (2)'!G$10)</f>
        <v>0</v>
      </c>
      <c r="H6" s="11">
        <f ca="1">SUMIFS([1]!dimmtrl_new[rr],[1]!dimmtrl_new[material],'[1]Summary (2)'!$E$4,[1]!dimmtrl_new[act_date],'[1]Summary (2)'!H$10)</f>
        <v>0</v>
      </c>
      <c r="I6" s="11">
        <f ca="1">SUMIFS([1]!dimmtrl_new[rr],[1]!dimmtrl_new[material],'[1]Summary (2)'!$E$4,[1]!dimmtrl_new[act_date],'[1]Summary (2)'!I$10)</f>
        <v>0</v>
      </c>
      <c r="J6" s="11">
        <f ca="1">SUMIFS([1]!dimmtrl_new[rr],[1]!dimmtrl_new[material],'[1]Summary (2)'!$E$4,[1]!dimmtrl_new[act_date],'[1]Summary (2)'!J$10)</f>
        <v>0</v>
      </c>
      <c r="K6" s="11">
        <f ca="1">SUMIFS([1]!dimmtrl_new[rr],[1]!dimmtrl_new[material],'[1]Summary (2)'!$E$4,[1]!dimmtrl_new[act_date],'[1]Summary (2)'!K$10)</f>
        <v>0</v>
      </c>
      <c r="M6" s="4" t="s">
        <v>2</v>
      </c>
      <c r="N6" s="11">
        <v>6</v>
      </c>
      <c r="O6" s="11">
        <v>256</v>
      </c>
      <c r="P6" s="11">
        <f>N6*O6</f>
        <v>1536</v>
      </c>
      <c r="Q6" s="32">
        <f t="shared" si="2"/>
        <v>0.37317784256559766</v>
      </c>
      <c r="R6" s="32">
        <f>SUM($Q$4:Q6)</f>
        <v>0.3790087463556851</v>
      </c>
      <c r="S6" s="11">
        <f t="shared" si="3"/>
        <v>8</v>
      </c>
      <c r="T6" s="36">
        <f t="shared" ref="T6:T13" si="6">IF(N6&gt;$B$5*2,O6*2,O6)</f>
        <v>256</v>
      </c>
      <c r="U6" s="36">
        <f t="shared" si="4"/>
        <v>1536</v>
      </c>
      <c r="V6" s="37">
        <f t="shared" si="5"/>
        <v>0</v>
      </c>
    </row>
    <row r="7" spans="1:22" x14ac:dyDescent="0.25">
      <c r="A7" s="2" t="s">
        <v>10</v>
      </c>
      <c r="D7" s="15" t="s">
        <v>16</v>
      </c>
      <c r="E7" s="16"/>
      <c r="F7" s="17">
        <v>0.8</v>
      </c>
      <c r="G7" s="16"/>
      <c r="H7" s="16"/>
      <c r="I7" s="16"/>
      <c r="J7" s="16"/>
      <c r="K7" s="16"/>
      <c r="M7" s="4" t="s">
        <v>2</v>
      </c>
      <c r="N7" s="11">
        <v>8</v>
      </c>
      <c r="O7" s="28">
        <v>267</v>
      </c>
      <c r="P7" s="11">
        <f>N7*O7</f>
        <v>2136</v>
      </c>
      <c r="Q7" s="32">
        <f t="shared" si="2"/>
        <v>0.38921282798833817</v>
      </c>
      <c r="R7" s="32">
        <f>SUM($Q$4:Q7)</f>
        <v>0.76822157434402327</v>
      </c>
      <c r="S7" s="11">
        <f t="shared" si="3"/>
        <v>8</v>
      </c>
      <c r="T7" s="36">
        <f t="shared" si="6"/>
        <v>267</v>
      </c>
      <c r="U7" s="36">
        <f t="shared" si="4"/>
        <v>2136</v>
      </c>
      <c r="V7" s="37">
        <f t="shared" si="5"/>
        <v>0</v>
      </c>
    </row>
    <row r="8" spans="1:22" x14ac:dyDescent="0.25">
      <c r="A8" s="2" t="s">
        <v>5</v>
      </c>
      <c r="B8" s="6">
        <f ca="1">TODAY()</f>
        <v>45019</v>
      </c>
      <c r="M8" s="4" t="s">
        <v>2</v>
      </c>
      <c r="N8" s="11">
        <v>10</v>
      </c>
      <c r="O8" s="11">
        <v>117</v>
      </c>
      <c r="P8" s="11">
        <f>N8*O8</f>
        <v>1170</v>
      </c>
      <c r="Q8" s="32">
        <f t="shared" si="2"/>
        <v>0.17055393586005832</v>
      </c>
      <c r="R8" s="32">
        <f>SUM($Q$4:Q8)</f>
        <v>0.93877551020408156</v>
      </c>
      <c r="S8" s="11">
        <f t="shared" si="3"/>
        <v>8</v>
      </c>
      <c r="T8" s="36">
        <f t="shared" si="6"/>
        <v>117</v>
      </c>
      <c r="U8" s="36">
        <f t="shared" si="4"/>
        <v>936</v>
      </c>
      <c r="V8" s="37">
        <f t="shared" si="5"/>
        <v>-234</v>
      </c>
    </row>
    <row r="9" spans="1:22" x14ac:dyDescent="0.25">
      <c r="A9" s="2" t="s">
        <v>8</v>
      </c>
      <c r="B9" s="5">
        <v>45108</v>
      </c>
      <c r="D9" s="2" t="s">
        <v>17</v>
      </c>
      <c r="E9" s="2"/>
      <c r="F9" s="11">
        <f ca="1">SUMIFS([1]!factfcst[eship],[1]!factfcst[material],'[1]Summary (2)'!$E$4,[1]!factfcst[act_date],'[1]Summary (2)'!F$10)</f>
        <v>6300</v>
      </c>
      <c r="G9" s="11">
        <f ca="1">SUMIFS([1]!factfcst[eship],[1]!factfcst[material],'[1]Summary (2)'!$E$4,[1]!factfcst[act_date],'[1]Summary (2)'!G$10)</f>
        <v>3000</v>
      </c>
      <c r="H9" s="11">
        <f ca="1">SUMIFS([1]!factfcst[eship],[1]!factfcst[material],'[1]Summary (2)'!$E$4,[1]!factfcst[act_date],'[1]Summary (2)'!H$10)</f>
        <v>3000</v>
      </c>
      <c r="I9" s="11">
        <f ca="1">SUMIFS([1]!factfcst[eship],[1]!factfcst[material],'[1]Summary (2)'!$E$4,[1]!factfcst[act_date],'[1]Summary (2)'!I$10)</f>
        <v>3000</v>
      </c>
      <c r="J9" s="11">
        <f ca="1">SUMIFS([1]!factfcst[eship],[1]!factfcst[material],'[1]Summary (2)'!$E$4,[1]!factfcst[act_date],'[1]Summary (2)'!J$10)</f>
        <v>3000</v>
      </c>
      <c r="K9" s="11">
        <f ca="1">SUMIFS([1]!factfcst[eship],[1]!factfcst[material],'[1]Summary (2)'!$E$4,[1]!factfcst[act_date],'[1]Summary (2)'!K$10)</f>
        <v>0</v>
      </c>
      <c r="M9" s="4" t="s">
        <v>2</v>
      </c>
      <c r="N9" s="11">
        <v>12</v>
      </c>
      <c r="O9" s="11">
        <v>23</v>
      </c>
      <c r="P9" s="11">
        <f>N9*O9</f>
        <v>276</v>
      </c>
      <c r="Q9" s="32">
        <f t="shared" si="2"/>
        <v>3.3527696793002916E-2</v>
      </c>
      <c r="R9" s="32">
        <f>SUM($Q$4:Q9)</f>
        <v>0.9723032069970845</v>
      </c>
      <c r="S9" s="11">
        <f t="shared" si="3"/>
        <v>8</v>
      </c>
      <c r="T9" s="36">
        <f t="shared" si="6"/>
        <v>23</v>
      </c>
      <c r="U9" s="36">
        <f t="shared" si="4"/>
        <v>184</v>
      </c>
      <c r="V9" s="37">
        <f t="shared" si="5"/>
        <v>-92</v>
      </c>
    </row>
    <row r="10" spans="1:22" x14ac:dyDescent="0.25">
      <c r="D10" s="18" t="s">
        <v>18</v>
      </c>
      <c r="F10" s="24">
        <v>5800</v>
      </c>
      <c r="G10" s="24"/>
      <c r="H10" s="24"/>
      <c r="I10" s="24"/>
      <c r="J10" s="24"/>
      <c r="K10" s="24"/>
      <c r="M10" s="4" t="s">
        <v>2</v>
      </c>
      <c r="N10" s="11">
        <v>18</v>
      </c>
      <c r="O10" s="11">
        <v>3</v>
      </c>
      <c r="P10" s="11">
        <f>N10*O10</f>
        <v>54</v>
      </c>
      <c r="Q10" s="32">
        <f t="shared" si="2"/>
        <v>4.3731778425655978E-3</v>
      </c>
      <c r="R10" s="32">
        <f>SUM($Q$4:Q10)</f>
        <v>0.97667638483965014</v>
      </c>
      <c r="S10" s="11">
        <f t="shared" si="3"/>
        <v>8</v>
      </c>
      <c r="T10" s="36">
        <f t="shared" si="6"/>
        <v>6</v>
      </c>
      <c r="U10" s="36">
        <f t="shared" si="4"/>
        <v>48</v>
      </c>
      <c r="V10" s="37">
        <f t="shared" si="5"/>
        <v>-6</v>
      </c>
    </row>
    <row r="11" spans="1:22" x14ac:dyDescent="0.25">
      <c r="A11" s="2" t="s">
        <v>6</v>
      </c>
      <c r="B11" s="3" t="s">
        <v>7</v>
      </c>
      <c r="D11" s="18" t="s">
        <v>19</v>
      </c>
      <c r="F11" s="24">
        <v>150</v>
      </c>
      <c r="G11" s="24"/>
      <c r="H11" s="24"/>
      <c r="I11" s="24"/>
      <c r="J11" s="24"/>
      <c r="K11" s="24"/>
      <c r="M11" s="4" t="s">
        <v>2</v>
      </c>
      <c r="N11" s="11">
        <v>24</v>
      </c>
      <c r="O11" s="11">
        <v>14</v>
      </c>
      <c r="P11" s="11">
        <f>N11*O11</f>
        <v>336</v>
      </c>
      <c r="Q11" s="32">
        <f t="shared" si="2"/>
        <v>2.0408163265306121E-2</v>
      </c>
      <c r="R11" s="32">
        <f>SUM($Q$4:Q11)</f>
        <v>0.99708454810495628</v>
      </c>
      <c r="S11" s="11">
        <f t="shared" si="3"/>
        <v>8</v>
      </c>
      <c r="T11" s="36">
        <f t="shared" si="6"/>
        <v>28</v>
      </c>
      <c r="U11" s="36">
        <f t="shared" si="4"/>
        <v>224</v>
      </c>
      <c r="V11" s="37">
        <f t="shared" si="5"/>
        <v>-112</v>
      </c>
    </row>
    <row r="12" spans="1:22" x14ac:dyDescent="0.25">
      <c r="D12" s="20" t="s">
        <v>20</v>
      </c>
      <c r="E12" s="21"/>
      <c r="F12" s="25">
        <f>SUM(F10:F11)</f>
        <v>5950</v>
      </c>
      <c r="G12" s="25">
        <f t="shared" ref="G12:K12" si="7">SUM(G10:G11)</f>
        <v>0</v>
      </c>
      <c r="H12" s="25">
        <f t="shared" si="7"/>
        <v>0</v>
      </c>
      <c r="I12" s="25">
        <f t="shared" si="7"/>
        <v>0</v>
      </c>
      <c r="J12" s="25">
        <f t="shared" si="7"/>
        <v>0</v>
      </c>
      <c r="K12" s="25">
        <f t="shared" si="7"/>
        <v>0</v>
      </c>
      <c r="M12" s="4" t="s">
        <v>2</v>
      </c>
      <c r="N12" s="11">
        <v>26</v>
      </c>
      <c r="O12" s="11">
        <v>1</v>
      </c>
      <c r="P12" s="11">
        <f>N12*O12</f>
        <v>26</v>
      </c>
      <c r="Q12" s="32">
        <f t="shared" si="2"/>
        <v>1.4577259475218659E-3</v>
      </c>
      <c r="R12" s="32">
        <f>SUM($Q$4:Q12)</f>
        <v>0.9985422740524782</v>
      </c>
      <c r="S12" s="11">
        <f t="shared" si="3"/>
        <v>8</v>
      </c>
      <c r="T12" s="36">
        <f t="shared" si="6"/>
        <v>2</v>
      </c>
      <c r="U12" s="36">
        <f t="shared" si="4"/>
        <v>16</v>
      </c>
      <c r="V12" s="37">
        <f t="shared" si="5"/>
        <v>-10</v>
      </c>
    </row>
    <row r="13" spans="1:22" x14ac:dyDescent="0.25">
      <c r="D13" s="23" t="s">
        <v>21</v>
      </c>
      <c r="F13" s="26">
        <f ca="1">F9-F12</f>
        <v>350</v>
      </c>
      <c r="G13" s="26">
        <f t="shared" ref="G13:K13" ca="1" si="8">G9-G12</f>
        <v>3000</v>
      </c>
      <c r="H13" s="26">
        <f t="shared" ca="1" si="8"/>
        <v>3000</v>
      </c>
      <c r="I13" s="26">
        <f t="shared" ca="1" si="8"/>
        <v>3000</v>
      </c>
      <c r="J13" s="26">
        <f t="shared" ca="1" si="8"/>
        <v>3000</v>
      </c>
      <c r="K13" s="26">
        <f t="shared" ca="1" si="8"/>
        <v>0</v>
      </c>
      <c r="M13" s="4" t="s">
        <v>2</v>
      </c>
      <c r="N13" s="11" t="s">
        <v>26</v>
      </c>
      <c r="O13" s="11">
        <v>1</v>
      </c>
      <c r="P13" s="11">
        <v>52</v>
      </c>
      <c r="Q13" s="32">
        <f t="shared" si="2"/>
        <v>1.4577259475218659E-3</v>
      </c>
      <c r="R13" s="32">
        <f>SUM($Q$4:Q13)</f>
        <v>1</v>
      </c>
      <c r="S13" s="11">
        <f t="shared" si="3"/>
        <v>8</v>
      </c>
      <c r="T13" s="36">
        <f t="shared" si="6"/>
        <v>2</v>
      </c>
      <c r="U13" s="36">
        <f t="shared" si="4"/>
        <v>16</v>
      </c>
      <c r="V13" s="37">
        <f t="shared" si="5"/>
        <v>-36</v>
      </c>
    </row>
    <row r="14" spans="1:22" x14ac:dyDescent="0.25">
      <c r="M14" s="4"/>
      <c r="V14" s="38"/>
    </row>
    <row r="15" spans="1:22" x14ac:dyDescent="0.25">
      <c r="D15" s="22" t="s">
        <v>22</v>
      </c>
      <c r="F15" s="27">
        <f ca="1">20000-F9</f>
        <v>13700</v>
      </c>
      <c r="G15" s="27">
        <f ca="1">F15-G9</f>
        <v>10700</v>
      </c>
      <c r="H15" s="27">
        <f ca="1">G15-H9</f>
        <v>7700</v>
      </c>
      <c r="I15" s="27">
        <f ca="1">H15-I9</f>
        <v>4700</v>
      </c>
      <c r="J15" s="27">
        <f ca="1">I15-J9</f>
        <v>1700</v>
      </c>
      <c r="M15" s="29" t="s">
        <v>28</v>
      </c>
      <c r="N15" s="30"/>
      <c r="O15" s="41">
        <f>SUM(O4:O14)</f>
        <v>686</v>
      </c>
      <c r="P15" s="31">
        <f>SUM(P4:P14)</f>
        <v>5598</v>
      </c>
      <c r="Q15" s="33">
        <f>SUM(Q4:Q14)</f>
        <v>1</v>
      </c>
      <c r="R15" s="33"/>
      <c r="S15" s="30"/>
      <c r="T15" s="40">
        <f>SUM(T4:T14)</f>
        <v>705</v>
      </c>
      <c r="U15" s="35">
        <f>SUM(U4:U14)</f>
        <v>5108</v>
      </c>
      <c r="V15" s="39">
        <f>SUM(V4:V14)</f>
        <v>-490</v>
      </c>
    </row>
    <row r="16" spans="1:22" x14ac:dyDescent="0.25">
      <c r="D16" t="s">
        <v>23</v>
      </c>
      <c r="F16" s="19">
        <v>864</v>
      </c>
      <c r="G16" s="19"/>
      <c r="H16" s="19"/>
      <c r="I16" s="19">
        <v>8640</v>
      </c>
      <c r="J16" s="19"/>
      <c r="T16" s="42">
        <f>T15-O15</f>
        <v>19</v>
      </c>
      <c r="U16" s="42">
        <f>U15-P15</f>
        <v>-490</v>
      </c>
    </row>
  </sheetData>
  <mergeCells count="10">
    <mergeCell ref="N1:N3"/>
    <mergeCell ref="M1:M3"/>
    <mergeCell ref="T1:T3"/>
    <mergeCell ref="S1:S3"/>
    <mergeCell ref="U1:U3"/>
    <mergeCell ref="V1:V3"/>
    <mergeCell ref="P1:P3"/>
    <mergeCell ref="O1:O3"/>
    <mergeCell ref="R1:R3"/>
    <mergeCell ref="Q1:Q3"/>
  </mergeCells>
  <phoneticPr fontId="12" type="noConversion"/>
  <dataValidations count="1">
    <dataValidation type="list" allowBlank="1" showInputMessage="1" showErrorMessage="1" sqref="B11" xr:uid="{68B561A1-B913-493C-ADD4-D7AF38C50644}">
      <formula1>"Continue,Stop"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Admin</dc:creator>
  <cp:lastModifiedBy>KISS Admin</cp:lastModifiedBy>
  <dcterms:created xsi:type="dcterms:W3CDTF">2023-04-03T15:12:16Z</dcterms:created>
  <dcterms:modified xsi:type="dcterms:W3CDTF">2023-04-03T16:48:29Z</dcterms:modified>
</cp:coreProperties>
</file>