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bookViews>
    <workbookView xWindow="0" yWindow="0" windowWidth="14370" windowHeight="8040" firstSheet="1" activeTab="1"/>
  </bookViews>
  <sheets>
    <sheet name="KSA 예산 처리 계획" sheetId="3" state="hidden" r:id="rId1"/>
    <sheet name="대전반 프로젝트 기업 확정 및 추진 계획서" sheetId="13" r:id="rId2"/>
  </sheets>
  <definedNames>
    <definedName name="_xlnm.Print_Area" localSheetId="0">'KSA 예산 처리 계획'!$B$2:$P$47</definedName>
    <definedName name="_xlnm.Print_Area" localSheetId="1">'대전반 프로젝트 기업 확정 및 추진 계획서'!$B$2:$R$15</definedName>
  </definedNames>
  <calcPr calcId="162913"/>
</workbook>
</file>

<file path=xl/calcChain.xml><?xml version="1.0" encoding="utf-8"?>
<calcChain xmlns="http://schemas.openxmlformats.org/spreadsheetml/2006/main">
  <c r="O46" i="3" l="1"/>
  <c r="P46" i="3" s="1"/>
  <c r="H45" i="3"/>
  <c r="H44" i="3"/>
  <c r="O44" i="3" s="1"/>
  <c r="P44" i="3" s="1"/>
  <c r="L43" i="3"/>
  <c r="K43" i="3"/>
  <c r="J43" i="3"/>
  <c r="I43" i="3"/>
  <c r="H43" i="3"/>
  <c r="O43" i="3" s="1"/>
  <c r="P43" i="3" s="1"/>
  <c r="E43" i="3"/>
  <c r="M43" i="3" s="1"/>
  <c r="N41" i="3"/>
  <c r="N47" i="3" s="1"/>
  <c r="E41" i="3"/>
  <c r="O39" i="3"/>
  <c r="M36" i="3"/>
  <c r="O36" i="3" s="1"/>
  <c r="P36" i="3" s="1"/>
  <c r="K36" i="3"/>
  <c r="K35" i="3"/>
  <c r="H35" i="3"/>
  <c r="H34" i="3" s="1"/>
  <c r="N34" i="3"/>
  <c r="L34" i="3"/>
  <c r="K34" i="3"/>
  <c r="J34" i="3"/>
  <c r="I34" i="3"/>
  <c r="I41" i="3" s="1"/>
  <c r="I47" i="3" s="1"/>
  <c r="E34" i="3"/>
  <c r="E37" i="3" s="1"/>
  <c r="N33" i="3"/>
  <c r="L33" i="3"/>
  <c r="J33" i="3"/>
  <c r="H33" i="3"/>
  <c r="E33" i="3"/>
  <c r="O32" i="3"/>
  <c r="P32" i="3" s="1"/>
  <c r="M31" i="3"/>
  <c r="M33" i="3" s="1"/>
  <c r="L31" i="3"/>
  <c r="K31" i="3"/>
  <c r="K33" i="3" s="1"/>
  <c r="J31" i="3"/>
  <c r="I31" i="3"/>
  <c r="I33" i="3" s="1"/>
  <c r="I30" i="3"/>
  <c r="E30" i="3"/>
  <c r="P29" i="3"/>
  <c r="O29" i="3"/>
  <c r="O28" i="3"/>
  <c r="P28" i="3" s="1"/>
  <c r="K28" i="3"/>
  <c r="O27" i="3"/>
  <c r="P27" i="3" s="1"/>
  <c r="P26" i="3"/>
  <c r="O26" i="3"/>
  <c r="O25" i="3"/>
  <c r="P25" i="3" s="1"/>
  <c r="P24" i="3"/>
  <c r="O24" i="3"/>
  <c r="L23" i="3"/>
  <c r="K23" i="3"/>
  <c r="M23" i="3" s="1"/>
  <c r="O23" i="3" s="1"/>
  <c r="P23" i="3" s="1"/>
  <c r="O22" i="3"/>
  <c r="P22" i="3" s="1"/>
  <c r="M22" i="3"/>
  <c r="J21" i="3"/>
  <c r="K21" i="3" s="1"/>
  <c r="N20" i="3"/>
  <c r="M20" i="3" s="1"/>
  <c r="L20" i="3"/>
  <c r="K20" i="3"/>
  <c r="O20" i="3" s="1"/>
  <c r="P20" i="3" s="1"/>
  <c r="N19" i="3"/>
  <c r="M19" i="3"/>
  <c r="O19" i="3" s="1"/>
  <c r="P19" i="3" s="1"/>
  <c r="L19" i="3"/>
  <c r="K19" i="3"/>
  <c r="K18" i="3"/>
  <c r="J18" i="3"/>
  <c r="I18" i="3"/>
  <c r="H18" i="3"/>
  <c r="H30" i="3" s="1"/>
  <c r="O17" i="3"/>
  <c r="P17" i="3" s="1"/>
  <c r="L16" i="3"/>
  <c r="L30" i="3" s="1"/>
  <c r="K16" i="3"/>
  <c r="M16" i="3" s="1"/>
  <c r="M30" i="3" s="1"/>
  <c r="J16" i="3"/>
  <c r="I16" i="3"/>
  <c r="L15" i="3"/>
  <c r="K15" i="3"/>
  <c r="J15" i="3"/>
  <c r="I15" i="3"/>
  <c r="H15" i="3"/>
  <c r="E15" i="3"/>
  <c r="P14" i="3"/>
  <c r="O14" i="3"/>
  <c r="O13" i="3"/>
  <c r="P13" i="3" s="1"/>
  <c r="M12" i="3"/>
  <c r="O12" i="3" s="1"/>
  <c r="E11" i="3"/>
  <c r="M10" i="3"/>
  <c r="L10" i="3"/>
  <c r="K10" i="3"/>
  <c r="J10" i="3"/>
  <c r="I10" i="3"/>
  <c r="I11" i="3" s="1"/>
  <c r="I7" i="3" s="1"/>
  <c r="H10" i="3"/>
  <c r="O10" i="3" s="1"/>
  <c r="P10" i="3" s="1"/>
  <c r="M9" i="3"/>
  <c r="L9" i="3"/>
  <c r="K9" i="3"/>
  <c r="J9" i="3"/>
  <c r="O9" i="3" s="1"/>
  <c r="P9" i="3" s="1"/>
  <c r="I9" i="3"/>
  <c r="H9" i="3"/>
  <c r="M8" i="3"/>
  <c r="M11" i="3" s="1"/>
  <c r="L8" i="3"/>
  <c r="L11" i="3" s="1"/>
  <c r="K8" i="3"/>
  <c r="K11" i="3" s="1"/>
  <c r="J8" i="3"/>
  <c r="J11" i="3" s="1"/>
  <c r="J41" i="3" s="1"/>
  <c r="J47" i="3" s="1"/>
  <c r="I8" i="3"/>
  <c r="H8" i="3"/>
  <c r="H11" i="3" s="1"/>
  <c r="H7" i="3" s="1"/>
  <c r="E7" i="3"/>
  <c r="F7" i="3" s="1"/>
  <c r="F25" i="3" l="1"/>
  <c r="F19" i="3"/>
  <c r="F17" i="3"/>
  <c r="F16" i="3"/>
  <c r="F13" i="3"/>
  <c r="F9" i="3"/>
  <c r="F23" i="3"/>
  <c r="F20" i="3"/>
  <c r="F32" i="3"/>
  <c r="F31" i="3"/>
  <c r="F27" i="3"/>
  <c r="F21" i="3"/>
  <c r="F18" i="3"/>
  <c r="F36" i="3"/>
  <c r="F34" i="3"/>
  <c r="F29" i="3"/>
  <c r="F24" i="3"/>
  <c r="F22" i="3"/>
  <c r="F11" i="3"/>
  <c r="F12" i="3"/>
  <c r="F37" i="3"/>
  <c r="F26" i="3"/>
  <c r="F8" i="3"/>
  <c r="F28" i="3"/>
  <c r="F10" i="3"/>
  <c r="F35" i="3"/>
  <c r="F15" i="3"/>
  <c r="F14" i="3"/>
  <c r="H41" i="3"/>
  <c r="H37" i="3"/>
  <c r="H40" i="3" s="1"/>
  <c r="O15" i="3"/>
  <c r="P12" i="3"/>
  <c r="P15" i="3" s="1"/>
  <c r="F30" i="3"/>
  <c r="F33" i="3"/>
  <c r="K41" i="3"/>
  <c r="K47" i="3" s="1"/>
  <c r="O16" i="3"/>
  <c r="P16" i="3" s="1"/>
  <c r="L7" i="3"/>
  <c r="L37" i="3" s="1"/>
  <c r="M7" i="3"/>
  <c r="O21" i="3"/>
  <c r="P21" i="3" s="1"/>
  <c r="L41" i="3"/>
  <c r="L47" i="3" s="1"/>
  <c r="E47" i="3"/>
  <c r="F47" i="3" s="1"/>
  <c r="K30" i="3"/>
  <c r="K7" i="3" s="1"/>
  <c r="K37" i="3" s="1"/>
  <c r="M35" i="3"/>
  <c r="O31" i="3"/>
  <c r="F41" i="3"/>
  <c r="I37" i="3"/>
  <c r="M15" i="3"/>
  <c r="O8" i="3"/>
  <c r="N18" i="3"/>
  <c r="N30" i="3" s="1"/>
  <c r="N7" i="3" s="1"/>
  <c r="N37" i="3" s="1"/>
  <c r="J30" i="3"/>
  <c r="J7" i="3" s="1"/>
  <c r="J37" i="3" s="1"/>
  <c r="H47" i="3"/>
  <c r="O47" i="3" s="1"/>
  <c r="I40" i="3" l="1"/>
  <c r="O35" i="3"/>
  <c r="M34" i="3"/>
  <c r="P31" i="3"/>
  <c r="P33" i="3" s="1"/>
  <c r="O33" i="3"/>
  <c r="J40" i="3"/>
  <c r="K40" i="3" s="1"/>
  <c r="L40" i="3" s="1"/>
  <c r="P8" i="3"/>
  <c r="P11" i="3" s="1"/>
  <c r="O11" i="3"/>
  <c r="O18" i="3"/>
  <c r="M40" i="3" l="1"/>
  <c r="N40" i="3" s="1"/>
  <c r="M37" i="3"/>
  <c r="M41" i="3"/>
  <c r="O34" i="3"/>
  <c r="P35" i="3"/>
  <c r="P34" i="3" s="1"/>
  <c r="P18" i="3"/>
  <c r="P30" i="3" s="1"/>
  <c r="P7" i="3" s="1"/>
  <c r="P37" i="3" s="1"/>
  <c r="O30" i="3"/>
  <c r="O7" i="3" s="1"/>
  <c r="O37" i="3" s="1"/>
  <c r="M47" i="3" l="1"/>
  <c r="O41" i="3"/>
  <c r="P41" i="3" s="1"/>
</calcChain>
</file>

<file path=xl/comments1.xml><?xml version="1.0" encoding="utf-8"?>
<comments xmlns="http://schemas.openxmlformats.org/spreadsheetml/2006/main">
  <authors>
    <author>KSA</author>
  </authors>
  <commentLis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시설감가삼각비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계산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>훈련월수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 xml:space="preserve">면적비율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취득금액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감정가액</t>
        </r>
        <r>
          <rPr>
            <b/>
            <sz val="9"/>
            <color indexed="81"/>
            <rFont val="Tahoma"/>
            <family val="2"/>
          </rPr>
          <t>)/360</t>
        </r>
        <r>
          <rPr>
            <b/>
            <sz val="9"/>
            <color indexed="81"/>
            <rFont val="돋움"/>
            <family val="3"/>
            <charset val="129"/>
          </rPr>
          <t xml:space="preserve">개월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면적비율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훈련시설전용면적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시설면적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시설감가삼각비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계산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>훈련월수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 xml:space="preserve">면적비율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취득금액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감정가액</t>
        </r>
        <r>
          <rPr>
            <b/>
            <sz val="9"/>
            <color indexed="81"/>
            <rFont val="Tahoma"/>
            <family val="2"/>
          </rPr>
          <t>)/360</t>
        </r>
        <r>
          <rPr>
            <b/>
            <sz val="9"/>
            <color indexed="81"/>
            <rFont val="돋움"/>
            <family val="3"/>
            <charset val="129"/>
          </rPr>
          <t xml:space="preserve">개월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면적비율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훈련시설전용면적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시설면적</t>
        </r>
      </text>
    </comment>
    <comment ref="C14" authorId="0" shapeId="0">
      <text>
        <r>
          <rPr>
            <b/>
            <sz val="9"/>
            <color indexed="81"/>
            <rFont val="돋움"/>
            <family val="3"/>
            <charset val="129"/>
          </rPr>
          <t>시설감가삼각비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계산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>훈련월수</t>
        </r>
        <r>
          <rPr>
            <b/>
            <sz val="9"/>
            <color indexed="81"/>
            <rFont val="Tahoma"/>
            <family val="2"/>
          </rPr>
          <t xml:space="preserve"> x </t>
        </r>
        <r>
          <rPr>
            <b/>
            <sz val="9"/>
            <color indexed="81"/>
            <rFont val="돋움"/>
            <family val="3"/>
            <charset val="129"/>
          </rPr>
          <t xml:space="preserve">면적비율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월감가삼각비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취득금액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감정가액</t>
        </r>
        <r>
          <rPr>
            <b/>
            <sz val="9"/>
            <color indexed="81"/>
            <rFont val="Tahoma"/>
            <family val="2"/>
          </rPr>
          <t>)/360</t>
        </r>
        <r>
          <rPr>
            <b/>
            <sz val="9"/>
            <color indexed="81"/>
            <rFont val="돋움"/>
            <family val="3"/>
            <charset val="129"/>
          </rPr>
          <t xml:space="preserve">개월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면적비율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훈련시설전용면적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시설면적</t>
        </r>
      </text>
    </comment>
  </commentList>
</comments>
</file>

<file path=xl/sharedStrings.xml><?xml version="1.0" encoding="utf-8"?>
<sst xmlns="http://schemas.openxmlformats.org/spreadsheetml/2006/main" count="251" uniqueCount="192">
  <si>
    <t>계</t>
    <phoneticPr fontId="2" type="noConversion"/>
  </si>
  <si>
    <t>비고</t>
    <phoneticPr fontId="2" type="noConversion"/>
  </si>
  <si>
    <t>비목</t>
    <phoneticPr fontId="2" type="noConversion"/>
  </si>
  <si>
    <t>□ 사업명 : 혁신성장 청년인재 집중양성</t>
    <phoneticPr fontId="2" type="noConversion"/>
  </si>
  <si>
    <t>1. 직 접 비</t>
    <phoneticPr fontId="2" type="noConversion"/>
  </si>
  <si>
    <t>인건비</t>
    <phoneticPr fontId="2" type="noConversion"/>
  </si>
  <si>
    <t>문헌구입비</t>
    <phoneticPr fontId="2" type="noConversion"/>
  </si>
  <si>
    <t>과제 위탁정산비</t>
    <phoneticPr fontId="2" type="noConversion"/>
  </si>
  <si>
    <t>기타 제잡비</t>
    <phoneticPr fontId="2" type="noConversion"/>
  </si>
  <si>
    <t>연구과제추진비</t>
    <phoneticPr fontId="2" type="noConversion"/>
  </si>
  <si>
    <t>국내여비</t>
    <phoneticPr fontId="2" type="noConversion"/>
  </si>
  <si>
    <t>사무용품비</t>
    <phoneticPr fontId="2" type="noConversion"/>
  </si>
  <si>
    <t>2. 간 접 비</t>
    <phoneticPr fontId="2" type="noConversion"/>
  </si>
  <si>
    <t>연구지원비</t>
    <phoneticPr fontId="2" type="noConversion"/>
  </si>
  <si>
    <t>성과활용지원비</t>
    <phoneticPr fontId="2" type="noConversion"/>
  </si>
  <si>
    <t>직접비+간접비</t>
    <phoneticPr fontId="2" type="noConversion"/>
  </si>
  <si>
    <t>합계</t>
    <phoneticPr fontId="2" type="noConversion"/>
  </si>
  <si>
    <t>세부내역</t>
    <phoneticPr fontId="2" type="noConversion"/>
  </si>
  <si>
    <t>연구장비
ㆍ재료비</t>
    <phoneticPr fontId="2" type="noConversion"/>
  </si>
  <si>
    <t>시설비</t>
    <phoneticPr fontId="2" type="noConversion"/>
  </si>
  <si>
    <t>내부인건비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</si>
  <si>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</si>
  <si>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</si>
  <si>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</si>
  <si>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</si>
  <si>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내부인건비</t>
    <phoneticPr fontId="2" type="noConversion"/>
  </si>
  <si>
    <t>직접비의 10%</t>
    <phoneticPr fontId="2" type="noConversion"/>
  </si>
  <si>
    <t>주관기관</t>
    <phoneticPr fontId="2" type="noConversion"/>
  </si>
  <si>
    <t>홍보비</t>
    <phoneticPr fontId="2" type="noConversion"/>
  </si>
  <si>
    <t>직접비의 17% 이내</t>
    <phoneticPr fontId="2" type="noConversion"/>
  </si>
  <si>
    <t>연구장비</t>
    <phoneticPr fontId="2" type="noConversion"/>
  </si>
  <si>
    <t>합계</t>
    <phoneticPr fontId="2" type="noConversion"/>
  </si>
  <si>
    <t>세미나 개최 및 참가비</t>
    <phoneticPr fontId="2" type="noConversion"/>
  </si>
  <si>
    <t>우수기업 견학버스 임차료</t>
    <phoneticPr fontId="2" type="noConversion"/>
  </si>
  <si>
    <t>온라인 교육비</t>
    <phoneticPr fontId="2" type="noConversion"/>
  </si>
  <si>
    <t>한국표준협회 강의실 임차</t>
    <phoneticPr fontId="2" type="noConversion"/>
  </si>
  <si>
    <t>강사료(100,000원*60H*1명)</t>
  </si>
  <si>
    <t>프로젝트 멘토 8인</t>
  </si>
  <si>
    <t>교육</t>
  </si>
  <si>
    <t>프로젝트</t>
  </si>
  <si>
    <t>멘토링</t>
  </si>
  <si>
    <t>비즈니스 데이터 분석사 등 참고교재</t>
  </si>
  <si>
    <t>3억이상~5억미만, 1개 참여기관</t>
    <phoneticPr fontId="2" type="noConversion"/>
  </si>
  <si>
    <t>강사료(200,000원*360H*1명)</t>
    <phoneticPr fontId="2" type="noConversion"/>
  </si>
  <si>
    <t>30,000원*25권</t>
    <phoneticPr fontId="2" type="noConversion"/>
  </si>
  <si>
    <t>연구인력 활용비</t>
    <phoneticPr fontId="2" type="noConversion"/>
  </si>
  <si>
    <t>공통지원경비, 운영비(직접비*9%)</t>
    <phoneticPr fontId="2" type="noConversion"/>
  </si>
  <si>
    <t>확산 경비(직접비*6% 이내)</t>
    <phoneticPr fontId="2" type="noConversion"/>
  </si>
  <si>
    <t>자문료(60,000원*144H*8명)</t>
    <phoneticPr fontId="2" type="noConversion"/>
  </si>
  <si>
    <t>강사료(150,000원*480H*1명)</t>
    <phoneticPr fontId="2" type="noConversion"/>
  </si>
  <si>
    <t>40,000원*25명*6개월</t>
    <phoneticPr fontId="2" type="noConversion"/>
  </si>
  <si>
    <t>중식</t>
    <phoneticPr fontId="2" type="noConversion"/>
  </si>
  <si>
    <t>5,000원*30명*119일</t>
    <phoneticPr fontId="2" type="noConversion"/>
  </si>
  <si>
    <t>300,000원*6개월</t>
    <phoneticPr fontId="2" type="noConversion"/>
  </si>
  <si>
    <t>1일 10만원, 불가</t>
    <phoneticPr fontId="2" type="noConversion"/>
  </si>
  <si>
    <t>한대철 센터장</t>
    <phoneticPr fontId="2" type="noConversion"/>
  </si>
  <si>
    <t>이광석 선임연구원</t>
    <phoneticPr fontId="2" type="noConversion"/>
  </si>
  <si>
    <t>조재환 연구원</t>
    <phoneticPr fontId="2" type="noConversion"/>
  </si>
  <si>
    <t>노트북</t>
    <phoneticPr fontId="2" type="noConversion"/>
  </si>
  <si>
    <t>AWS 아마존</t>
    <phoneticPr fontId="2" type="noConversion"/>
  </si>
  <si>
    <t>강의교안 인쇄비</t>
    <phoneticPr fontId="2" type="noConversion"/>
  </si>
  <si>
    <t>유인물 인쇄비</t>
    <phoneticPr fontId="2" type="noConversion"/>
  </si>
  <si>
    <t xml:space="preserve">  전문가활용비</t>
    <phoneticPr fontId="2" type="noConversion"/>
  </si>
  <si>
    <t xml:space="preserve">  유인물비</t>
    <phoneticPr fontId="2" type="noConversion"/>
  </si>
  <si>
    <t>사람인</t>
    <phoneticPr fontId="2" type="noConversion"/>
  </si>
  <si>
    <t>동아비즈니스리뷰(페이스북)</t>
    <phoneticPr fontId="2" type="noConversion"/>
  </si>
  <si>
    <t>한대철, 이광석, 조재환</t>
    <phoneticPr fontId="2" type="noConversion"/>
  </si>
  <si>
    <t>구성비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</si>
  <si>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</si>
  <si>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</si>
  <si>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</si>
  <si>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</si>
  <si>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  <phoneticPr fontId="2" type="noConversion"/>
  </si>
  <si>
    <t>예산 처리 계획서</t>
    <phoneticPr fontId="2" type="noConversion"/>
  </si>
  <si>
    <t>8/9월</t>
    <phoneticPr fontId="2" type="noConversion"/>
  </si>
  <si>
    <t>차액</t>
    <phoneticPr fontId="2" type="noConversion"/>
  </si>
  <si>
    <t>사업비 지급</t>
    <phoneticPr fontId="2" type="noConversion"/>
  </si>
  <si>
    <t>사업비 잔액</t>
    <phoneticPr fontId="2" type="noConversion"/>
  </si>
  <si>
    <t>월별 사업비(매출) 처리</t>
    <phoneticPr fontId="2" type="noConversion"/>
  </si>
  <si>
    <t>추가 훈련 장려금(인당 월 200,000원)</t>
    <phoneticPr fontId="2" type="noConversion"/>
  </si>
  <si>
    <t>다과비(월 300,000원)</t>
    <phoneticPr fontId="2" type="noConversion"/>
  </si>
  <si>
    <t>간담회비(300,000원/회)</t>
    <phoneticPr fontId="2" type="noConversion"/>
  </si>
  <si>
    <t>300,000원*5회</t>
    <phoneticPr fontId="2" type="noConversion"/>
  </si>
  <si>
    <t>월별 실수익</t>
    <phoneticPr fontId="2" type="noConversion"/>
  </si>
  <si>
    <t>월별 수익</t>
    <phoneticPr fontId="2" type="noConversion"/>
  </si>
  <si>
    <t>수익(간접비+인건비+강의실)</t>
    <phoneticPr fontId="2" type="noConversion"/>
  </si>
  <si>
    <t>실수익(수익-추가 훈련 장려금-중식-다과비-간담회비)</t>
    <phoneticPr fontId="2" type="noConversion"/>
  </si>
  <si>
    <t>실적 지역본부</t>
    <phoneticPr fontId="2" type="noConversion"/>
  </si>
  <si>
    <t>대전</t>
    <phoneticPr fontId="2" type="noConversion"/>
  </si>
  <si>
    <t>수료인원 미충족(1명) 고려(24명)</t>
    <phoneticPr fontId="2" type="noConversion"/>
  </si>
  <si>
    <t>구미(윤정훈 수석)
(10,000,000)</t>
    <phoneticPr fontId="2" type="noConversion"/>
  </si>
  <si>
    <t>대전</t>
    <phoneticPr fontId="2" type="noConversion"/>
  </si>
  <si>
    <t>기타(홍보비)</t>
    <phoneticPr fontId="2" type="noConversion"/>
  </si>
  <si>
    <t>기업 명</t>
  </si>
  <si>
    <t>1. C/C++ 프로그래밍 기술
2. 신호 및 영상처리 (중급 이상)
3. 패턴인식 및 Machine Learning 알고리즘 설계 기술
4. Deep-Learning Server 구축 및  Setting 기술
5. Python 기반 Deep-Learning Model 설계 기술</t>
  </si>
  <si>
    <t>Deep-Learning Server구축 및 Setting: 1명
신호 및 영상처리: 1명
패턴인식 및 Machine Learning 알고리즘 설계 : 1명
Deep-Learning Model 설계 및 실험 :1명</t>
  </si>
  <si>
    <t>1번째</t>
    <phoneticPr fontId="2" type="noConversion"/>
  </si>
  <si>
    <t>진행 프로젝트 개요
주요내용</t>
    <phoneticPr fontId="2" type="noConversion"/>
  </si>
  <si>
    <t>프로젝트 수행 필요 역할</t>
    <phoneticPr fontId="2" type="noConversion"/>
  </si>
  <si>
    <t>프로젝트 명칭
(발표PPT 명칭)</t>
    <phoneticPr fontId="2" type="noConversion"/>
  </si>
  <si>
    <t>필요 기술 목록</t>
    <phoneticPr fontId="2" type="noConversion"/>
  </si>
  <si>
    <t>배정 교육생</t>
    <phoneticPr fontId="2" type="noConversion"/>
  </si>
  <si>
    <t>조한슬(조장)
김정현
이동준
이예슬</t>
    <phoneticPr fontId="2" type="noConversion"/>
  </si>
  <si>
    <t>프로젝트 코드 리뷰(검토)도 진행 여부</t>
    <phoneticPr fontId="2" type="noConversion"/>
  </si>
  <si>
    <t>프로젝트 추진을 위해 필요한 역량, 수준</t>
    <phoneticPr fontId="2" type="noConversion"/>
  </si>
  <si>
    <t>프로젝트에서 필요한 데이터 제공 여부</t>
    <phoneticPr fontId="2" type="noConversion"/>
  </si>
  <si>
    <t>프로젝트 개발 시 사용하는 툴과 프로그램, 언어</t>
    <phoneticPr fontId="2" type="noConversion"/>
  </si>
  <si>
    <t>취업 후 주로 사용하는 툴과 프로그램, 언어</t>
    <phoneticPr fontId="2" type="noConversion"/>
  </si>
  <si>
    <t>향후 취업 연계 관련 필요한 역량, 수준</t>
    <phoneticPr fontId="2" type="noConversion"/>
  </si>
  <si>
    <t>chest X-ray 와 CT 이미지들을 학습하여 COVID-19 진단을 위한 분류모델 개발</t>
  </si>
  <si>
    <t>공개된 의료영상 데이터를 활용하여 딥러닝 모델을 개발하는 방법론을 훈련하고, 의료현장의 해결하지 못한 과제를 선정하여 새로운 모델 및 아이디어를 적용하는 분석 경험을 습득한다.
# 데이터셋 예제
https://github.com/ieee8023/covid-chestxray-dataset</t>
  </si>
  <si>
    <t>상세한 리뷰는 어려울 수 있어도 방향에 대한 가이드는 가능할 것 같습니다.</t>
  </si>
  <si>
    <t>프로젝트를 시작하면 역량과 수준에 맞게 진행할 예정입니다.</t>
  </si>
  <si>
    <t>CT와 MRI 등의 이미지 데이터를 제공합니다.</t>
  </si>
  <si>
    <t>Python, Pytorch, Tensorflow 등 Python 위주 입니다.</t>
  </si>
  <si>
    <t>5works의 업무에 따라 다릅니다. web/mobile 개발, 데이터 분석, 머신러닝 활용 등 여러가지가 있습니다. 개발 관련해서는 java, javascript가 주 언어가 될 것이고 데이터 분석, 머신러닝에서는 python이 주 언어가 되지만, 서비스 제공을 위해 서로간의 업무 이해가 필요합니다.</t>
  </si>
  <si>
    <t>데이터 분석, 솔루션 개발에 대한 이해도가 있으면 좋겠습니다. 서비스 제공을 위한 전체적인 프로세스에 대한 관심도 있었으면 좋겠습니다.</t>
  </si>
  <si>
    <t>참고용</t>
    <phoneticPr fontId="2" type="noConversion"/>
  </si>
  <si>
    <t>5Works</t>
    <phoneticPr fontId="2" type="noConversion"/>
  </si>
  <si>
    <t>배정 교육생</t>
  </si>
  <si>
    <t>변준현(조장)
오주현
김소희
김민지</t>
  </si>
  <si>
    <t>정승기(조장)
조현철
조승기
곽필종</t>
  </si>
  <si>
    <t>1번째</t>
  </si>
  <si>
    <t>2번째</t>
  </si>
  <si>
    <t>3번째</t>
  </si>
  <si>
    <t>4번째</t>
  </si>
  <si>
    <t>5번째</t>
  </si>
  <si>
    <t>프로젝트 명칭
(발표PPT 명칭)</t>
  </si>
  <si>
    <t>전기자동차 충전 데이터를 이용한 충전 예측 모델 개발</t>
  </si>
  <si>
    <t>진행 프로젝트 개요
주요내용</t>
  </si>
  <si>
    <t>전기자동차 충전소의 충전기 이용 데이터 수집을 통해 데이터 크롤링 방법을 훈련하고, 이렇게 수집한 데이터를 분석해서 전국(혹은 특정 지역)의 충전량 및 전기차 사용자 이용 패턴 (계절/시간대)을 분석 충전소의 필요 예측 및 충전소 추천 알고리듬을 제안한다.</t>
  </si>
  <si>
    <t>필요 기술 목록</t>
  </si>
  <si>
    <t>0. AWS 구성 
1.파이썬/PHP/JAVA 등 프로그램기술
2. 장고/스프링/라라벨 프레임웍 이해
3. MySQL (MariaDB) , Elastic Search
4. 서버 구축 및 setting 기술
5. 프로그램기반의 Deep-learning 기술</t>
  </si>
  <si>
    <t>프로젝트 수행 필요 역할</t>
  </si>
  <si>
    <t xml:space="preserve">1. DB 서버 구축 및 Setting (MariaDB)
2. 크롤링 서버 개발 
3. 예측 알고리듬 개발
4. 클라우드서버  </t>
  </si>
  <si>
    <t>프로젝트 코드 리뷰(검토)도 진행 여부</t>
  </si>
  <si>
    <t>프로젝트 추진을 위해 필요한 역량, 수준</t>
  </si>
  <si>
    <t>프로젝트에서 필요한 데이터 제공 여부</t>
  </si>
  <si>
    <t>소스 출처 제공 가능</t>
  </si>
  <si>
    <t>프로젝트 개발 시 사용하는 툴과 프로그램, 언어</t>
  </si>
  <si>
    <t>Python, PHP  (프레임워크 사용)
엘라스틱서치 
키바나</t>
  </si>
  <si>
    <t>취업 후 주로 사용하는 툴과 프로그램, 언어</t>
  </si>
  <si>
    <t xml:space="preserve">AWS , Data Base (MariaDB), 프레임워크
JAVA/PHP/Python </t>
  </si>
  <si>
    <t>향후 취업 연계 관련 필요한 역량, 수준</t>
  </si>
  <si>
    <t>1. 데이터 분석, 솔루션 개발에 대한 이해 2.전체적인 프로세스에 대한 관심
3. 프레임워크 및 툴 사용에 대한 이해
4. 팀웍</t>
  </si>
  <si>
    <t>임현석(조장)
임해찬
신건찬</t>
    <phoneticPr fontId="2" type="noConversion"/>
  </si>
  <si>
    <t>System Trading학습을 통한 매매타이밍예측 Model구축</t>
    <phoneticPr fontId="2" type="noConversion"/>
  </si>
  <si>
    <t>특정투자상품(종목)간 외부변수와의 correlation 및 regression분석을 통한 Spread거래학습</t>
    <phoneticPr fontId="2" type="noConversion"/>
  </si>
  <si>
    <t xml:space="preserve">1. Python기반 Machine Learning설계기술                                                   2. Python, Pytorch활용 rnn모델구축기술   </t>
    <phoneticPr fontId="2" type="noConversion"/>
  </si>
  <si>
    <t xml:space="preserve">Data 수집및 pre-processing 1명          Merchine Learning 알고리즘설계 2명                         </t>
    <phoneticPr fontId="2" type="noConversion"/>
  </si>
  <si>
    <t>Guide-line수준제시</t>
    <phoneticPr fontId="2" type="noConversion"/>
  </si>
  <si>
    <t xml:space="preserve">1. 통계학기초(시계열/회귀분석)        2. 주가예측Modeling을 위한       기술적분석기초                              3. 가격 트렌드/캔들챠트분석       </t>
    <phoneticPr fontId="2" type="noConversion"/>
  </si>
  <si>
    <t>과거 특정기간(3개월, 6개월)의 주가, 환율등 database</t>
    <phoneticPr fontId="2" type="noConversion"/>
  </si>
  <si>
    <t>Phyton, C/C++, SPSS</t>
    <phoneticPr fontId="2" type="noConversion"/>
  </si>
  <si>
    <t xml:space="preserve">Phyton, Java script, Tensorflow         </t>
    <phoneticPr fontId="2" type="noConversion"/>
  </si>
  <si>
    <t>데이터 사이언스, 빅데이터분석, 통계분석, 핀테크</t>
    <phoneticPr fontId="2" type="noConversion"/>
  </si>
  <si>
    <t>이준영(조장)
김유은
박다인
김동익</t>
    <phoneticPr fontId="2" type="noConversion"/>
  </si>
  <si>
    <t>차량(오토바이,도보) 경로 데이타 수집 후 학습하여 마이크로한 지도 구축 및 경로 추천</t>
    <phoneticPr fontId="2" type="noConversion"/>
  </si>
  <si>
    <t>차량(오토바이,도보) 경로 데이타를 직 수집 또는 가상의 경로 데이터를 만들어 학습시킴. 해당 데이터를 활용하여 마이크로한 지도 구축 및 최적의 경로를 추천가능하게 함.</t>
    <phoneticPr fontId="2" type="noConversion"/>
  </si>
  <si>
    <t>1. 지도 이해 및 구축 기술
2. 패턴인식 및 Machine Learning 알고리즘 설계 기술
3. Deep-Learning Server 구축 및  Setting 기술
4. Python 기반 Deep-Learning Model 설계 기술</t>
    <phoneticPr fontId="2" type="noConversion"/>
  </si>
  <si>
    <t>초기 공통 진행 예정.   수준에 따라 중간에 역할 분담.</t>
    <phoneticPr fontId="2" type="noConversion"/>
  </si>
  <si>
    <t xml:space="preserve">가능한 범위에서 코드 리뷰. </t>
    <phoneticPr fontId="2" type="noConversion"/>
  </si>
  <si>
    <t>역량과 수준에 맞게 진행예정</t>
    <phoneticPr fontId="2" type="noConversion"/>
  </si>
  <si>
    <t>스마트폰을 통해 경로 데이터를 직접 수집할 예정입니다. 일부 데이터는 제공될 수도 있습니다.</t>
    <phoneticPr fontId="2" type="noConversion"/>
  </si>
  <si>
    <t>Python과 Tensorflow. 그리고 GIS tool들.</t>
    <phoneticPr fontId="2" type="noConversion"/>
  </si>
  <si>
    <t>네이게이션의 기본 구조, 지도등에 대한 이해 필요. 프로그래밍 능력.</t>
    <phoneticPr fontId="2" type="noConversion"/>
  </si>
  <si>
    <t>B2C 상품 추천시스템 개발</t>
    <phoneticPr fontId="2" type="noConversion"/>
  </si>
  <si>
    <t>이커머스 및 사용자 리뷰 플랫폼에서 데이터를 수집하여 고객 특성 및 이용로그에 맞춰진 개인화 상품 추천시스템 개발 합니다.
그리고 해당 프로젝트의 전체 프로세스를 프리젠테이션으로 구성 및 체계화하는 능력을 키울 예정입니다.</t>
    <phoneticPr fontId="2" type="noConversion"/>
  </si>
  <si>
    <t>1. 파이썬 프로그래밍
2. 웹 크롤링 능력
3. 전통적 추천 알고리즘 이해
4. 딥러닝 추천 알고리즘 이해
5. 공학수학 기초 개념
6. 추천 웹 사이트 구축</t>
    <phoneticPr fontId="2" type="noConversion"/>
  </si>
  <si>
    <t>1. 웹 크롤링 : 1명
2. 데이터베이스 구축 : 1명
3. 추천알고리즘 모델링 : 1명
4. 웹 사이트 개발 : 1명</t>
    <phoneticPr fontId="2" type="noConversion"/>
  </si>
  <si>
    <t>전체 컨셉에 따른 코드 구현에 대한 조언이 가능합니다.</t>
    <phoneticPr fontId="2" type="noConversion"/>
  </si>
  <si>
    <t>파이썬 기초문법(if문,for문,함수 등)
웹 프론트엔드 이해(HTML, CSS)
추천 시스템 이해
기초 공학수학 개념</t>
    <phoneticPr fontId="2" type="noConversion"/>
  </si>
  <si>
    <t>웹에 공개된 이커머스 및 플랫폼 데이터를 크롤링해서 사용할 예정입니다</t>
    <phoneticPr fontId="2" type="noConversion"/>
  </si>
  <si>
    <t>파이썬, HTML, CSS, SQL 를 조합해서 사용할 예정입니다</t>
    <phoneticPr fontId="2" type="noConversion"/>
  </si>
  <si>
    <t>파이썬, SQL, JS, Power BI, Tableau</t>
    <phoneticPr fontId="2" type="noConversion"/>
  </si>
  <si>
    <t>데이터 분석 및 머신러닝에 대한 A to Z 이해가 있으면 좋습니다. 깊게는 아니더라도 데이터분석이 어떤 고객가치를 창출할지에 대한 이해가 필요합니다.</t>
    <phoneticPr fontId="2" type="noConversion"/>
  </si>
  <si>
    <t>빅데이터 기반 대출자(기업)의 부도 가능성 예측 모델 개발</t>
  </si>
  <si>
    <t>공개된 비식별 거래정보를 활용하여신용평가  모델을 개발하는 방법론을 훈련하고,  사전 부도 예측 리스크 모형 개발 및 분석경험 습득
#데이터셋 예제
-국세청 납무정보, 부가세 납부정보, 비식별 개인정보</t>
  </si>
  <si>
    <t>지도학습 , 비지도학습,강화학습을 통한 모델 구축
통계이론 , 머신러닝, 딥러닝 알고리즘</t>
  </si>
  <si>
    <t>Data수집 및 Pre-processing 1명, Machine Learning 알고리즘 개발 2명</t>
  </si>
  <si>
    <t>guide line 수준 제시</t>
  </si>
  <si>
    <t>-통계학 기초(시계열/회귀분석)
-부도예측 Modeling을 위한 기술적 분석 기초
-통계학, 머신러닝, 딥러닝 알고리즘</t>
  </si>
  <si>
    <t xml:space="preserve">과거 특정기간(6~1년)의 주요 거래 데이터 </t>
  </si>
  <si>
    <t>Phytone,C/C++,SPSS</t>
  </si>
  <si>
    <t>Phytone,C/C++,SPSS,Tensorflow</t>
  </si>
  <si>
    <t>데이터 사이언스, 빅데이터분석, 통계분석, 핀테크, 신용리스크 분석</t>
  </si>
  <si>
    <t>큐로스 강민석 멘토님</t>
    <phoneticPr fontId="2" type="noConversion"/>
  </si>
  <si>
    <t>타디스 테크놀로지 이용권 멘토님</t>
    <phoneticPr fontId="2" type="noConversion"/>
  </si>
  <si>
    <t>아임에이아이 서장기 멘토님</t>
    <phoneticPr fontId="2" type="noConversion"/>
  </si>
  <si>
    <t>오프콘 장승현 멘토님</t>
    <phoneticPr fontId="2" type="noConversion"/>
  </si>
  <si>
    <t>에어포트 컴퍼니 이동환 멘토님</t>
    <phoneticPr fontId="2" type="noConversion"/>
  </si>
  <si>
    <t>김동준(조장)
김태희
송치호
제정륭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</si>
</sst>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.00_ "/>
    <numFmt numFmtId="178" formatCode="&quot;₩&quot;#,##0;&quot;₩&quot;&quot;₩&quot;&quot;₩&quot;&quot;₩&quot;\-#,##0"/>
    <numFmt numFmtId="179" formatCode="#,##0;[Red]&quot;-&quot;#,##0"/>
    <numFmt numFmtId="180" formatCode="&quot;₩&quot;#,##0;[Red]&quot;₩&quot;&quot;₩&quot;&quot;₩&quot;&quot;₩&quot;\-#,##0"/>
    <numFmt numFmtId="181" formatCode="_ * #,##0_ ;_ * &quot;₩&quot;\!\-#,##0_ ;_ * &quot;-&quot;_ ;_ @_ "/>
    <numFmt numFmtId="182" formatCode="_ &quot;₩&quot;* #,##0_ ;_ &quot;₩&quot;* &quot;₩&quot;&quot;₩&quot;&quot;₩&quot;&quot;₩&quot;&quot;₩&quot;\-#,##0_ ;_ &quot;₩&quot;* &quot;-&quot;_ ;_ @_ "/>
    <numFmt numFmtId="183" formatCode="_-* #,##0.00_-;&quot;₩&quot;&quot;₩&quot;\-* #,##0.00_-;_-* &quot;-&quot;??_-;_-@_-"/>
    <numFmt numFmtId="184" formatCode="_-&quot;₩&quot;* #,##0.00_-;&quot;₩&quot;&quot;₩&quot;\-&quot;₩&quot;* #,##0.00_-;_-&quot;₩&quot;* &quot;-&quot;??_-;_-@_-"/>
    <numFmt numFmtId="185" formatCode="&quot;₩&quot;#,##0.00;&quot;₩&quot;&quot;₩&quot;&quot;₩&quot;&quot;₩&quot;\-#,##0.00"/>
    <numFmt numFmtId="186" formatCode="_ * #,##0.00_ ;_ * \-#,##0.00_ ;_ * &quot;-&quot;??_ ;_ @_ "/>
    <numFmt numFmtId="187" formatCode="yy\.mm\.dd"/>
    <numFmt numFmtId="188" formatCode="&quot;$&quot;#,##0_);[Red]\(&quot;$&quot;#,##0\)"/>
    <numFmt numFmtId="189" formatCode="0.0000000"/>
    <numFmt numFmtId="190" formatCode="#,##0.00\ &quot;Pts&quot;;\-#,##0.00\ &quot;Pts&quot;"/>
    <numFmt numFmtId="191" formatCode="_-[$€-2]* #,##0.00_-;&quot;₩&quot;\!\-[$€-2]* #,##0.00_-;_-[$€-2]* &quot;-&quot;??_-"/>
    <numFmt numFmtId="192" formatCode="00.00"/>
    <numFmt numFmtId="193" formatCode="&quot;₩&quot;#,##0.00;[Red]&quot;₩&quot;&quot;₩&quot;&quot;₩&quot;&quot;₩&quot;&quot;₩&quot;&quot;₩&quot;&quot;₩&quot;&quot;₩&quot;\-#,##0.00"/>
    <numFmt numFmtId="194" formatCode="#,##0.0;[Red]&quot;-&quot;#,##0.0"/>
    <numFmt numFmtId="195" formatCode="#,##0\ \ \ \ \ "/>
    <numFmt numFmtId="196" formatCode="_-* #,##0_-;\-* #,##0_-;_-* &quot;-&quot;??_-;_-@_-"/>
    <numFmt numFmtId="197" formatCode="_(&quot;₩&quot;* #,##0_);_(&quot;₩&quot;* \(#,##0\);_(&quot;₩&quot;* &quot;-&quot;_);_(@_)"/>
  </numFmts>
  <fonts count="7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바탕체"/>
      <family val="1"/>
      <charset val="129"/>
    </font>
    <font>
      <b/>
      <sz val="10"/>
      <color theme="1"/>
      <name val="바탕체"/>
      <family val="1"/>
      <charset val="129"/>
    </font>
    <font>
      <b/>
      <sz val="9"/>
      <color indexed="81"/>
      <name val="Tahoma"/>
      <family val="2"/>
    </font>
    <font>
      <b/>
      <sz val="25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바탕체"/>
      <family val="1"/>
      <charset val="129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sz val="12"/>
      <name val="¹UAAA¼"/>
      <family val="3"/>
      <charset val="129"/>
    </font>
    <font>
      <sz val="8"/>
      <name val="¹UAAA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1"/>
      <name val="돋움체"/>
      <family val="3"/>
      <charset val="129"/>
    </font>
    <font>
      <sz val="10"/>
      <name val="Times New Roman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u/>
      <sz val="10"/>
      <color indexed="36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0"/>
      <name val="돋움체"/>
      <family val="3"/>
      <charset val="129"/>
    </font>
    <font>
      <sz val="10"/>
      <name val="바탕체"/>
      <family val="1"/>
      <charset val="129"/>
    </font>
    <font>
      <sz val="9"/>
      <color rgb="FFFF0000"/>
      <name val="바탕체"/>
      <family val="1"/>
      <charset val="129"/>
    </font>
    <font>
      <b/>
      <sz val="10"/>
      <color rgb="FFFF0000"/>
      <name val="바탕체"/>
      <family val="1"/>
      <charset val="129"/>
    </font>
    <font>
      <sz val="10"/>
      <color rgb="FFFF0000"/>
      <name val="바탕체"/>
      <family val="1"/>
      <charset val="129"/>
    </font>
    <font>
      <b/>
      <sz val="10"/>
      <name val="바탕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3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6">
      <alignment horizontal="center"/>
    </xf>
    <xf numFmtId="0" fontId="15" fillId="0" borderId="0"/>
    <xf numFmtId="0" fontId="15" fillId="0" borderId="0"/>
    <xf numFmtId="0" fontId="13" fillId="0" borderId="0" applyFont="0" applyFill="0" applyBorder="0" applyAlignment="0" applyProtection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/>
    <xf numFmtId="0" fontId="13" fillId="0" borderId="0"/>
    <xf numFmtId="0" fontId="13" fillId="0" borderId="0"/>
    <xf numFmtId="0" fontId="17" fillId="0" borderId="0" applyFont="0" applyFill="0" applyBorder="0" applyAlignment="0" applyProtection="0"/>
    <xf numFmtId="0" fontId="15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0" applyFont="0" applyFill="0" applyBorder="0" applyAlignment="0" applyProtection="0"/>
    <xf numFmtId="0" fontId="14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3" fillId="0" borderId="0"/>
    <xf numFmtId="0" fontId="17" fillId="0" borderId="0" applyFont="0" applyFill="0" applyBorder="0" applyAlignment="0" applyProtection="0"/>
    <xf numFmtId="0" fontId="13" fillId="0" borderId="0"/>
    <xf numFmtId="0" fontId="17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8" fillId="0" borderId="0"/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20" fillId="0" borderId="0">
      <protection locked="0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4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55" fillId="6" borderId="0" applyNumberFormat="0" applyBorder="0" applyAlignment="0" applyProtection="0">
      <alignment vertical="center"/>
    </xf>
    <xf numFmtId="0" fontId="30" fillId="0" borderId="0"/>
    <xf numFmtId="0" fontId="12" fillId="0" borderId="0" applyFill="0" applyBorder="0" applyAlignment="0"/>
    <xf numFmtId="0" fontId="54" fillId="23" borderId="7" applyNumberFormat="0" applyAlignment="0" applyProtection="0">
      <alignment vertical="center"/>
    </xf>
    <xf numFmtId="0" fontId="31" fillId="0" borderId="0"/>
    <xf numFmtId="0" fontId="58" fillId="24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4" fontId="20" fillId="0" borderId="0">
      <protection locked="0"/>
    </xf>
    <xf numFmtId="38" fontId="13" fillId="0" borderId="0" applyFont="0" applyFill="0" applyBorder="0" applyAlignment="0" applyProtection="0"/>
    <xf numFmtId="0" fontId="15" fillId="0" borderId="0"/>
    <xf numFmtId="186" fontId="13" fillId="0" borderId="0" applyFont="0" applyFill="0" applyBorder="0" applyAlignment="0" applyProtection="0"/>
    <xf numFmtId="3" fontId="3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17" fillId="0" borderId="0" applyFont="0" applyFill="0" applyBorder="0" applyAlignment="0" applyProtection="0"/>
    <xf numFmtId="187" fontId="12" fillId="0" borderId="0">
      <protection locked="0"/>
    </xf>
    <xf numFmtId="188" fontId="13" fillId="0" borderId="0" applyFont="0" applyFill="0" applyBorder="0" applyAlignment="0" applyProtection="0"/>
    <xf numFmtId="189" fontId="35" fillId="0" borderId="0" applyFont="0" applyFill="0" applyBorder="0" applyAlignment="0" applyProtection="0"/>
    <xf numFmtId="190" fontId="12" fillId="0" borderId="0" applyFont="0" applyFill="0" applyBorder="0" applyAlignment="0" applyProtection="0"/>
    <xf numFmtId="195" fontId="69" fillId="0" borderId="0" applyFont="0" applyFill="0" applyBorder="0" applyAlignment="0" applyProtection="0"/>
    <xf numFmtId="0" fontId="36" fillId="0" borderId="0"/>
    <xf numFmtId="0" fontId="3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5" fillId="0" borderId="0"/>
    <xf numFmtId="0" fontId="37" fillId="0" borderId="0" applyNumberFormat="0" applyAlignment="0">
      <alignment horizontal="left"/>
    </xf>
    <xf numFmtId="191" fontId="23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20" fillId="0" borderId="0">
      <protection locked="0"/>
    </xf>
    <xf numFmtId="0" fontId="20" fillId="0" borderId="0">
      <protection locked="0"/>
    </xf>
    <xf numFmtId="0" fontId="38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8" fillId="0" borderId="0">
      <protection locked="0"/>
    </xf>
    <xf numFmtId="2" fontId="3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66" fillId="7" borderId="0" applyNumberFormat="0" applyBorder="0" applyAlignment="0" applyProtection="0">
      <alignment vertical="center"/>
    </xf>
    <xf numFmtId="38" fontId="39" fillId="25" borderId="0" applyNumberFormat="0" applyBorder="0" applyAlignment="0" applyProtection="0"/>
    <xf numFmtId="0" fontId="40" fillId="0" borderId="0">
      <alignment horizontal="left"/>
    </xf>
    <xf numFmtId="0" fontId="41" fillId="0" borderId="9" applyNumberFormat="0" applyAlignment="0" applyProtection="0">
      <alignment horizontal="left" vertical="center"/>
    </xf>
    <xf numFmtId="0" fontId="41" fillId="0" borderId="2">
      <alignment horizontal="left" vertic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3" fillId="0" borderId="10" applyNumberFormat="0" applyFill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4" fillId="0" borderId="11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92" fontId="12" fillId="0" borderId="0">
      <protection locked="0"/>
    </xf>
    <xf numFmtId="192" fontId="12" fillId="0" borderId="0">
      <protection locked="0"/>
    </xf>
    <xf numFmtId="0" fontId="44" fillId="0" borderId="0" applyNumberFormat="0" applyFill="0" applyBorder="0" applyAlignment="0" applyProtection="0"/>
    <xf numFmtId="0" fontId="61" fillId="10" borderId="7" applyNumberFormat="0" applyAlignment="0" applyProtection="0">
      <alignment vertical="center"/>
    </xf>
    <xf numFmtId="10" fontId="39" fillId="25" borderId="1" applyNumberFormat="0" applyBorder="0" applyAlignment="0" applyProtection="0"/>
    <xf numFmtId="0" fontId="59" fillId="0" borderId="13" applyNumberFormat="0" applyFill="0" applyAlignment="0" applyProtection="0">
      <alignment vertical="center"/>
    </xf>
    <xf numFmtId="0" fontId="45" fillId="0" borderId="14"/>
    <xf numFmtId="0" fontId="56" fillId="26" borderId="0" applyNumberFormat="0" applyBorder="0" applyAlignment="0" applyProtection="0">
      <alignment vertical="center"/>
    </xf>
    <xf numFmtId="37" fontId="46" fillId="0" borderId="0"/>
    <xf numFmtId="193" fontId="12" fillId="0" borderId="0"/>
    <xf numFmtId="0" fontId="15" fillId="0" borderId="0"/>
    <xf numFmtId="0" fontId="13" fillId="0" borderId="0"/>
    <xf numFmtId="0" fontId="11" fillId="27" borderId="15" applyNumberFormat="0" applyFont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7" fillId="23" borderId="16" applyNumberFormat="0" applyAlignment="0" applyProtection="0">
      <alignment vertical="center"/>
    </xf>
    <xf numFmtId="194" fontId="15" fillId="0" borderId="0">
      <protection locked="0"/>
    </xf>
    <xf numFmtId="10" fontId="13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0" fontId="45" fillId="0" borderId="0"/>
    <xf numFmtId="40" fontId="48" fillId="0" borderId="0" applyBorder="0">
      <alignment horizontal="right"/>
    </xf>
    <xf numFmtId="0" fontId="62" fillId="0" borderId="0" applyNumberFormat="0" applyFill="0" applyBorder="0" applyAlignment="0" applyProtection="0">
      <alignment vertical="center"/>
    </xf>
    <xf numFmtId="0" fontId="49" fillId="0" borderId="0" applyFill="0" applyBorder="0" applyProtection="0">
      <alignment horizontal="centerContinuous" vertical="center"/>
    </xf>
    <xf numFmtId="0" fontId="50" fillId="25" borderId="0" applyFill="0" applyBorder="0" applyProtection="0">
      <alignment horizontal="center" vertical="center"/>
    </xf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60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0" fontId="54" fillId="23" borderId="7" applyNumberFormat="0" applyAlignment="0" applyProtection="0">
      <alignment vertical="center"/>
    </xf>
    <xf numFmtId="178" fontId="15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20" fillId="0" borderId="0">
      <protection locked="0"/>
    </xf>
    <xf numFmtId="3" fontId="14" fillId="0" borderId="19">
      <alignment horizontal="center"/>
    </xf>
    <xf numFmtId="0" fontId="20" fillId="0" borderId="0">
      <protection locked="0"/>
    </xf>
    <xf numFmtId="0" fontId="21" fillId="0" borderId="0" applyNumberForma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12" fillId="27" borderId="15" applyNumberFormat="0" applyFont="0" applyAlignment="0" applyProtection="0">
      <alignment vertical="center"/>
    </xf>
    <xf numFmtId="0" fontId="11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12" fillId="27" borderId="15" applyNumberFormat="0" applyFont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23" fillId="25" borderId="0" applyFill="0" applyBorder="0" applyProtection="0">
      <alignment horizontal="right"/>
    </xf>
    <xf numFmtId="10" fontId="23" fillId="0" borderId="0" applyFill="0" applyBorder="0" applyProtection="0">
      <alignment horizontal="right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24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0" fontId="58" fillId="24" borderId="8" applyNumberFormat="0" applyAlignment="0" applyProtection="0">
      <alignment vertical="center"/>
    </xf>
    <xf numFmtId="179" fontId="25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20"/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59" fillId="0" borderId="1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27" fillId="0" borderId="0">
      <alignment horizontal="center"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0" fontId="61" fillId="10" borderId="7" applyNumberFormat="0" applyAlignment="0" applyProtection="0">
      <alignment vertical="center"/>
    </xf>
    <xf numFmtId="4" fontId="20" fillId="0" borderId="0">
      <protection locked="0"/>
    </xf>
    <xf numFmtId="180" fontId="15" fillId="0" borderId="0">
      <protection locked="0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" fillId="0" borderId="1">
      <alignment horizontal="distributed" vertical="center"/>
    </xf>
    <xf numFmtId="0" fontId="15" fillId="0" borderId="4">
      <alignment horizontal="distributed" vertical="top"/>
    </xf>
    <xf numFmtId="0" fontId="15" fillId="0" borderId="3">
      <alignment horizontal="distributed"/>
    </xf>
    <xf numFmtId="181" fontId="28" fillId="0" borderId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15" fillId="0" borderId="0"/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0" fontId="67" fillId="23" borderId="16" applyNumberFormat="0" applyAlignment="0" applyProtection="0">
      <alignment vertical="center"/>
    </xf>
    <xf numFmtId="182" fontId="13" fillId="0" borderId="0" applyFont="0" applyFill="0" applyBorder="0" applyAlignment="0" applyProtection="0"/>
    <xf numFmtId="177" fontId="23" fillId="25" borderId="0" applyFill="0" applyBorder="0" applyProtection="0">
      <alignment horizontal="right"/>
    </xf>
    <xf numFmtId="0" fontId="15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183" fontId="15" fillId="0" borderId="0">
      <protection locked="0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20" fillId="0" borderId="17">
      <protection locked="0"/>
    </xf>
    <xf numFmtId="184" fontId="15" fillId="0" borderId="0">
      <protection locked="0"/>
    </xf>
    <xf numFmtId="185" fontId="15" fillId="0" borderId="0">
      <protection locked="0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197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16" fillId="0" borderId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183">
    <xf numFmtId="0" fontId="0" fillId="0" borderId="0" xfId="0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left" vertical="center" inden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horizontal="center" vertical="center"/>
    </xf>
    <xf numFmtId="41" fontId="5" fillId="2" borderId="1" xfId="1" applyFont="1" applyFill="1" applyBorder="1" applyAlignment="1">
      <alignment horizontal="right" vertical="center"/>
    </xf>
    <xf numFmtId="41" fontId="9" fillId="0" borderId="1" xfId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41" fontId="5" fillId="4" borderId="1" xfId="0" applyNumberFormat="1" applyFont="1" applyFill="1" applyBorder="1" applyAlignment="1">
      <alignment horizontal="center" vertical="center"/>
    </xf>
    <xf numFmtId="176" fontId="5" fillId="0" borderId="1" xfId="6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41" fontId="5" fillId="4" borderId="24" xfId="0" applyNumberFormat="1" applyFont="1" applyFill="1" applyBorder="1" applyAlignment="1">
      <alignment horizontal="center" vertical="center"/>
    </xf>
    <xf numFmtId="41" fontId="5" fillId="4" borderId="25" xfId="0" applyNumberFormat="1" applyFont="1" applyFill="1" applyBorder="1" applyAlignment="1">
      <alignment horizontal="center" vertical="center"/>
    </xf>
    <xf numFmtId="41" fontId="9" fillId="0" borderId="2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41" fontId="5" fillId="2" borderId="24" xfId="1" applyFont="1" applyFill="1" applyBorder="1" applyAlignment="1">
      <alignment horizontal="right" vertical="center"/>
    </xf>
    <xf numFmtId="41" fontId="5" fillId="2" borderId="25" xfId="1" applyFont="1" applyFill="1" applyBorder="1" applyAlignment="1">
      <alignment horizontal="right" vertical="center"/>
    </xf>
    <xf numFmtId="41" fontId="9" fillId="0" borderId="24" xfId="0" applyNumberFormat="1" applyFont="1" applyBorder="1" applyAlignment="1">
      <alignment horizontal="left" vertical="center" indent="1"/>
    </xf>
    <xf numFmtId="41" fontId="9" fillId="0" borderId="25" xfId="0" applyNumberFormat="1" applyFont="1" applyBorder="1" applyAlignment="1">
      <alignment horizontal="center" vertical="center"/>
    </xf>
    <xf numFmtId="41" fontId="5" fillId="3" borderId="6" xfId="1" applyFont="1" applyFill="1" applyBorder="1" applyAlignment="1">
      <alignment horizontal="right" vertical="center"/>
    </xf>
    <xf numFmtId="0" fontId="5" fillId="3" borderId="26" xfId="0" applyFont="1" applyFill="1" applyBorder="1" applyAlignment="1">
      <alignment horizontal="left" vertical="center" indent="1"/>
    </xf>
    <xf numFmtId="196" fontId="5" fillId="4" borderId="24" xfId="0" applyNumberFormat="1" applyFont="1" applyFill="1" applyBorder="1" applyAlignment="1">
      <alignment horizontal="center" vertical="center"/>
    </xf>
    <xf numFmtId="196" fontId="5" fillId="4" borderId="25" xfId="0" applyNumberFormat="1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0" fontId="70" fillId="28" borderId="1" xfId="0" applyFont="1" applyFill="1" applyBorder="1" applyAlignment="1">
      <alignment horizontal="left" vertical="center" indent="1"/>
    </xf>
    <xf numFmtId="9" fontId="4" fillId="0" borderId="0" xfId="6" applyFont="1">
      <alignment vertical="center"/>
    </xf>
    <xf numFmtId="41" fontId="4" fillId="0" borderId="0" xfId="6" applyNumberFormat="1" applyFont="1">
      <alignment vertical="center"/>
    </xf>
    <xf numFmtId="0" fontId="70" fillId="0" borderId="1" xfId="0" applyFont="1" applyBorder="1" applyAlignment="1">
      <alignment horizontal="left" vertical="center" indent="1"/>
    </xf>
    <xf numFmtId="41" fontId="70" fillId="0" borderId="1" xfId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9" fillId="0" borderId="25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 indent="1"/>
    </xf>
    <xf numFmtId="9" fontId="5" fillId="4" borderId="1" xfId="6" applyFont="1" applyFill="1" applyBorder="1" applyAlignment="1">
      <alignment horizontal="left" vertical="center" indent="1"/>
    </xf>
    <xf numFmtId="9" fontId="9" fillId="0" borderId="1" xfId="6" applyFont="1" applyBorder="1" applyAlignment="1">
      <alignment horizontal="left" vertical="center" indent="1"/>
    </xf>
    <xf numFmtId="9" fontId="70" fillId="28" borderId="1" xfId="6" applyFont="1" applyFill="1" applyBorder="1" applyAlignment="1">
      <alignment horizontal="left" vertical="center" indent="1"/>
    </xf>
    <xf numFmtId="9" fontId="5" fillId="2" borderId="1" xfId="6" applyFont="1" applyFill="1" applyBorder="1" applyAlignment="1">
      <alignment horizontal="left" vertical="center" indent="1"/>
    </xf>
    <xf numFmtId="9" fontId="70" fillId="0" borderId="1" xfId="6" applyFont="1" applyBorder="1" applyAlignment="1">
      <alignment horizontal="left" vertical="center" indent="1"/>
    </xf>
    <xf numFmtId="9" fontId="9" fillId="0" borderId="1" xfId="6" applyFont="1" applyBorder="1" applyAlignment="1">
      <alignment horizontal="left" vertical="center" wrapText="1" indent="1"/>
    </xf>
    <xf numFmtId="0" fontId="5" fillId="0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left" vertical="center" indent="1"/>
    </xf>
    <xf numFmtId="0" fontId="70" fillId="0" borderId="40" xfId="0" applyFont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left" vertical="center" indent="1"/>
    </xf>
    <xf numFmtId="196" fontId="5" fillId="4" borderId="1" xfId="0" applyNumberFormat="1" applyFont="1" applyFill="1" applyBorder="1" applyAlignment="1">
      <alignment horizontal="center" vertical="center"/>
    </xf>
    <xf numFmtId="41" fontId="9" fillId="0" borderId="1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71" fillId="0" borderId="0" xfId="0" applyFont="1">
      <alignment vertical="center"/>
    </xf>
    <xf numFmtId="41" fontId="72" fillId="4" borderId="1" xfId="0" applyNumberFormat="1" applyFont="1" applyFill="1" applyBorder="1" applyAlignment="1">
      <alignment horizontal="center" vertical="center"/>
    </xf>
    <xf numFmtId="43" fontId="73" fillId="0" borderId="40" xfId="0" applyNumberFormat="1" applyFont="1" applyBorder="1" applyAlignment="1">
      <alignment horizontal="center" vertical="center"/>
    </xf>
    <xf numFmtId="41" fontId="72" fillId="2" borderId="1" xfId="1" applyFont="1" applyFill="1" applyBorder="1" applyAlignment="1">
      <alignment horizontal="right" vertical="center"/>
    </xf>
    <xf numFmtId="41" fontId="72" fillId="2" borderId="40" xfId="1" applyFont="1" applyFill="1" applyBorder="1" applyAlignment="1">
      <alignment horizontal="right" vertical="center"/>
    </xf>
    <xf numFmtId="41" fontId="73" fillId="0" borderId="40" xfId="0" applyNumberFormat="1" applyFont="1" applyBorder="1" applyAlignment="1">
      <alignment horizontal="left" vertical="center" indent="1"/>
    </xf>
    <xf numFmtId="0" fontId="73" fillId="0" borderId="1" xfId="0" applyFont="1" applyBorder="1" applyAlignment="1">
      <alignment horizontal="center" vertical="center"/>
    </xf>
    <xf numFmtId="0" fontId="73" fillId="0" borderId="40" xfId="0" applyFont="1" applyBorder="1" applyAlignment="1">
      <alignment horizontal="center" vertical="center"/>
    </xf>
    <xf numFmtId="41" fontId="73" fillId="0" borderId="1" xfId="0" applyNumberFormat="1" applyFont="1" applyBorder="1" applyAlignment="1">
      <alignment horizontal="center" vertical="center"/>
    </xf>
    <xf numFmtId="41" fontId="73" fillId="0" borderId="40" xfId="0" applyNumberFormat="1" applyFont="1" applyBorder="1" applyAlignment="1">
      <alignment horizontal="center" vertical="center"/>
    </xf>
    <xf numFmtId="196" fontId="72" fillId="4" borderId="1" xfId="0" applyNumberFormat="1" applyFont="1" applyFill="1" applyBorder="1" applyAlignment="1">
      <alignment horizontal="center" vertical="center"/>
    </xf>
    <xf numFmtId="41" fontId="73" fillId="0" borderId="40" xfId="0" applyNumberFormat="1" applyFont="1" applyFill="1" applyBorder="1" applyAlignment="1">
      <alignment horizontal="center" vertical="center"/>
    </xf>
    <xf numFmtId="196" fontId="9" fillId="0" borderId="1" xfId="0" applyNumberFormat="1" applyFont="1" applyFill="1" applyBorder="1" applyAlignment="1">
      <alignment horizontal="center" vertical="center"/>
    </xf>
    <xf numFmtId="0" fontId="72" fillId="0" borderId="39" xfId="0" applyFont="1" applyFill="1" applyBorder="1" applyAlignment="1">
      <alignment horizontal="center" vertical="center" wrapText="1"/>
    </xf>
    <xf numFmtId="41" fontId="73" fillId="0" borderId="40" xfId="1" applyFont="1" applyBorder="1" applyAlignment="1">
      <alignment horizontal="center" vertical="center"/>
    </xf>
    <xf numFmtId="41" fontId="9" fillId="0" borderId="25" xfId="1" applyFont="1" applyBorder="1" applyAlignment="1">
      <alignment horizontal="center" vertical="center"/>
    </xf>
    <xf numFmtId="9" fontId="5" fillId="3" borderId="28" xfId="6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/>
    </xf>
    <xf numFmtId="41" fontId="9" fillId="0" borderId="32" xfId="0" applyNumberFormat="1" applyFont="1" applyFill="1" applyBorder="1" applyAlignment="1">
      <alignment horizontal="center" vertical="center"/>
    </xf>
    <xf numFmtId="196" fontId="9" fillId="0" borderId="3" xfId="0" applyNumberFormat="1" applyFont="1" applyFill="1" applyBorder="1" applyAlignment="1">
      <alignment horizontal="center" vertical="center"/>
    </xf>
    <xf numFmtId="41" fontId="9" fillId="0" borderId="3" xfId="0" applyNumberFormat="1" applyFont="1" applyFill="1" applyBorder="1" applyAlignment="1">
      <alignment horizontal="center" vertical="center"/>
    </xf>
    <xf numFmtId="41" fontId="73" fillId="0" borderId="41" xfId="0" applyNumberFormat="1" applyFont="1" applyFill="1" applyBorder="1" applyAlignment="1">
      <alignment horizontal="center" vertical="center"/>
    </xf>
    <xf numFmtId="41" fontId="9" fillId="0" borderId="42" xfId="0" applyNumberFormat="1" applyFont="1" applyBorder="1" applyAlignment="1">
      <alignment horizontal="center" vertical="center"/>
    </xf>
    <xf numFmtId="0" fontId="5" fillId="30" borderId="29" xfId="0" applyFont="1" applyFill="1" applyBorder="1" applyAlignment="1">
      <alignment horizontal="center" vertical="center"/>
    </xf>
    <xf numFmtId="0" fontId="5" fillId="30" borderId="35" xfId="0" applyFont="1" applyFill="1" applyBorder="1" applyAlignment="1">
      <alignment horizontal="center" vertical="center"/>
    </xf>
    <xf numFmtId="41" fontId="5" fillId="30" borderId="43" xfId="1" applyFont="1" applyFill="1" applyBorder="1" applyAlignment="1">
      <alignment horizontal="right" vertical="center"/>
    </xf>
    <xf numFmtId="41" fontId="5" fillId="30" borderId="44" xfId="1" applyFont="1" applyFill="1" applyBorder="1" applyAlignment="1">
      <alignment horizontal="right" vertical="center"/>
    </xf>
    <xf numFmtId="41" fontId="72" fillId="30" borderId="44" xfId="1" applyFont="1" applyFill="1" applyBorder="1" applyAlignment="1">
      <alignment horizontal="right" vertical="center"/>
    </xf>
    <xf numFmtId="41" fontId="5" fillId="30" borderId="45" xfId="1" applyFont="1" applyFill="1" applyBorder="1" applyAlignment="1">
      <alignment horizontal="right" vertical="center"/>
    </xf>
    <xf numFmtId="41" fontId="9" fillId="0" borderId="24" xfId="1" applyFont="1" applyBorder="1" applyAlignment="1">
      <alignment horizontal="center" vertical="center"/>
    </xf>
    <xf numFmtId="0" fontId="5" fillId="30" borderId="46" xfId="0" applyFont="1" applyFill="1" applyBorder="1" applyAlignment="1">
      <alignment horizontal="center" vertical="center"/>
    </xf>
    <xf numFmtId="41" fontId="5" fillId="2" borderId="32" xfId="1" applyFont="1" applyFill="1" applyBorder="1" applyAlignment="1">
      <alignment horizontal="right" vertical="center"/>
    </xf>
    <xf numFmtId="41" fontId="5" fillId="2" borderId="3" xfId="1" applyFont="1" applyFill="1" applyBorder="1" applyAlignment="1">
      <alignment horizontal="right" vertical="center"/>
    </xf>
    <xf numFmtId="41" fontId="72" fillId="2" borderId="3" xfId="1" applyFont="1" applyFill="1" applyBorder="1" applyAlignment="1">
      <alignment horizontal="right" vertical="center"/>
    </xf>
    <xf numFmtId="41" fontId="5" fillId="2" borderId="42" xfId="1" applyFont="1" applyFill="1" applyBorder="1" applyAlignment="1">
      <alignment horizontal="right" vertical="center"/>
    </xf>
    <xf numFmtId="0" fontId="5" fillId="31" borderId="21" xfId="0" applyFont="1" applyFill="1" applyBorder="1" applyAlignment="1">
      <alignment horizontal="left" vertical="center" indent="1"/>
    </xf>
    <xf numFmtId="0" fontId="5" fillId="31" borderId="22" xfId="0" applyFont="1" applyFill="1" applyBorder="1" applyAlignment="1">
      <alignment horizontal="center" vertical="center"/>
    </xf>
    <xf numFmtId="41" fontId="5" fillId="31" borderId="22" xfId="1" applyFont="1" applyFill="1" applyBorder="1" applyAlignment="1">
      <alignment horizontal="right" vertical="center"/>
    </xf>
    <xf numFmtId="176" fontId="5" fillId="0" borderId="22" xfId="6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41" fontId="5" fillId="31" borderId="21" xfId="0" applyNumberFormat="1" applyFont="1" applyFill="1" applyBorder="1" applyAlignment="1">
      <alignment horizontal="center" vertical="center"/>
    </xf>
    <xf numFmtId="41" fontId="5" fillId="31" borderId="22" xfId="0" applyNumberFormat="1" applyFont="1" applyFill="1" applyBorder="1" applyAlignment="1">
      <alignment horizontal="center" vertical="center"/>
    </xf>
    <xf numFmtId="41" fontId="5" fillId="31" borderId="23" xfId="0" applyNumberFormat="1" applyFont="1" applyFill="1" applyBorder="1" applyAlignment="1">
      <alignment horizontal="center" vertical="center"/>
    </xf>
    <xf numFmtId="41" fontId="9" fillId="0" borderId="23" xfId="0" applyNumberFormat="1" applyFont="1" applyBorder="1" applyAlignment="1">
      <alignment horizontal="center" vertical="center"/>
    </xf>
    <xf numFmtId="0" fontId="5" fillId="31" borderId="26" xfId="0" applyFont="1" applyFill="1" applyBorder="1" applyAlignment="1">
      <alignment horizontal="left" vertical="center" indent="1"/>
    </xf>
    <xf numFmtId="0" fontId="5" fillId="31" borderId="6" xfId="0" applyFont="1" applyFill="1" applyBorder="1" applyAlignment="1">
      <alignment horizontal="center" vertical="center"/>
    </xf>
    <xf numFmtId="41" fontId="5" fillId="31" borderId="6" xfId="1" applyFont="1" applyFill="1" applyBorder="1" applyAlignment="1">
      <alignment horizontal="right" vertical="center"/>
    </xf>
    <xf numFmtId="176" fontId="5" fillId="31" borderId="6" xfId="6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41" fontId="5" fillId="31" borderId="26" xfId="0" applyNumberFormat="1" applyFont="1" applyFill="1" applyBorder="1" applyAlignment="1">
      <alignment horizontal="center" vertical="center"/>
    </xf>
    <xf numFmtId="41" fontId="5" fillId="31" borderId="6" xfId="1" applyFont="1" applyFill="1" applyBorder="1" applyAlignment="1">
      <alignment horizontal="center" vertical="center"/>
    </xf>
    <xf numFmtId="41" fontId="5" fillId="31" borderId="27" xfId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center" vertical="center"/>
    </xf>
    <xf numFmtId="41" fontId="5" fillId="3" borderId="0" xfId="1" applyFont="1" applyFill="1" applyBorder="1" applyAlignment="1">
      <alignment horizontal="right" vertical="center"/>
    </xf>
    <xf numFmtId="9" fontId="5" fillId="3" borderId="0" xfId="6" applyFont="1" applyFill="1" applyBorder="1" applyAlignment="1">
      <alignment horizontal="center" vertical="center"/>
    </xf>
    <xf numFmtId="0" fontId="5" fillId="30" borderId="47" xfId="0" applyFont="1" applyFill="1" applyBorder="1" applyAlignment="1">
      <alignment horizontal="center" vertical="center"/>
    </xf>
    <xf numFmtId="41" fontId="5" fillId="30" borderId="33" xfId="1" applyFont="1" applyFill="1" applyBorder="1" applyAlignment="1">
      <alignment horizontal="center" vertical="center"/>
    </xf>
    <xf numFmtId="41" fontId="5" fillId="30" borderId="5" xfId="1" applyFont="1" applyFill="1" applyBorder="1" applyAlignment="1">
      <alignment horizontal="center" vertical="center"/>
    </xf>
    <xf numFmtId="41" fontId="72" fillId="30" borderId="5" xfId="1" applyFont="1" applyFill="1" applyBorder="1" applyAlignment="1">
      <alignment horizontal="center" vertical="center"/>
    </xf>
    <xf numFmtId="41" fontId="5" fillId="30" borderId="48" xfId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indent="1"/>
    </xf>
    <xf numFmtId="41" fontId="5" fillId="30" borderId="5" xfId="1" applyFont="1" applyFill="1" applyBorder="1" applyAlignment="1">
      <alignment horizontal="center" vertical="center" wrapText="1"/>
    </xf>
    <xf numFmtId="0" fontId="74" fillId="0" borderId="22" xfId="0" applyFont="1" applyFill="1" applyBorder="1" applyAlignment="1">
      <alignment horizontal="center" vertical="center"/>
    </xf>
    <xf numFmtId="41" fontId="74" fillId="4" borderId="1" xfId="0" applyNumberFormat="1" applyFont="1" applyFill="1" applyBorder="1" applyAlignment="1">
      <alignment horizontal="center" vertical="center"/>
    </xf>
    <xf numFmtId="43" fontId="70" fillId="0" borderId="1" xfId="0" applyNumberFormat="1" applyFont="1" applyBorder="1" applyAlignment="1">
      <alignment horizontal="center" vertical="center"/>
    </xf>
    <xf numFmtId="41" fontId="74" fillId="2" borderId="1" xfId="1" applyFont="1" applyFill="1" applyBorder="1" applyAlignment="1">
      <alignment horizontal="right" vertical="center"/>
    </xf>
    <xf numFmtId="41" fontId="70" fillId="0" borderId="1" xfId="0" applyNumberFormat="1" applyFont="1" applyBorder="1" applyAlignment="1">
      <alignment horizontal="left" vertical="center" indent="1"/>
    </xf>
    <xf numFmtId="0" fontId="70" fillId="0" borderId="1" xfId="0" applyFont="1" applyBorder="1" applyAlignment="1">
      <alignment horizontal="center" vertical="center"/>
    </xf>
    <xf numFmtId="41" fontId="70" fillId="0" borderId="1" xfId="0" applyNumberFormat="1" applyFont="1" applyBorder="1" applyAlignment="1">
      <alignment horizontal="center" vertical="center"/>
    </xf>
    <xf numFmtId="41" fontId="70" fillId="0" borderId="40" xfId="0" applyNumberFormat="1" applyFont="1" applyBorder="1" applyAlignment="1">
      <alignment horizontal="center" vertical="center"/>
    </xf>
    <xf numFmtId="41" fontId="70" fillId="0" borderId="1" xfId="1" applyFont="1" applyBorder="1" applyAlignment="1">
      <alignment horizontal="center" vertical="center"/>
    </xf>
    <xf numFmtId="196" fontId="74" fillId="4" borderId="1" xfId="0" applyNumberFormat="1" applyFont="1" applyFill="1" applyBorder="1" applyAlignment="1">
      <alignment horizontal="center" vertical="center"/>
    </xf>
    <xf numFmtId="41" fontId="70" fillId="0" borderId="1" xfId="0" applyNumberFormat="1" applyFont="1" applyFill="1" applyBorder="1" applyAlignment="1">
      <alignment horizontal="center" vertical="center"/>
    </xf>
    <xf numFmtId="41" fontId="70" fillId="0" borderId="3" xfId="0" applyNumberFormat="1" applyFont="1" applyFill="1" applyBorder="1" applyAlignment="1">
      <alignment horizontal="center" vertical="center"/>
    </xf>
    <xf numFmtId="41" fontId="74" fillId="30" borderId="44" xfId="1" applyFont="1" applyFill="1" applyBorder="1" applyAlignment="1">
      <alignment horizontal="right" vertical="center"/>
    </xf>
    <xf numFmtId="41" fontId="74" fillId="30" borderId="5" xfId="1" applyFont="1" applyFill="1" applyBorder="1" applyAlignment="1">
      <alignment horizontal="center" vertical="center"/>
    </xf>
    <xf numFmtId="41" fontId="74" fillId="2" borderId="3" xfId="1" applyFont="1" applyFill="1" applyBorder="1" applyAlignment="1">
      <alignment horizontal="right" vertical="center"/>
    </xf>
    <xf numFmtId="41" fontId="74" fillId="31" borderId="22" xfId="0" applyNumberFormat="1" applyFont="1" applyFill="1" applyBorder="1" applyAlignment="1">
      <alignment horizontal="center" vertical="center"/>
    </xf>
    <xf numFmtId="43" fontId="9" fillId="29" borderId="24" xfId="0" applyNumberFormat="1" applyFont="1" applyFill="1" applyBorder="1" applyAlignment="1">
      <alignment horizontal="center" vertical="center"/>
    </xf>
    <xf numFmtId="43" fontId="9" fillId="29" borderId="1" xfId="0" applyNumberFormat="1" applyFont="1" applyFill="1" applyBorder="1" applyAlignment="1">
      <alignment horizontal="center" vertical="center"/>
    </xf>
    <xf numFmtId="41" fontId="9" fillId="29" borderId="24" xfId="0" applyNumberFormat="1" applyFont="1" applyFill="1" applyBorder="1" applyAlignment="1">
      <alignment horizontal="left" vertical="center" indent="1"/>
    </xf>
    <xf numFmtId="41" fontId="9" fillId="29" borderId="1" xfId="0" applyNumberFormat="1" applyFont="1" applyFill="1" applyBorder="1" applyAlignment="1">
      <alignment horizontal="left" vertical="center" indent="1"/>
    </xf>
    <xf numFmtId="41" fontId="9" fillId="29" borderId="1" xfId="0" applyNumberFormat="1" applyFont="1" applyFill="1" applyBorder="1" applyAlignment="1">
      <alignment horizontal="center" vertical="center"/>
    </xf>
    <xf numFmtId="41" fontId="9" fillId="29" borderId="24" xfId="0" applyNumberFormat="1" applyFont="1" applyFill="1" applyBorder="1" applyAlignment="1">
      <alignment horizontal="center" vertical="center"/>
    </xf>
    <xf numFmtId="41" fontId="70" fillId="29" borderId="1" xfId="0" applyNumberFormat="1" applyFont="1" applyFill="1" applyBorder="1" applyAlignment="1">
      <alignment horizontal="center" vertical="center"/>
    </xf>
    <xf numFmtId="0" fontId="75" fillId="3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6" fillId="28" borderId="0" xfId="0" applyFont="1" applyFill="1" applyAlignment="1">
      <alignment vertical="center" wrapText="1"/>
    </xf>
    <xf numFmtId="0" fontId="77" fillId="28" borderId="0" xfId="0" applyFont="1" applyFill="1" applyAlignment="1">
      <alignment vertical="center" wrapText="1"/>
    </xf>
    <xf numFmtId="0" fontId="78" fillId="28" borderId="1" xfId="0" applyFont="1" applyFill="1" applyBorder="1" applyAlignment="1">
      <alignment vertical="center" wrapText="1"/>
    </xf>
    <xf numFmtId="0" fontId="78" fillId="28" borderId="1" xfId="0" applyFont="1" applyFill="1" applyBorder="1" applyAlignment="1">
      <alignment vertical="top" wrapText="1"/>
    </xf>
    <xf numFmtId="0" fontId="78" fillId="28" borderId="0" xfId="0" applyFont="1" applyFill="1" applyAlignment="1">
      <alignment vertical="center" wrapText="1"/>
    </xf>
    <xf numFmtId="0" fontId="0" fillId="0" borderId="0" xfId="0">
      <alignment vertical="center"/>
    </xf>
    <xf numFmtId="0" fontId="75" fillId="3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76" fillId="28" borderId="1" xfId="0" applyFont="1" applyFill="1" applyBorder="1" applyAlignment="1">
      <alignment vertical="center" wrapText="1"/>
    </xf>
    <xf numFmtId="0" fontId="76" fillId="28" borderId="1" xfId="0" applyFont="1" applyFill="1" applyBorder="1" applyAlignment="1">
      <alignment vertical="top" wrapText="1"/>
    </xf>
    <xf numFmtId="0" fontId="0" fillId="28" borderId="0" xfId="0" applyFill="1">
      <alignment vertical="center"/>
    </xf>
    <xf numFmtId="0" fontId="76" fillId="28" borderId="1" xfId="0" quotePrefix="1" applyFont="1" applyFill="1" applyBorder="1" applyAlignment="1">
      <alignment vertical="top" wrapText="1"/>
    </xf>
    <xf numFmtId="0" fontId="76" fillId="28" borderId="1" xfId="0" applyFont="1" applyFill="1" applyBorder="1" applyAlignment="1">
      <alignment vertical="center" wrapText="1"/>
    </xf>
    <xf numFmtId="0" fontId="76" fillId="28" borderId="1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left" vertical="center" indent="1"/>
    </xf>
    <xf numFmtId="0" fontId="5" fillId="4" borderId="36" xfId="0" applyFont="1" applyFill="1" applyBorder="1" applyAlignment="1">
      <alignment horizontal="left" vertical="center" indent="1"/>
    </xf>
    <xf numFmtId="0" fontId="9" fillId="0" borderId="32" xfId="0" applyFont="1" applyBorder="1" applyAlignment="1">
      <alignment horizontal="left" vertical="center" wrapText="1" indent="1"/>
    </xf>
    <xf numFmtId="0" fontId="9" fillId="0" borderId="33" xfId="0" applyFont="1" applyBorder="1" applyAlignment="1">
      <alignment horizontal="left" vertical="center" wrapText="1" indent="1"/>
    </xf>
    <xf numFmtId="0" fontId="9" fillId="0" borderId="34" xfId="0" applyFont="1" applyBorder="1" applyAlignment="1">
      <alignment horizontal="left" vertical="center" wrapText="1" indent="1"/>
    </xf>
    <xf numFmtId="0" fontId="7" fillId="0" borderId="2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0" fillId="28" borderId="3" xfId="0" applyFont="1" applyFill="1" applyBorder="1" applyAlignment="1">
      <alignment horizontal="center" vertical="center"/>
    </xf>
    <xf numFmtId="0" fontId="70" fillId="28" borderId="5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</cellXfs>
  <cellStyles count="732">
    <cellStyle name="&quot;" xfId="8"/>
    <cellStyle name="??&amp;O?&amp;H?_x0008__x000f__x0007_?_x0007__x0001__x0001_" xfId="9"/>
    <cellStyle name="??&amp;O?&amp;H?_x0008_??_x0007__x0001__x0001_" xfId="10"/>
    <cellStyle name="??&amp;쏗?뷐9_x0008__x0011__x0007_?_x0007__x0001__x0001_" xfId="11"/>
    <cellStyle name="?W?_laroux" xfId="12"/>
    <cellStyle name="_11.통합보안관리서버" xfId="13"/>
    <cellStyle name="_CRM" xfId="14"/>
    <cellStyle name="_GN_극동건설(주)_덕정병원_토목(작업)-1" xfId="15"/>
    <cellStyle name="_TCS 영업소(050214)" xfId="16"/>
    <cellStyle name="_간지" xfId="17"/>
    <cellStyle name="_개요" xfId="18"/>
    <cellStyle name="_개요(봉림)-참고용" xfId="19"/>
    <cellStyle name="_개요(봉림)-최종" xfId="20"/>
    <cellStyle name="_개요(주안-인천)" xfId="21"/>
    <cellStyle name="_견적서_모바일경기-정현창" xfId="22"/>
    <cellStyle name="_경북031002" xfId="23"/>
    <cellStyle name="_고객서비스모니터링" xfId="24"/>
    <cellStyle name="_과학의 날 행사용 영상물제작" xfId="25"/>
    <cellStyle name="_광케이블_SNI_LGCNS_1" xfId="26"/>
    <cellStyle name="_구로지사 증축 및 보수공사 2차(최종)-12.16(신규)" xfId="27"/>
    <cellStyle name="_구로지사 증축 및 보수공사(최종)+개요" xfId="28"/>
    <cellStyle name="_내역(991895-7)" xfId="29"/>
    <cellStyle name="_내역(991895-7)-01" xfId="30"/>
    <cellStyle name="_내역(991895-7)-12-3일작업" xfId="31"/>
    <cellStyle name="_내역서(서남권)" xfId="32"/>
    <cellStyle name="_내역서+개요(월배통신)" xfId="33"/>
    <cellStyle name="_내역서+개요(전기)-6.7(최종)" xfId="34"/>
    <cellStyle name="_내역서+개요(통신)" xfId="35"/>
    <cellStyle name="_대전망운용국 대수선 전기공사+개요" xfId="36"/>
    <cellStyle name="_동목포전화국제4회기성청구서" xfId="37"/>
    <cellStyle name="_모바일 경기넷 구축 사업(최종)" xfId="38"/>
    <cellStyle name="_무역 전시회 지원성과" xfId="39"/>
    <cellStyle name="_보고서" xfId="40"/>
    <cellStyle name="_봉림고교 교사신축(최종)" xfId="41"/>
    <cellStyle name="_봉림고교 교사신축(최종)-참고용" xfId="42"/>
    <cellStyle name="_브랜드개발" xfId="43"/>
    <cellStyle name="_샤워식분무기(최종)" xfId="44"/>
    <cellStyle name="_신흥기업사-최종" xfId="45"/>
    <cellStyle name="_안양지식산업진흥원" xfId="46"/>
    <cellStyle name="_연구원실험대(24종)-최종" xfId="47"/>
    <cellStyle name="_원격유지관리시스템(2004)" xfId="48"/>
    <cellStyle name="_자동선별기보고서" xfId="49"/>
    <cellStyle name="_장현중(내역서+개요)" xfId="50"/>
    <cellStyle name="_정보통신-광통신망관리(050214)" xfId="51"/>
    <cellStyle name="_제일은행하계근무복" xfId="52"/>
    <cellStyle name="_증권예탁원_퇴직연금시스템_구축_요약_Ver2" xfId="53"/>
    <cellStyle name="_총괄(최종)" xfId="54"/>
    <cellStyle name="_춘천전화국증축통신+개요" xfId="55"/>
    <cellStyle name="_춘천합동내역+개요(수정한최종)" xfId="56"/>
    <cellStyle name="_퇴직연금 기록관리 시스템" xfId="57"/>
    <cellStyle name="_표지" xfId="58"/>
    <cellStyle name="_하이패스 전자지불(050214)" xfId="59"/>
    <cellStyle name="_호남지역본부-20041220" xfId="60"/>
    <cellStyle name="_흙막이공사(일위)" xfId="61"/>
    <cellStyle name="’E‰Y [0.00]_laroux" xfId="62"/>
    <cellStyle name="’E‰Y_laroux" xfId="63"/>
    <cellStyle name="¤@?e_TEST-1 " xfId="64"/>
    <cellStyle name="20% - Accent1" xfId="65"/>
    <cellStyle name="20% - Accent2" xfId="66"/>
    <cellStyle name="20% - Accent3" xfId="67"/>
    <cellStyle name="20% - Accent4" xfId="68"/>
    <cellStyle name="20% - Accent5" xfId="69"/>
    <cellStyle name="20% - Accent6" xfId="70"/>
    <cellStyle name="20% - 강조색1 10" xfId="71"/>
    <cellStyle name="20% - 강조색1 2" xfId="72"/>
    <cellStyle name="20% - 강조색1 3" xfId="73"/>
    <cellStyle name="20% - 강조색1 4" xfId="74"/>
    <cellStyle name="20% - 강조색1 5" xfId="75"/>
    <cellStyle name="20% - 강조색1 6" xfId="76"/>
    <cellStyle name="20% - 강조색1 7" xfId="77"/>
    <cellStyle name="20% - 강조색1 8" xfId="78"/>
    <cellStyle name="20% - 강조색1 9" xfId="79"/>
    <cellStyle name="20% - 강조색2 10" xfId="80"/>
    <cellStyle name="20% - 강조색2 2" xfId="81"/>
    <cellStyle name="20% - 강조색2 3" xfId="82"/>
    <cellStyle name="20% - 강조색2 4" xfId="83"/>
    <cellStyle name="20% - 강조색2 5" xfId="84"/>
    <cellStyle name="20% - 강조색2 6" xfId="85"/>
    <cellStyle name="20% - 강조색2 7" xfId="86"/>
    <cellStyle name="20% - 강조색2 8" xfId="87"/>
    <cellStyle name="20% - 강조색2 9" xfId="88"/>
    <cellStyle name="20% - 강조색3 10" xfId="89"/>
    <cellStyle name="20% - 강조색3 2" xfId="90"/>
    <cellStyle name="20% - 강조색3 3" xfId="91"/>
    <cellStyle name="20% - 강조색3 4" xfId="92"/>
    <cellStyle name="20% - 강조색3 5" xfId="93"/>
    <cellStyle name="20% - 강조색3 6" xfId="94"/>
    <cellStyle name="20% - 강조색3 7" xfId="95"/>
    <cellStyle name="20% - 강조색3 8" xfId="96"/>
    <cellStyle name="20% - 강조색3 9" xfId="97"/>
    <cellStyle name="20% - 강조색4 10" xfId="98"/>
    <cellStyle name="20% - 강조색4 2" xfId="99"/>
    <cellStyle name="20% - 강조색4 3" xfId="100"/>
    <cellStyle name="20% - 강조색4 4" xfId="101"/>
    <cellStyle name="20% - 강조색4 5" xfId="102"/>
    <cellStyle name="20% - 강조색4 6" xfId="103"/>
    <cellStyle name="20% - 강조색4 7" xfId="104"/>
    <cellStyle name="20% - 강조색4 8" xfId="105"/>
    <cellStyle name="20% - 강조색4 9" xfId="106"/>
    <cellStyle name="20% - 강조색5 10" xfId="107"/>
    <cellStyle name="20% - 강조색5 2" xfId="108"/>
    <cellStyle name="20% - 강조색5 3" xfId="109"/>
    <cellStyle name="20% - 강조색5 4" xfId="110"/>
    <cellStyle name="20% - 강조색5 5" xfId="111"/>
    <cellStyle name="20% - 강조색5 6" xfId="112"/>
    <cellStyle name="20% - 강조색5 7" xfId="113"/>
    <cellStyle name="20% - 강조색5 8" xfId="114"/>
    <cellStyle name="20% - 강조색5 9" xfId="115"/>
    <cellStyle name="20% - 강조색6 10" xfId="116"/>
    <cellStyle name="20% - 강조색6 2" xfId="117"/>
    <cellStyle name="20% - 강조색6 3" xfId="118"/>
    <cellStyle name="20% - 강조색6 4" xfId="119"/>
    <cellStyle name="20% - 강조색6 5" xfId="120"/>
    <cellStyle name="20% - 강조색6 6" xfId="121"/>
    <cellStyle name="20% - 강조색6 7" xfId="122"/>
    <cellStyle name="20% - 강조색6 8" xfId="123"/>
    <cellStyle name="20% - 강조색6 9" xfId="124"/>
    <cellStyle name="40% - Accent1" xfId="125"/>
    <cellStyle name="40% - Accent2" xfId="126"/>
    <cellStyle name="40% - Accent3" xfId="127"/>
    <cellStyle name="40% - Accent4" xfId="128"/>
    <cellStyle name="40% - Accent5" xfId="129"/>
    <cellStyle name="40% - Accent6" xfId="130"/>
    <cellStyle name="40% - 강조색1 10" xfId="131"/>
    <cellStyle name="40% - 강조색1 2" xfId="132"/>
    <cellStyle name="40% - 강조색1 3" xfId="133"/>
    <cellStyle name="40% - 강조색1 4" xfId="134"/>
    <cellStyle name="40% - 강조색1 5" xfId="135"/>
    <cellStyle name="40% - 강조색1 6" xfId="136"/>
    <cellStyle name="40% - 강조색1 7" xfId="137"/>
    <cellStyle name="40% - 강조색1 8" xfId="138"/>
    <cellStyle name="40% - 강조색1 9" xfId="139"/>
    <cellStyle name="40% - 강조색2 10" xfId="140"/>
    <cellStyle name="40% - 강조색2 2" xfId="141"/>
    <cellStyle name="40% - 강조색2 3" xfId="142"/>
    <cellStyle name="40% - 강조색2 4" xfId="143"/>
    <cellStyle name="40% - 강조색2 5" xfId="144"/>
    <cellStyle name="40% - 강조색2 6" xfId="145"/>
    <cellStyle name="40% - 강조색2 7" xfId="146"/>
    <cellStyle name="40% - 강조색2 8" xfId="147"/>
    <cellStyle name="40% - 강조색2 9" xfId="148"/>
    <cellStyle name="40% - 강조색3 10" xfId="149"/>
    <cellStyle name="40% - 강조색3 2" xfId="150"/>
    <cellStyle name="40% - 강조색3 3" xfId="151"/>
    <cellStyle name="40% - 강조색3 4" xfId="152"/>
    <cellStyle name="40% - 강조색3 5" xfId="153"/>
    <cellStyle name="40% - 강조색3 6" xfId="154"/>
    <cellStyle name="40% - 강조색3 7" xfId="155"/>
    <cellStyle name="40% - 강조색3 8" xfId="156"/>
    <cellStyle name="40% - 강조색3 9" xfId="157"/>
    <cellStyle name="40% - 강조색4 10" xfId="158"/>
    <cellStyle name="40% - 강조색4 2" xfId="159"/>
    <cellStyle name="40% - 강조색4 3" xfId="160"/>
    <cellStyle name="40% - 강조색4 4" xfId="161"/>
    <cellStyle name="40% - 강조색4 5" xfId="162"/>
    <cellStyle name="40% - 강조색4 6" xfId="163"/>
    <cellStyle name="40% - 강조색4 7" xfId="164"/>
    <cellStyle name="40% - 강조색4 8" xfId="165"/>
    <cellStyle name="40% - 강조색4 9" xfId="166"/>
    <cellStyle name="40% - 강조색5 10" xfId="167"/>
    <cellStyle name="40% - 강조색5 2" xfId="168"/>
    <cellStyle name="40% - 강조색5 3" xfId="169"/>
    <cellStyle name="40% - 강조색5 4" xfId="170"/>
    <cellStyle name="40% - 강조색5 5" xfId="171"/>
    <cellStyle name="40% - 강조색5 6" xfId="172"/>
    <cellStyle name="40% - 강조색5 7" xfId="173"/>
    <cellStyle name="40% - 강조색5 8" xfId="174"/>
    <cellStyle name="40% - 강조색5 9" xfId="175"/>
    <cellStyle name="40% - 강조색6 10" xfId="176"/>
    <cellStyle name="40% - 강조색6 2" xfId="177"/>
    <cellStyle name="40% - 강조색6 3" xfId="178"/>
    <cellStyle name="40% - 강조색6 4" xfId="179"/>
    <cellStyle name="40% - 강조색6 5" xfId="180"/>
    <cellStyle name="40% - 강조색6 6" xfId="181"/>
    <cellStyle name="40% - 강조색6 7" xfId="182"/>
    <cellStyle name="40% - 강조색6 8" xfId="183"/>
    <cellStyle name="40% - 강조색6 9" xfId="184"/>
    <cellStyle name="60% - Accent1" xfId="185"/>
    <cellStyle name="60% - Accent2" xfId="186"/>
    <cellStyle name="60% - Accent3" xfId="187"/>
    <cellStyle name="60% - Accent4" xfId="188"/>
    <cellStyle name="60% - Accent5" xfId="189"/>
    <cellStyle name="60% - Accent6" xfId="190"/>
    <cellStyle name="60% - 강조색1 10" xfId="191"/>
    <cellStyle name="60% - 강조색1 2" xfId="192"/>
    <cellStyle name="60% - 강조색1 3" xfId="193"/>
    <cellStyle name="60% - 강조색1 4" xfId="194"/>
    <cellStyle name="60% - 강조색1 5" xfId="195"/>
    <cellStyle name="60% - 강조색1 6" xfId="196"/>
    <cellStyle name="60% - 강조색1 7" xfId="197"/>
    <cellStyle name="60% - 강조색1 8" xfId="198"/>
    <cellStyle name="60% - 강조색1 9" xfId="199"/>
    <cellStyle name="60% - 강조색2 10" xfId="200"/>
    <cellStyle name="60% - 강조색2 2" xfId="201"/>
    <cellStyle name="60% - 강조색2 3" xfId="202"/>
    <cellStyle name="60% - 강조색2 4" xfId="203"/>
    <cellStyle name="60% - 강조색2 5" xfId="204"/>
    <cellStyle name="60% - 강조색2 6" xfId="205"/>
    <cellStyle name="60% - 강조색2 7" xfId="206"/>
    <cellStyle name="60% - 강조색2 8" xfId="207"/>
    <cellStyle name="60% - 강조색2 9" xfId="208"/>
    <cellStyle name="60% - 강조색3 10" xfId="209"/>
    <cellStyle name="60% - 강조색3 2" xfId="210"/>
    <cellStyle name="60% - 강조색3 3" xfId="211"/>
    <cellStyle name="60% - 강조색3 4" xfId="212"/>
    <cellStyle name="60% - 강조색3 5" xfId="213"/>
    <cellStyle name="60% - 강조색3 6" xfId="214"/>
    <cellStyle name="60% - 강조색3 7" xfId="215"/>
    <cellStyle name="60% - 강조색3 8" xfId="216"/>
    <cellStyle name="60% - 강조색3 9" xfId="217"/>
    <cellStyle name="60% - 강조색4 10" xfId="218"/>
    <cellStyle name="60% - 강조색4 2" xfId="219"/>
    <cellStyle name="60% - 강조색4 3" xfId="220"/>
    <cellStyle name="60% - 강조색4 4" xfId="221"/>
    <cellStyle name="60% - 강조색4 5" xfId="222"/>
    <cellStyle name="60% - 강조색4 6" xfId="223"/>
    <cellStyle name="60% - 강조색4 7" xfId="224"/>
    <cellStyle name="60% - 강조색4 8" xfId="225"/>
    <cellStyle name="60% - 강조색4 9" xfId="226"/>
    <cellStyle name="60% - 강조색5 10" xfId="227"/>
    <cellStyle name="60% - 강조색5 2" xfId="228"/>
    <cellStyle name="60% - 강조색5 3" xfId="229"/>
    <cellStyle name="60% - 강조색5 4" xfId="230"/>
    <cellStyle name="60% - 강조색5 5" xfId="231"/>
    <cellStyle name="60% - 강조색5 6" xfId="232"/>
    <cellStyle name="60% - 강조색5 7" xfId="233"/>
    <cellStyle name="60% - 강조색5 8" xfId="234"/>
    <cellStyle name="60% - 강조색5 9" xfId="235"/>
    <cellStyle name="60% - 강조색6 10" xfId="236"/>
    <cellStyle name="60% - 강조색6 2" xfId="237"/>
    <cellStyle name="60% - 강조색6 3" xfId="238"/>
    <cellStyle name="60% - 강조색6 4" xfId="239"/>
    <cellStyle name="60% - 강조색6 5" xfId="240"/>
    <cellStyle name="60% - 강조색6 6" xfId="241"/>
    <cellStyle name="60% - 강조색6 7" xfId="242"/>
    <cellStyle name="60% - 강조색6 8" xfId="243"/>
    <cellStyle name="60% - 강조색6 9" xfId="244"/>
    <cellStyle name="Accent1" xfId="245"/>
    <cellStyle name="Accent2" xfId="246"/>
    <cellStyle name="Accent3" xfId="247"/>
    <cellStyle name="Accent4" xfId="248"/>
    <cellStyle name="Accent5" xfId="249"/>
    <cellStyle name="Accent6" xfId="250"/>
    <cellStyle name="Aee­ " xfId="251"/>
    <cellStyle name="AeE­ [0]_±a¼uAe½A " xfId="252"/>
    <cellStyle name="AeE­_±a¼uAe½A " xfId="253"/>
    <cellStyle name="ALIGNMENT" xfId="254"/>
    <cellStyle name="AÞ¸¶ [0]_±a¼uAe½A " xfId="255"/>
    <cellStyle name="AÞ¸¶_±a¼uAe½A " xfId="256"/>
    <cellStyle name="Bad" xfId="257"/>
    <cellStyle name="C￥AØ_  FAB AIA¤  " xfId="258"/>
    <cellStyle name="Calc Currency (0)" xfId="259"/>
    <cellStyle name="Calculation" xfId="260"/>
    <cellStyle name="category" xfId="261"/>
    <cellStyle name="Check Cell" xfId="262"/>
    <cellStyle name="CIAIÆU¸μAⓒ" xfId="263"/>
    <cellStyle name="Comma" xfId="264"/>
    <cellStyle name="Comma [0]" xfId="265"/>
    <cellStyle name="comma zerodec" xfId="266"/>
    <cellStyle name="Comma_ SG&amp;A Bridge " xfId="267"/>
    <cellStyle name="Comma0" xfId="268"/>
    <cellStyle name="Comma0 2" xfId="269"/>
    <cellStyle name="Copied" xfId="270"/>
    <cellStyle name="Curren?_x0012_퐀_x0017_?" xfId="271"/>
    <cellStyle name="Currency" xfId="272"/>
    <cellStyle name="Currency [0]" xfId="273"/>
    <cellStyle name="Currency_ SG&amp;A Bridge " xfId="274"/>
    <cellStyle name="Currency0" xfId="275"/>
    <cellStyle name="Currency0 2" xfId="276"/>
    <cellStyle name="Currency1" xfId="277"/>
    <cellStyle name="Date" xfId="278"/>
    <cellStyle name="Date 2" xfId="279"/>
    <cellStyle name="Dollar (zero dec)" xfId="280"/>
    <cellStyle name="Entered" xfId="281"/>
    <cellStyle name="Euro" xfId="282"/>
    <cellStyle name="Explanatory Text" xfId="283"/>
    <cellStyle name="F2" xfId="284"/>
    <cellStyle name="F3" xfId="285"/>
    <cellStyle name="F4" xfId="286"/>
    <cellStyle name="F5" xfId="287"/>
    <cellStyle name="F6" xfId="288"/>
    <cellStyle name="F7" xfId="289"/>
    <cellStyle name="F8" xfId="290"/>
    <cellStyle name="Fixed" xfId="291"/>
    <cellStyle name="Fixed 2" xfId="292"/>
    <cellStyle name="Good" xfId="293"/>
    <cellStyle name="Grey" xfId="294"/>
    <cellStyle name="HEADER" xfId="295"/>
    <cellStyle name="Header1" xfId="296"/>
    <cellStyle name="Header2" xfId="297"/>
    <cellStyle name="Heading 1" xfId="298"/>
    <cellStyle name="Heading 1 2" xfId="299"/>
    <cellStyle name="Heading 1 3" xfId="300"/>
    <cellStyle name="Heading 2" xfId="301"/>
    <cellStyle name="Heading 2 2" xfId="302"/>
    <cellStyle name="Heading 2 3" xfId="303"/>
    <cellStyle name="Heading 3" xfId="304"/>
    <cellStyle name="Heading 4" xfId="305"/>
    <cellStyle name="Heading1" xfId="306"/>
    <cellStyle name="Heading2" xfId="307"/>
    <cellStyle name="Hyperlink_NEGS" xfId="308"/>
    <cellStyle name="Input" xfId="309"/>
    <cellStyle name="Input [yellow]" xfId="310"/>
    <cellStyle name="Linked Cell" xfId="311"/>
    <cellStyle name="Model" xfId="312"/>
    <cellStyle name="Neutral" xfId="313"/>
    <cellStyle name="no dec" xfId="314"/>
    <cellStyle name="Normal - Style1" xfId="315"/>
    <cellStyle name="Normal - 유형1" xfId="316"/>
    <cellStyle name="Normal_ SG&amp;A Bridge" xfId="317"/>
    <cellStyle name="Note" xfId="318"/>
    <cellStyle name="Œ…?æ맖?e [0.00]_laroux" xfId="319"/>
    <cellStyle name="Œ…?æ맖?e_laroux" xfId="320"/>
    <cellStyle name="Output" xfId="321"/>
    <cellStyle name="Percent" xfId="322"/>
    <cellStyle name="Percent [2]" xfId="323"/>
    <cellStyle name="RevList" xfId="324"/>
    <cellStyle name="subhead" xfId="325"/>
    <cellStyle name="Subtotal" xfId="326"/>
    <cellStyle name="Title" xfId="327"/>
    <cellStyle name="title [1]" xfId="328"/>
    <cellStyle name="title [2]" xfId="329"/>
    <cellStyle name="Total" xfId="330"/>
    <cellStyle name="Total 2" xfId="331"/>
    <cellStyle name="Total 3" xfId="332"/>
    <cellStyle name="Warning Text" xfId="333"/>
    <cellStyle name="μU¿¡ ¿A´A CIAIÆU¸μAⓒ" xfId="334"/>
    <cellStyle name="강조색1 10" xfId="335"/>
    <cellStyle name="강조색1 2" xfId="336"/>
    <cellStyle name="강조색1 3" xfId="337"/>
    <cellStyle name="강조색1 4" xfId="338"/>
    <cellStyle name="강조색1 5" xfId="339"/>
    <cellStyle name="강조색1 6" xfId="340"/>
    <cellStyle name="강조색1 7" xfId="341"/>
    <cellStyle name="강조색1 8" xfId="342"/>
    <cellStyle name="강조색1 9" xfId="343"/>
    <cellStyle name="강조색2 10" xfId="344"/>
    <cellStyle name="강조색2 2" xfId="345"/>
    <cellStyle name="강조색2 3" xfId="346"/>
    <cellStyle name="강조색2 4" xfId="347"/>
    <cellStyle name="강조색2 5" xfId="348"/>
    <cellStyle name="강조색2 6" xfId="349"/>
    <cellStyle name="강조색2 7" xfId="350"/>
    <cellStyle name="강조색2 8" xfId="351"/>
    <cellStyle name="강조색2 9" xfId="352"/>
    <cellStyle name="강조색3 10" xfId="353"/>
    <cellStyle name="강조색3 2" xfId="354"/>
    <cellStyle name="강조색3 3" xfId="355"/>
    <cellStyle name="강조색3 4" xfId="356"/>
    <cellStyle name="강조색3 5" xfId="357"/>
    <cellStyle name="강조색3 6" xfId="358"/>
    <cellStyle name="강조색3 7" xfId="359"/>
    <cellStyle name="강조색3 8" xfId="360"/>
    <cellStyle name="강조색3 9" xfId="361"/>
    <cellStyle name="강조색4 10" xfId="362"/>
    <cellStyle name="강조색4 2" xfId="363"/>
    <cellStyle name="강조색4 3" xfId="364"/>
    <cellStyle name="강조색4 4" xfId="365"/>
    <cellStyle name="강조색4 5" xfId="366"/>
    <cellStyle name="강조색4 6" xfId="367"/>
    <cellStyle name="강조색4 7" xfId="368"/>
    <cellStyle name="강조색4 8" xfId="369"/>
    <cellStyle name="강조색4 9" xfId="370"/>
    <cellStyle name="강조색5 10" xfId="371"/>
    <cellStyle name="강조색5 2" xfId="372"/>
    <cellStyle name="강조색5 3" xfId="373"/>
    <cellStyle name="강조색5 4" xfId="374"/>
    <cellStyle name="강조색5 5" xfId="375"/>
    <cellStyle name="강조색5 6" xfId="376"/>
    <cellStyle name="강조색5 7" xfId="377"/>
    <cellStyle name="강조색5 8" xfId="378"/>
    <cellStyle name="강조색5 9" xfId="379"/>
    <cellStyle name="강조색6 10" xfId="380"/>
    <cellStyle name="강조색6 2" xfId="381"/>
    <cellStyle name="강조색6 3" xfId="382"/>
    <cellStyle name="강조색6 4" xfId="383"/>
    <cellStyle name="강조색6 5" xfId="384"/>
    <cellStyle name="강조색6 6" xfId="385"/>
    <cellStyle name="강조색6 7" xfId="386"/>
    <cellStyle name="강조색6 8" xfId="387"/>
    <cellStyle name="강조색6 9" xfId="388"/>
    <cellStyle name="경고문 10" xfId="389"/>
    <cellStyle name="경고문 2" xfId="390"/>
    <cellStyle name="경고문 3" xfId="391"/>
    <cellStyle name="경고문 4" xfId="392"/>
    <cellStyle name="경고문 5" xfId="393"/>
    <cellStyle name="경고문 6" xfId="394"/>
    <cellStyle name="경고문 7" xfId="395"/>
    <cellStyle name="경고문 8" xfId="396"/>
    <cellStyle name="경고문 9" xfId="397"/>
    <cellStyle name="계산 10" xfId="398"/>
    <cellStyle name="계산 2" xfId="399"/>
    <cellStyle name="계산 3" xfId="400"/>
    <cellStyle name="계산 4" xfId="401"/>
    <cellStyle name="계산 5" xfId="402"/>
    <cellStyle name="계산 6" xfId="403"/>
    <cellStyle name="계산 7" xfId="404"/>
    <cellStyle name="계산 8" xfId="405"/>
    <cellStyle name="계산 9" xfId="406"/>
    <cellStyle name="고정소숫점" xfId="407"/>
    <cellStyle name="고정출력1" xfId="408"/>
    <cellStyle name="고정출력2" xfId="409"/>
    <cellStyle name="나쁨 10" xfId="410"/>
    <cellStyle name="나쁨 2" xfId="411"/>
    <cellStyle name="나쁨 3" xfId="412"/>
    <cellStyle name="나쁨 4" xfId="413"/>
    <cellStyle name="나쁨 5" xfId="414"/>
    <cellStyle name="나쁨 6" xfId="415"/>
    <cellStyle name="나쁨 7" xfId="416"/>
    <cellStyle name="나쁨 8" xfId="417"/>
    <cellStyle name="나쁨 9" xfId="418"/>
    <cellStyle name="날짜" xfId="419"/>
    <cellStyle name="내역서" xfId="420"/>
    <cellStyle name="달러" xfId="421"/>
    <cellStyle name="뒤에 오는 하이퍼링크" xfId="422"/>
    <cellStyle name="똿뗦먛귟 [0.00]_PRODUCT DETAIL Q1" xfId="423"/>
    <cellStyle name="똿뗦먛귟_PRODUCT DETAIL Q1" xfId="424"/>
    <cellStyle name="메모 10" xfId="425"/>
    <cellStyle name="메모 11" xfId="426"/>
    <cellStyle name="메모 2" xfId="427"/>
    <cellStyle name="메모 3" xfId="428"/>
    <cellStyle name="메모 4" xfId="429"/>
    <cellStyle name="메모 5" xfId="430"/>
    <cellStyle name="메모 6" xfId="431"/>
    <cellStyle name="메모 7" xfId="432"/>
    <cellStyle name="메모 8" xfId="433"/>
    <cellStyle name="메모 9" xfId="434"/>
    <cellStyle name="믅됞 [0.00]_PRODUCT DETAIL Q1" xfId="435"/>
    <cellStyle name="믅됞_PRODUCT DETAIL Q1" xfId="436"/>
    <cellStyle name="백분율" xfId="6" builtinId="5"/>
    <cellStyle name="백분율 [0]" xfId="437"/>
    <cellStyle name="백분율 [2]" xfId="438"/>
    <cellStyle name="보통 10" xfId="439"/>
    <cellStyle name="보통 2" xfId="440"/>
    <cellStyle name="보통 3" xfId="441"/>
    <cellStyle name="보통 4" xfId="442"/>
    <cellStyle name="보통 5" xfId="443"/>
    <cellStyle name="보통 6" xfId="444"/>
    <cellStyle name="보통 7" xfId="445"/>
    <cellStyle name="보통 8" xfId="446"/>
    <cellStyle name="보통 9" xfId="447"/>
    <cellStyle name="뷭?_?긚??_1" xfId="448"/>
    <cellStyle name="설명 텍스트 10" xfId="449"/>
    <cellStyle name="설명 텍스트 2" xfId="450"/>
    <cellStyle name="설명 텍스트 3" xfId="451"/>
    <cellStyle name="설명 텍스트 4" xfId="452"/>
    <cellStyle name="설명 텍스트 5" xfId="453"/>
    <cellStyle name="설명 텍스트 6" xfId="454"/>
    <cellStyle name="설명 텍스트 7" xfId="455"/>
    <cellStyle name="설명 텍스트 8" xfId="456"/>
    <cellStyle name="설명 텍스트 9" xfId="457"/>
    <cellStyle name="셀 확인 10" xfId="458"/>
    <cellStyle name="셀 확인 2" xfId="459"/>
    <cellStyle name="셀 확인 3" xfId="460"/>
    <cellStyle name="셀 확인 4" xfId="461"/>
    <cellStyle name="셀 확인 5" xfId="462"/>
    <cellStyle name="셀 확인 6" xfId="463"/>
    <cellStyle name="셀 확인 7" xfId="464"/>
    <cellStyle name="셀 확인 8" xfId="465"/>
    <cellStyle name="셀 확인 9" xfId="466"/>
    <cellStyle name="숫자(R)" xfId="467"/>
    <cellStyle name="쉼표 [0]" xfId="1" builtinId="6"/>
    <cellStyle name="쉼표 [0] 10" xfId="469"/>
    <cellStyle name="쉼표 [0] 10 2" xfId="622"/>
    <cellStyle name="쉼표 [0] 10 2 2" xfId="652"/>
    <cellStyle name="쉼표 [0] 10 2 2 2" xfId="716"/>
    <cellStyle name="쉼표 [0] 10 2 3" xfId="686"/>
    <cellStyle name="쉼표 [0] 10 3" xfId="639"/>
    <cellStyle name="쉼표 [0] 10 3 2" xfId="703"/>
    <cellStyle name="쉼표 [0] 10 4" xfId="673"/>
    <cellStyle name="쉼표 [0] 11" xfId="470"/>
    <cellStyle name="쉼표 [0] 11 2" xfId="623"/>
    <cellStyle name="쉼표 [0] 11 2 2" xfId="653"/>
    <cellStyle name="쉼표 [0] 11 2 2 2" xfId="717"/>
    <cellStyle name="쉼표 [0] 11 2 3" xfId="687"/>
    <cellStyle name="쉼표 [0] 11 3" xfId="640"/>
    <cellStyle name="쉼표 [0] 11 3 2" xfId="704"/>
    <cellStyle name="쉼표 [0] 11 4" xfId="674"/>
    <cellStyle name="쉼표 [0] 12" xfId="471"/>
    <cellStyle name="쉼표 [0] 12 2" xfId="624"/>
    <cellStyle name="쉼표 [0] 12 2 2" xfId="654"/>
    <cellStyle name="쉼표 [0] 12 2 2 2" xfId="718"/>
    <cellStyle name="쉼표 [0] 12 2 3" xfId="688"/>
    <cellStyle name="쉼표 [0] 12 3" xfId="641"/>
    <cellStyle name="쉼표 [0] 12 3 2" xfId="705"/>
    <cellStyle name="쉼표 [0] 12 4" xfId="675"/>
    <cellStyle name="쉼표 [0] 13" xfId="468"/>
    <cellStyle name="쉼표 [0] 13 2" xfId="638"/>
    <cellStyle name="쉼표 [0] 13 2 2" xfId="702"/>
    <cellStyle name="쉼표 [0] 13 3" xfId="672"/>
    <cellStyle name="쉼표 [0] 14" xfId="635"/>
    <cellStyle name="쉼표 [0] 14 2" xfId="699"/>
    <cellStyle name="쉼표 [0] 15" xfId="669"/>
    <cellStyle name="쉼표 [0] 2" xfId="5"/>
    <cellStyle name="쉼표 [0] 2 2" xfId="625"/>
    <cellStyle name="쉼표 [0] 2 2 2" xfId="655"/>
    <cellStyle name="쉼표 [0] 2 2 2 2" xfId="719"/>
    <cellStyle name="쉼표 [0] 2 2 3" xfId="668"/>
    <cellStyle name="쉼표 [0] 2 2 3 2" xfId="731"/>
    <cellStyle name="쉼표 [0] 2 2 4" xfId="689"/>
    <cellStyle name="쉼표 [0] 2 3" xfId="472"/>
    <cellStyle name="쉼표 [0] 2 3 2" xfId="642"/>
    <cellStyle name="쉼표 [0] 2 3 2 2" xfId="706"/>
    <cellStyle name="쉼표 [0] 2 3 3" xfId="676"/>
    <cellStyle name="쉼표 [0] 2 4" xfId="637"/>
    <cellStyle name="쉼표 [0] 2 4 2" xfId="701"/>
    <cellStyle name="쉼표 [0] 2 5" xfId="666"/>
    <cellStyle name="쉼표 [0] 2 5 2" xfId="730"/>
    <cellStyle name="쉼표 [0] 2 6" xfId="671"/>
    <cellStyle name="쉼표 [0] 3" xfId="3"/>
    <cellStyle name="쉼표 [0] 3 2" xfId="626"/>
    <cellStyle name="쉼표 [0] 3 2 2" xfId="656"/>
    <cellStyle name="쉼표 [0] 3 2 2 2" xfId="720"/>
    <cellStyle name="쉼표 [0] 3 2 3" xfId="690"/>
    <cellStyle name="쉼표 [0] 3 3" xfId="473"/>
    <cellStyle name="쉼표 [0] 3 3 2" xfId="643"/>
    <cellStyle name="쉼표 [0] 3 3 2 2" xfId="707"/>
    <cellStyle name="쉼표 [0] 3 3 3" xfId="677"/>
    <cellStyle name="쉼표 [0] 3 4" xfId="636"/>
    <cellStyle name="쉼표 [0] 3 4 2" xfId="700"/>
    <cellStyle name="쉼표 [0] 3 5" xfId="670"/>
    <cellStyle name="쉼표 [0] 4" xfId="474"/>
    <cellStyle name="쉼표 [0] 4 2" xfId="627"/>
    <cellStyle name="쉼표 [0] 4 2 2" xfId="657"/>
    <cellStyle name="쉼표 [0] 4 2 2 2" xfId="721"/>
    <cellStyle name="쉼표 [0] 4 2 3" xfId="691"/>
    <cellStyle name="쉼표 [0] 4 3" xfId="644"/>
    <cellStyle name="쉼표 [0] 4 3 2" xfId="708"/>
    <cellStyle name="쉼표 [0] 4 4" xfId="678"/>
    <cellStyle name="쉼표 [0] 5" xfId="475"/>
    <cellStyle name="쉼표 [0] 5 2" xfId="628"/>
    <cellStyle name="쉼표 [0] 5 2 2" xfId="658"/>
    <cellStyle name="쉼표 [0] 5 2 2 2" xfId="722"/>
    <cellStyle name="쉼표 [0] 5 2 3" xfId="692"/>
    <cellStyle name="쉼표 [0] 5 3" xfId="645"/>
    <cellStyle name="쉼표 [0] 5 3 2" xfId="709"/>
    <cellStyle name="쉼표 [0] 5 4" xfId="679"/>
    <cellStyle name="쉼표 [0] 6" xfId="476"/>
    <cellStyle name="쉼표 [0] 6 2" xfId="629"/>
    <cellStyle name="쉼표 [0] 6 2 2" xfId="659"/>
    <cellStyle name="쉼표 [0] 6 2 2 2" xfId="723"/>
    <cellStyle name="쉼표 [0] 6 2 3" xfId="693"/>
    <cellStyle name="쉼표 [0] 6 3" xfId="646"/>
    <cellStyle name="쉼표 [0] 6 3 2" xfId="710"/>
    <cellStyle name="쉼표 [0] 6 4" xfId="680"/>
    <cellStyle name="쉼표 [0] 7" xfId="477"/>
    <cellStyle name="쉼표 [0] 7 2" xfId="630"/>
    <cellStyle name="쉼표 [0] 7 2 2" xfId="660"/>
    <cellStyle name="쉼표 [0] 7 2 2 2" xfId="724"/>
    <cellStyle name="쉼표 [0] 7 2 3" xfId="694"/>
    <cellStyle name="쉼표 [0] 7 3" xfId="647"/>
    <cellStyle name="쉼표 [0] 7 3 2" xfId="711"/>
    <cellStyle name="쉼표 [0] 7 4" xfId="681"/>
    <cellStyle name="쉼표 [0] 8" xfId="478"/>
    <cellStyle name="쉼표 [0] 8 2" xfId="631"/>
    <cellStyle name="쉼표 [0] 8 2 2" xfId="661"/>
    <cellStyle name="쉼표 [0] 8 2 2 2" xfId="725"/>
    <cellStyle name="쉼표 [0] 8 2 3" xfId="695"/>
    <cellStyle name="쉼표 [0] 8 3" xfId="648"/>
    <cellStyle name="쉼표 [0] 8 3 2" xfId="712"/>
    <cellStyle name="쉼표 [0] 8 4" xfId="682"/>
    <cellStyle name="쉼표 [0] 9" xfId="479"/>
    <cellStyle name="쉼표 [0] 9 2" xfId="632"/>
    <cellStyle name="쉼표 [0] 9 2 2" xfId="662"/>
    <cellStyle name="쉼표 [0] 9 2 2 2" xfId="726"/>
    <cellStyle name="쉼표 [0] 9 2 3" xfId="696"/>
    <cellStyle name="쉼표 [0] 9 3" xfId="649"/>
    <cellStyle name="쉼표 [0] 9 3 2" xfId="713"/>
    <cellStyle name="쉼표 [0] 9 4" xfId="683"/>
    <cellStyle name="스타일 1" xfId="480"/>
    <cellStyle name="스타일 1 2" xfId="667"/>
    <cellStyle name="안건회계법인" xfId="481"/>
    <cellStyle name="연결된 셀 10" xfId="482"/>
    <cellStyle name="연결된 셀 2" xfId="483"/>
    <cellStyle name="연결된 셀 3" xfId="484"/>
    <cellStyle name="연결된 셀 4" xfId="485"/>
    <cellStyle name="연결된 셀 5" xfId="486"/>
    <cellStyle name="연결된 셀 6" xfId="487"/>
    <cellStyle name="연결된 셀 7" xfId="488"/>
    <cellStyle name="연결된 셀 8" xfId="489"/>
    <cellStyle name="연결된 셀 9" xfId="490"/>
    <cellStyle name="요약 10" xfId="491"/>
    <cellStyle name="요약 2" xfId="492"/>
    <cellStyle name="요약 3" xfId="493"/>
    <cellStyle name="요약 4" xfId="494"/>
    <cellStyle name="요약 5" xfId="495"/>
    <cellStyle name="요약 6" xfId="496"/>
    <cellStyle name="요약 7" xfId="497"/>
    <cellStyle name="요약 8" xfId="498"/>
    <cellStyle name="요약 9" xfId="499"/>
    <cellStyle name="유영" xfId="500"/>
    <cellStyle name="입력 10" xfId="501"/>
    <cellStyle name="입력 2" xfId="502"/>
    <cellStyle name="입력 3" xfId="503"/>
    <cellStyle name="입력 4" xfId="504"/>
    <cellStyle name="입력 5" xfId="505"/>
    <cellStyle name="입력 6" xfId="506"/>
    <cellStyle name="입력 7" xfId="507"/>
    <cellStyle name="입력 8" xfId="508"/>
    <cellStyle name="입력 9" xfId="509"/>
    <cellStyle name="자리수" xfId="510"/>
    <cellStyle name="자리수0" xfId="511"/>
    <cellStyle name="제목 1 10" xfId="512"/>
    <cellStyle name="제목 1 2" xfId="513"/>
    <cellStyle name="제목 1 3" xfId="514"/>
    <cellStyle name="제목 1 4" xfId="515"/>
    <cellStyle name="제목 1 5" xfId="516"/>
    <cellStyle name="제목 1 6" xfId="517"/>
    <cellStyle name="제목 1 7" xfId="518"/>
    <cellStyle name="제목 1 8" xfId="519"/>
    <cellStyle name="제목 1 9" xfId="520"/>
    <cellStyle name="제목 10" xfId="521"/>
    <cellStyle name="제목 11" xfId="522"/>
    <cellStyle name="제목 12" xfId="523"/>
    <cellStyle name="제목 13" xfId="524"/>
    <cellStyle name="제목 14" xfId="525"/>
    <cellStyle name="제목 15" xfId="526"/>
    <cellStyle name="제목 16" xfId="527"/>
    <cellStyle name="제목 17" xfId="528"/>
    <cellStyle name="제목 18" xfId="529"/>
    <cellStyle name="제목 19" xfId="530"/>
    <cellStyle name="제목 2 10" xfId="531"/>
    <cellStyle name="제목 2 2" xfId="532"/>
    <cellStyle name="제목 2 3" xfId="533"/>
    <cellStyle name="제목 2 4" xfId="534"/>
    <cellStyle name="제목 2 5" xfId="535"/>
    <cellStyle name="제목 2 6" xfId="536"/>
    <cellStyle name="제목 2 7" xfId="537"/>
    <cellStyle name="제목 2 8" xfId="538"/>
    <cellStyle name="제목 2 9" xfId="539"/>
    <cellStyle name="제목 20" xfId="540"/>
    <cellStyle name="제목 21" xfId="541"/>
    <cellStyle name="제목 22" xfId="542"/>
    <cellStyle name="제목 23" xfId="543"/>
    <cellStyle name="제목 24" xfId="544"/>
    <cellStyle name="제목 3 10" xfId="545"/>
    <cellStyle name="제목 3 2" xfId="546"/>
    <cellStyle name="제목 3 3" xfId="547"/>
    <cellStyle name="제목 3 4" xfId="548"/>
    <cellStyle name="제목 3 5" xfId="549"/>
    <cellStyle name="제목 3 6" xfId="550"/>
    <cellStyle name="제목 3 7" xfId="551"/>
    <cellStyle name="제목 3 8" xfId="552"/>
    <cellStyle name="제목 3 9" xfId="553"/>
    <cellStyle name="제목 4 10" xfId="554"/>
    <cellStyle name="제목 4 2" xfId="555"/>
    <cellStyle name="제목 4 3" xfId="556"/>
    <cellStyle name="제목 4 4" xfId="557"/>
    <cellStyle name="제목 4 5" xfId="558"/>
    <cellStyle name="제목 4 6" xfId="559"/>
    <cellStyle name="제목 4 7" xfId="560"/>
    <cellStyle name="제목 4 8" xfId="561"/>
    <cellStyle name="제목 4 9" xfId="562"/>
    <cellStyle name="제목 5" xfId="563"/>
    <cellStyle name="제목 6" xfId="564"/>
    <cellStyle name="제목 7" xfId="565"/>
    <cellStyle name="제목 8" xfId="566"/>
    <cellStyle name="제목 9" xfId="567"/>
    <cellStyle name="제목[1 줄]" xfId="568"/>
    <cellStyle name="제목[2줄 아래]" xfId="569"/>
    <cellStyle name="제목[2줄 위]" xfId="570"/>
    <cellStyle name="제목1" xfId="571"/>
    <cellStyle name="좋음 10" xfId="572"/>
    <cellStyle name="좋음 2" xfId="573"/>
    <cellStyle name="좋음 3" xfId="574"/>
    <cellStyle name="좋음 4" xfId="575"/>
    <cellStyle name="좋음 5" xfId="576"/>
    <cellStyle name="좋음 6" xfId="577"/>
    <cellStyle name="좋음 7" xfId="578"/>
    <cellStyle name="좋음 8" xfId="579"/>
    <cellStyle name="좋음 9" xfId="580"/>
    <cellStyle name="지정되지 않음" xfId="581"/>
    <cellStyle name="출력 10" xfId="582"/>
    <cellStyle name="출력 2" xfId="583"/>
    <cellStyle name="출력 3" xfId="584"/>
    <cellStyle name="출력 4" xfId="585"/>
    <cellStyle name="출력 5" xfId="586"/>
    <cellStyle name="출력 6" xfId="587"/>
    <cellStyle name="출력 7" xfId="588"/>
    <cellStyle name="출력 8" xfId="589"/>
    <cellStyle name="출력 9" xfId="590"/>
    <cellStyle name="콤마 [0]_  종  합  " xfId="591"/>
    <cellStyle name="콤마 [2]" xfId="592"/>
    <cellStyle name="콤마_  종  합  " xfId="593"/>
    <cellStyle name="통화 [0] 2" xfId="594"/>
    <cellStyle name="통화 [0] 2 2" xfId="595"/>
    <cellStyle name="통화 [0] 2 2 2" xfId="633"/>
    <cellStyle name="통화 [0] 2 2 2 2" xfId="663"/>
    <cellStyle name="통화 [0] 2 2 2 2 2" xfId="727"/>
    <cellStyle name="통화 [0] 2 2 2 3" xfId="697"/>
    <cellStyle name="통화 [0] 2 2 3" xfId="651"/>
    <cellStyle name="통화 [0] 2 2 3 2" xfId="715"/>
    <cellStyle name="통화 [0] 2 2 4" xfId="685"/>
    <cellStyle name="통화 [0] 2 3" xfId="634"/>
    <cellStyle name="통화 [0] 2 3 2" xfId="664"/>
    <cellStyle name="통화 [0] 2 3 2 2" xfId="728"/>
    <cellStyle name="통화 [0] 2 3 3" xfId="698"/>
    <cellStyle name="통화 [0] 2 4" xfId="650"/>
    <cellStyle name="통화 [0] 2 4 2" xfId="714"/>
    <cellStyle name="통화 [0] 2 5" xfId="684"/>
    <cellStyle name="통화 [0] 3" xfId="665"/>
    <cellStyle name="통화 [0] 3 2" xfId="729"/>
    <cellStyle name="퍼센트" xfId="596"/>
    <cellStyle name="표준" xfId="0" builtinId="0"/>
    <cellStyle name="표준 10" xfId="597"/>
    <cellStyle name="표준 11" xfId="598"/>
    <cellStyle name="표준 12" xfId="599"/>
    <cellStyle name="표준 13" xfId="600"/>
    <cellStyle name="표준 14" xfId="601"/>
    <cellStyle name="표준 15" xfId="602"/>
    <cellStyle name="표준 16" xfId="603"/>
    <cellStyle name="표준 17" xfId="604"/>
    <cellStyle name="표준 18" xfId="605"/>
    <cellStyle name="표준 19" xfId="606"/>
    <cellStyle name="표준 2" xfId="4"/>
    <cellStyle name="표준 2 2" xfId="607"/>
    <cellStyle name="표준 20" xfId="608"/>
    <cellStyle name="표준 21" xfId="609"/>
    <cellStyle name="표준 22" xfId="7"/>
    <cellStyle name="표준 3" xfId="2"/>
    <cellStyle name="표준 3 2" xfId="610"/>
    <cellStyle name="표준 4" xfId="611"/>
    <cellStyle name="표준 5" xfId="612"/>
    <cellStyle name="표준 6" xfId="613"/>
    <cellStyle name="표준 7" xfId="614"/>
    <cellStyle name="표준 8" xfId="615"/>
    <cellStyle name="표준 9" xfId="616"/>
    <cellStyle name="標準_Akia(F）-8" xfId="617"/>
    <cellStyle name="하이퍼링크 2" xfId="618"/>
    <cellStyle name="합산" xfId="619"/>
    <cellStyle name="화폐기호" xfId="620"/>
    <cellStyle name="화폐기호0" xfId="6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Q47"/>
  <sheetViews>
    <sheetView topLeftCell="C13" zoomScaleNormal="100" workbookViewId="0">
      <selection activeCell="J31" sqref="J31"/>
    </sheetView>
  </sheetViews>
  <sheetFormatPr defaultColWidth="8.75" defaultRowHeight="15" customHeight="1"/>
  <cols>
    <col min="1" max="1" width="3" style="35" customWidth="1"/>
    <col min="2" max="2" width="14.125" style="35" bestFit="1" customWidth="1"/>
    <col min="3" max="3" width="55.25" style="2" bestFit="1" customWidth="1"/>
    <col min="4" max="4" width="35.625" style="2" bestFit="1" customWidth="1"/>
    <col min="5" max="5" width="15" style="35" bestFit="1" customWidth="1"/>
    <col min="6" max="6" width="7.125" style="35" bestFit="1" customWidth="1"/>
    <col min="7" max="7" width="30.625" style="7" bestFit="1" customWidth="1"/>
    <col min="8" max="8" width="15" style="35" bestFit="1" customWidth="1"/>
    <col min="9" max="9" width="20.625" style="35" bestFit="1" customWidth="1"/>
    <col min="10" max="11" width="15" style="35" bestFit="1" customWidth="1"/>
    <col min="12" max="12" width="14.125" style="35" bestFit="1" customWidth="1"/>
    <col min="13" max="13" width="14.125" style="60" bestFit="1" customWidth="1"/>
    <col min="14" max="14" width="33.375" style="60" bestFit="1" customWidth="1"/>
    <col min="15" max="15" width="15" style="35" bestFit="1" customWidth="1"/>
    <col min="16" max="16" width="12.75" style="35" bestFit="1" customWidth="1"/>
    <col min="17" max="17" width="3.75" style="35" bestFit="1" customWidth="1"/>
    <col min="18" max="16384" width="8.75" style="35"/>
  </cols>
  <sheetData>
    <row r="1" spans="2:16" ht="15" customHeight="1" thickBot="1"/>
    <row r="2" spans="2:16" ht="38.25" thickBot="1">
      <c r="B2" s="170" t="s">
        <v>73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</row>
    <row r="4" spans="2:16" ht="38.25" customHeight="1">
      <c r="B4" s="162" t="s">
        <v>3</v>
      </c>
      <c r="C4" s="162"/>
      <c r="D4" s="162"/>
      <c r="E4" s="162"/>
      <c r="F4" s="162"/>
      <c r="G4" s="162"/>
    </row>
    <row r="5" spans="2:16" ht="18.75" customHeight="1" thickBot="1">
      <c r="B5" s="1"/>
      <c r="G5" s="13"/>
    </row>
    <row r="6" spans="2:16" ht="23.25" customHeight="1">
      <c r="B6" s="163" t="s">
        <v>2</v>
      </c>
      <c r="C6" s="164"/>
      <c r="D6" s="39" t="s">
        <v>17</v>
      </c>
      <c r="E6" s="39" t="s">
        <v>0</v>
      </c>
      <c r="F6" s="39" t="s">
        <v>67</v>
      </c>
      <c r="G6" s="47" t="s">
        <v>1</v>
      </c>
      <c r="H6" s="14" t="s">
        <v>74</v>
      </c>
      <c r="I6" s="58" t="s">
        <v>68</v>
      </c>
      <c r="J6" s="58" t="s">
        <v>69</v>
      </c>
      <c r="K6" s="58" t="s">
        <v>70</v>
      </c>
      <c r="L6" s="58" t="s">
        <v>71</v>
      </c>
      <c r="M6" s="123" t="s">
        <v>72</v>
      </c>
      <c r="N6" s="73" t="s">
        <v>89</v>
      </c>
      <c r="O6" s="15" t="s">
        <v>31</v>
      </c>
      <c r="P6" s="15" t="s">
        <v>75</v>
      </c>
    </row>
    <row r="7" spans="2:16" ht="23.25" customHeight="1">
      <c r="B7" s="165" t="s">
        <v>4</v>
      </c>
      <c r="C7" s="166"/>
      <c r="D7" s="37"/>
      <c r="E7" s="9">
        <f>E11+E15+E30+E33</f>
        <v>337402949.94758064</v>
      </c>
      <c r="F7" s="41">
        <f t="shared" ref="F7:F37" si="0">E7/$E$37</f>
        <v>0.87464866152373821</v>
      </c>
      <c r="G7" s="48"/>
      <c r="H7" s="16">
        <f t="shared" ref="H7:P7" si="1">H11+H15+H30+H33</f>
        <v>32651944.142857142</v>
      </c>
      <c r="I7" s="9">
        <f t="shared" si="1"/>
        <v>40951883.142857142</v>
      </c>
      <c r="J7" s="9" t="e">
        <f t="shared" si="1"/>
        <v>#REF!</v>
      </c>
      <c r="K7" s="9" t="e">
        <f t="shared" si="1"/>
        <v>#REF!</v>
      </c>
      <c r="L7" s="9">
        <f t="shared" si="1"/>
        <v>58261144.142857142</v>
      </c>
      <c r="M7" s="124">
        <f t="shared" si="1"/>
        <v>69707190.285714284</v>
      </c>
      <c r="N7" s="61" t="e">
        <f t="shared" si="1"/>
        <v>#REF!</v>
      </c>
      <c r="O7" s="17" t="e">
        <f t="shared" si="1"/>
        <v>#REF!</v>
      </c>
      <c r="P7" s="17" t="e">
        <f t="shared" si="1"/>
        <v>#REF!</v>
      </c>
    </row>
    <row r="8" spans="2:16" ht="23.25" customHeight="1">
      <c r="B8" s="167" t="s">
        <v>5</v>
      </c>
      <c r="C8" s="12" t="s">
        <v>20</v>
      </c>
      <c r="D8" s="12" t="s">
        <v>55</v>
      </c>
      <c r="E8" s="3">
        <v>25704140</v>
      </c>
      <c r="F8" s="42">
        <f t="shared" si="0"/>
        <v>6.6632765511124389E-2</v>
      </c>
      <c r="G8" s="49"/>
      <c r="H8" s="139">
        <f>E8/7</f>
        <v>3672020</v>
      </c>
      <c r="I8" s="140">
        <f>$E8/7</f>
        <v>3672020</v>
      </c>
      <c r="J8" s="59">
        <f>$E8/7</f>
        <v>3672020</v>
      </c>
      <c r="K8" s="59">
        <f>$E8/7</f>
        <v>3672020</v>
      </c>
      <c r="L8" s="59">
        <f>$E8/7</f>
        <v>3672020</v>
      </c>
      <c r="M8" s="125">
        <f>$E8/7*2</f>
        <v>7344040</v>
      </c>
      <c r="N8" s="62"/>
      <c r="O8" s="23">
        <f>SUM(H8:N8)</f>
        <v>25704140</v>
      </c>
      <c r="P8" s="23">
        <f>E8-O8</f>
        <v>0</v>
      </c>
    </row>
    <row r="9" spans="2:16" ht="23.25" customHeight="1">
      <c r="B9" s="168"/>
      <c r="C9" s="12" t="s">
        <v>20</v>
      </c>
      <c r="D9" s="12" t="s">
        <v>56</v>
      </c>
      <c r="E9" s="3">
        <v>9893080</v>
      </c>
      <c r="F9" s="42">
        <f t="shared" si="0"/>
        <v>2.5645801797795784E-2</v>
      </c>
      <c r="G9" s="49"/>
      <c r="H9" s="139">
        <f>E9/7</f>
        <v>1413297.142857143</v>
      </c>
      <c r="I9" s="140">
        <f t="shared" ref="I9:L10" si="2">$E9/7</f>
        <v>1413297.142857143</v>
      </c>
      <c r="J9" s="59">
        <f t="shared" si="2"/>
        <v>1413297.142857143</v>
      </c>
      <c r="K9" s="59">
        <f t="shared" si="2"/>
        <v>1413297.142857143</v>
      </c>
      <c r="L9" s="59">
        <f t="shared" si="2"/>
        <v>1413297.142857143</v>
      </c>
      <c r="M9" s="125">
        <f>$E9/7*2</f>
        <v>2826594.2857142859</v>
      </c>
      <c r="N9" s="62"/>
      <c r="O9" s="23">
        <f>SUM(H9:N9)</f>
        <v>9893080</v>
      </c>
      <c r="P9" s="23">
        <f>E9-O9</f>
        <v>0</v>
      </c>
    </row>
    <row r="10" spans="2:16" ht="23.25" customHeight="1">
      <c r="B10" s="168"/>
      <c r="C10" s="29" t="s">
        <v>25</v>
      </c>
      <c r="D10" s="29" t="s">
        <v>57</v>
      </c>
      <c r="E10" s="3">
        <v>4997489</v>
      </c>
      <c r="F10" s="43">
        <f t="shared" si="0"/>
        <v>1.2954975839745019E-2</v>
      </c>
      <c r="G10" s="49"/>
      <c r="H10" s="139">
        <f>E10/7</f>
        <v>713927</v>
      </c>
      <c r="I10" s="140">
        <f t="shared" si="2"/>
        <v>713927</v>
      </c>
      <c r="J10" s="59">
        <f t="shared" si="2"/>
        <v>713927</v>
      </c>
      <c r="K10" s="59">
        <f t="shared" si="2"/>
        <v>713927</v>
      </c>
      <c r="L10" s="59">
        <f t="shared" si="2"/>
        <v>713927</v>
      </c>
      <c r="M10" s="125">
        <f>$E10/7*2</f>
        <v>1427854</v>
      </c>
      <c r="N10" s="62"/>
      <c r="O10" s="23">
        <f>SUM(H10:N10)</f>
        <v>4997489</v>
      </c>
      <c r="P10" s="23">
        <f>E10-O10</f>
        <v>0</v>
      </c>
    </row>
    <row r="11" spans="2:16" ht="23.25" customHeight="1">
      <c r="B11" s="169"/>
      <c r="C11" s="8" t="s">
        <v>21</v>
      </c>
      <c r="D11" s="8"/>
      <c r="E11" s="5">
        <f>SUM(E8:E10)</f>
        <v>40594709</v>
      </c>
      <c r="F11" s="44">
        <f t="shared" si="0"/>
        <v>0.10523354314866519</v>
      </c>
      <c r="G11" s="50"/>
      <c r="H11" s="20">
        <f t="shared" ref="H11:M11" si="3">SUM(H8:H10)</f>
        <v>5799244.1428571427</v>
      </c>
      <c r="I11" s="5">
        <f t="shared" si="3"/>
        <v>5799244.1428571427</v>
      </c>
      <c r="J11" s="5">
        <f t="shared" si="3"/>
        <v>5799244.1428571427</v>
      </c>
      <c r="K11" s="5">
        <f t="shared" si="3"/>
        <v>5799244.1428571427</v>
      </c>
      <c r="L11" s="5">
        <f t="shared" si="3"/>
        <v>5799244.1428571427</v>
      </c>
      <c r="M11" s="126">
        <f t="shared" si="3"/>
        <v>11598488.285714285</v>
      </c>
      <c r="N11" s="64"/>
      <c r="O11" s="21">
        <f>SUM(O8:O10)</f>
        <v>40594709</v>
      </c>
      <c r="P11" s="21">
        <f>SUM(P8:P10)</f>
        <v>0</v>
      </c>
    </row>
    <row r="12" spans="2:16" ht="23.25" customHeight="1">
      <c r="B12" s="167" t="s">
        <v>18</v>
      </c>
      <c r="C12" s="29" t="s">
        <v>30</v>
      </c>
      <c r="D12" s="29" t="s">
        <v>58</v>
      </c>
      <c r="E12" s="4">
        <v>8800000</v>
      </c>
      <c r="F12" s="43">
        <f t="shared" si="0"/>
        <v>2.2812213771707383E-2</v>
      </c>
      <c r="G12" s="51"/>
      <c r="H12" s="141">
        <v>5866600</v>
      </c>
      <c r="I12" s="55"/>
      <c r="J12" s="55"/>
      <c r="K12" s="55"/>
      <c r="L12" s="55"/>
      <c r="M12" s="127">
        <f>E12-H12</f>
        <v>2933400</v>
      </c>
      <c r="N12" s="65"/>
      <c r="O12" s="23">
        <f>SUM(H12:N12)</f>
        <v>8800000</v>
      </c>
      <c r="P12" s="23">
        <f>E12-O12</f>
        <v>0</v>
      </c>
    </row>
    <row r="13" spans="2:16" ht="23.25" customHeight="1">
      <c r="B13" s="168"/>
      <c r="C13" s="29" t="s">
        <v>30</v>
      </c>
      <c r="D13" s="12" t="s">
        <v>59</v>
      </c>
      <c r="E13" s="4">
        <v>9400000</v>
      </c>
      <c r="F13" s="42">
        <f t="shared" si="0"/>
        <v>2.4367591983414708E-2</v>
      </c>
      <c r="G13" s="49" t="s">
        <v>54</v>
      </c>
      <c r="H13" s="22"/>
      <c r="I13" s="55"/>
      <c r="J13" s="55">
        <v>9400000</v>
      </c>
      <c r="K13" s="55"/>
      <c r="L13" s="55"/>
      <c r="M13" s="127"/>
      <c r="N13" s="65"/>
      <c r="O13" s="23">
        <f>SUM(H13:N13)</f>
        <v>9400000</v>
      </c>
      <c r="P13" s="23">
        <f>E13-O13</f>
        <v>0</v>
      </c>
    </row>
    <row r="14" spans="2:16" ht="23.25" customHeight="1">
      <c r="B14" s="168"/>
      <c r="C14" s="12" t="s">
        <v>19</v>
      </c>
      <c r="D14" s="12" t="s">
        <v>35</v>
      </c>
      <c r="E14" s="4">
        <v>3341740.9475806449</v>
      </c>
      <c r="F14" s="42">
        <f t="shared" si="0"/>
        <v>8.6627850983951905E-3</v>
      </c>
      <c r="G14" s="49"/>
      <c r="H14" s="89"/>
      <c r="I14" s="142">
        <v>3341741</v>
      </c>
      <c r="J14" s="34"/>
      <c r="K14" s="34"/>
      <c r="L14" s="34"/>
      <c r="M14" s="128"/>
      <c r="N14" s="67"/>
      <c r="O14" s="23">
        <f>SUM(H14:N14)</f>
        <v>3341741</v>
      </c>
      <c r="P14" s="23">
        <f>E14-O14</f>
        <v>-5.2419355139136314E-2</v>
      </c>
    </row>
    <row r="15" spans="2:16" ht="23.25" customHeight="1">
      <c r="B15" s="169"/>
      <c r="C15" s="8" t="s">
        <v>22</v>
      </c>
      <c r="D15" s="8"/>
      <c r="E15" s="5">
        <f>SUM(E12:E14)</f>
        <v>21541740.947580643</v>
      </c>
      <c r="F15" s="44">
        <f t="shared" si="0"/>
        <v>5.5842590853517275E-2</v>
      </c>
      <c r="G15" s="50"/>
      <c r="H15" s="20">
        <f t="shared" ref="H15:M15" si="4">SUM(H12:H14)</f>
        <v>5866600</v>
      </c>
      <c r="I15" s="5">
        <f t="shared" si="4"/>
        <v>3341741</v>
      </c>
      <c r="J15" s="5">
        <f t="shared" si="4"/>
        <v>9400000</v>
      </c>
      <c r="K15" s="5">
        <f t="shared" si="4"/>
        <v>0</v>
      </c>
      <c r="L15" s="5">
        <f t="shared" si="4"/>
        <v>0</v>
      </c>
      <c r="M15" s="126">
        <f t="shared" si="4"/>
        <v>2933400</v>
      </c>
      <c r="N15" s="64"/>
      <c r="O15" s="21">
        <f>SUM(O12:O14)</f>
        <v>21541741</v>
      </c>
      <c r="P15" s="21">
        <f>SUM(P12:P14)</f>
        <v>-5.2419355139136314E-2</v>
      </c>
    </row>
    <row r="16" spans="2:16" ht="23.25" customHeight="1">
      <c r="B16" s="168"/>
      <c r="C16" s="175" t="s">
        <v>63</v>
      </c>
      <c r="D16" s="12" t="s">
        <v>60</v>
      </c>
      <c r="E16" s="3">
        <v>4000000</v>
      </c>
      <c r="F16" s="42">
        <f t="shared" si="0"/>
        <v>1.0369188078048812E-2</v>
      </c>
      <c r="G16" s="49"/>
      <c r="H16" s="18"/>
      <c r="I16" s="145">
        <f>963423+1149775</f>
        <v>2113198</v>
      </c>
      <c r="J16" s="54">
        <f>180000+180000+180000+90000+90000</f>
        <v>720000</v>
      </c>
      <c r="K16" s="54">
        <f>90000*4</f>
        <v>360000</v>
      </c>
      <c r="L16" s="54">
        <f>90000*4</f>
        <v>360000</v>
      </c>
      <c r="M16" s="129">
        <f>E16-I16-J16-K16-L16</f>
        <v>446802</v>
      </c>
      <c r="N16" s="69"/>
      <c r="O16" s="23">
        <f>SUM(H16:N16)</f>
        <v>4000000</v>
      </c>
      <c r="P16" s="23">
        <f>E16-O16</f>
        <v>0</v>
      </c>
    </row>
    <row r="17" spans="2:16" ht="23.25" customHeight="1">
      <c r="B17" s="168"/>
      <c r="C17" s="176"/>
      <c r="D17" s="12" t="s">
        <v>61</v>
      </c>
      <c r="E17" s="3">
        <v>1500000</v>
      </c>
      <c r="F17" s="42">
        <f t="shared" si="0"/>
        <v>3.8884455292683045E-3</v>
      </c>
      <c r="G17" s="49"/>
      <c r="H17" s="18"/>
      <c r="I17" s="54"/>
      <c r="J17" s="54"/>
      <c r="K17" s="54"/>
      <c r="L17" s="54"/>
      <c r="M17" s="129"/>
      <c r="N17" s="68">
        <v>1500000</v>
      </c>
      <c r="O17" s="23">
        <f t="shared" ref="O17:O32" si="5">SUM(H17:N17)</f>
        <v>1500000</v>
      </c>
      <c r="P17" s="23">
        <f t="shared" ref="P17:P29" si="6">E17-O17</f>
        <v>0</v>
      </c>
    </row>
    <row r="18" spans="2:16" ht="23.25" customHeight="1">
      <c r="B18" s="168"/>
      <c r="C18" s="177" t="s">
        <v>62</v>
      </c>
      <c r="D18" s="32" t="s">
        <v>38</v>
      </c>
      <c r="E18" s="33">
        <v>72000000</v>
      </c>
      <c r="F18" s="45">
        <f t="shared" si="0"/>
        <v>0.1866453854048786</v>
      </c>
      <c r="G18" s="52" t="s">
        <v>43</v>
      </c>
      <c r="H18" s="144">
        <f>12600000</f>
        <v>12600000</v>
      </c>
      <c r="I18" s="143">
        <f>22080000</f>
        <v>22080000</v>
      </c>
      <c r="J18" s="68" t="e">
        <f>#REF!+#REF!</f>
        <v>#REF!</v>
      </c>
      <c r="K18" s="54" t="e">
        <f>#REF!+#REF!</f>
        <v>#REF!</v>
      </c>
      <c r="L18" s="54"/>
      <c r="M18" s="129"/>
      <c r="N18" s="69" t="e">
        <f>E18-H18-I18-J18-K18</f>
        <v>#REF!</v>
      </c>
      <c r="O18" s="23" t="e">
        <f t="shared" si="5"/>
        <v>#REF!</v>
      </c>
      <c r="P18" s="23" t="e">
        <f t="shared" si="6"/>
        <v>#REF!</v>
      </c>
    </row>
    <row r="19" spans="2:16" ht="23.25" customHeight="1">
      <c r="B19" s="168"/>
      <c r="C19" s="177"/>
      <c r="D19" s="32" t="s">
        <v>39</v>
      </c>
      <c r="E19" s="33">
        <v>72000000</v>
      </c>
      <c r="F19" s="45">
        <f t="shared" si="0"/>
        <v>0.1866453854048786</v>
      </c>
      <c r="G19" s="52" t="s">
        <v>49</v>
      </c>
      <c r="H19" s="18"/>
      <c r="I19" s="54"/>
      <c r="J19" s="54"/>
      <c r="K19" s="54">
        <f>$E$19/3</f>
        <v>24000000</v>
      </c>
      <c r="L19" s="54">
        <f>$E$19/3</f>
        <v>24000000</v>
      </c>
      <c r="M19" s="129">
        <f>$E$19/3-N19</f>
        <v>21095300</v>
      </c>
      <c r="N19" s="68">
        <f>(18500000-12690600)/2</f>
        <v>2904700</v>
      </c>
      <c r="O19" s="23">
        <f t="shared" si="5"/>
        <v>72000000</v>
      </c>
      <c r="P19" s="23">
        <f t="shared" si="6"/>
        <v>0</v>
      </c>
    </row>
    <row r="20" spans="2:16" ht="23.25" customHeight="1">
      <c r="B20" s="168"/>
      <c r="C20" s="177"/>
      <c r="D20" s="32" t="s">
        <v>37</v>
      </c>
      <c r="E20" s="33">
        <v>69120000</v>
      </c>
      <c r="F20" s="45">
        <f t="shared" si="0"/>
        <v>0.17917956998868345</v>
      </c>
      <c r="G20" s="52" t="s">
        <v>48</v>
      </c>
      <c r="H20" s="18"/>
      <c r="I20" s="54"/>
      <c r="J20" s="54"/>
      <c r="K20" s="54">
        <f>$E$20/3</f>
        <v>23040000</v>
      </c>
      <c r="L20" s="54">
        <f>$E$20/3</f>
        <v>23040000</v>
      </c>
      <c r="M20" s="129">
        <f>$E$20/3-N20</f>
        <v>20135300</v>
      </c>
      <c r="N20" s="68">
        <f>(18500000-12690600)/2</f>
        <v>2904700</v>
      </c>
      <c r="O20" s="23">
        <f t="shared" si="5"/>
        <v>69120000</v>
      </c>
      <c r="P20" s="23">
        <f t="shared" si="6"/>
        <v>0</v>
      </c>
    </row>
    <row r="21" spans="2:16" ht="23.25" customHeight="1">
      <c r="B21" s="168"/>
      <c r="C21" s="177"/>
      <c r="D21" s="32" t="s">
        <v>40</v>
      </c>
      <c r="E21" s="33">
        <v>6000000</v>
      </c>
      <c r="F21" s="45">
        <f t="shared" si="0"/>
        <v>1.5553782117073218E-2</v>
      </c>
      <c r="G21" s="52" t="s">
        <v>36</v>
      </c>
      <c r="H21" s="144">
        <v>480000</v>
      </c>
      <c r="I21" s="54"/>
      <c r="J21" s="68">
        <f>400000</f>
        <v>400000</v>
      </c>
      <c r="K21" s="54">
        <f>E21-H21-I21-J21</f>
        <v>5120000</v>
      </c>
      <c r="L21" s="54"/>
      <c r="M21" s="129"/>
      <c r="N21" s="69"/>
      <c r="O21" s="23">
        <f t="shared" si="5"/>
        <v>6000000</v>
      </c>
      <c r="P21" s="23">
        <f t="shared" si="6"/>
        <v>0</v>
      </c>
    </row>
    <row r="22" spans="2:16" ht="23.25" customHeight="1">
      <c r="B22" s="168"/>
      <c r="C22" s="12" t="s">
        <v>6</v>
      </c>
      <c r="D22" s="12" t="s">
        <v>41</v>
      </c>
      <c r="E22" s="3">
        <v>750000</v>
      </c>
      <c r="F22" s="42">
        <f t="shared" si="0"/>
        <v>1.9442227646341522E-3</v>
      </c>
      <c r="G22" s="49" t="s">
        <v>44</v>
      </c>
      <c r="H22" s="144">
        <v>600000</v>
      </c>
      <c r="I22" s="54"/>
      <c r="J22" s="54"/>
      <c r="K22" s="54"/>
      <c r="L22" s="54"/>
      <c r="M22" s="129">
        <f>E22-H22</f>
        <v>150000</v>
      </c>
      <c r="N22" s="69"/>
      <c r="O22" s="23">
        <f t="shared" si="5"/>
        <v>750000</v>
      </c>
      <c r="P22" s="23">
        <f t="shared" si="6"/>
        <v>0</v>
      </c>
    </row>
    <row r="23" spans="2:16" ht="23.25" customHeight="1">
      <c r="B23" s="168"/>
      <c r="C23" s="12" t="s">
        <v>45</v>
      </c>
      <c r="D23" s="12"/>
      <c r="E23" s="3">
        <v>30000000</v>
      </c>
      <c r="F23" s="42">
        <f t="shared" si="0"/>
        <v>7.7768910585366086E-2</v>
      </c>
      <c r="G23" s="49"/>
      <c r="H23" s="18"/>
      <c r="I23" s="143">
        <v>4440000</v>
      </c>
      <c r="J23" s="143">
        <v>4770000</v>
      </c>
      <c r="K23" s="54">
        <f>200000*25</f>
        <v>5000000</v>
      </c>
      <c r="L23" s="54">
        <f>200000*25</f>
        <v>5000000</v>
      </c>
      <c r="M23" s="129">
        <f>E23-I23-J23-K23-L23</f>
        <v>10790000</v>
      </c>
      <c r="N23" s="68"/>
      <c r="O23" s="23">
        <f t="shared" si="5"/>
        <v>30000000</v>
      </c>
      <c r="P23" s="23">
        <f t="shared" si="6"/>
        <v>0</v>
      </c>
    </row>
    <row r="24" spans="2:16" ht="23.25" customHeight="1">
      <c r="B24" s="168"/>
      <c r="C24" s="29" t="s">
        <v>32</v>
      </c>
      <c r="D24" s="12"/>
      <c r="E24" s="3">
        <v>2000000</v>
      </c>
      <c r="F24" s="42">
        <f t="shared" si="0"/>
        <v>5.1845940390244059E-3</v>
      </c>
      <c r="G24" s="49"/>
      <c r="H24" s="18"/>
      <c r="I24" s="54"/>
      <c r="J24" s="54"/>
      <c r="K24" s="54"/>
      <c r="L24" s="54"/>
      <c r="M24" s="129"/>
      <c r="N24" s="69">
        <v>2000000</v>
      </c>
      <c r="O24" s="23">
        <f t="shared" si="5"/>
        <v>2000000</v>
      </c>
      <c r="P24" s="23">
        <f t="shared" si="6"/>
        <v>0</v>
      </c>
    </row>
    <row r="25" spans="2:16" ht="23.25" customHeight="1">
      <c r="B25" s="168"/>
      <c r="C25" s="12" t="s">
        <v>7</v>
      </c>
      <c r="D25" s="12"/>
      <c r="E25" s="3">
        <v>1666500.0000000002</v>
      </c>
      <c r="F25" s="42">
        <f t="shared" si="0"/>
        <v>4.3200629830170865E-3</v>
      </c>
      <c r="G25" s="49" t="s">
        <v>42</v>
      </c>
      <c r="H25" s="18"/>
      <c r="I25" s="54"/>
      <c r="J25" s="54"/>
      <c r="K25" s="54"/>
      <c r="L25" s="54"/>
      <c r="M25" s="130">
        <v>1666500</v>
      </c>
      <c r="N25" s="69"/>
      <c r="O25" s="23">
        <f t="shared" si="5"/>
        <v>1666500</v>
      </c>
      <c r="P25" s="23">
        <f t="shared" si="6"/>
        <v>0</v>
      </c>
    </row>
    <row r="26" spans="2:16" ht="23.25" customHeight="1">
      <c r="B26" s="168"/>
      <c r="C26" s="178" t="s">
        <v>8</v>
      </c>
      <c r="D26" s="29" t="s">
        <v>28</v>
      </c>
      <c r="E26" s="3">
        <v>7000000</v>
      </c>
      <c r="F26" s="43">
        <f t="shared" si="0"/>
        <v>1.8146079136585419E-2</v>
      </c>
      <c r="G26" s="49" t="s">
        <v>64</v>
      </c>
      <c r="H26" s="144">
        <v>7040000</v>
      </c>
      <c r="I26" s="54"/>
      <c r="J26" s="54"/>
      <c r="K26" s="54"/>
      <c r="L26" s="54"/>
      <c r="M26" s="129"/>
      <c r="N26" s="69"/>
      <c r="O26" s="23">
        <f t="shared" si="5"/>
        <v>7040000</v>
      </c>
      <c r="P26" s="23">
        <f t="shared" si="6"/>
        <v>-40000</v>
      </c>
    </row>
    <row r="27" spans="2:16" ht="23.25" customHeight="1">
      <c r="B27" s="168"/>
      <c r="C27" s="179"/>
      <c r="D27" s="29" t="s">
        <v>28</v>
      </c>
      <c r="E27" s="3">
        <v>1000000</v>
      </c>
      <c r="F27" s="43">
        <f t="shared" si="0"/>
        <v>2.592297019512203E-3</v>
      </c>
      <c r="G27" s="49" t="s">
        <v>65</v>
      </c>
      <c r="H27" s="18"/>
      <c r="I27" s="143">
        <v>935000</v>
      </c>
      <c r="J27" s="54"/>
      <c r="K27" s="54"/>
      <c r="L27" s="54"/>
      <c r="M27" s="129"/>
      <c r="N27" s="69">
        <v>25000</v>
      </c>
      <c r="O27" s="23">
        <f t="shared" si="5"/>
        <v>960000</v>
      </c>
      <c r="P27" s="23">
        <f t="shared" si="6"/>
        <v>40000</v>
      </c>
    </row>
    <row r="28" spans="2:16" ht="23.25" customHeight="1">
      <c r="B28" s="168"/>
      <c r="C28" s="179"/>
      <c r="D28" s="29" t="s">
        <v>34</v>
      </c>
      <c r="E28" s="3">
        <v>6000000</v>
      </c>
      <c r="F28" s="43">
        <f t="shared" si="0"/>
        <v>1.5553782117073218E-2</v>
      </c>
      <c r="G28" s="49" t="s">
        <v>50</v>
      </c>
      <c r="H28" s="18"/>
      <c r="I28" s="143">
        <v>2160000</v>
      </c>
      <c r="J28" s="54"/>
      <c r="K28" s="54">
        <f>E28-I28</f>
        <v>3840000</v>
      </c>
      <c r="L28" s="54"/>
      <c r="M28" s="129"/>
      <c r="N28" s="69"/>
      <c r="O28" s="23">
        <f>SUM(H28:N28)</f>
        <v>6000000</v>
      </c>
      <c r="P28" s="23">
        <f t="shared" si="6"/>
        <v>0</v>
      </c>
    </row>
    <row r="29" spans="2:16" ht="23.25" customHeight="1">
      <c r="B29" s="168"/>
      <c r="C29" s="179"/>
      <c r="D29" s="29" t="s">
        <v>33</v>
      </c>
      <c r="E29" s="3">
        <v>800000</v>
      </c>
      <c r="F29" s="43">
        <f t="shared" si="0"/>
        <v>2.0738376156097622E-3</v>
      </c>
      <c r="G29" s="49"/>
      <c r="H29" s="18"/>
      <c r="I29" s="54"/>
      <c r="J29" s="54"/>
      <c r="K29" s="54"/>
      <c r="L29" s="54"/>
      <c r="M29" s="129">
        <v>800000</v>
      </c>
      <c r="N29" s="69"/>
      <c r="O29" s="23">
        <f t="shared" si="5"/>
        <v>800000</v>
      </c>
      <c r="P29" s="23">
        <f t="shared" si="6"/>
        <v>0</v>
      </c>
    </row>
    <row r="30" spans="2:16" ht="23.25" customHeight="1">
      <c r="B30" s="169"/>
      <c r="C30" s="8" t="s">
        <v>23</v>
      </c>
      <c r="D30" s="8"/>
      <c r="E30" s="5">
        <f>SUM(E16:E29)</f>
        <v>273836500</v>
      </c>
      <c r="F30" s="44">
        <f t="shared" si="0"/>
        <v>0.70986554278365332</v>
      </c>
      <c r="G30" s="50"/>
      <c r="H30" s="20">
        <f t="shared" ref="H30:P30" si="7">SUM(H16:H29)</f>
        <v>20720000</v>
      </c>
      <c r="I30" s="5">
        <f t="shared" si="7"/>
        <v>31728198</v>
      </c>
      <c r="J30" s="5" t="e">
        <f t="shared" si="7"/>
        <v>#REF!</v>
      </c>
      <c r="K30" s="5" t="e">
        <f t="shared" si="7"/>
        <v>#REF!</v>
      </c>
      <c r="L30" s="5">
        <f t="shared" si="7"/>
        <v>52400000</v>
      </c>
      <c r="M30" s="126">
        <f t="shared" si="7"/>
        <v>55083902</v>
      </c>
      <c r="N30" s="63" t="e">
        <f t="shared" si="7"/>
        <v>#REF!</v>
      </c>
      <c r="O30" s="21" t="e">
        <f t="shared" si="7"/>
        <v>#REF!</v>
      </c>
      <c r="P30" s="21" t="e">
        <f t="shared" si="7"/>
        <v>#REF!</v>
      </c>
    </row>
    <row r="31" spans="2:16" ht="23.25" customHeight="1">
      <c r="B31" s="180" t="s">
        <v>9</v>
      </c>
      <c r="C31" s="38" t="s">
        <v>10</v>
      </c>
      <c r="D31" s="12" t="s">
        <v>66</v>
      </c>
      <c r="E31" s="3">
        <v>720000</v>
      </c>
      <c r="F31" s="42">
        <f t="shared" si="0"/>
        <v>1.866453854048786E-3</v>
      </c>
      <c r="G31" s="49"/>
      <c r="H31" s="144">
        <v>266100</v>
      </c>
      <c r="I31" s="145">
        <f>82700</f>
        <v>82700</v>
      </c>
      <c r="J31" s="68">
        <f>88000+68000</f>
        <v>156000</v>
      </c>
      <c r="K31" s="54">
        <f>61900</f>
        <v>61900</v>
      </c>
      <c r="L31" s="54">
        <f>61900</f>
        <v>61900</v>
      </c>
      <c r="M31" s="129">
        <f>E31-H31-I31-J31-K31-L31</f>
        <v>91400</v>
      </c>
      <c r="N31" s="69"/>
      <c r="O31" s="23">
        <f>SUM(H31:N31)</f>
        <v>720000</v>
      </c>
      <c r="P31" s="23">
        <f>E31-O31</f>
        <v>0</v>
      </c>
    </row>
    <row r="32" spans="2:16" ht="23.25" customHeight="1">
      <c r="B32" s="181"/>
      <c r="C32" s="38" t="s">
        <v>11</v>
      </c>
      <c r="D32" s="12"/>
      <c r="E32" s="3">
        <v>710000</v>
      </c>
      <c r="F32" s="42">
        <f t="shared" si="0"/>
        <v>1.840530883853664E-3</v>
      </c>
      <c r="G32" s="49"/>
      <c r="H32" s="19"/>
      <c r="I32" s="4"/>
      <c r="J32" s="4"/>
      <c r="K32" s="4"/>
      <c r="L32" s="4"/>
      <c r="M32" s="131"/>
      <c r="N32" s="74">
        <v>710000</v>
      </c>
      <c r="O32" s="23">
        <f t="shared" si="5"/>
        <v>710000</v>
      </c>
      <c r="P32" s="23">
        <f>E32-O32</f>
        <v>0</v>
      </c>
    </row>
    <row r="33" spans="2:17" ht="23.25" customHeight="1">
      <c r="B33" s="182"/>
      <c r="C33" s="8" t="s">
        <v>24</v>
      </c>
      <c r="D33" s="8"/>
      <c r="E33" s="5">
        <f>SUM(E31:E32)</f>
        <v>1430000</v>
      </c>
      <c r="F33" s="44">
        <f t="shared" si="0"/>
        <v>3.7069847379024501E-3</v>
      </c>
      <c r="G33" s="50" t="s">
        <v>26</v>
      </c>
      <c r="H33" s="20">
        <f t="shared" ref="H33:P33" si="8">SUM(H31:H32)</f>
        <v>266100</v>
      </c>
      <c r="I33" s="5">
        <f t="shared" si="8"/>
        <v>82700</v>
      </c>
      <c r="J33" s="5">
        <f t="shared" si="8"/>
        <v>156000</v>
      </c>
      <c r="K33" s="5">
        <f t="shared" si="8"/>
        <v>61900</v>
      </c>
      <c r="L33" s="5">
        <f t="shared" si="8"/>
        <v>61900</v>
      </c>
      <c r="M33" s="126">
        <f t="shared" si="8"/>
        <v>91400</v>
      </c>
      <c r="N33" s="63">
        <f t="shared" si="8"/>
        <v>710000</v>
      </c>
      <c r="O33" s="21">
        <f t="shared" si="8"/>
        <v>1430000</v>
      </c>
      <c r="P33" s="21">
        <f t="shared" si="8"/>
        <v>0</v>
      </c>
    </row>
    <row r="34" spans="2:17" ht="23.25" customHeight="1">
      <c r="B34" s="165" t="s">
        <v>12</v>
      </c>
      <c r="C34" s="166"/>
      <c r="D34" s="37"/>
      <c r="E34" s="9">
        <f>E35+E36</f>
        <v>48355314.816451609</v>
      </c>
      <c r="F34" s="41">
        <f t="shared" si="0"/>
        <v>0.12535133847626176</v>
      </c>
      <c r="G34" s="48" t="s">
        <v>29</v>
      </c>
      <c r="H34" s="26">
        <f t="shared" ref="H34:P34" si="9">H35+H36</f>
        <v>24177658</v>
      </c>
      <c r="I34" s="56">
        <f t="shared" si="9"/>
        <v>0</v>
      </c>
      <c r="J34" s="56">
        <f t="shared" si="9"/>
        <v>0</v>
      </c>
      <c r="K34" s="56">
        <f t="shared" si="9"/>
        <v>14506594.444935482</v>
      </c>
      <c r="L34" s="56">
        <f t="shared" si="9"/>
        <v>0</v>
      </c>
      <c r="M34" s="132">
        <f t="shared" si="9"/>
        <v>9671062.3715161309</v>
      </c>
      <c r="N34" s="70">
        <f t="shared" si="9"/>
        <v>0</v>
      </c>
      <c r="O34" s="27">
        <f t="shared" si="9"/>
        <v>48355314.816451609</v>
      </c>
      <c r="P34" s="27">
        <f t="shared" si="9"/>
        <v>0</v>
      </c>
      <c r="Q34" s="30">
        <v>0.2164237580316565</v>
      </c>
    </row>
    <row r="35" spans="2:17" ht="23.25" customHeight="1">
      <c r="B35" s="167"/>
      <c r="C35" s="11" t="s">
        <v>13</v>
      </c>
      <c r="D35" s="11" t="s">
        <v>27</v>
      </c>
      <c r="E35" s="6">
        <v>30366265.510282259</v>
      </c>
      <c r="F35" s="46">
        <f t="shared" si="0"/>
        <v>7.8718379576020903E-2</v>
      </c>
      <c r="G35" s="53" t="s">
        <v>46</v>
      </c>
      <c r="H35" s="144">
        <f>15183133+8994525</f>
        <v>24177658</v>
      </c>
      <c r="I35" s="72"/>
      <c r="J35" s="57"/>
      <c r="K35" s="57">
        <f>E35*0.3-8994525</f>
        <v>115354.65308467671</v>
      </c>
      <c r="L35" s="57"/>
      <c r="M35" s="133">
        <f>E35-H35-K35</f>
        <v>6073252.8571975827</v>
      </c>
      <c r="N35" s="71"/>
      <c r="O35" s="23">
        <f>SUM(H35:N35)</f>
        <v>30366265.510282259</v>
      </c>
      <c r="P35" s="23">
        <f>E35-O35</f>
        <v>0</v>
      </c>
      <c r="Q35" s="30">
        <v>0.2762</v>
      </c>
    </row>
    <row r="36" spans="2:17" ht="23.25" customHeight="1" thickBot="1">
      <c r="B36" s="168"/>
      <c r="C36" s="11" t="s">
        <v>14</v>
      </c>
      <c r="D36" s="11" t="s">
        <v>27</v>
      </c>
      <c r="E36" s="6">
        <v>17989049.306169353</v>
      </c>
      <c r="F36" s="46">
        <f t="shared" si="0"/>
        <v>4.6632958900240877E-2</v>
      </c>
      <c r="G36" s="77" t="s">
        <v>47</v>
      </c>
      <c r="H36" s="78"/>
      <c r="I36" s="79"/>
      <c r="J36" s="80"/>
      <c r="K36" s="80">
        <f>E36*0.3+8994525</f>
        <v>14391239.791850805</v>
      </c>
      <c r="L36" s="80"/>
      <c r="M36" s="134">
        <f>E36-I36-K36</f>
        <v>3597809.5143185481</v>
      </c>
      <c r="N36" s="81"/>
      <c r="O36" s="82">
        <f>SUM(H36:N36)</f>
        <v>17989049.306169353</v>
      </c>
      <c r="P36" s="82">
        <f>E36-O36</f>
        <v>0</v>
      </c>
    </row>
    <row r="37" spans="2:17" ht="23.25" customHeight="1" thickBot="1">
      <c r="B37" s="25" t="s">
        <v>16</v>
      </c>
      <c r="C37" s="173" t="s">
        <v>15</v>
      </c>
      <c r="D37" s="174"/>
      <c r="E37" s="24">
        <f>E34+E7</f>
        <v>385758264.76403224</v>
      </c>
      <c r="F37" s="76">
        <f t="shared" si="0"/>
        <v>1</v>
      </c>
      <c r="G37" s="83" t="s">
        <v>78</v>
      </c>
      <c r="H37" s="85">
        <f t="shared" ref="H37:P37" si="10">H34+H7</f>
        <v>56829602.142857142</v>
      </c>
      <c r="I37" s="86">
        <f t="shared" si="10"/>
        <v>40951883.142857142</v>
      </c>
      <c r="J37" s="86" t="e">
        <f t="shared" si="10"/>
        <v>#REF!</v>
      </c>
      <c r="K37" s="86" t="e">
        <f t="shared" si="10"/>
        <v>#REF!</v>
      </c>
      <c r="L37" s="86">
        <f t="shared" si="10"/>
        <v>58261144.142857142</v>
      </c>
      <c r="M37" s="135">
        <f t="shared" si="10"/>
        <v>79378252.657230407</v>
      </c>
      <c r="N37" s="87" t="e">
        <f t="shared" si="10"/>
        <v>#REF!</v>
      </c>
      <c r="O37" s="88" t="e">
        <f t="shared" si="10"/>
        <v>#REF!</v>
      </c>
      <c r="P37" s="88" t="e">
        <f t="shared" si="10"/>
        <v>#REF!</v>
      </c>
    </row>
    <row r="38" spans="2:17" ht="23.25" customHeight="1">
      <c r="B38" s="112"/>
      <c r="C38" s="113"/>
      <c r="D38" s="113"/>
      <c r="E38" s="114"/>
      <c r="F38" s="115"/>
      <c r="G38" s="116" t="s">
        <v>87</v>
      </c>
      <c r="H38" s="117" t="s">
        <v>88</v>
      </c>
      <c r="I38" s="122" t="s">
        <v>90</v>
      </c>
      <c r="J38" s="118" t="s">
        <v>91</v>
      </c>
      <c r="K38" s="118" t="s">
        <v>91</v>
      </c>
      <c r="L38" s="118" t="s">
        <v>91</v>
      </c>
      <c r="M38" s="136" t="s">
        <v>91</v>
      </c>
      <c r="N38" s="119"/>
      <c r="O38" s="120"/>
      <c r="P38" s="120"/>
    </row>
    <row r="39" spans="2:17" ht="15" customHeight="1">
      <c r="E39" s="28"/>
      <c r="F39" s="30"/>
      <c r="G39" s="84" t="s">
        <v>76</v>
      </c>
      <c r="H39" s="20">
        <v>192879130</v>
      </c>
      <c r="I39" s="5"/>
      <c r="J39" s="5">
        <v>192879135</v>
      </c>
      <c r="K39" s="5"/>
      <c r="L39" s="5"/>
      <c r="M39" s="126"/>
      <c r="N39" s="63"/>
      <c r="O39" s="21">
        <f>SUM(H39:N39)</f>
        <v>385758265</v>
      </c>
      <c r="P39" s="21"/>
    </row>
    <row r="40" spans="2:17" ht="15" customHeight="1" thickBot="1">
      <c r="E40" s="31"/>
      <c r="F40" s="30"/>
      <c r="G40" s="90" t="s">
        <v>77</v>
      </c>
      <c r="H40" s="91">
        <f>H39-H37</f>
        <v>136049527.85714287</v>
      </c>
      <c r="I40" s="92">
        <f>H40-I37</f>
        <v>95097644.714285731</v>
      </c>
      <c r="J40" s="92" t="e">
        <f>I40+J39-J37</f>
        <v>#REF!</v>
      </c>
      <c r="K40" s="92" t="e">
        <f>J40-K37</f>
        <v>#REF!</v>
      </c>
      <c r="L40" s="92" t="e">
        <f>K40-L37</f>
        <v>#REF!</v>
      </c>
      <c r="M40" s="137" t="e">
        <f>L40-M37</f>
        <v>#REF!</v>
      </c>
      <c r="N40" s="93" t="e">
        <f>M40-N37</f>
        <v>#REF!</v>
      </c>
      <c r="O40" s="94"/>
      <c r="P40" s="94"/>
    </row>
    <row r="41" spans="2:17" ht="15" customHeight="1">
      <c r="C41" s="95" t="s">
        <v>85</v>
      </c>
      <c r="D41" s="96"/>
      <c r="E41" s="97">
        <f>E34+E11+E14</f>
        <v>92291764.76403226</v>
      </c>
      <c r="F41" s="98">
        <f>E41/E37</f>
        <v>0.23924766672332218</v>
      </c>
      <c r="G41" s="99" t="s">
        <v>84</v>
      </c>
      <c r="H41" s="100">
        <f t="shared" ref="H41:N41" si="11">H34+H11+H14</f>
        <v>29976902.142857142</v>
      </c>
      <c r="I41" s="101">
        <f t="shared" si="11"/>
        <v>9140985.1428571418</v>
      </c>
      <c r="J41" s="101">
        <f t="shared" si="11"/>
        <v>5799244.1428571427</v>
      </c>
      <c r="K41" s="101">
        <f t="shared" si="11"/>
        <v>20305838.587792624</v>
      </c>
      <c r="L41" s="101">
        <f t="shared" si="11"/>
        <v>5799244.1428571427</v>
      </c>
      <c r="M41" s="138">
        <f t="shared" si="11"/>
        <v>21269550.657230414</v>
      </c>
      <c r="N41" s="101">
        <f t="shared" si="11"/>
        <v>0</v>
      </c>
      <c r="O41" s="102">
        <f>SUM(H41:N41)</f>
        <v>92291764.816451609</v>
      </c>
      <c r="P41" s="103">
        <f>E41-O41</f>
        <v>-5.2419349551200867E-2</v>
      </c>
    </row>
    <row r="42" spans="2:17" ht="15" customHeight="1">
      <c r="C42" s="40" t="s">
        <v>79</v>
      </c>
      <c r="D42" s="34"/>
      <c r="E42" s="3"/>
      <c r="F42" s="10"/>
      <c r="G42" s="36"/>
      <c r="H42" s="19"/>
      <c r="I42" s="34"/>
      <c r="J42" s="34"/>
      <c r="K42" s="34"/>
      <c r="L42" s="34"/>
      <c r="M42" s="128"/>
      <c r="N42" s="66"/>
      <c r="O42" s="36"/>
      <c r="P42" s="36"/>
    </row>
    <row r="43" spans="2:17" ht="15" customHeight="1">
      <c r="C43" s="40" t="s">
        <v>51</v>
      </c>
      <c r="D43" s="34" t="s">
        <v>52</v>
      </c>
      <c r="E43" s="3">
        <f>5000*25*119</f>
        <v>14875000</v>
      </c>
      <c r="F43" s="10"/>
      <c r="G43" s="36"/>
      <c r="H43" s="18" t="e">
        <f>#REF!</f>
        <v>#REF!</v>
      </c>
      <c r="I43" s="54">
        <f>$E$43/6</f>
        <v>2479166.6666666665</v>
      </c>
      <c r="J43" s="54">
        <f>$E$43/6</f>
        <v>2479166.6666666665</v>
      </c>
      <c r="K43" s="54">
        <f>$E$43/6</f>
        <v>2479166.6666666665</v>
      </c>
      <c r="L43" s="54">
        <f>$E$43/6</f>
        <v>2479166.6666666665</v>
      </c>
      <c r="M43" s="129">
        <f>$E$43/6*2</f>
        <v>4958333.333333333</v>
      </c>
      <c r="N43" s="54"/>
      <c r="O43" s="75" t="e">
        <f>SUM(H43:N43)</f>
        <v>#REF!</v>
      </c>
      <c r="P43" s="23" t="e">
        <f>E43-O43</f>
        <v>#REF!</v>
      </c>
    </row>
    <row r="44" spans="2:17" ht="15" customHeight="1">
      <c r="C44" s="40" t="s">
        <v>80</v>
      </c>
      <c r="D44" s="34" t="s">
        <v>53</v>
      </c>
      <c r="E44" s="3">
        <v>1800000</v>
      </c>
      <c r="F44" s="10"/>
      <c r="G44" s="36"/>
      <c r="H44" s="89" t="e">
        <f>#REF!+#REF!+#REF!+#REF!</f>
        <v>#REF!</v>
      </c>
      <c r="I44" s="4"/>
      <c r="J44" s="4">
        <v>600000</v>
      </c>
      <c r="K44" s="34"/>
      <c r="L44" s="4">
        <v>600000</v>
      </c>
      <c r="M44" s="128"/>
      <c r="N44" s="66"/>
      <c r="O44" s="75" t="e">
        <f>SUM(H44:N44)</f>
        <v>#REF!</v>
      </c>
      <c r="P44" s="23" t="e">
        <f>E44-O44</f>
        <v>#REF!</v>
      </c>
    </row>
    <row r="45" spans="2:17" ht="15" customHeight="1">
      <c r="C45" s="121" t="s">
        <v>92</v>
      </c>
      <c r="D45" s="34"/>
      <c r="E45" s="3"/>
      <c r="F45" s="10"/>
      <c r="G45" s="36"/>
      <c r="H45" s="89" t="e">
        <f>#REF!</f>
        <v>#REF!</v>
      </c>
      <c r="I45" s="4"/>
      <c r="J45" s="4"/>
      <c r="K45" s="34"/>
      <c r="L45" s="4"/>
      <c r="M45" s="128"/>
      <c r="N45" s="66"/>
      <c r="O45" s="75"/>
      <c r="P45" s="23"/>
    </row>
    <row r="46" spans="2:17" ht="15" customHeight="1">
      <c r="C46" s="40" t="s">
        <v>81</v>
      </c>
      <c r="D46" s="34" t="s">
        <v>82</v>
      </c>
      <c r="E46" s="3">
        <v>1800000</v>
      </c>
      <c r="F46" s="10"/>
      <c r="G46" s="36"/>
      <c r="H46" s="19"/>
      <c r="I46" s="4">
        <v>300000</v>
      </c>
      <c r="J46" s="4">
        <v>300000</v>
      </c>
      <c r="K46" s="4">
        <v>300000</v>
      </c>
      <c r="L46" s="4">
        <v>300000</v>
      </c>
      <c r="M46" s="131">
        <v>300000</v>
      </c>
      <c r="N46" s="66"/>
      <c r="O46" s="75">
        <f>SUM(H46:N46)</f>
        <v>1500000</v>
      </c>
      <c r="P46" s="23">
        <f>E46-O46</f>
        <v>300000</v>
      </c>
    </row>
    <row r="47" spans="2:17" ht="15" customHeight="1" thickBot="1">
      <c r="C47" s="104" t="s">
        <v>86</v>
      </c>
      <c r="D47" s="105"/>
      <c r="E47" s="106">
        <f>E41-E43-E44-E46-E42</f>
        <v>73816764.76403226</v>
      </c>
      <c r="F47" s="107">
        <f>E47/E37</f>
        <v>0.19135497928783421</v>
      </c>
      <c r="G47" s="108" t="s">
        <v>83</v>
      </c>
      <c r="H47" s="109" t="e">
        <f t="shared" ref="H47:M47" si="12">H41-H43-H44-H46-H42-H45</f>
        <v>#REF!</v>
      </c>
      <c r="I47" s="110">
        <f t="shared" si="12"/>
        <v>6361818.4761904757</v>
      </c>
      <c r="J47" s="110">
        <f t="shared" si="12"/>
        <v>2420077.4761904762</v>
      </c>
      <c r="K47" s="110">
        <f t="shared" si="12"/>
        <v>17526671.921125956</v>
      </c>
      <c r="L47" s="110">
        <f t="shared" si="12"/>
        <v>2420077.4761904762</v>
      </c>
      <c r="M47" s="110">
        <f t="shared" si="12"/>
        <v>16011217.323897082</v>
      </c>
      <c r="N47" s="110">
        <f>N41-N43-N44-N46-N42</f>
        <v>0</v>
      </c>
      <c r="O47" s="111" t="e">
        <f>SUM(H47:N47)</f>
        <v>#REF!</v>
      </c>
      <c r="P47" s="108"/>
    </row>
  </sheetData>
  <mergeCells count="14">
    <mergeCell ref="B34:C34"/>
    <mergeCell ref="B35:B36"/>
    <mergeCell ref="C37:D37"/>
    <mergeCell ref="B12:B15"/>
    <mergeCell ref="B16:B30"/>
    <mergeCell ref="C16:C17"/>
    <mergeCell ref="C18:C21"/>
    <mergeCell ref="C26:C29"/>
    <mergeCell ref="B31:B33"/>
    <mergeCell ref="B4:G4"/>
    <mergeCell ref="B6:C6"/>
    <mergeCell ref="B7:C7"/>
    <mergeCell ref="B8:B11"/>
    <mergeCell ref="B2:P2"/>
  </mergeCells>
  <phoneticPr fontId="2" type="noConversion"/>
  <pageMargins left="0.25" right="0.25" top="0.75" bottom="0.75" header="0.3" footer="0.3"/>
  <pageSetup paperSize="8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5"/>
  <sheetViews>
    <sheetView tabSelected="1" workbookViewId="0">
      <selection activeCell="R14" sqref="R14"/>
    </sheetView>
  </sheetViews>
  <sheetFormatPr defaultRowHeight="16.5"/>
  <cols>
    <col min="1" max="1" width="3.125" style="147" customWidth="1"/>
    <col min="2" max="2" width="9.125" style="147" hidden="1" customWidth="1"/>
    <col min="3" max="3" width="29.5" style="149" hidden="1" customWidth="1"/>
    <col min="4" max="4" width="3.125" style="147" hidden="1" customWidth="1"/>
    <col min="5" max="5" width="9.125" style="147" customWidth="1"/>
    <col min="6" max="6" width="29.5" style="148" customWidth="1"/>
    <col min="7" max="7" width="3.125" style="147" customWidth="1"/>
    <col min="8" max="8" width="9.125" style="147" customWidth="1"/>
    <col min="9" max="9" width="29.5" style="148" customWidth="1"/>
    <col min="10" max="10" width="3.125" style="147" customWidth="1"/>
    <col min="11" max="11" width="9.125" style="147" customWidth="1"/>
    <col min="12" max="12" width="29.5" style="148" customWidth="1"/>
    <col min="13" max="13" width="3.125" style="147" customWidth="1"/>
    <col min="14" max="14" width="9.125" style="147" customWidth="1"/>
    <col min="15" max="15" width="29.5" style="148" customWidth="1"/>
    <col min="16" max="16" width="3.125" style="147" customWidth="1"/>
    <col min="17" max="17" width="9.125" style="147" customWidth="1"/>
    <col min="18" max="18" width="29.5" style="148" customWidth="1"/>
    <col min="19" max="16384" width="9" style="147"/>
  </cols>
  <sheetData>
    <row r="1" spans="2:18">
      <c r="C1" s="149" t="s">
        <v>117</v>
      </c>
      <c r="E1" s="153"/>
      <c r="G1" s="153"/>
      <c r="H1" s="153"/>
      <c r="I1" s="158"/>
      <c r="J1" s="153"/>
      <c r="K1" s="153"/>
      <c r="L1" s="158"/>
      <c r="M1" s="153"/>
      <c r="N1" s="153"/>
      <c r="P1" s="153"/>
      <c r="Q1" s="153"/>
    </row>
    <row r="2" spans="2:18" ht="66">
      <c r="B2" s="146" t="s">
        <v>101</v>
      </c>
      <c r="C2" s="150" t="s">
        <v>102</v>
      </c>
      <c r="E2" s="154" t="s">
        <v>119</v>
      </c>
      <c r="F2" s="156" t="s">
        <v>156</v>
      </c>
      <c r="G2" s="153"/>
      <c r="H2" s="154" t="s">
        <v>119</v>
      </c>
      <c r="I2" s="157" t="s">
        <v>120</v>
      </c>
      <c r="J2" s="153"/>
      <c r="K2" s="154" t="s">
        <v>119</v>
      </c>
      <c r="L2" s="160" t="s">
        <v>121</v>
      </c>
      <c r="M2" s="153"/>
      <c r="N2" s="154" t="s">
        <v>119</v>
      </c>
      <c r="O2" s="156" t="s">
        <v>145</v>
      </c>
      <c r="P2" s="153"/>
      <c r="Q2" s="154" t="s">
        <v>119</v>
      </c>
      <c r="R2" s="156" t="s">
        <v>191</v>
      </c>
    </row>
    <row r="3" spans="2:18">
      <c r="C3" s="152"/>
      <c r="E3" s="153"/>
      <c r="G3" s="153"/>
      <c r="H3" s="153"/>
      <c r="I3" s="158"/>
      <c r="J3" s="153"/>
      <c r="K3" s="153"/>
      <c r="L3" s="158"/>
      <c r="M3" s="153"/>
      <c r="N3" s="153"/>
      <c r="P3" s="153"/>
      <c r="Q3" s="153"/>
    </row>
    <row r="4" spans="2:18">
      <c r="B4" s="146" t="s">
        <v>96</v>
      </c>
      <c r="C4" s="150"/>
      <c r="E4" s="154" t="s">
        <v>122</v>
      </c>
      <c r="F4" s="156"/>
      <c r="G4" s="153"/>
      <c r="H4" s="154" t="s">
        <v>123</v>
      </c>
      <c r="I4" s="156"/>
      <c r="J4" s="153"/>
      <c r="K4" s="154" t="s">
        <v>124</v>
      </c>
      <c r="L4" s="160"/>
      <c r="M4" s="153"/>
      <c r="N4" s="154" t="s">
        <v>125</v>
      </c>
      <c r="O4" s="156"/>
      <c r="P4" s="153"/>
      <c r="Q4" s="154" t="s">
        <v>126</v>
      </c>
      <c r="R4" s="156"/>
    </row>
    <row r="5" spans="2:18">
      <c r="B5" s="146" t="s">
        <v>93</v>
      </c>
      <c r="C5" s="150" t="s">
        <v>118</v>
      </c>
      <c r="E5" s="154" t="s">
        <v>93</v>
      </c>
      <c r="F5" s="156" t="s">
        <v>186</v>
      </c>
      <c r="G5" s="153"/>
      <c r="H5" s="154" t="s">
        <v>93</v>
      </c>
      <c r="I5" s="156" t="s">
        <v>187</v>
      </c>
      <c r="J5" s="153"/>
      <c r="K5" s="154" t="s">
        <v>93</v>
      </c>
      <c r="L5" s="160" t="s">
        <v>188</v>
      </c>
      <c r="M5" s="153"/>
      <c r="N5" s="154" t="s">
        <v>93</v>
      </c>
      <c r="O5" s="156" t="s">
        <v>189</v>
      </c>
      <c r="P5" s="153"/>
      <c r="Q5" s="154" t="s">
        <v>93</v>
      </c>
      <c r="R5" s="156" t="s">
        <v>190</v>
      </c>
    </row>
    <row r="6" spans="2:18" ht="66">
      <c r="B6" s="146" t="s">
        <v>99</v>
      </c>
      <c r="C6" s="150" t="s">
        <v>109</v>
      </c>
      <c r="E6" s="154" t="s">
        <v>127</v>
      </c>
      <c r="F6" s="156" t="s">
        <v>157</v>
      </c>
      <c r="G6" s="153"/>
      <c r="H6" s="154" t="s">
        <v>127</v>
      </c>
      <c r="I6" s="156" t="s">
        <v>128</v>
      </c>
      <c r="J6" s="153"/>
      <c r="K6" s="154" t="s">
        <v>127</v>
      </c>
      <c r="L6" s="160" t="s">
        <v>176</v>
      </c>
      <c r="M6" s="153"/>
      <c r="N6" s="154" t="s">
        <v>127</v>
      </c>
      <c r="O6" s="156" t="s">
        <v>146</v>
      </c>
      <c r="P6" s="153"/>
      <c r="Q6" s="154" t="s">
        <v>127</v>
      </c>
      <c r="R6" s="156" t="s">
        <v>166</v>
      </c>
    </row>
    <row r="7" spans="2:18" ht="165">
      <c r="B7" s="146" t="s">
        <v>97</v>
      </c>
      <c r="C7" s="151" t="s">
        <v>110</v>
      </c>
      <c r="E7" s="154" t="s">
        <v>129</v>
      </c>
      <c r="F7" s="157" t="s">
        <v>158</v>
      </c>
      <c r="G7" s="153"/>
      <c r="H7" s="154" t="s">
        <v>129</v>
      </c>
      <c r="I7" s="157" t="s">
        <v>130</v>
      </c>
      <c r="J7" s="153"/>
      <c r="K7" s="154" t="s">
        <v>129</v>
      </c>
      <c r="L7" s="161" t="s">
        <v>177</v>
      </c>
      <c r="M7" s="153"/>
      <c r="N7" s="154" t="s">
        <v>129</v>
      </c>
      <c r="O7" s="157" t="s">
        <v>147</v>
      </c>
      <c r="P7" s="153"/>
      <c r="Q7" s="154" t="s">
        <v>129</v>
      </c>
      <c r="R7" s="157" t="s">
        <v>167</v>
      </c>
    </row>
    <row r="8" spans="2:18" ht="165">
      <c r="B8" s="146" t="s">
        <v>100</v>
      </c>
      <c r="C8" s="151" t="s">
        <v>94</v>
      </c>
      <c r="E8" s="154" t="s">
        <v>131</v>
      </c>
      <c r="F8" s="157" t="s">
        <v>159</v>
      </c>
      <c r="G8" s="153"/>
      <c r="H8" s="154" t="s">
        <v>131</v>
      </c>
      <c r="I8" s="157" t="s">
        <v>132</v>
      </c>
      <c r="J8" s="153"/>
      <c r="K8" s="154" t="s">
        <v>131</v>
      </c>
      <c r="L8" s="161" t="s">
        <v>178</v>
      </c>
      <c r="M8" s="153"/>
      <c r="N8" s="154" t="s">
        <v>131</v>
      </c>
      <c r="O8" s="157" t="s">
        <v>148</v>
      </c>
      <c r="P8" s="153"/>
      <c r="Q8" s="154" t="s">
        <v>131</v>
      </c>
      <c r="R8" s="157" t="s">
        <v>168</v>
      </c>
    </row>
    <row r="9" spans="2:18" ht="115.5">
      <c r="B9" s="146" t="s">
        <v>98</v>
      </c>
      <c r="C9" s="151" t="s">
        <v>95</v>
      </c>
      <c r="E9" s="154" t="s">
        <v>133</v>
      </c>
      <c r="F9" s="157" t="s">
        <v>160</v>
      </c>
      <c r="G9" s="153"/>
      <c r="H9" s="154" t="s">
        <v>133</v>
      </c>
      <c r="I9" s="157" t="s">
        <v>134</v>
      </c>
      <c r="J9" s="155"/>
      <c r="K9" s="154" t="s">
        <v>133</v>
      </c>
      <c r="L9" s="161" t="s">
        <v>179</v>
      </c>
      <c r="M9" s="153"/>
      <c r="N9" s="154" t="s">
        <v>133</v>
      </c>
      <c r="O9" s="157" t="s">
        <v>149</v>
      </c>
      <c r="P9" s="153"/>
      <c r="Q9" s="154" t="s">
        <v>133</v>
      </c>
      <c r="R9" s="157" t="s">
        <v>169</v>
      </c>
    </row>
    <row r="10" spans="2:18" ht="66">
      <c r="B10" s="146" t="s">
        <v>103</v>
      </c>
      <c r="C10" s="151" t="s">
        <v>111</v>
      </c>
      <c r="E10" s="154" t="s">
        <v>135</v>
      </c>
      <c r="F10" s="157" t="s">
        <v>161</v>
      </c>
      <c r="G10" s="153"/>
      <c r="H10" s="154" t="s">
        <v>135</v>
      </c>
      <c r="I10" s="157" t="s">
        <v>111</v>
      </c>
      <c r="J10" s="155"/>
      <c r="K10" s="154" t="s">
        <v>135</v>
      </c>
      <c r="L10" s="161" t="s">
        <v>180</v>
      </c>
      <c r="M10" s="153"/>
      <c r="N10" s="154" t="s">
        <v>135</v>
      </c>
      <c r="O10" s="157" t="s">
        <v>150</v>
      </c>
      <c r="P10" s="153"/>
      <c r="Q10" s="154" t="s">
        <v>135</v>
      </c>
      <c r="R10" s="157" t="s">
        <v>170</v>
      </c>
    </row>
    <row r="11" spans="2:18" ht="82.5">
      <c r="B11" s="146" t="s">
        <v>104</v>
      </c>
      <c r="C11" s="151" t="s">
        <v>112</v>
      </c>
      <c r="E11" s="154" t="s">
        <v>136</v>
      </c>
      <c r="F11" s="157" t="s">
        <v>162</v>
      </c>
      <c r="G11" s="153"/>
      <c r="H11" s="154" t="s">
        <v>136</v>
      </c>
      <c r="I11" s="157" t="s">
        <v>112</v>
      </c>
      <c r="J11" s="155"/>
      <c r="K11" s="154" t="s">
        <v>136</v>
      </c>
      <c r="L11" s="159" t="s">
        <v>181</v>
      </c>
      <c r="M11" s="153"/>
      <c r="N11" s="154" t="s">
        <v>136</v>
      </c>
      <c r="O11" s="157" t="s">
        <v>151</v>
      </c>
      <c r="P11" s="153"/>
      <c r="Q11" s="154" t="s">
        <v>136</v>
      </c>
      <c r="R11" s="157" t="s">
        <v>171</v>
      </c>
    </row>
    <row r="12" spans="2:18" ht="66">
      <c r="B12" s="146" t="s">
        <v>105</v>
      </c>
      <c r="C12" s="151" t="s">
        <v>113</v>
      </c>
      <c r="E12" s="154" t="s">
        <v>137</v>
      </c>
      <c r="F12" s="157" t="s">
        <v>163</v>
      </c>
      <c r="G12" s="153"/>
      <c r="H12" s="154" t="s">
        <v>137</v>
      </c>
      <c r="I12" s="157" t="s">
        <v>138</v>
      </c>
      <c r="J12" s="155"/>
      <c r="K12" s="154" t="s">
        <v>137</v>
      </c>
      <c r="L12" s="161" t="s">
        <v>182</v>
      </c>
      <c r="M12" s="153"/>
      <c r="N12" s="154" t="s">
        <v>137</v>
      </c>
      <c r="O12" s="157" t="s">
        <v>152</v>
      </c>
      <c r="P12" s="153"/>
      <c r="Q12" s="154" t="s">
        <v>137</v>
      </c>
      <c r="R12" s="156" t="s">
        <v>172</v>
      </c>
    </row>
    <row r="13" spans="2:18" ht="99">
      <c r="B13" s="146" t="s">
        <v>106</v>
      </c>
      <c r="C13" s="151" t="s">
        <v>114</v>
      </c>
      <c r="E13" s="154" t="s">
        <v>139</v>
      </c>
      <c r="F13" s="157" t="s">
        <v>164</v>
      </c>
      <c r="G13" s="153"/>
      <c r="H13" s="154" t="s">
        <v>139</v>
      </c>
      <c r="I13" s="157" t="s">
        <v>140</v>
      </c>
      <c r="J13" s="155"/>
      <c r="K13" s="154" t="s">
        <v>139</v>
      </c>
      <c r="L13" s="161" t="s">
        <v>183</v>
      </c>
      <c r="M13" s="153"/>
      <c r="N13" s="154" t="s">
        <v>139</v>
      </c>
      <c r="O13" s="157" t="s">
        <v>153</v>
      </c>
      <c r="P13" s="153"/>
      <c r="Q13" s="154" t="s">
        <v>139</v>
      </c>
      <c r="R13" s="157" t="s">
        <v>173</v>
      </c>
    </row>
    <row r="14" spans="2:18" ht="148.5">
      <c r="B14" s="146" t="s">
        <v>107</v>
      </c>
      <c r="C14" s="151" t="s">
        <v>115</v>
      </c>
      <c r="E14" s="154" t="s">
        <v>141</v>
      </c>
      <c r="F14" s="157" t="s">
        <v>164</v>
      </c>
      <c r="G14" s="153"/>
      <c r="H14" s="154" t="s">
        <v>141</v>
      </c>
      <c r="I14" s="157" t="s">
        <v>142</v>
      </c>
      <c r="J14" s="155"/>
      <c r="K14" s="154" t="s">
        <v>141</v>
      </c>
      <c r="L14" s="161" t="s">
        <v>184</v>
      </c>
      <c r="M14" s="153"/>
      <c r="N14" s="154" t="s">
        <v>141</v>
      </c>
      <c r="O14" s="157" t="s">
        <v>154</v>
      </c>
      <c r="P14" s="153"/>
      <c r="Q14" s="154" t="s">
        <v>141</v>
      </c>
      <c r="R14" s="157" t="s">
        <v>174</v>
      </c>
    </row>
    <row r="15" spans="2:18" ht="99">
      <c r="B15" s="146" t="s">
        <v>108</v>
      </c>
      <c r="C15" s="151" t="s">
        <v>116</v>
      </c>
      <c r="E15" s="154" t="s">
        <v>143</v>
      </c>
      <c r="F15" s="157" t="s">
        <v>165</v>
      </c>
      <c r="G15" s="153"/>
      <c r="H15" s="154" t="s">
        <v>143</v>
      </c>
      <c r="I15" s="157" t="s">
        <v>144</v>
      </c>
      <c r="J15" s="155"/>
      <c r="K15" s="154" t="s">
        <v>143</v>
      </c>
      <c r="L15" s="161" t="s">
        <v>185</v>
      </c>
      <c r="M15" s="153"/>
      <c r="N15" s="154" t="s">
        <v>143</v>
      </c>
      <c r="O15" s="157" t="s">
        <v>155</v>
      </c>
      <c r="P15" s="153"/>
      <c r="Q15" s="154" t="s">
        <v>143</v>
      </c>
      <c r="R15" s="157" t="s">
        <v>175</v>
      </c>
    </row>
  </sheetData>
  <phoneticPr fontId="2" type="noConversion"/>
  <pageMargins left="0.25" right="0.25" top="0.75" bottom="0.75" header="0.3" footer="0.3"/>
  <pageSetup paperSize="8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KSA 예산 처리 계획</vt:lpstr>
      <vt:lpstr>대전반 프로젝트 기업 확정 및 추진 계획서</vt:lpstr>
      <vt:lpstr>'KSA 예산 처리 계획'!Print_Area</vt:lpstr>
      <vt:lpstr>'대전반 프로젝트 기업 확정 및 추진 계획서'!Print_Area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JH.Jang</dc:creator>
  <cp:lastModifiedBy>2</cp:lastModifiedBy>
  <cp:lastPrinted>2020-07-24T01:55:15Z</cp:lastPrinted>
  <dcterms:created xsi:type="dcterms:W3CDTF">2016-01-27T13:39:15Z</dcterms:created>
  <dcterms:modified xsi:type="dcterms:W3CDTF">2020-08-11T08:39:02Z</dcterms:modified>
</cp:coreProperties>
</file>