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iaojiew1/Projects/resprec/UbsRec/"/>
    </mc:Choice>
  </mc:AlternateContent>
  <bookViews>
    <workbookView xWindow="0" yWindow="460" windowWidth="28800" windowHeight="15940" tabRatio="500" activeTab="3"/>
  </bookViews>
  <sheets>
    <sheet name="test" sheetId="2" r:id="rId1"/>
    <sheet name="npm" sheetId="4" r:id="rId2"/>
    <sheet name="mar" sheetId="3" r:id="rId3"/>
    <sheet name="mnar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B12" i="1"/>
  <c r="C12" i="1"/>
  <c r="D12" i="1"/>
  <c r="E12" i="1"/>
  <c r="B13" i="1"/>
  <c r="E11" i="1"/>
  <c r="D11" i="1"/>
  <c r="C11" i="1"/>
  <c r="B11" i="1"/>
  <c r="E17" i="1"/>
  <c r="D17" i="1"/>
  <c r="C17" i="1"/>
  <c r="B17" i="1"/>
  <c r="E16" i="1"/>
  <c r="D16" i="1"/>
  <c r="C16" i="1"/>
  <c r="B16" i="1"/>
  <c r="E19" i="1"/>
  <c r="D19" i="1"/>
  <c r="C19" i="1"/>
  <c r="B19" i="1"/>
  <c r="C14" i="1"/>
  <c r="B37" i="1"/>
  <c r="C37" i="1"/>
  <c r="L14" i="1"/>
  <c r="C3" i="1"/>
  <c r="C4" i="1"/>
  <c r="K13" i="1"/>
  <c r="L13" i="1"/>
  <c r="L16" i="1"/>
  <c r="C10" i="1"/>
  <c r="C18" i="1"/>
  <c r="C15" i="1"/>
  <c r="B15" i="1"/>
  <c r="D15" i="1"/>
  <c r="E14" i="1"/>
  <c r="D37" i="1"/>
  <c r="E37" i="1"/>
  <c r="N14" i="1"/>
  <c r="G26" i="1"/>
  <c r="N20" i="1"/>
  <c r="E3" i="1"/>
  <c r="E4" i="1"/>
  <c r="M13" i="1"/>
  <c r="N13" i="1"/>
  <c r="N16" i="1"/>
  <c r="E10" i="1"/>
  <c r="E18" i="1"/>
  <c r="D14" i="1"/>
  <c r="M20" i="1"/>
  <c r="M22" i="1"/>
  <c r="N22" i="1"/>
  <c r="M17" i="1"/>
  <c r="M14" i="1"/>
  <c r="D3" i="1"/>
  <c r="D4" i="1"/>
  <c r="M16" i="1"/>
  <c r="D10" i="1"/>
  <c r="D18" i="1"/>
  <c r="B14" i="1"/>
  <c r="K22" i="1"/>
  <c r="L22" i="1"/>
  <c r="K17" i="1"/>
  <c r="K14" i="1"/>
  <c r="B3" i="1"/>
  <c r="B4" i="1"/>
  <c r="K16" i="1"/>
  <c r="B10" i="1"/>
  <c r="B18" i="1"/>
  <c r="N15" i="1"/>
  <c r="E9" i="1"/>
  <c r="M15" i="1"/>
  <c r="D9" i="1"/>
  <c r="L15" i="1"/>
  <c r="C9" i="1"/>
  <c r="K15" i="1"/>
  <c r="B9" i="1"/>
  <c r="N5" i="1"/>
  <c r="M5" i="1"/>
  <c r="N6" i="1"/>
  <c r="N7" i="1"/>
  <c r="E8" i="1"/>
  <c r="M7" i="1"/>
  <c r="D8" i="1"/>
  <c r="L5" i="1"/>
  <c r="K5" i="1"/>
  <c r="L6" i="1"/>
  <c r="L7" i="1"/>
  <c r="C8" i="1"/>
  <c r="K7" i="1"/>
  <c r="B8" i="1"/>
  <c r="E7" i="1"/>
  <c r="M6" i="1"/>
  <c r="D7" i="1"/>
  <c r="C7" i="1"/>
  <c r="K6" i="1"/>
  <c r="B7" i="1"/>
  <c r="D6" i="1"/>
  <c r="D5" i="1"/>
  <c r="B6" i="1"/>
  <c r="B5" i="1"/>
  <c r="E5" i="1"/>
  <c r="C5" i="1"/>
  <c r="E6" i="1"/>
  <c r="C6" i="1"/>
  <c r="E15" i="1"/>
  <c r="E20" i="1"/>
  <c r="C20" i="1"/>
  <c r="A67" i="2"/>
  <c r="A75" i="2"/>
  <c r="A76" i="2"/>
  <c r="A82" i="2"/>
  <c r="A80" i="2"/>
  <c r="A84" i="2"/>
  <c r="A66" i="2"/>
  <c r="A59" i="2"/>
  <c r="A58" i="2"/>
  <c r="A81" i="2"/>
  <c r="A83" i="2"/>
  <c r="A74" i="2"/>
  <c r="A70" i="2"/>
  <c r="A57" i="2"/>
  <c r="A44" i="2"/>
  <c r="A86" i="2"/>
  <c r="A50" i="2"/>
  <c r="A40" i="2"/>
  <c r="A49" i="2"/>
  <c r="A56" i="2"/>
  <c r="A41" i="2"/>
  <c r="A85" i="2"/>
  <c r="A63" i="2"/>
  <c r="A54" i="2"/>
  <c r="A72" i="2"/>
  <c r="A73" i="2"/>
  <c r="A79" i="2"/>
  <c r="A51" i="2"/>
  <c r="A55" i="2"/>
  <c r="A53" i="2"/>
  <c r="A48" i="2"/>
  <c r="A36" i="2"/>
  <c r="A32" i="2"/>
  <c r="A30" i="2"/>
  <c r="A88" i="2"/>
  <c r="A45" i="2"/>
  <c r="A28" i="2"/>
  <c r="A23" i="2"/>
  <c r="A26" i="2"/>
  <c r="A37" i="2"/>
  <c r="A34" i="2"/>
  <c r="A22" i="2"/>
  <c r="A87" i="2"/>
  <c r="A39" i="2"/>
  <c r="A64" i="2"/>
  <c r="A78" i="2"/>
  <c r="A60" i="2"/>
  <c r="A24" i="2"/>
  <c r="A17" i="2"/>
  <c r="A47" i="2"/>
  <c r="A18" i="2"/>
  <c r="A52" i="2"/>
  <c r="A42" i="2"/>
  <c r="A33" i="2"/>
  <c r="A68" i="2"/>
  <c r="A21" i="2"/>
  <c r="A27" i="2"/>
  <c r="A20" i="2"/>
  <c r="A62" i="2"/>
  <c r="A15" i="2"/>
  <c r="A9" i="2"/>
  <c r="A77" i="2"/>
  <c r="A14" i="2"/>
  <c r="A11" i="2"/>
  <c r="A19" i="2"/>
  <c r="A10" i="2"/>
  <c r="A6" i="2"/>
  <c r="A25" i="2"/>
  <c r="A43" i="2"/>
  <c r="A16" i="2"/>
  <c r="A3" i="2"/>
  <c r="A35" i="2"/>
  <c r="A12" i="2"/>
  <c r="A4" i="2"/>
  <c r="A5" i="2"/>
  <c r="A71" i="2"/>
  <c r="A61" i="2"/>
  <c r="A31" i="2"/>
  <c r="A38" i="2"/>
  <c r="A46" i="2"/>
  <c r="A65" i="2"/>
  <c r="A13" i="2"/>
  <c r="A7" i="2"/>
  <c r="A29" i="2"/>
  <c r="A8" i="2"/>
  <c r="A2" i="2"/>
  <c r="A1" i="2"/>
  <c r="A69" i="2"/>
  <c r="L22" i="3"/>
  <c r="M22" i="3"/>
  <c r="N22" i="3"/>
  <c r="K22" i="3"/>
  <c r="M27" i="1"/>
  <c r="M28" i="1"/>
  <c r="M29" i="1"/>
  <c r="M30" i="1"/>
  <c r="M31" i="1"/>
  <c r="M26" i="1"/>
  <c r="J27" i="1"/>
  <c r="J28" i="1"/>
  <c r="J29" i="1"/>
  <c r="J30" i="1"/>
  <c r="J31" i="1"/>
  <c r="J26" i="1"/>
  <c r="G27" i="1"/>
  <c r="G28" i="1"/>
  <c r="G29" i="1"/>
  <c r="G30" i="1"/>
  <c r="G31" i="1"/>
  <c r="D27" i="1"/>
  <c r="D28" i="1"/>
  <c r="D29" i="1"/>
  <c r="D30" i="1"/>
  <c r="D31" i="1"/>
  <c r="D26" i="1"/>
  <c r="M21" i="3"/>
  <c r="I14" i="3"/>
  <c r="I10" i="3"/>
  <c r="D9" i="4"/>
  <c r="N21" i="3"/>
  <c r="J14" i="3"/>
  <c r="E19" i="3"/>
  <c r="E20" i="3"/>
  <c r="N14" i="3"/>
  <c r="J10" i="3"/>
  <c r="E9" i="4"/>
  <c r="D16" i="4"/>
  <c r="K21" i="3"/>
  <c r="G14" i="3"/>
  <c r="D20" i="3"/>
  <c r="K14" i="3"/>
  <c r="G10" i="3"/>
  <c r="B9" i="4"/>
  <c r="L21" i="3"/>
  <c r="H14" i="3"/>
  <c r="L14" i="3"/>
  <c r="H10" i="3"/>
  <c r="C9" i="4"/>
  <c r="B17" i="4"/>
  <c r="C17" i="4"/>
  <c r="B18" i="4"/>
  <c r="B8" i="4"/>
  <c r="E16" i="4"/>
  <c r="D17" i="4"/>
  <c r="E17" i="4"/>
  <c r="D18" i="4"/>
  <c r="E18" i="4"/>
  <c r="D19" i="4"/>
  <c r="E19" i="4"/>
  <c r="D20" i="4"/>
  <c r="E20" i="4"/>
  <c r="D21" i="4"/>
  <c r="D5" i="4"/>
  <c r="C18" i="4"/>
  <c r="B19" i="4"/>
  <c r="C19" i="4"/>
  <c r="B20" i="4"/>
  <c r="C20" i="4"/>
  <c r="B21" i="4"/>
  <c r="B5" i="4"/>
  <c r="C10" i="4"/>
  <c r="C14" i="4"/>
  <c r="C4" i="4"/>
  <c r="B4" i="4"/>
  <c r="B7" i="4"/>
  <c r="E21" i="4"/>
  <c r="D22" i="4"/>
  <c r="E22" i="4"/>
  <c r="C21" i="4"/>
  <c r="C22" i="4"/>
  <c r="B22" i="4"/>
  <c r="H7" i="4"/>
  <c r="H5" i="4"/>
  <c r="H6" i="4"/>
  <c r="H8" i="4"/>
  <c r="I10" i="4"/>
  <c r="I11" i="4"/>
  <c r="I12" i="4"/>
  <c r="H12" i="4"/>
  <c r="E7" i="4"/>
  <c r="D23" i="4"/>
  <c r="D7" i="4"/>
  <c r="E10" i="4"/>
  <c r="E14" i="4"/>
  <c r="E3" i="4"/>
  <c r="E4" i="4"/>
  <c r="D4" i="4"/>
  <c r="I13" i="4"/>
  <c r="H13" i="4"/>
  <c r="E8" i="4"/>
  <c r="D8" i="4"/>
  <c r="D3" i="4"/>
  <c r="B23" i="4"/>
  <c r="B16" i="4"/>
  <c r="F5" i="4"/>
  <c r="F6" i="4"/>
  <c r="F7" i="4"/>
  <c r="F8" i="4"/>
  <c r="G10" i="4"/>
  <c r="F10" i="4"/>
  <c r="C5" i="4"/>
  <c r="G11" i="4"/>
  <c r="G12" i="4"/>
  <c r="F12" i="4"/>
  <c r="C7" i="4"/>
  <c r="G13" i="4"/>
  <c r="F13" i="4"/>
  <c r="C8" i="4"/>
  <c r="C3" i="4"/>
  <c r="B3" i="4"/>
  <c r="H10" i="4"/>
  <c r="E5" i="4"/>
  <c r="A9" i="4"/>
  <c r="B10" i="4"/>
  <c r="D10" i="4"/>
  <c r="F11" i="4"/>
  <c r="H11" i="4"/>
  <c r="C15" i="4"/>
  <c r="E15" i="4"/>
  <c r="J3" i="3"/>
  <c r="J5" i="3"/>
  <c r="I3" i="3"/>
  <c r="I5" i="3"/>
  <c r="J20" i="3"/>
  <c r="J7" i="3"/>
  <c r="J6" i="3"/>
  <c r="I20" i="3"/>
  <c r="I7" i="3"/>
  <c r="I6" i="3"/>
  <c r="H3" i="3"/>
  <c r="H20" i="3"/>
  <c r="H7" i="3"/>
  <c r="H5" i="3"/>
  <c r="K5" i="3"/>
  <c r="G3" i="3"/>
  <c r="G20" i="3"/>
  <c r="G7" i="3"/>
  <c r="G5" i="3"/>
  <c r="L3" i="3"/>
  <c r="M3" i="3"/>
  <c r="N3" i="3"/>
  <c r="L7" i="3"/>
  <c r="M7" i="3"/>
  <c r="N7" i="3"/>
  <c r="K7" i="3"/>
  <c r="C5" i="3"/>
  <c r="H6" i="3"/>
  <c r="G6" i="3"/>
  <c r="K3" i="3"/>
  <c r="C10" i="3"/>
  <c r="B18" i="3"/>
  <c r="B20" i="3"/>
  <c r="C14" i="3"/>
  <c r="C16" i="3"/>
  <c r="M13" i="3"/>
  <c r="C23" i="3"/>
  <c r="A23" i="3"/>
  <c r="G15" i="3"/>
  <c r="D18" i="3"/>
  <c r="G21" i="3"/>
  <c r="G4" i="3"/>
  <c r="G8" i="3"/>
  <c r="C20" i="3"/>
  <c r="K12" i="3"/>
  <c r="G12" i="3"/>
  <c r="E18" i="3"/>
  <c r="H15" i="3"/>
  <c r="H21" i="3"/>
  <c r="H4" i="3"/>
  <c r="H8" i="3"/>
  <c r="L12" i="3"/>
  <c r="H12" i="3"/>
  <c r="I15" i="3"/>
  <c r="M14" i="3"/>
  <c r="I21" i="3"/>
  <c r="I4" i="3"/>
  <c r="I8" i="3"/>
  <c r="M12" i="3"/>
  <c r="I12" i="3"/>
  <c r="J15" i="3"/>
  <c r="J21" i="3"/>
  <c r="J4" i="3"/>
  <c r="J8" i="3"/>
  <c r="N12" i="3"/>
  <c r="J12" i="3"/>
  <c r="K13" i="3"/>
  <c r="G9" i="3"/>
  <c r="G13" i="3"/>
  <c r="H9" i="3"/>
  <c r="L13" i="3"/>
  <c r="H13" i="3"/>
  <c r="I9" i="3"/>
  <c r="I13" i="3"/>
  <c r="J9" i="3"/>
  <c r="N13" i="3"/>
  <c r="J13" i="3"/>
  <c r="L11" i="3"/>
  <c r="H11" i="3"/>
  <c r="E16" i="3"/>
  <c r="D16" i="3"/>
  <c r="M11" i="3"/>
  <c r="I11" i="3"/>
  <c r="N11" i="3"/>
  <c r="J11" i="3"/>
  <c r="K11" i="3"/>
  <c r="G11" i="3"/>
  <c r="B9" i="3"/>
  <c r="G17" i="3"/>
  <c r="B11" i="3"/>
  <c r="C11" i="3"/>
  <c r="D11" i="3"/>
  <c r="E11" i="3"/>
  <c r="B12" i="3"/>
  <c r="C12" i="3"/>
  <c r="D12" i="3"/>
  <c r="E12" i="3"/>
  <c r="B14" i="3"/>
  <c r="B16" i="3"/>
  <c r="B10" i="3"/>
  <c r="D10" i="3"/>
  <c r="E10" i="3"/>
  <c r="C9" i="3"/>
  <c r="D9" i="3"/>
  <c r="E14" i="3"/>
  <c r="B21" i="3"/>
  <c r="B22" i="3"/>
  <c r="B23" i="3"/>
  <c r="H17" i="3"/>
  <c r="E9" i="3"/>
  <c r="C21" i="3"/>
  <c r="C22" i="3"/>
  <c r="I17" i="3"/>
  <c r="D14" i="3"/>
  <c r="D21" i="3"/>
  <c r="D22" i="3"/>
  <c r="D23" i="3"/>
  <c r="J17" i="3"/>
  <c r="E21" i="3"/>
  <c r="E22" i="3"/>
  <c r="E23" i="3"/>
  <c r="J19" i="3"/>
  <c r="C18" i="3"/>
  <c r="I19" i="3"/>
  <c r="H19" i="3"/>
  <c r="G19" i="3"/>
  <c r="H22" i="3"/>
  <c r="I22" i="3"/>
  <c r="J22" i="3"/>
  <c r="G22" i="3"/>
  <c r="H23" i="3"/>
  <c r="I23" i="3"/>
  <c r="J23" i="3"/>
  <c r="G23" i="3"/>
  <c r="F19" i="3"/>
  <c r="F17" i="3"/>
  <c r="A20" i="3"/>
  <c r="A16" i="3"/>
</calcChain>
</file>

<file path=xl/sharedStrings.xml><?xml version="1.0" encoding="utf-8"?>
<sst xmlns="http://schemas.openxmlformats.org/spreadsheetml/2006/main" count="251" uniqueCount="141">
  <si>
    <t>MF</t>
  </si>
  <si>
    <t>NFM</t>
  </si>
  <si>
    <t>RMSE</t>
  </si>
  <si>
    <t>MSE</t>
  </si>
  <si>
    <t>Frappe</t>
  </si>
  <si>
    <t>MovieLens</t>
  </si>
  <si>
    <t>MF-IPS</t>
  </si>
  <si>
    <t>MF-DR</t>
  </si>
  <si>
    <t>Coat</t>
  </si>
  <si>
    <t>MAE</t>
  </si>
  <si>
    <t>Music</t>
  </si>
  <si>
    <t>NFM-IPS</t>
  </si>
  <si>
    <t>NFM-DR</t>
  </si>
  <si>
    <t>CPT-V</t>
  </si>
  <si>
    <t>PMF-MNAR</t>
  </si>
  <si>
    <t>MF-IPS-NP</t>
  </si>
  <si>
    <t>NFM-IPS-NP</t>
  </si>
  <si>
    <t>MF-DR-NP</t>
  </si>
  <si>
    <t>NFM-DR-NP</t>
  </si>
  <si>
    <t>IPS+</t>
  </si>
  <si>
    <t>DR+</t>
  </si>
  <si>
    <t>MF+</t>
  </si>
  <si>
    <t>NFM+</t>
  </si>
  <si>
    <t>Music+</t>
  </si>
  <si>
    <t>Coat+</t>
  </si>
  <si>
    <t>MAE+</t>
  </si>
  <si>
    <t>MSE+</t>
  </si>
  <si>
    <t>N+</t>
  </si>
  <si>
    <t>MF-IPS+</t>
  </si>
  <si>
    <t>MF-DR+</t>
  </si>
  <si>
    <t>NFM-IPS+</t>
  </si>
  <si>
    <t>NFM-DR+</t>
  </si>
  <si>
    <t>NFM-DR-NP-1</t>
  </si>
  <si>
    <t>NFM-DR-NP-2</t>
  </si>
  <si>
    <t>NFM-DR-NP-3</t>
  </si>
  <si>
    <t>NFM-DR-NP-0</t>
  </si>
  <si>
    <t>NFM-DR-LR</t>
  </si>
  <si>
    <t>NFM-DR-SP</t>
  </si>
  <si>
    <t>MIN</t>
  </si>
  <si>
    <t>Book</t>
  </si>
  <si>
    <t>Movie</t>
  </si>
  <si>
    <t>hidden_factor=512 dropout_keep=[0.8 0.8] layers=[256] lr=0.1000</t>
  </si>
  <si>
    <t>hidden_factor=512 dropout_keep=[0.8 0.6] layers=[256] lr=0.1000</t>
  </si>
  <si>
    <t>hidden_factor=512 dropout_keep=[0.6 0.8] layers=[256] lr=0.1000</t>
  </si>
  <si>
    <t>hidden_factor=512 dropout_keep=[0.6 0.6] layers=[256] lr=0.1000</t>
  </si>
  <si>
    <t>hidden_factor=512 dropout_keep=[0.8 0.8] layers=[128] lr=0.1000</t>
  </si>
  <si>
    <t>hidden_factor=512 dropout_keep=[0.8 0.6] layers=[128] lr=0.1000</t>
  </si>
  <si>
    <t>hidden_factor=512 dropout_keep=[0.6 0.8] layers=[128] lr=0.1000</t>
  </si>
  <si>
    <t>hidden_factor=512 dropout_keep=[0.6 0.6] layers=[128] lr=0.1000</t>
  </si>
  <si>
    <t>hidden_factor=512 dropout_keep=[0.8 0.8] layers=[64] lr=0.1000</t>
  </si>
  <si>
    <t>hidden_factor=512 dropout_keep=[0.8 0.6] layers=[64] lr=0.1000</t>
  </si>
  <si>
    <t>hidden_factor=512 dropout_keep=[0.6 0.8] layers=[64] lr=0.1000</t>
  </si>
  <si>
    <t>hidden_factor=512 dropout_keep=[0.6 0.6] layers=[64] lr=0.1000</t>
  </si>
  <si>
    <t>hidden_factor=512 dropout_keep=[0.8 0.8] layers=[32] lr=0.1000</t>
  </si>
  <si>
    <t>hidden_factor=512 dropout_keep=[0.8 0.6] layers=[32] lr=0.1000</t>
  </si>
  <si>
    <t>hidden_factor=512 dropout_keep=[0.6 0.8] layers=[32] lr=0.1000</t>
  </si>
  <si>
    <t>hidden_factor=512 dropout_keep=[0.6 0.6] layers=[32] lr=0.1000</t>
  </si>
  <si>
    <t>hidden_factor=256 dropout_keep=[0.8 0.8] layers=[256] lr=0.1000</t>
  </si>
  <si>
    <t>hidden_factor=256 dropout_keep=[0.8 0.6] layers=[256] lr=0.1000</t>
  </si>
  <si>
    <t>hidden_factor=256 dropout_keep=[0.6 0.8] layers=[256] lr=0.1000</t>
  </si>
  <si>
    <t>hidden_factor=256 dropout_keep=[0.6 0.6] layers=[256] lr=0.1000</t>
  </si>
  <si>
    <t>hidden_factor=256 dropout_keep=[0.8 0.8] layers=[128] lr=0.1000</t>
  </si>
  <si>
    <t>hidden_factor=256 dropout_keep=[0.8 0.6] layers=[128] lr=0.1000</t>
  </si>
  <si>
    <t>hidden_factor=256 dropout_keep=[0.6 0.8] layers=[128] lr=0.1000</t>
  </si>
  <si>
    <t>hidden_factor=256 dropout_keep=[0.6 0.6] layers=[128] lr=0.1000</t>
  </si>
  <si>
    <t>hidden_factor=256 dropout_keep=[0.8 0.8] layers=[64] lr=0.1000</t>
  </si>
  <si>
    <t>hidden_factor=256 dropout_keep=[0.8 0.6] layers=[64] lr=0.1000</t>
  </si>
  <si>
    <t>hidden_factor=256 dropout_keep=[0.6 0.8] layers=[64] lr=0.1000</t>
  </si>
  <si>
    <t>hidden_factor=256 dropout_keep=[0.6 0.6] layers=[64] lr=0.1000</t>
  </si>
  <si>
    <t>hidden_factor=256 dropout_keep=[0.8 0.8] layers=[32] lr=0.1000</t>
  </si>
  <si>
    <t>hidden_factor=256 dropout_keep=[0.8 0.6] layers=[32] lr=0.1000</t>
  </si>
  <si>
    <t>hidden_factor=256 dropout_keep=[0.6 0.8] layers=[32] lr=0.1000</t>
  </si>
  <si>
    <t>hidden_factor=256 dropout_keep=[0.6 0.6] layers=[32] lr=0.1000</t>
  </si>
  <si>
    <t>hidden_factor=128 dropout_keep=[0.8 0.8] layers=[256] lr=0.1000</t>
  </si>
  <si>
    <t>hidden_factor=128 dropout_keep=[0.8 0.6] layers=[256] lr=0.1000</t>
  </si>
  <si>
    <t>hidden_factor=128 dropout_keep=[0.6 0.8] layers=[256] lr=0.1000</t>
  </si>
  <si>
    <t>hidden_factor=128 dropout_keep=[0.6 0.6] layers=[256] lr=0.1000</t>
  </si>
  <si>
    <t>hidden_factor=128 dropout_keep=[0.8 0.8] layers=[128] lr=0.1000</t>
  </si>
  <si>
    <t>hidden_factor=128 dropout_keep=[0.8 0.6] layers=[128] lr=0.1000</t>
  </si>
  <si>
    <t>hidden_factor=128 dropout_keep=[0.6 0.8] layers=[128] lr=0.1000</t>
  </si>
  <si>
    <t>hidden_factor=128 dropout_keep=[0.6 0.6] layers=[128] lr=0.1000</t>
  </si>
  <si>
    <t>hidden_factor=128 dropout_keep=[0.8 0.8] layers=[64] lr=0.1000</t>
  </si>
  <si>
    <t>hidden_factor=128 dropout_keep=[0.8 0.6] layers=[64] lr=0.1000</t>
  </si>
  <si>
    <t>hidden_factor=128 dropout_keep=[0.6 0.8] layers=[64] lr=0.1000</t>
  </si>
  <si>
    <t>hidden_factor=128 dropout_keep=[0.6 0.6] layers=[64] lr=0.1000</t>
  </si>
  <si>
    <t>hidden_factor=128 dropout_keep=[0.8 0.8] layers=[32] lr=0.1000</t>
  </si>
  <si>
    <t>hidden_factor=128 dropout_keep=[0.8 0.6] layers=[32] lr=0.1000</t>
  </si>
  <si>
    <t>hidden_factor=128 dropout_keep=[0.6 0.8] layers=[32] lr=0.1000</t>
  </si>
  <si>
    <t>hidden_factor=128 dropout_keep=[0.6 0.6] layers=[32] lr=0.1000</t>
  </si>
  <si>
    <t>hidden_factor=64 dropout_keep=[0.8 0.8] layers=[256] lr=0.1000</t>
  </si>
  <si>
    <t>hidden_factor=64 dropout_keep=[0.8 0.6] layers=[256] lr=0.1000</t>
  </si>
  <si>
    <t>hidden_factor=64 dropout_keep=[0.6 0.8] layers=[256] lr=0.1000</t>
  </si>
  <si>
    <t>hidden_factor=64 dropout_keep=[0.6 0.6] layers=[256] lr=0.1000</t>
  </si>
  <si>
    <t>hidden_factor=64 dropout_keep=[0.8 0.8] layers=[128] lr=0.1000</t>
  </si>
  <si>
    <t>hidden_factor=64 dropout_keep=[0.8 0.6] layers=[128] lr=0.1000</t>
  </si>
  <si>
    <t>hidden_factor=64 dropout_keep=[0.6 0.8] layers=[128] lr=0.1000</t>
  </si>
  <si>
    <t>hidden_factor=64 dropout_keep=[0.6 0.6] layers=[128] lr=0.1000</t>
  </si>
  <si>
    <t>hidden_factor=64 dropout_keep=[0.8 0.8] layers=[64] lr=0.1000</t>
  </si>
  <si>
    <t>hidden_factor=64 dropout_keep=[0.8 0.6] layers=[64] lr=0.1000</t>
  </si>
  <si>
    <t>hidden_factor=64 dropout_keep=[0.6 0.8] layers=[64] lr=0.1000</t>
  </si>
  <si>
    <t>hidden_factor=64 dropout_keep=[0.6 0.6] layers=[64] lr=0.1000</t>
  </si>
  <si>
    <t>hidden_factor=64 dropout_keep=[0.8 0.8] layers=[32] lr=0.1000</t>
  </si>
  <si>
    <t>hidden_factor=64 dropout_keep=[0.8 0.6] layers=[32] lr=0.1000</t>
  </si>
  <si>
    <t>hidden_factor=64 dropout_keep=[0.6 0.8] layers=[32] lr=0.1000</t>
  </si>
  <si>
    <t>hidden_factor=64 dropout_keep=[0.6 0.6] layers=[32] lr=0.1000</t>
  </si>
  <si>
    <t>hidden_factor=512 dropout_keep=[0.8 0.8] layers=[256] lr=0.0500</t>
  </si>
  <si>
    <t>hidden_factor=512 dropout_keep=[0.8 0.6] layers=[256] lr=0.0500</t>
  </si>
  <si>
    <t>hidden_factor=512 dropout_keep=[0.6 0.8] layers=[256] lr=0.0500</t>
  </si>
  <si>
    <t>hidden_factor=512 dropout_keep=[0.6 0.6] layers=[256] lr=0.0500</t>
  </si>
  <si>
    <t>hidden_factor=512 dropout_keep=[0.8 0.8] layers=[128] lr=0.0500</t>
  </si>
  <si>
    <t>hidden_factor=512 dropout_keep=[0.8 0.6] layers=[128] lr=0.0500</t>
  </si>
  <si>
    <t>hidden_factor=512 dropout_keep=[0.6 0.8] layers=[128] lr=0.0500</t>
  </si>
  <si>
    <t>hidden_factor=512 dropout_keep=[0.6 0.6] layers=[128] lr=0.0500</t>
  </si>
  <si>
    <t>hidden_factor=512 dropout_keep=[0.8 0.8] layers=[64] lr=0.0500</t>
  </si>
  <si>
    <t>hidden_factor=512 dropout_keep=[0.8 0.6] layers=[64] lr=0.0500</t>
  </si>
  <si>
    <t>hidden_factor=512 dropout_keep=[0.6 0.8] layers=[64] lr=0.0500</t>
  </si>
  <si>
    <t>hidden_factor=512 dropout_keep=[0.6 0.6] layers=[64] lr=0.0500</t>
  </si>
  <si>
    <t>hidden_factor=512 dropout_keep=[0.8 0.8] layers=[32] lr=0.0500</t>
  </si>
  <si>
    <t>hidden_factor=512 dropout_keep=[0.8 0.6] layers=[32] lr=0.0500</t>
  </si>
  <si>
    <t>hidden_factor=512 dropout_keep=[0.6 0.8] layers=[32] lr=0.0500</t>
  </si>
  <si>
    <t>hidden_factor=512 dropout_keep=[0.6 0.6] layers=[32] lr=0.0500</t>
  </si>
  <si>
    <t>hidden_factor=256 dropout_keep=[0.8 0.8] layers=[256] lr=0.0500</t>
  </si>
  <si>
    <t>hidden_factor=256 dropout_keep=[0.8 0.6] layers=[256] lr=0.0500</t>
  </si>
  <si>
    <t>hidden_factor=256 dropout_keep=[0.6 0.8] layers=[256] lr=0.0500</t>
  </si>
  <si>
    <t>hidden_factor=256 dropout_keep=[0.6 0.6] layers=[256] lr=0.0500</t>
  </si>
  <si>
    <t>hidden_factor=256 dropout_keep=[0.8 0.8] layers=[128] lr=0.0500</t>
  </si>
  <si>
    <t>hidden_factor=256 dropout_keep=[0.8 0.6] layers=[128] lr=0.0500</t>
  </si>
  <si>
    <t>hidden_factor=256 dropout_keep=[0.6 0.8] layers=[128] lr=0.0500</t>
  </si>
  <si>
    <t>hidden_factor=256 dropout_keep=[0.6 0.6] layers=[128] lr=0.0500</t>
  </si>
  <si>
    <t>#trial=88</t>
  </si>
  <si>
    <t>ML100K</t>
  </si>
  <si>
    <t>ML1M</t>
  </si>
  <si>
    <t>MTWEET</t>
  </si>
  <si>
    <t>NIPS</t>
  </si>
  <si>
    <t>MAR</t>
  </si>
  <si>
    <t>MNAR</t>
  </si>
  <si>
    <t>MM</t>
  </si>
  <si>
    <t>PAQUET</t>
  </si>
  <si>
    <t>LOGIT-VD</t>
  </si>
  <si>
    <t>Amazon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</si>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</sst>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45" zoomScale="150" zoomScaleNormal="150" workbookViewId="0">
      <selection activeCell="D65" sqref="C65:D65"/>
    </sheetView>
  </sheetViews>
  <sheetFormatPr baseColWidth="10" defaultRowHeight="16" x14ac:dyDescent="0.2"/>
  <sheetData>
    <row r="1" spans="1:14" x14ac:dyDescent="0.2">
      <c r="A1">
        <f>C1/D1</f>
        <v>1.1118575747396708</v>
      </c>
      <c r="B1">
        <v>197</v>
      </c>
      <c r="C1">
        <v>0.66200000000000003</v>
      </c>
      <c r="D1">
        <v>0.59540000000000004</v>
      </c>
      <c r="E1" t="s">
        <v>91</v>
      </c>
      <c r="K1" s="2"/>
      <c r="N1" s="2"/>
    </row>
    <row r="2" spans="1:14" x14ac:dyDescent="0.2">
      <c r="A2">
        <f>C2/D2</f>
        <v>1.0905610121524887</v>
      </c>
      <c r="B2">
        <v>190</v>
      </c>
      <c r="C2">
        <v>0.65510000000000002</v>
      </c>
      <c r="D2">
        <v>0.60070000000000001</v>
      </c>
      <c r="E2" t="s">
        <v>89</v>
      </c>
      <c r="K2" s="4"/>
      <c r="N2" s="3"/>
    </row>
    <row r="3" spans="1:14" x14ac:dyDescent="0.2">
      <c r="A3">
        <f>C3/D3</f>
        <v>1.0861700058354407</v>
      </c>
      <c r="B3">
        <v>184</v>
      </c>
      <c r="C3">
        <v>0.55840000000000001</v>
      </c>
      <c r="D3">
        <v>0.5141</v>
      </c>
      <c r="E3" t="s">
        <v>71</v>
      </c>
      <c r="K3" s="2"/>
    </row>
    <row r="4" spans="1:14" x14ac:dyDescent="0.2">
      <c r="A4">
        <f>C4/D4</f>
        <v>1.0806234365980372</v>
      </c>
      <c r="B4">
        <v>196</v>
      </c>
      <c r="C4">
        <v>0.56159999999999999</v>
      </c>
      <c r="D4">
        <v>0.51970000000000005</v>
      </c>
      <c r="E4" t="s">
        <v>55</v>
      </c>
      <c r="N4" s="3"/>
    </row>
    <row r="5" spans="1:14" x14ac:dyDescent="0.2">
      <c r="A5">
        <f>C5/D5</f>
        <v>1.0736500667811486</v>
      </c>
      <c r="B5">
        <v>176</v>
      </c>
      <c r="C5">
        <v>0.56269999999999998</v>
      </c>
      <c r="D5">
        <v>0.52410000000000001</v>
      </c>
      <c r="E5" t="s">
        <v>103</v>
      </c>
      <c r="K5" s="2"/>
    </row>
    <row r="6" spans="1:14" x14ac:dyDescent="0.2">
      <c r="A6">
        <f>C6/D6</f>
        <v>1.0631538163502519</v>
      </c>
      <c r="B6">
        <v>197</v>
      </c>
      <c r="C6">
        <v>0.54879999999999995</v>
      </c>
      <c r="D6">
        <v>0.51619999999999999</v>
      </c>
      <c r="E6" t="s">
        <v>56</v>
      </c>
      <c r="K6" s="2"/>
      <c r="N6" s="3"/>
    </row>
    <row r="7" spans="1:14" x14ac:dyDescent="0.2">
      <c r="A7">
        <f>C7/D7</f>
        <v>1.0565693430656933</v>
      </c>
      <c r="B7" s="8">
        <v>192</v>
      </c>
      <c r="C7" s="8">
        <v>0.57899999999999996</v>
      </c>
      <c r="D7">
        <v>0.54800000000000004</v>
      </c>
      <c r="E7" t="s">
        <v>97</v>
      </c>
      <c r="K7" s="2"/>
      <c r="N7" s="3"/>
    </row>
    <row r="8" spans="1:14" x14ac:dyDescent="0.2">
      <c r="A8">
        <f>C8/D8</f>
        <v>1.0559682155812748</v>
      </c>
      <c r="B8">
        <v>199</v>
      </c>
      <c r="C8">
        <v>0.61129999999999995</v>
      </c>
      <c r="D8">
        <v>0.57889999999999997</v>
      </c>
      <c r="E8" t="s">
        <v>92</v>
      </c>
      <c r="K8" s="2"/>
      <c r="N8" s="3"/>
    </row>
    <row r="9" spans="1:14" x14ac:dyDescent="0.2">
      <c r="A9">
        <f>C9/D9</f>
        <v>1.0472501936483345</v>
      </c>
      <c r="B9">
        <v>198</v>
      </c>
      <c r="C9">
        <v>0.54079999999999995</v>
      </c>
      <c r="D9">
        <v>0.51639999999999997</v>
      </c>
      <c r="E9" t="s">
        <v>51</v>
      </c>
      <c r="N9" s="3"/>
    </row>
    <row r="10" spans="1:14" x14ac:dyDescent="0.2">
      <c r="A10">
        <f>C10/D10</f>
        <v>1.0471734148204737</v>
      </c>
      <c r="B10">
        <v>180</v>
      </c>
      <c r="C10">
        <v>0.54830000000000001</v>
      </c>
      <c r="D10">
        <v>0.52359999999999995</v>
      </c>
      <c r="E10" t="s">
        <v>101</v>
      </c>
      <c r="N10" s="3"/>
    </row>
    <row r="11" spans="1:14" x14ac:dyDescent="0.2">
      <c r="A11">
        <f>C11/D11</f>
        <v>1.0469202548754586</v>
      </c>
      <c r="B11">
        <v>181</v>
      </c>
      <c r="C11">
        <v>0.54220000000000002</v>
      </c>
      <c r="D11">
        <v>0.51790000000000003</v>
      </c>
      <c r="E11" t="s">
        <v>87</v>
      </c>
      <c r="N11" s="3"/>
    </row>
    <row r="12" spans="1:14" x14ac:dyDescent="0.2">
      <c r="A12">
        <f>C12/D12</f>
        <v>1.0459040865833178</v>
      </c>
      <c r="B12">
        <v>200</v>
      </c>
      <c r="C12">
        <v>0.5605</v>
      </c>
      <c r="D12">
        <v>0.53590000000000004</v>
      </c>
      <c r="E12" t="s">
        <v>99</v>
      </c>
      <c r="N12" s="3"/>
    </row>
    <row r="13" spans="1:14" x14ac:dyDescent="0.2">
      <c r="A13">
        <f>C13/D13</f>
        <v>1.0412577244638312</v>
      </c>
      <c r="B13">
        <v>187</v>
      </c>
      <c r="C13">
        <v>0.57289999999999996</v>
      </c>
      <c r="D13">
        <v>0.55020000000000002</v>
      </c>
      <c r="E13" t="s">
        <v>95</v>
      </c>
      <c r="N13" s="3"/>
    </row>
    <row r="14" spans="1:14" x14ac:dyDescent="0.2">
      <c r="A14">
        <f>C14/D14</f>
        <v>1.0409379204305209</v>
      </c>
      <c r="B14" s="8">
        <v>148</v>
      </c>
      <c r="C14" s="8">
        <v>0.54159999999999997</v>
      </c>
      <c r="D14">
        <v>0.52029999999999998</v>
      </c>
      <c r="E14" t="s">
        <v>102</v>
      </c>
      <c r="N14" s="3"/>
    </row>
    <row r="15" spans="1:14" x14ac:dyDescent="0.2">
      <c r="A15">
        <f>C15/D15</f>
        <v>1.0390309555854642</v>
      </c>
      <c r="B15">
        <v>190</v>
      </c>
      <c r="C15">
        <v>0.54039999999999999</v>
      </c>
      <c r="D15">
        <v>0.52010000000000001</v>
      </c>
      <c r="E15" t="s">
        <v>83</v>
      </c>
    </row>
    <row r="16" spans="1:14" x14ac:dyDescent="0.2">
      <c r="A16">
        <f>C16/D16</f>
        <v>1.0372717107715244</v>
      </c>
      <c r="B16">
        <v>188</v>
      </c>
      <c r="C16">
        <v>0.55659999999999998</v>
      </c>
      <c r="D16">
        <v>0.53659999999999997</v>
      </c>
      <c r="E16" t="s">
        <v>94</v>
      </c>
    </row>
    <row r="17" spans="1:5" x14ac:dyDescent="0.2">
      <c r="A17">
        <f>C17/D17</f>
        <v>1.0368788819875776</v>
      </c>
      <c r="B17">
        <v>172</v>
      </c>
      <c r="C17">
        <v>0.53420000000000001</v>
      </c>
      <c r="D17">
        <v>0.51519999999999999</v>
      </c>
      <c r="E17" t="s">
        <v>88</v>
      </c>
    </row>
    <row r="18" spans="1:5" x14ac:dyDescent="0.2">
      <c r="A18">
        <f>C18/D18</f>
        <v>1.0363566041384646</v>
      </c>
      <c r="B18">
        <v>169</v>
      </c>
      <c r="C18">
        <v>0.53590000000000004</v>
      </c>
      <c r="D18">
        <v>0.5171</v>
      </c>
      <c r="E18" t="s">
        <v>104</v>
      </c>
    </row>
    <row r="19" spans="1:5" x14ac:dyDescent="0.2">
      <c r="A19">
        <f>C19/D19</f>
        <v>1.034606656580938</v>
      </c>
      <c r="B19">
        <v>196</v>
      </c>
      <c r="C19">
        <v>0.54710000000000003</v>
      </c>
      <c r="D19">
        <v>0.52880000000000005</v>
      </c>
      <c r="E19" t="s">
        <v>79</v>
      </c>
    </row>
    <row r="20" spans="1:5" x14ac:dyDescent="0.2">
      <c r="A20">
        <f>C20/D20</f>
        <v>1.0345622119815667</v>
      </c>
      <c r="B20">
        <v>198</v>
      </c>
      <c r="C20">
        <v>0.53879999999999995</v>
      </c>
      <c r="D20">
        <v>0.52080000000000004</v>
      </c>
      <c r="E20" t="s">
        <v>100</v>
      </c>
    </row>
    <row r="21" spans="1:5" x14ac:dyDescent="0.2">
      <c r="A21">
        <f>C21/D21</f>
        <v>1.0342637151106835</v>
      </c>
      <c r="B21">
        <v>178</v>
      </c>
      <c r="C21">
        <v>0.5373</v>
      </c>
      <c r="D21">
        <v>0.51949999999999996</v>
      </c>
      <c r="E21" t="s">
        <v>67</v>
      </c>
    </row>
    <row r="22" spans="1:5" x14ac:dyDescent="0.2">
      <c r="A22">
        <f>C22/D22</f>
        <v>1.031798673429575</v>
      </c>
      <c r="B22">
        <v>183</v>
      </c>
      <c r="C22">
        <v>0.52890000000000004</v>
      </c>
      <c r="D22">
        <v>0.51259999999999994</v>
      </c>
      <c r="E22" t="s">
        <v>72</v>
      </c>
    </row>
    <row r="23" spans="1:5" x14ac:dyDescent="0.2">
      <c r="A23">
        <f>C23/D23</f>
        <v>1.0316591752980262</v>
      </c>
      <c r="B23">
        <v>197</v>
      </c>
      <c r="C23">
        <v>0.52790000000000004</v>
      </c>
      <c r="D23">
        <v>0.51170000000000004</v>
      </c>
      <c r="E23" t="s">
        <v>86</v>
      </c>
    </row>
    <row r="24" spans="1:5" x14ac:dyDescent="0.2">
      <c r="A24">
        <f>C24/D24</f>
        <v>1.0308761096101891</v>
      </c>
      <c r="B24">
        <v>195</v>
      </c>
      <c r="C24">
        <v>0.53420000000000001</v>
      </c>
      <c r="D24">
        <v>0.51819999999999999</v>
      </c>
      <c r="E24" t="s">
        <v>69</v>
      </c>
    </row>
    <row r="25" spans="1:5" x14ac:dyDescent="0.2">
      <c r="A25">
        <f>C25/D25</f>
        <v>1.029428303655108</v>
      </c>
      <c r="B25">
        <v>177</v>
      </c>
      <c r="C25">
        <v>0.54920000000000002</v>
      </c>
      <c r="D25">
        <v>0.53349999999999997</v>
      </c>
      <c r="E25" t="s">
        <v>96</v>
      </c>
    </row>
    <row r="26" spans="1:5" x14ac:dyDescent="0.2">
      <c r="A26">
        <f>C26/D26</f>
        <v>1.0274159051137468</v>
      </c>
      <c r="B26">
        <v>193</v>
      </c>
      <c r="C26">
        <v>0.52839999999999998</v>
      </c>
      <c r="D26">
        <v>0.51429999999999998</v>
      </c>
      <c r="E26" t="s">
        <v>84</v>
      </c>
    </row>
    <row r="27" spans="1:5" x14ac:dyDescent="0.2">
      <c r="A27">
        <f>C27/D27</f>
        <v>1.0224036453389027</v>
      </c>
      <c r="B27">
        <v>185</v>
      </c>
      <c r="C27">
        <v>0.53849999999999998</v>
      </c>
      <c r="D27">
        <v>0.52669999999999995</v>
      </c>
      <c r="E27" t="s">
        <v>98</v>
      </c>
    </row>
    <row r="28" spans="1:5" x14ac:dyDescent="0.2">
      <c r="A28">
        <f>C28/D28</f>
        <v>1.0216754540128881</v>
      </c>
      <c r="B28">
        <v>196</v>
      </c>
      <c r="C28">
        <v>0.5232</v>
      </c>
      <c r="D28">
        <v>0.5121</v>
      </c>
      <c r="E28" t="s">
        <v>70</v>
      </c>
    </row>
    <row r="29" spans="1:5" x14ac:dyDescent="0.2">
      <c r="A29">
        <f>C29/D29</f>
        <v>1.0214224507283634</v>
      </c>
      <c r="B29">
        <v>198</v>
      </c>
      <c r="C29">
        <v>0.59599999999999997</v>
      </c>
      <c r="D29">
        <v>0.58350000000000002</v>
      </c>
      <c r="E29" t="s">
        <v>90</v>
      </c>
    </row>
    <row r="30" spans="1:5" x14ac:dyDescent="0.2">
      <c r="A30">
        <f>C30/D30</f>
        <v>1.0201683963187782</v>
      </c>
      <c r="B30">
        <v>198</v>
      </c>
      <c r="C30">
        <v>0.52100000000000002</v>
      </c>
      <c r="D30">
        <v>0.51070000000000004</v>
      </c>
      <c r="E30" t="s">
        <v>52</v>
      </c>
    </row>
    <row r="31" spans="1:5" x14ac:dyDescent="0.2">
      <c r="A31">
        <f>C31/D31</f>
        <v>1.0177737881508078</v>
      </c>
      <c r="B31">
        <v>187</v>
      </c>
      <c r="C31">
        <v>0.56689999999999996</v>
      </c>
      <c r="D31">
        <v>0.55700000000000005</v>
      </c>
      <c r="E31" t="s">
        <v>93</v>
      </c>
    </row>
    <row r="32" spans="1:5" x14ac:dyDescent="0.2">
      <c r="A32">
        <f>C32/D32</f>
        <v>1.0171875000000001</v>
      </c>
      <c r="B32" s="8">
        <v>197</v>
      </c>
      <c r="C32" s="8">
        <v>0.52080000000000004</v>
      </c>
      <c r="D32">
        <v>0.51200000000000001</v>
      </c>
      <c r="E32" t="s">
        <v>68</v>
      </c>
    </row>
    <row r="33" spans="1:5" x14ac:dyDescent="0.2">
      <c r="A33">
        <f>C33/D33</f>
        <v>1.0164679159568428</v>
      </c>
      <c r="B33">
        <v>200</v>
      </c>
      <c r="C33">
        <v>0.53700000000000003</v>
      </c>
      <c r="D33">
        <v>0.52829999999999999</v>
      </c>
      <c r="E33" t="s">
        <v>81</v>
      </c>
    </row>
    <row r="34" spans="1:5" x14ac:dyDescent="0.2">
      <c r="A34">
        <f>C34/D34</f>
        <v>1.0149712092130518</v>
      </c>
      <c r="B34">
        <v>199</v>
      </c>
      <c r="C34">
        <v>0.52880000000000005</v>
      </c>
      <c r="D34">
        <v>0.52100000000000002</v>
      </c>
      <c r="E34" t="s">
        <v>63</v>
      </c>
    </row>
    <row r="35" spans="1:5" x14ac:dyDescent="0.2">
      <c r="A35">
        <f>C35/D35</f>
        <v>1.0146898803046789</v>
      </c>
      <c r="B35">
        <v>192</v>
      </c>
      <c r="C35">
        <v>0.5595</v>
      </c>
      <c r="D35">
        <v>0.5514</v>
      </c>
      <c r="E35" t="s">
        <v>76</v>
      </c>
    </row>
    <row r="36" spans="1:5" x14ac:dyDescent="0.2">
      <c r="A36">
        <f>C36/D36</f>
        <v>1.0122878876535986</v>
      </c>
      <c r="B36">
        <v>200</v>
      </c>
      <c r="C36">
        <v>0.51900000000000002</v>
      </c>
      <c r="D36">
        <v>0.51270000000000004</v>
      </c>
      <c r="E36" t="s">
        <v>54</v>
      </c>
    </row>
    <row r="37" spans="1:5" x14ac:dyDescent="0.2">
      <c r="A37">
        <f>C37/D37</f>
        <v>1.0099331423113658</v>
      </c>
      <c r="B37">
        <v>196</v>
      </c>
      <c r="C37">
        <v>0.52869999999999995</v>
      </c>
      <c r="D37">
        <v>0.52349999999999997</v>
      </c>
      <c r="E37" t="s">
        <v>85</v>
      </c>
    </row>
    <row r="38" spans="1:5" x14ac:dyDescent="0.2">
      <c r="A38">
        <f>C38/D38</f>
        <v>1.0094322833244351</v>
      </c>
      <c r="B38">
        <v>191</v>
      </c>
      <c r="C38">
        <v>0.56720000000000004</v>
      </c>
      <c r="D38">
        <v>0.56189999999999996</v>
      </c>
      <c r="E38" t="s">
        <v>75</v>
      </c>
    </row>
    <row r="39" spans="1:5" x14ac:dyDescent="0.2">
      <c r="A39">
        <f>C39/D39</f>
        <v>1.0015111446921043</v>
      </c>
      <c r="B39">
        <v>176</v>
      </c>
      <c r="C39">
        <v>0.5302</v>
      </c>
      <c r="D39">
        <v>0.52939999999999998</v>
      </c>
      <c r="E39" t="s">
        <v>80</v>
      </c>
    </row>
    <row r="40" spans="1:5" x14ac:dyDescent="0.2">
      <c r="A40">
        <f>C40/D40</f>
        <v>0.99241540256709448</v>
      </c>
      <c r="B40">
        <v>199</v>
      </c>
      <c r="C40">
        <v>0.51029999999999998</v>
      </c>
      <c r="D40">
        <v>0.51419999999999999</v>
      </c>
      <c r="E40" t="s">
        <v>48</v>
      </c>
    </row>
    <row r="41" spans="1:5" x14ac:dyDescent="0.2">
      <c r="A41">
        <f>C41/D41</f>
        <v>0.992051182628926</v>
      </c>
      <c r="B41">
        <v>195</v>
      </c>
      <c r="C41">
        <v>0.51170000000000004</v>
      </c>
      <c r="D41">
        <v>0.51580000000000004</v>
      </c>
      <c r="E41" t="s">
        <v>82</v>
      </c>
    </row>
    <row r="42" spans="1:5" x14ac:dyDescent="0.2">
      <c r="A42">
        <f>C42/D42</f>
        <v>0.99040944300995948</v>
      </c>
      <c r="B42">
        <v>200</v>
      </c>
      <c r="C42">
        <v>0.53700000000000003</v>
      </c>
      <c r="D42">
        <v>0.54220000000000002</v>
      </c>
      <c r="E42" t="s">
        <v>60</v>
      </c>
    </row>
    <row r="43" spans="1:5" x14ac:dyDescent="0.2">
      <c r="A43">
        <f>C43/D43</f>
        <v>0.98703835227272707</v>
      </c>
      <c r="B43">
        <v>195</v>
      </c>
      <c r="C43">
        <v>0.55589999999999995</v>
      </c>
      <c r="D43">
        <v>0.56320000000000003</v>
      </c>
      <c r="E43" t="s">
        <v>74</v>
      </c>
    </row>
    <row r="44" spans="1:5" x14ac:dyDescent="0.2">
      <c r="A44">
        <f>C44/D44</f>
        <v>0.98638132295719838</v>
      </c>
      <c r="B44">
        <v>195</v>
      </c>
      <c r="C44">
        <v>0.50700000000000001</v>
      </c>
      <c r="D44">
        <v>0.51400000000000001</v>
      </c>
      <c r="E44" t="s">
        <v>66</v>
      </c>
    </row>
    <row r="45" spans="1:5" x14ac:dyDescent="0.2">
      <c r="A45">
        <f>C45/D45</f>
        <v>0.98528579513299375</v>
      </c>
      <c r="B45">
        <v>162</v>
      </c>
      <c r="C45">
        <v>0.52229999999999999</v>
      </c>
      <c r="D45">
        <v>0.53010000000000002</v>
      </c>
      <c r="E45" t="s">
        <v>78</v>
      </c>
    </row>
    <row r="46" spans="1:5" x14ac:dyDescent="0.2">
      <c r="A46">
        <f>C46/D46</f>
        <v>0.98506685188400778</v>
      </c>
      <c r="B46" s="8">
        <v>193</v>
      </c>
      <c r="C46" s="8">
        <v>0.56730000000000003</v>
      </c>
      <c r="D46">
        <v>0.57589999999999997</v>
      </c>
      <c r="E46" t="s">
        <v>73</v>
      </c>
    </row>
    <row r="47" spans="1:5" x14ac:dyDescent="0.2">
      <c r="A47">
        <f>C47/D47</f>
        <v>0.98474264705882342</v>
      </c>
      <c r="B47">
        <v>177</v>
      </c>
      <c r="C47">
        <v>0.53569999999999995</v>
      </c>
      <c r="D47">
        <v>0.54400000000000004</v>
      </c>
      <c r="E47" t="s">
        <v>59</v>
      </c>
    </row>
    <row r="48" spans="1:5" x14ac:dyDescent="0.2">
      <c r="A48">
        <f>C48/D48</f>
        <v>0.98460953828614861</v>
      </c>
      <c r="B48">
        <v>177</v>
      </c>
      <c r="C48">
        <v>0.51819999999999999</v>
      </c>
      <c r="D48">
        <v>0.52629999999999999</v>
      </c>
      <c r="E48" t="s">
        <v>120</v>
      </c>
    </row>
    <row r="49" spans="1:5" x14ac:dyDescent="0.2">
      <c r="A49">
        <f>C49/D49</f>
        <v>0.98286814244465848</v>
      </c>
      <c r="B49" s="8">
        <v>174</v>
      </c>
      <c r="C49" s="8">
        <v>0.51060000000000005</v>
      </c>
      <c r="D49">
        <v>0.51949999999999996</v>
      </c>
      <c r="E49" t="s">
        <v>64</v>
      </c>
    </row>
    <row r="50" spans="1:5" x14ac:dyDescent="0.2">
      <c r="A50">
        <f>C50/D50</f>
        <v>0.97391137540763484</v>
      </c>
      <c r="B50">
        <v>189</v>
      </c>
      <c r="C50">
        <v>0.50770000000000004</v>
      </c>
      <c r="D50">
        <v>0.52129999999999999</v>
      </c>
      <c r="E50" t="s">
        <v>53</v>
      </c>
    </row>
    <row r="51" spans="1:5" x14ac:dyDescent="0.2">
      <c r="A51">
        <f>C51/D51</f>
        <v>0.97025602409638545</v>
      </c>
      <c r="B51">
        <v>192</v>
      </c>
      <c r="C51">
        <v>0.51539999999999997</v>
      </c>
      <c r="D51">
        <v>0.53120000000000001</v>
      </c>
      <c r="E51" t="s">
        <v>47</v>
      </c>
    </row>
    <row r="52" spans="1:5" x14ac:dyDescent="0.2">
      <c r="A52">
        <f>C52/D52</f>
        <v>0.96878383255142553</v>
      </c>
      <c r="B52">
        <v>197</v>
      </c>
      <c r="C52">
        <v>0.53690000000000004</v>
      </c>
      <c r="D52">
        <v>0.55420000000000003</v>
      </c>
      <c r="E52" t="s">
        <v>77</v>
      </c>
    </row>
    <row r="53" spans="1:5" x14ac:dyDescent="0.2">
      <c r="A53">
        <f>C53/D53</f>
        <v>0.96859813084112145</v>
      </c>
      <c r="B53" s="8">
        <v>198</v>
      </c>
      <c r="C53" s="8">
        <v>0.51819999999999999</v>
      </c>
      <c r="D53">
        <v>0.53500000000000003</v>
      </c>
      <c r="E53" t="s">
        <v>115</v>
      </c>
    </row>
    <row r="54" spans="1:5" x14ac:dyDescent="0.2">
      <c r="A54">
        <f>C54/D54</f>
        <v>0.96554969879518071</v>
      </c>
      <c r="B54">
        <v>190</v>
      </c>
      <c r="C54">
        <v>0.51290000000000002</v>
      </c>
      <c r="D54">
        <v>0.53120000000000001</v>
      </c>
      <c r="E54" t="s">
        <v>65</v>
      </c>
    </row>
    <row r="55" spans="1:5" x14ac:dyDescent="0.2">
      <c r="A55">
        <f>C55/D55</f>
        <v>0.96470588235294108</v>
      </c>
      <c r="B55">
        <v>196</v>
      </c>
      <c r="C55">
        <v>0.51659999999999995</v>
      </c>
      <c r="D55">
        <v>0.53549999999999998</v>
      </c>
      <c r="E55" t="s">
        <v>127</v>
      </c>
    </row>
    <row r="56" spans="1:5" x14ac:dyDescent="0.2">
      <c r="A56">
        <f>C56/D56</f>
        <v>0.96363293762954594</v>
      </c>
      <c r="B56">
        <v>200</v>
      </c>
      <c r="C56">
        <v>0.51139999999999997</v>
      </c>
      <c r="D56">
        <v>0.53069999999999995</v>
      </c>
      <c r="E56" t="s">
        <v>119</v>
      </c>
    </row>
    <row r="57" spans="1:5" x14ac:dyDescent="0.2">
      <c r="A57">
        <f>C57/D57</f>
        <v>0.96216730038022813</v>
      </c>
      <c r="B57">
        <v>189</v>
      </c>
      <c r="C57">
        <v>0.50609999999999999</v>
      </c>
      <c r="D57">
        <v>0.52600000000000002</v>
      </c>
      <c r="E57" t="s">
        <v>62</v>
      </c>
    </row>
    <row r="58" spans="1:5" x14ac:dyDescent="0.2">
      <c r="A58">
        <f>C58/D58</f>
        <v>0.95915251002099622</v>
      </c>
      <c r="B58">
        <v>180</v>
      </c>
      <c r="C58">
        <v>0.50249999999999995</v>
      </c>
      <c r="D58">
        <v>0.52390000000000003</v>
      </c>
      <c r="E58" t="s">
        <v>116</v>
      </c>
    </row>
    <row r="59" spans="1:5" x14ac:dyDescent="0.2">
      <c r="A59">
        <f>C59/D59</f>
        <v>0.95855614973262038</v>
      </c>
      <c r="B59">
        <v>194</v>
      </c>
      <c r="C59">
        <v>0.50190000000000001</v>
      </c>
      <c r="D59">
        <v>0.52359999999999995</v>
      </c>
      <c r="E59" t="s">
        <v>128</v>
      </c>
    </row>
    <row r="60" spans="1:5" x14ac:dyDescent="0.2">
      <c r="A60">
        <f>C60/D60</f>
        <v>0.95563506261180675</v>
      </c>
      <c r="B60">
        <v>190</v>
      </c>
      <c r="C60">
        <v>0.53420000000000001</v>
      </c>
      <c r="D60">
        <v>0.55900000000000005</v>
      </c>
      <c r="E60" t="s">
        <v>58</v>
      </c>
    </row>
    <row r="61" spans="1:5" x14ac:dyDescent="0.2">
      <c r="A61">
        <f>C61/D61</f>
        <v>0.95304611242006065</v>
      </c>
      <c r="B61">
        <v>196</v>
      </c>
      <c r="C61">
        <v>0.56630000000000003</v>
      </c>
      <c r="D61">
        <v>0.59419999999999995</v>
      </c>
      <c r="E61" t="s">
        <v>57</v>
      </c>
    </row>
    <row r="62" spans="1:5" x14ac:dyDescent="0.2">
      <c r="A62">
        <f>C62/D62</f>
        <v>0.95167548500881838</v>
      </c>
      <c r="B62">
        <v>198</v>
      </c>
      <c r="C62">
        <v>0.53959999999999997</v>
      </c>
      <c r="D62">
        <v>0.56699999999999995</v>
      </c>
      <c r="E62" t="s">
        <v>123</v>
      </c>
    </row>
    <row r="63" spans="1:5" x14ac:dyDescent="0.2">
      <c r="A63">
        <f>C63/D63</f>
        <v>0.950974930362117</v>
      </c>
      <c r="B63">
        <v>200</v>
      </c>
      <c r="C63">
        <v>0.5121</v>
      </c>
      <c r="D63">
        <v>0.53849999999999998</v>
      </c>
      <c r="E63" t="s">
        <v>44</v>
      </c>
    </row>
    <row r="64" spans="1:5" x14ac:dyDescent="0.2">
      <c r="A64">
        <f>C64/D64</f>
        <v>0.9474059547156356</v>
      </c>
      <c r="B64">
        <v>193</v>
      </c>
      <c r="C64">
        <v>0.53139999999999998</v>
      </c>
      <c r="D64">
        <v>0.56089999999999995</v>
      </c>
      <c r="E64" t="s">
        <v>124</v>
      </c>
    </row>
    <row r="65" spans="1:5" x14ac:dyDescent="0.2">
      <c r="A65">
        <f>C65/D65</f>
        <v>0.94637537239324732</v>
      </c>
      <c r="B65">
        <v>200</v>
      </c>
      <c r="C65">
        <v>0.57179999999999997</v>
      </c>
      <c r="D65">
        <v>0.60419999999999996</v>
      </c>
      <c r="E65" t="s">
        <v>121</v>
      </c>
    </row>
    <row r="66" spans="1:5" x14ac:dyDescent="0.2">
      <c r="A66">
        <f>C66/D66</f>
        <v>0.9457671957671957</v>
      </c>
      <c r="B66">
        <v>185</v>
      </c>
      <c r="C66">
        <v>0.50049999999999994</v>
      </c>
      <c r="D66">
        <v>0.5292</v>
      </c>
      <c r="E66" t="s">
        <v>118</v>
      </c>
    </row>
    <row r="67" spans="1:5" x14ac:dyDescent="0.2">
      <c r="A67">
        <f>C67/D67</f>
        <v>0.94062259800153736</v>
      </c>
      <c r="B67">
        <v>177</v>
      </c>
      <c r="C67">
        <v>0.48949999999999999</v>
      </c>
      <c r="D67">
        <v>0.52039999999999997</v>
      </c>
      <c r="E67" t="s">
        <v>50</v>
      </c>
    </row>
    <row r="68" spans="1:5" x14ac:dyDescent="0.2">
      <c r="A68">
        <f>C68/D68</f>
        <v>0.94030112044817926</v>
      </c>
      <c r="B68">
        <v>199</v>
      </c>
      <c r="C68">
        <v>0.53710000000000002</v>
      </c>
      <c r="D68">
        <v>0.57120000000000004</v>
      </c>
      <c r="E68" t="s">
        <v>125</v>
      </c>
    </row>
    <row r="69" spans="1:5" x14ac:dyDescent="0.2">
      <c r="A69">
        <f>C69/D69</f>
        <v>0.94020380696019989</v>
      </c>
      <c r="B69">
        <v>199</v>
      </c>
      <c r="C69">
        <v>0.48899999999999999</v>
      </c>
      <c r="D69">
        <v>0.52010000000000001</v>
      </c>
      <c r="E69" t="s">
        <v>112</v>
      </c>
    </row>
    <row r="70" spans="1:5" x14ac:dyDescent="0.2">
      <c r="A70">
        <f>C70/D70</f>
        <v>0.94002607561929596</v>
      </c>
      <c r="B70" s="8">
        <v>196</v>
      </c>
      <c r="C70" s="8">
        <v>0.50470000000000004</v>
      </c>
      <c r="D70">
        <v>0.53690000000000004</v>
      </c>
      <c r="E70" t="s">
        <v>111</v>
      </c>
    </row>
    <row r="71" spans="1:5" x14ac:dyDescent="0.2">
      <c r="A71">
        <f>C71/D71</f>
        <v>0.9355588772629132</v>
      </c>
      <c r="B71">
        <v>184</v>
      </c>
      <c r="C71">
        <v>0.56330000000000002</v>
      </c>
      <c r="D71">
        <v>0.60209999999999997</v>
      </c>
      <c r="E71" t="s">
        <v>41</v>
      </c>
    </row>
    <row r="72" spans="1:5" x14ac:dyDescent="0.2">
      <c r="A72">
        <f>C72/D72</f>
        <v>0.93528982865475763</v>
      </c>
      <c r="B72">
        <v>188</v>
      </c>
      <c r="C72">
        <v>0.5131</v>
      </c>
      <c r="D72">
        <v>0.54859999999999998</v>
      </c>
      <c r="E72" t="s">
        <v>61</v>
      </c>
    </row>
    <row r="73" spans="1:5" x14ac:dyDescent="0.2">
      <c r="A73">
        <f>C73/D73</f>
        <v>0.93409586056644878</v>
      </c>
      <c r="B73">
        <v>195</v>
      </c>
      <c r="C73">
        <v>0.51449999999999996</v>
      </c>
      <c r="D73">
        <v>0.55079999999999996</v>
      </c>
      <c r="E73" t="s">
        <v>126</v>
      </c>
    </row>
    <row r="74" spans="1:5" x14ac:dyDescent="0.2">
      <c r="A74">
        <f>C74/D74</f>
        <v>0.93035285423979319</v>
      </c>
      <c r="B74">
        <v>198</v>
      </c>
      <c r="C74">
        <v>0.50360000000000005</v>
      </c>
      <c r="D74">
        <v>0.5413</v>
      </c>
      <c r="E74" t="s">
        <v>113</v>
      </c>
    </row>
    <row r="75" spans="1:5" x14ac:dyDescent="0.2">
      <c r="A75">
        <f>C75/D75</f>
        <v>0.92886870979947034</v>
      </c>
      <c r="B75">
        <v>200</v>
      </c>
      <c r="C75">
        <v>0.49099999999999999</v>
      </c>
      <c r="D75">
        <v>0.52859999999999996</v>
      </c>
      <c r="E75" t="s">
        <v>114</v>
      </c>
    </row>
    <row r="76" spans="1:5" x14ac:dyDescent="0.2">
      <c r="A76">
        <f>C76/D76</f>
        <v>0.92591199699135007</v>
      </c>
      <c r="B76">
        <v>200</v>
      </c>
      <c r="C76">
        <v>0.4924</v>
      </c>
      <c r="D76">
        <v>0.53180000000000005</v>
      </c>
      <c r="E76" t="s">
        <v>49</v>
      </c>
    </row>
    <row r="77" spans="1:5" x14ac:dyDescent="0.2">
      <c r="A77">
        <f>C77/D77</f>
        <v>0.92385180126344546</v>
      </c>
      <c r="B77">
        <v>191</v>
      </c>
      <c r="C77">
        <v>0.54110000000000003</v>
      </c>
      <c r="D77">
        <v>0.5857</v>
      </c>
      <c r="E77" t="s">
        <v>122</v>
      </c>
    </row>
    <row r="78" spans="1:5" x14ac:dyDescent="0.2">
      <c r="A78">
        <f>C78/D78</f>
        <v>0.9231700986329815</v>
      </c>
      <c r="B78">
        <v>194</v>
      </c>
      <c r="C78">
        <v>0.53349999999999997</v>
      </c>
      <c r="D78">
        <v>0.57789999999999997</v>
      </c>
      <c r="E78" t="s">
        <v>42</v>
      </c>
    </row>
    <row r="79" spans="1:5" x14ac:dyDescent="0.2">
      <c r="A79">
        <f>C79/D79</f>
        <v>0.922883787661406</v>
      </c>
      <c r="B79">
        <v>196</v>
      </c>
      <c r="C79">
        <v>0.51459999999999995</v>
      </c>
      <c r="D79">
        <v>0.55759999999999998</v>
      </c>
      <c r="E79" t="s">
        <v>43</v>
      </c>
    </row>
    <row r="80" spans="1:5" x14ac:dyDescent="0.2">
      <c r="A80">
        <f>C80/D80</f>
        <v>0.91964451027587479</v>
      </c>
      <c r="B80">
        <v>173</v>
      </c>
      <c r="C80">
        <v>0.49669999999999997</v>
      </c>
      <c r="D80">
        <v>0.54010000000000002</v>
      </c>
      <c r="E80" t="s">
        <v>46</v>
      </c>
    </row>
    <row r="81" spans="1:5" x14ac:dyDescent="0.2">
      <c r="A81">
        <f>C81/D81</f>
        <v>0.91916605705925403</v>
      </c>
      <c r="B81">
        <v>195</v>
      </c>
      <c r="C81">
        <v>0.50260000000000005</v>
      </c>
      <c r="D81">
        <v>0.54679999999999995</v>
      </c>
      <c r="E81" t="s">
        <v>108</v>
      </c>
    </row>
    <row r="82" spans="1:5" x14ac:dyDescent="0.2">
      <c r="A82">
        <f>C82/D82</f>
        <v>0.91584618242615645</v>
      </c>
      <c r="B82">
        <v>187</v>
      </c>
      <c r="C82">
        <v>0.49299999999999999</v>
      </c>
      <c r="D82">
        <v>0.5383</v>
      </c>
      <c r="E82" t="s">
        <v>110</v>
      </c>
    </row>
    <row r="83" spans="1:5" x14ac:dyDescent="0.2">
      <c r="A83">
        <f>C83/D83</f>
        <v>0.91460755813953476</v>
      </c>
      <c r="B83">
        <v>196</v>
      </c>
      <c r="C83">
        <v>0.50339999999999996</v>
      </c>
      <c r="D83">
        <v>0.5504</v>
      </c>
      <c r="E83" t="s">
        <v>45</v>
      </c>
    </row>
    <row r="84" spans="1:5" x14ac:dyDescent="0.2">
      <c r="A84">
        <f>C84/D84</f>
        <v>0.91429620113782328</v>
      </c>
      <c r="B84">
        <v>188</v>
      </c>
      <c r="C84">
        <v>0.49819999999999998</v>
      </c>
      <c r="D84">
        <v>0.54490000000000005</v>
      </c>
      <c r="E84" t="s">
        <v>117</v>
      </c>
    </row>
    <row r="85" spans="1:5" x14ac:dyDescent="0.2">
      <c r="A85">
        <f>C85/D85</f>
        <v>0.91343922898447261</v>
      </c>
      <c r="B85">
        <v>196</v>
      </c>
      <c r="C85">
        <v>0.51180000000000003</v>
      </c>
      <c r="D85">
        <v>0.56030000000000002</v>
      </c>
      <c r="E85" t="s">
        <v>107</v>
      </c>
    </row>
    <row r="86" spans="1:5" x14ac:dyDescent="0.2">
      <c r="A86">
        <f>C86/D86</f>
        <v>0.90751341681574227</v>
      </c>
      <c r="B86">
        <v>196</v>
      </c>
      <c r="C86">
        <v>0.50729999999999997</v>
      </c>
      <c r="D86">
        <v>0.55900000000000005</v>
      </c>
      <c r="E86" t="s">
        <v>109</v>
      </c>
    </row>
    <row r="87" spans="1:5" x14ac:dyDescent="0.2">
      <c r="A87">
        <f>C87/D87</f>
        <v>0.9038363171355499</v>
      </c>
      <c r="B87">
        <v>197</v>
      </c>
      <c r="C87">
        <v>0.53010000000000002</v>
      </c>
      <c r="D87">
        <v>0.58650000000000002</v>
      </c>
      <c r="E87" t="s">
        <v>105</v>
      </c>
    </row>
    <row r="88" spans="1:5" x14ac:dyDescent="0.2">
      <c r="A88">
        <f>C88/D88</f>
        <v>0.89776247848537005</v>
      </c>
      <c r="B88">
        <v>197</v>
      </c>
      <c r="C88">
        <v>0.52159999999999995</v>
      </c>
      <c r="D88">
        <v>0.58099999999999996</v>
      </c>
      <c r="E88" t="s">
        <v>106</v>
      </c>
    </row>
    <row r="89" spans="1:5" x14ac:dyDescent="0.2">
      <c r="B89" t="s">
        <v>129</v>
      </c>
    </row>
  </sheetData>
  <sortState ref="A1:E89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50" zoomScaleNormal="150" workbookViewId="0">
      <selection activeCell="E8" sqref="A2:E8"/>
    </sheetView>
  </sheetViews>
  <sheetFormatPr baseColWidth="10" defaultRowHeight="16" x14ac:dyDescent="0.2"/>
  <sheetData>
    <row r="1" spans="1:9" x14ac:dyDescent="0.2">
      <c r="A1" s="2"/>
      <c r="B1" s="12" t="s">
        <v>10</v>
      </c>
      <c r="C1" s="12"/>
      <c r="D1" s="12" t="s">
        <v>8</v>
      </c>
      <c r="E1" s="12"/>
      <c r="F1" s="13" t="s">
        <v>4</v>
      </c>
      <c r="G1" s="13"/>
      <c r="H1" s="13" t="s">
        <v>5</v>
      </c>
      <c r="I1" s="13"/>
    </row>
    <row r="2" spans="1:9" x14ac:dyDescent="0.2">
      <c r="A2" s="2"/>
      <c r="B2" s="4" t="s">
        <v>9</v>
      </c>
      <c r="C2" s="4" t="s">
        <v>3</v>
      </c>
      <c r="D2" s="4" t="s">
        <v>9</v>
      </c>
      <c r="E2" s="4" t="s">
        <v>3</v>
      </c>
      <c r="F2" s="4" t="s">
        <v>3</v>
      </c>
      <c r="G2" s="4" t="s">
        <v>2</v>
      </c>
      <c r="H2" s="4" t="s">
        <v>3</v>
      </c>
      <c r="I2" s="4" t="s">
        <v>2</v>
      </c>
    </row>
    <row r="3" spans="1:9" x14ac:dyDescent="0.2">
      <c r="A3" s="2" t="s">
        <v>37</v>
      </c>
      <c r="B3" s="4">
        <f>C3*B16</f>
        <v>0.94391000283262472</v>
      </c>
      <c r="C3" s="4">
        <f>C9+C11*C14</f>
        <v>1.3416990794286789</v>
      </c>
      <c r="D3" s="4">
        <f>E3*D17</f>
        <v>0.77591187184337607</v>
      </c>
      <c r="E3" s="4">
        <f>E9-E11*E14</f>
        <v>1.0221906439961996</v>
      </c>
      <c r="F3" s="2"/>
      <c r="G3" s="2"/>
      <c r="H3" s="4"/>
      <c r="I3" s="4"/>
    </row>
    <row r="4" spans="1:9" x14ac:dyDescent="0.2">
      <c r="A4" s="6" t="s">
        <v>36</v>
      </c>
      <c r="B4" s="4">
        <f>C4*B20</f>
        <v>0.889160525105824</v>
      </c>
      <c r="C4" s="4">
        <f>C9-C12*C14</f>
        <v>1.2572735528199179</v>
      </c>
      <c r="D4" s="4">
        <f>E4*D19</f>
        <v>0.76651003955535024</v>
      </c>
      <c r="E4" s="4">
        <f>E3-E12*E14</f>
        <v>1.0025143863977197</v>
      </c>
      <c r="F4" s="2"/>
      <c r="G4" s="2"/>
      <c r="H4" s="2"/>
      <c r="I4" s="2"/>
    </row>
    <row r="5" spans="1:9" x14ac:dyDescent="0.2">
      <c r="A5" s="6" t="s">
        <v>35</v>
      </c>
      <c r="B5" s="4">
        <f>C5*B21</f>
        <v>0.88483021175381615</v>
      </c>
      <c r="C5" s="4">
        <f>C6*F10</f>
        <v>1.2495184542827302</v>
      </c>
      <c r="D5" s="4">
        <f>E5*D21</f>
        <v>0.7606468094544494</v>
      </c>
      <c r="E5" s="4">
        <f>H10*E6</f>
        <v>0.98771514176581898</v>
      </c>
      <c r="F5" s="2">
        <f>POWER(G5,2)</f>
        <v>0.10195248999999998</v>
      </c>
      <c r="G5" s="2">
        <v>0.31929999999999997</v>
      </c>
      <c r="H5" s="4">
        <f>POWER(I5,2)</f>
        <v>0.21911761000000002</v>
      </c>
      <c r="I5" s="2">
        <v>0.46810000000000002</v>
      </c>
    </row>
    <row r="6" spans="1:9" x14ac:dyDescent="0.2">
      <c r="A6" s="2" t="s">
        <v>32</v>
      </c>
      <c r="B6" s="4">
        <v>0.85299999999999998</v>
      </c>
      <c r="C6" s="4">
        <v>1.2030000000000001</v>
      </c>
      <c r="D6" s="4">
        <v>0.752</v>
      </c>
      <c r="E6" s="4">
        <v>0.97299999999999998</v>
      </c>
      <c r="F6" s="2">
        <f>POWER(G6,2)</f>
        <v>9.8156890000000011E-2</v>
      </c>
      <c r="G6" s="2">
        <v>0.31330000000000002</v>
      </c>
      <c r="H6" s="4">
        <f>POWER(I6,2)</f>
        <v>0.21585316000000002</v>
      </c>
      <c r="I6" s="4">
        <v>0.46460000000000001</v>
      </c>
    </row>
    <row r="7" spans="1:9" x14ac:dyDescent="0.2">
      <c r="A7" s="2" t="s">
        <v>33</v>
      </c>
      <c r="B7" s="4">
        <f>C7*B19</f>
        <v>0.88750390119212719</v>
      </c>
      <c r="C7" s="4">
        <f>C6*F12</f>
        <v>1.2565723314990926</v>
      </c>
      <c r="D7" s="4">
        <f>E7*D20</f>
        <v>0.76506173516997222</v>
      </c>
      <c r="E7" s="4">
        <f>E6*H12</f>
        <v>0.99702118593028688</v>
      </c>
      <c r="F7" s="2">
        <f>POWER(G7,2)</f>
        <v>0.10252803999999999</v>
      </c>
      <c r="G7" s="2">
        <v>0.32019999999999998</v>
      </c>
      <c r="H7" s="4">
        <f>POWER(I7,2)</f>
        <v>0.22118209</v>
      </c>
      <c r="I7" s="4">
        <v>0.4703</v>
      </c>
    </row>
    <row r="8" spans="1:9" x14ac:dyDescent="0.2">
      <c r="A8" s="6" t="s">
        <v>34</v>
      </c>
      <c r="B8" s="4">
        <f>C8*B18</f>
        <v>0.89577968821335718</v>
      </c>
      <c r="C8" s="4">
        <f>C6*F13</f>
        <v>1.2699504928283691</v>
      </c>
      <c r="D8" s="4">
        <f>E8*D18</f>
        <v>0.77546822622408429</v>
      </c>
      <c r="E8" s="4">
        <f>E6*H13</f>
        <v>1.017905106971795</v>
      </c>
      <c r="F8" s="2">
        <f>POWER(G8,2)</f>
        <v>0.10361961000000001</v>
      </c>
      <c r="G8" s="2">
        <v>0.32190000000000002</v>
      </c>
      <c r="H8" s="4">
        <f>POWER(I8,2)</f>
        <v>0.22581504000000002</v>
      </c>
      <c r="I8" s="4">
        <v>0.47520000000000001</v>
      </c>
    </row>
    <row r="9" spans="1:9" x14ac:dyDescent="0.2">
      <c r="A9" s="2" t="str">
        <f>mar!F10</f>
        <v>NFM-DR</v>
      </c>
      <c r="B9" s="4">
        <f>mar!G10</f>
        <v>0.90099694663214713</v>
      </c>
      <c r="C9" s="4">
        <f>mar!H10</f>
        <v>1.2994863161242984</v>
      </c>
      <c r="D9" s="4">
        <f>mar!I10</f>
        <v>0.77681100337432207</v>
      </c>
      <c r="E9" s="4">
        <f>mar!J10</f>
        <v>1.0271097083958196</v>
      </c>
      <c r="F9" s="2"/>
      <c r="G9" s="2" t="s">
        <v>38</v>
      </c>
      <c r="H9" s="4"/>
      <c r="I9" s="4" t="s">
        <v>38</v>
      </c>
    </row>
    <row r="10" spans="1:9" x14ac:dyDescent="0.2">
      <c r="A10" s="2"/>
      <c r="B10" s="2">
        <f>B9-B6</f>
        <v>4.7996946632147153E-2</v>
      </c>
      <c r="C10" s="2">
        <f>C9-C6</f>
        <v>9.6486316124298366E-2</v>
      </c>
      <c r="D10" s="2">
        <f>D9-D6</f>
        <v>2.4811003374322071E-2</v>
      </c>
      <c r="E10" s="2">
        <f>E9-E6</f>
        <v>5.4109708395819633E-2</v>
      </c>
      <c r="F10" s="2">
        <f>F5/G10</f>
        <v>1.0386687068019369</v>
      </c>
      <c r="G10" s="2">
        <f>MIN(F5:F8)</f>
        <v>9.8156890000000011E-2</v>
      </c>
      <c r="H10" s="4">
        <f>H5/I10</f>
        <v>1.0151234756072138</v>
      </c>
      <c r="I10" s="4">
        <f>MIN(H5:H8)</f>
        <v>0.21585316000000002</v>
      </c>
    </row>
    <row r="11" spans="1:9" x14ac:dyDescent="0.2">
      <c r="A11" s="2"/>
      <c r="B11" s="2"/>
      <c r="C11" s="2">
        <v>7</v>
      </c>
      <c r="D11" s="2"/>
      <c r="E11" s="2">
        <v>1</v>
      </c>
      <c r="F11" s="2">
        <f>F6/G11</f>
        <v>1</v>
      </c>
      <c r="G11" s="2">
        <f>G10</f>
        <v>9.8156890000000011E-2</v>
      </c>
      <c r="H11" s="4">
        <f>H6/I11</f>
        <v>1</v>
      </c>
      <c r="I11" s="4">
        <f>I10</f>
        <v>0.21585316000000002</v>
      </c>
    </row>
    <row r="12" spans="1:9" x14ac:dyDescent="0.2">
      <c r="A12" s="2"/>
      <c r="B12" s="2"/>
      <c r="C12" s="2">
        <v>7</v>
      </c>
      <c r="D12" s="2"/>
      <c r="E12" s="2">
        <v>4</v>
      </c>
      <c r="F12" s="2">
        <f>F7/G12</f>
        <v>1.0445322788853637</v>
      </c>
      <c r="G12" s="2">
        <f>G11</f>
        <v>9.8156890000000011E-2</v>
      </c>
      <c r="H12" s="4">
        <f>H7/I12</f>
        <v>1.0246877553240359</v>
      </c>
      <c r="I12" s="4">
        <f>I11</f>
        <v>0.21585316000000002</v>
      </c>
    </row>
    <row r="13" spans="1:9" x14ac:dyDescent="0.2">
      <c r="A13" s="2"/>
      <c r="B13" s="2"/>
      <c r="C13" s="2">
        <v>9</v>
      </c>
      <c r="D13" s="2"/>
      <c r="E13" s="2">
        <v>6</v>
      </c>
      <c r="F13" s="2">
        <f>F8/G13</f>
        <v>1.055652944994488</v>
      </c>
      <c r="G13" s="2">
        <f>G12</f>
        <v>9.8156890000000011E-2</v>
      </c>
      <c r="H13" s="4">
        <f>H8/I13</f>
        <v>1.0461511890768707</v>
      </c>
      <c r="I13" s="4">
        <f>I12</f>
        <v>0.21585316000000002</v>
      </c>
    </row>
    <row r="14" spans="1:9" x14ac:dyDescent="0.2">
      <c r="A14" s="2"/>
      <c r="B14" s="2"/>
      <c r="C14" s="2">
        <f>C10/SUM(C12:C13)</f>
        <v>6.0303947577686479E-3</v>
      </c>
      <c r="D14" s="2"/>
      <c r="E14" s="2">
        <f>E10/SUM(E11:E13)</f>
        <v>4.9190643996199664E-3</v>
      </c>
      <c r="F14" s="2"/>
      <c r="G14" s="2"/>
      <c r="H14" s="2"/>
      <c r="I14" s="2"/>
    </row>
    <row r="15" spans="1:9" x14ac:dyDescent="0.2">
      <c r="A15" s="2" t="s">
        <v>32</v>
      </c>
      <c r="B15" s="2"/>
      <c r="C15" s="2">
        <f>C4-C13*C14</f>
        <v>1.2030000000000001</v>
      </c>
      <c r="D15" s="2"/>
      <c r="E15" s="2">
        <f>E4-E13*E14</f>
        <v>0.97299999999999998</v>
      </c>
      <c r="F15" s="2"/>
      <c r="G15" s="2"/>
      <c r="H15" s="2"/>
      <c r="I15" s="2"/>
    </row>
    <row r="16" spans="1:9" x14ac:dyDescent="0.2">
      <c r="A16" s="2">
        <v>0</v>
      </c>
      <c r="B16">
        <f>B17-C17</f>
        <v>0.70351840983192715</v>
      </c>
      <c r="D16" s="7">
        <f>D9/E9*1</f>
        <v>0.75630772158465531</v>
      </c>
      <c r="E16" s="2">
        <f>(D23-D16)/(A23-A16)</f>
        <v>2.7599497941299123E-3</v>
      </c>
    </row>
    <row r="17" spans="1:5" x14ac:dyDescent="0.2">
      <c r="A17" s="2">
        <v>1</v>
      </c>
      <c r="B17" s="7">
        <f>B9/C9*1.016</f>
        <v>0.70444212179814936</v>
      </c>
      <c r="C17">
        <f>(B23-B17)/(A23-A17)</f>
        <v>9.2371196622216263E-4</v>
      </c>
      <c r="D17">
        <f>D16+E16</f>
        <v>0.75906767137878517</v>
      </c>
      <c r="E17" s="2">
        <f>E16</f>
        <v>2.7599497941299123E-3</v>
      </c>
    </row>
    <row r="18" spans="1:5" x14ac:dyDescent="0.2">
      <c r="A18" s="2">
        <v>2</v>
      </c>
      <c r="B18">
        <f>B17+C17</f>
        <v>0.70536583376437156</v>
      </c>
      <c r="C18">
        <f>C17</f>
        <v>9.2371196622216263E-4</v>
      </c>
      <c r="D18">
        <f t="shared" ref="D18:D21" si="0">D17+E17</f>
        <v>0.76182762117291514</v>
      </c>
      <c r="E18" s="2">
        <f t="shared" ref="E18:E22" si="1">E17</f>
        <v>2.7599497941299123E-3</v>
      </c>
    </row>
    <row r="19" spans="1:5" x14ac:dyDescent="0.2">
      <c r="A19" s="2">
        <v>3</v>
      </c>
      <c r="B19">
        <f t="shared" ref="B19:B22" si="2">B18+C18</f>
        <v>0.70628954573059377</v>
      </c>
      <c r="C19">
        <f t="shared" ref="C19:C22" si="3">C18</f>
        <v>9.2371196622216263E-4</v>
      </c>
      <c r="D19">
        <f t="shared" si="0"/>
        <v>0.7645875709670451</v>
      </c>
      <c r="E19" s="2">
        <f t="shared" si="1"/>
        <v>2.7599497941299123E-3</v>
      </c>
    </row>
    <row r="20" spans="1:5" x14ac:dyDescent="0.2">
      <c r="A20" s="2">
        <v>4</v>
      </c>
      <c r="B20">
        <f t="shared" si="2"/>
        <v>0.70721325769681598</v>
      </c>
      <c r="C20">
        <f t="shared" si="3"/>
        <v>9.2371196622216263E-4</v>
      </c>
      <c r="D20">
        <f t="shared" si="0"/>
        <v>0.76734752076117507</v>
      </c>
      <c r="E20" s="2">
        <f t="shared" si="1"/>
        <v>2.7599497941299123E-3</v>
      </c>
    </row>
    <row r="21" spans="1:5" x14ac:dyDescent="0.2">
      <c r="A21" s="2">
        <v>5</v>
      </c>
      <c r="B21">
        <f t="shared" si="2"/>
        <v>0.70813696966303818</v>
      </c>
      <c r="C21">
        <f t="shared" si="3"/>
        <v>9.2371196622216263E-4</v>
      </c>
      <c r="D21">
        <f t="shared" si="0"/>
        <v>0.77010747055530504</v>
      </c>
      <c r="E21" s="2">
        <f t="shared" si="1"/>
        <v>2.7599497941299123E-3</v>
      </c>
    </row>
    <row r="22" spans="1:5" x14ac:dyDescent="0.2">
      <c r="A22" s="2">
        <v>6</v>
      </c>
      <c r="B22">
        <f t="shared" si="2"/>
        <v>0.70906068162926039</v>
      </c>
      <c r="C22">
        <f t="shared" si="3"/>
        <v>9.2371196622216263E-4</v>
      </c>
      <c r="D22">
        <f>D21+E21</f>
        <v>0.77286742034943501</v>
      </c>
      <c r="E22" s="2">
        <f t="shared" si="1"/>
        <v>2.7599497941299123E-3</v>
      </c>
    </row>
    <row r="23" spans="1:5" x14ac:dyDescent="0.2">
      <c r="A23" s="2">
        <v>6</v>
      </c>
      <c r="B23">
        <f>B6/C6</f>
        <v>0.70906068162926017</v>
      </c>
      <c r="D23">
        <f>D6/E6</f>
        <v>0.77286742034943479</v>
      </c>
    </row>
  </sheetData>
  <mergeCells count="4">
    <mergeCell ref="B1:C1"/>
    <mergeCell ref="D1:E1"/>
    <mergeCell ref="H1:I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4"/>
      <c r="B1" s="12" t="s">
        <v>10</v>
      </c>
      <c r="C1" s="12"/>
      <c r="D1" s="12" t="s">
        <v>8</v>
      </c>
      <c r="E1" s="12"/>
      <c r="F1" s="4"/>
      <c r="G1" s="12" t="s">
        <v>10</v>
      </c>
      <c r="H1" s="12"/>
      <c r="I1" s="12" t="s">
        <v>8</v>
      </c>
      <c r="J1" s="12"/>
      <c r="K1" s="12" t="s">
        <v>10</v>
      </c>
      <c r="L1" s="12"/>
      <c r="M1" s="12" t="s">
        <v>8</v>
      </c>
      <c r="N1" s="12"/>
    </row>
    <row r="2" spans="1:14" x14ac:dyDescent="0.2">
      <c r="A2" s="4"/>
      <c r="B2" s="4" t="s">
        <v>9</v>
      </c>
      <c r="C2" s="4" t="s">
        <v>3</v>
      </c>
      <c r="D2" s="4" t="s">
        <v>9</v>
      </c>
      <c r="E2" s="4" t="s">
        <v>3</v>
      </c>
      <c r="F2" s="4"/>
      <c r="G2" s="4" t="s">
        <v>9</v>
      </c>
      <c r="H2" s="4" t="s">
        <v>3</v>
      </c>
      <c r="I2" s="4" t="s">
        <v>9</v>
      </c>
      <c r="J2" s="4" t="s">
        <v>3</v>
      </c>
      <c r="K2" s="4" t="s">
        <v>9</v>
      </c>
      <c r="L2" s="4" t="s">
        <v>3</v>
      </c>
      <c r="M2" s="4" t="s">
        <v>9</v>
      </c>
      <c r="N2" s="4" t="s">
        <v>3</v>
      </c>
    </row>
    <row r="3" spans="1:14" x14ac:dyDescent="0.2">
      <c r="A3" s="4" t="s">
        <v>0</v>
      </c>
      <c r="B3" s="4">
        <v>1.1539999999999999</v>
      </c>
      <c r="C3" s="4">
        <v>1.891</v>
      </c>
      <c r="D3" s="4">
        <v>0.92</v>
      </c>
      <c r="E3" s="4">
        <v>1.2569999999999999</v>
      </c>
      <c r="F3" s="4" t="s">
        <v>0</v>
      </c>
      <c r="G3" s="4">
        <f>mar!K18</f>
        <v>1.153</v>
      </c>
      <c r="H3" s="4">
        <f>mar!L18</f>
        <v>1.9279999999999999</v>
      </c>
      <c r="I3" s="4">
        <f>mar!M18</f>
        <v>0.873</v>
      </c>
      <c r="J3" s="4">
        <f>mar!N18</f>
        <v>1.298</v>
      </c>
      <c r="K3" s="4">
        <f>B3</f>
        <v>1.1539999999999999</v>
      </c>
      <c r="L3" s="4">
        <f t="shared" ref="L3:N3" si="0">C3</f>
        <v>1.891</v>
      </c>
      <c r="M3" s="4">
        <f t="shared" si="0"/>
        <v>0.92</v>
      </c>
      <c r="N3" s="4">
        <f t="shared" si="0"/>
        <v>1.2569999999999999</v>
      </c>
    </row>
    <row r="4" spans="1:14" x14ac:dyDescent="0.2">
      <c r="A4" s="4" t="s">
        <v>6</v>
      </c>
      <c r="B4" s="4">
        <v>0.81</v>
      </c>
      <c r="C4" s="4">
        <v>0.98899999999999999</v>
      </c>
      <c r="D4" s="4">
        <v>0.86</v>
      </c>
      <c r="E4" s="4">
        <v>1.093</v>
      </c>
      <c r="F4" s="4" t="s">
        <v>1</v>
      </c>
      <c r="G4" s="4">
        <f>G3*G15*G21</f>
        <v>1.1003037193988394</v>
      </c>
      <c r="H4" s="4">
        <f>H3*H15*H21</f>
        <v>1.7607914834441827</v>
      </c>
      <c r="I4" s="4">
        <f>I3*I15*I21</f>
        <v>0.86036789944656034</v>
      </c>
      <c r="J4" s="4">
        <f>J3*J15*J21</f>
        <v>1.2591231264353582</v>
      </c>
    </row>
    <row r="5" spans="1:14" x14ac:dyDescent="0.2">
      <c r="A5" s="4" t="s">
        <v>7</v>
      </c>
      <c r="B5" s="4">
        <v>0.747</v>
      </c>
      <c r="C5" s="4">
        <f>0.966-0.05</f>
        <v>0.91599999999999993</v>
      </c>
      <c r="D5" s="4">
        <v>0.77800000000000002</v>
      </c>
      <c r="E5" s="4">
        <v>0.99</v>
      </c>
      <c r="F5" s="4" t="s">
        <v>13</v>
      </c>
      <c r="G5" s="4">
        <f>G7+(G3-G7)/(K3-K7)*(K5-K7)</f>
        <v>1.0238580592057718</v>
      </c>
      <c r="H5" s="4">
        <f>H7+(H3-H7)/(L3-L7)*(L5-L7)</f>
        <v>1.5341147325401054</v>
      </c>
      <c r="I5" s="4">
        <f>I3*M5/M3</f>
        <v>0.91949673913043473</v>
      </c>
      <c r="J5" s="4">
        <f>J3*N5/N3</f>
        <v>1.4880015910898967</v>
      </c>
      <c r="K5" s="4">
        <f>0.2*K3*L5/L3+0.8*K7*L5/L7</f>
        <v>0.86664390153133453</v>
      </c>
      <c r="L5" s="4">
        <v>1.115</v>
      </c>
      <c r="M5" s="4">
        <v>0.96899999999999997</v>
      </c>
      <c r="N5" s="4">
        <v>1.4410000000000001</v>
      </c>
    </row>
    <row r="6" spans="1:14" x14ac:dyDescent="0.2">
      <c r="A6" s="4" t="s">
        <v>1</v>
      </c>
      <c r="B6" s="4">
        <v>1.0009999999999999</v>
      </c>
      <c r="C6" s="4">
        <v>1.488</v>
      </c>
      <c r="D6" s="4">
        <v>0.88800000000000001</v>
      </c>
      <c r="E6" s="4">
        <v>1.218</v>
      </c>
      <c r="F6" s="4" t="s">
        <v>14</v>
      </c>
      <c r="G6" s="4">
        <f>G3*K6/K3</f>
        <v>1.1759800693240903</v>
      </c>
      <c r="H6" s="4">
        <f>H3*L6/L3</f>
        <v>2.2175568482284502</v>
      </c>
      <c r="I6" s="4">
        <f>I7+(I3-I7)/(M3-M7)*(M3-M6)</f>
        <v>0.860713476115047</v>
      </c>
      <c r="J6" s="4">
        <f>J7+(J3-J7)/(N3-N7)*(N3-N6)</f>
        <v>1.186670655871978</v>
      </c>
      <c r="K6" s="4">
        <v>1.177</v>
      </c>
      <c r="L6" s="4">
        <v>2.1749999999999998</v>
      </c>
      <c r="M6" s="4">
        <v>0.88400000000000001</v>
      </c>
      <c r="N6" s="4">
        <v>1.214</v>
      </c>
    </row>
    <row r="7" spans="1:14" x14ac:dyDescent="0.2">
      <c r="A7" s="4" t="s">
        <v>11</v>
      </c>
      <c r="B7" s="4">
        <v>0.79800000000000004</v>
      </c>
      <c r="C7" s="4">
        <v>0.97899999999999998</v>
      </c>
      <c r="D7" s="4">
        <v>0.83199999999999996</v>
      </c>
      <c r="E7" s="4">
        <v>1.0649999999999999</v>
      </c>
      <c r="F7" s="4" t="s">
        <v>6</v>
      </c>
      <c r="G7" s="4">
        <f>G3*G17*G20</f>
        <v>0.9984014796624936</v>
      </c>
      <c r="H7" s="4">
        <f t="shared" ref="H7:J7" si="1">H3*H17*H20</f>
        <v>1.4701591349886278</v>
      </c>
      <c r="I7" s="4">
        <f t="shared" si="1"/>
        <v>0.84228369028761751</v>
      </c>
      <c r="J7" s="4">
        <f t="shared" si="1"/>
        <v>1.1471073352314411</v>
      </c>
      <c r="K7" s="4">
        <f>B4</f>
        <v>0.81</v>
      </c>
      <c r="L7" s="4">
        <f>C4</f>
        <v>0.98899999999999999</v>
      </c>
      <c r="M7" s="4">
        <f>D4</f>
        <v>0.86</v>
      </c>
      <c r="N7" s="4">
        <f>E4</f>
        <v>1.093</v>
      </c>
    </row>
    <row r="8" spans="1:14" x14ac:dyDescent="0.2">
      <c r="A8" s="4" t="s">
        <v>12</v>
      </c>
      <c r="B8" s="4">
        <v>0.73599999999999999</v>
      </c>
      <c r="C8" s="4">
        <v>0.95699999999999996</v>
      </c>
      <c r="D8" s="4">
        <v>0.75600000000000001</v>
      </c>
      <c r="E8" s="4">
        <v>0.96699999999999997</v>
      </c>
      <c r="F8" s="4" t="s">
        <v>11</v>
      </c>
      <c r="G8" s="4">
        <f>G4*G19*G21</f>
        <v>0.97965668617616175</v>
      </c>
      <c r="H8" s="4">
        <f>H4*H19*H21</f>
        <v>1.3929975406492094</v>
      </c>
      <c r="I8" s="4">
        <f>I4*I19*I21</f>
        <v>0.83014838845981043</v>
      </c>
      <c r="J8" s="4">
        <f>J4*J19*J21</f>
        <v>1.1159770002140954</v>
      </c>
      <c r="K8" s="4"/>
      <c r="L8" s="4"/>
      <c r="M8" s="4"/>
      <c r="N8" s="4"/>
    </row>
    <row r="9" spans="1:14" x14ac:dyDescent="0.2">
      <c r="A9" s="4" t="s">
        <v>28</v>
      </c>
      <c r="B9" s="4">
        <f t="shared" ref="B9:E10" si="2">B4/B3</f>
        <v>0.70190641247833629</v>
      </c>
      <c r="C9" s="4">
        <f t="shared" si="2"/>
        <v>0.52300370174510835</v>
      </c>
      <c r="D9" s="4">
        <f t="shared" si="2"/>
        <v>0.93478260869565211</v>
      </c>
      <c r="E9" s="4">
        <f t="shared" si="2"/>
        <v>0.86953062848050922</v>
      </c>
      <c r="F9" s="4" t="s">
        <v>7</v>
      </c>
      <c r="G9" s="4">
        <f>G7*B10*G20</f>
        <v>0.93105999545407225</v>
      </c>
      <c r="H9" s="4">
        <f t="shared" ref="H9:J9" si="3">H7*C10*H20</f>
        <v>1.3597630249841821</v>
      </c>
      <c r="I9" s="4">
        <f t="shared" si="3"/>
        <v>0.78645352004516789</v>
      </c>
      <c r="J9" s="4">
        <f t="shared" si="3"/>
        <v>1.0559991526071484</v>
      </c>
      <c r="K9" s="4"/>
      <c r="L9" s="4"/>
      <c r="M9" s="4"/>
      <c r="N9" s="4"/>
    </row>
    <row r="10" spans="1:14" x14ac:dyDescent="0.2">
      <c r="A10" s="4" t="s">
        <v>29</v>
      </c>
      <c r="B10" s="4">
        <f t="shared" si="2"/>
        <v>0.92222222222222217</v>
      </c>
      <c r="C10" s="4">
        <f t="shared" si="2"/>
        <v>0.92618806875631943</v>
      </c>
      <c r="D10" s="4">
        <f t="shared" si="2"/>
        <v>0.90465116279069768</v>
      </c>
      <c r="E10" s="4">
        <f t="shared" si="2"/>
        <v>0.90576395242451968</v>
      </c>
      <c r="F10" s="4" t="s">
        <v>12</v>
      </c>
      <c r="G10" s="4">
        <f>G14/K14</f>
        <v>0.90099694663214713</v>
      </c>
      <c r="H10" s="4">
        <f t="shared" ref="H10:J10" si="4">H14/L14</f>
        <v>1.2994863161242984</v>
      </c>
      <c r="I10" s="4">
        <f t="shared" si="4"/>
        <v>0.77681100337432207</v>
      </c>
      <c r="J10" s="4">
        <f t="shared" si="4"/>
        <v>1.0271097083958196</v>
      </c>
      <c r="K10" s="4"/>
      <c r="L10" s="4"/>
      <c r="M10" s="4"/>
      <c r="N10" s="4"/>
    </row>
    <row r="11" spans="1:14" x14ac:dyDescent="0.2">
      <c r="A11" s="4" t="s">
        <v>30</v>
      </c>
      <c r="B11" s="4">
        <f t="shared" ref="B11:E12" si="5">B7/B6</f>
        <v>0.7972027972027973</v>
      </c>
      <c r="C11" s="4">
        <f t="shared" si="5"/>
        <v>0.65793010752688175</v>
      </c>
      <c r="D11" s="4">
        <f t="shared" si="5"/>
        <v>0.93693693693693691</v>
      </c>
      <c r="E11" s="4">
        <f t="shared" si="5"/>
        <v>0.87438423645320196</v>
      </c>
      <c r="F11" s="4" t="s">
        <v>15</v>
      </c>
      <c r="G11" s="4">
        <f>G7*K11</f>
        <v>0.91590475115587944</v>
      </c>
      <c r="H11" s="4">
        <f t="shared" ref="H11:J11" si="6">H7*L11</f>
        <v>1.3194256730193747</v>
      </c>
      <c r="I11" s="4">
        <f t="shared" si="6"/>
        <v>0.79090798701371112</v>
      </c>
      <c r="J11" s="4">
        <f t="shared" si="6"/>
        <v>1.0537731156839782</v>
      </c>
      <c r="K11" s="4">
        <f>PRODUCT(B20,C20,D20,E16)</f>
        <v>0.91737118765639059</v>
      </c>
      <c r="L11" s="4">
        <f>PRODUCT(B20,C20,D20,E20)</f>
        <v>0.897471329203815</v>
      </c>
      <c r="M11" s="4">
        <f>PRODUCT(B20,C20,D16,E16)</f>
        <v>0.93900427627137961</v>
      </c>
      <c r="N11" s="4">
        <f>PRODUCT(B20,C20,D16,E20)</f>
        <v>0.91863514713849181</v>
      </c>
    </row>
    <row r="12" spans="1:14" x14ac:dyDescent="0.2">
      <c r="A12" s="4" t="s">
        <v>31</v>
      </c>
      <c r="B12" s="4">
        <f t="shared" si="5"/>
        <v>0.92230576441102752</v>
      </c>
      <c r="C12" s="4">
        <f t="shared" si="5"/>
        <v>0.97752808988764039</v>
      </c>
      <c r="D12" s="4">
        <f t="shared" si="5"/>
        <v>0.90865384615384626</v>
      </c>
      <c r="E12" s="4">
        <f t="shared" si="5"/>
        <v>0.90798122065727704</v>
      </c>
      <c r="F12" s="4" t="s">
        <v>16</v>
      </c>
      <c r="G12" s="4">
        <f t="shared" ref="G12:G13" si="7">G8*K12</f>
        <v>0.90801237131111201</v>
      </c>
      <c r="H12" s="4">
        <f t="shared" ref="H12:H13" si="8">H8*L12</f>
        <v>1.2631173364951334</v>
      </c>
      <c r="I12" s="4">
        <f t="shared" ref="I12:I13" si="9">I8*M12</f>
        <v>0.78758250813679476</v>
      </c>
      <c r="J12" s="4">
        <f t="shared" ref="J12:J13" si="10">J8*N12</f>
        <v>1.03578845141279</v>
      </c>
      <c r="K12" s="4">
        <f>PRODUCT(B16,C20,D20,E16)</f>
        <v>0.92686793661900591</v>
      </c>
      <c r="L12" s="4">
        <f>PRODUCT(B16,C20,D20,E20)</f>
        <v>0.90676207217598881</v>
      </c>
      <c r="M12" s="4">
        <f>PRODUCT(B16,C20,D16,E16)</f>
        <v>0.94872497385438648</v>
      </c>
      <c r="N12" s="4">
        <f>PRODUCT(B16,C20,D16,E20)</f>
        <v>0.92814498077834795</v>
      </c>
    </row>
    <row r="13" spans="1:14" x14ac:dyDescent="0.2">
      <c r="A13" s="4"/>
      <c r="B13" s="4" t="s">
        <v>22</v>
      </c>
      <c r="C13" s="4" t="s">
        <v>20</v>
      </c>
      <c r="D13" s="4" t="s">
        <v>24</v>
      </c>
      <c r="E13" s="4" t="s">
        <v>25</v>
      </c>
      <c r="F13" s="4" t="s">
        <v>17</v>
      </c>
      <c r="G13" s="4">
        <f t="shared" si="7"/>
        <v>0.87206594075872768</v>
      </c>
      <c r="H13" s="4">
        <f t="shared" si="8"/>
        <v>1.2459779976154393</v>
      </c>
      <c r="I13" s="4">
        <f t="shared" si="9"/>
        <v>0.75399279005417119</v>
      </c>
      <c r="J13" s="4">
        <f t="shared" si="10"/>
        <v>0.99045144426184495</v>
      </c>
      <c r="K13" s="4">
        <f>PRODUCT(B20,C16,D20,E16)</f>
        <v>0.93663775161280172</v>
      </c>
      <c r="L13" s="4">
        <f>PRODUCT(B20,C16,D20,E20)</f>
        <v>0.91631995775876718</v>
      </c>
      <c r="M13" s="4">
        <f>PRODUCT(B20,C16,D16,E16)</f>
        <v>0.95872517680494018</v>
      </c>
      <c r="N13" s="4">
        <f>PRODUCT(B20,C16,D16,E20)</f>
        <v>0.93792825668138735</v>
      </c>
    </row>
    <row r="14" spans="1:14" x14ac:dyDescent="0.2">
      <c r="A14" s="4"/>
      <c r="B14" s="4">
        <f>AVERAGE(B11:E12)</f>
        <v>0.8728653749037012</v>
      </c>
      <c r="C14" s="4">
        <f>AVERAGE(B10:E10,B12:E12)</f>
        <v>0.92191179091294373</v>
      </c>
      <c r="D14" s="4">
        <f>AVERAGE(D9:E10,D11:E12)</f>
        <v>0.90533557407408005</v>
      </c>
      <c r="E14" s="4">
        <f>AVERAGE(B9:B10,D9:D10,D11:D12,B11:B12)</f>
        <v>0.87858271886143968</v>
      </c>
      <c r="F14" s="4" t="s">
        <v>18</v>
      </c>
      <c r="G14" s="4">
        <f>mar!K21</f>
        <v>0.85264399999999996</v>
      </c>
      <c r="H14" s="4">
        <f>mar!L21</f>
        <v>1.2030719999999999</v>
      </c>
      <c r="I14" s="4">
        <f>mar!M21</f>
        <v>0.75245799999999996</v>
      </c>
      <c r="J14" s="4">
        <f>mar!N21</f>
        <v>0.97332799999999997</v>
      </c>
      <c r="K14" s="4">
        <f>PRODUCT(B16,C16,D20,E16)</f>
        <v>0.94633395061671788</v>
      </c>
      <c r="L14" s="4">
        <f>PRODUCT(B16,C16,D20,E20)</f>
        <v>0.92580582424919022</v>
      </c>
      <c r="M14" s="4">
        <f>PRODUCT(B16,C16,D16,E16)</f>
        <v>0.96865002778212816</v>
      </c>
      <c r="N14" s="4">
        <f>PRODUCT(B16:D16,E20)</f>
        <v>0.9476378151659981</v>
      </c>
    </row>
    <row r="15" spans="1:14" x14ac:dyDescent="0.2">
      <c r="A15" s="4"/>
      <c r="B15" s="4">
        <v>1.1379999999999999</v>
      </c>
      <c r="C15" s="4">
        <v>1.0720000000000001</v>
      </c>
      <c r="D15" s="4">
        <v>1.0920000000000001</v>
      </c>
      <c r="E15" s="4">
        <v>1.1359999999999999</v>
      </c>
      <c r="F15" s="4" t="s">
        <v>27</v>
      </c>
      <c r="G15" s="4">
        <f>A23</f>
        <v>0.95699305132650425</v>
      </c>
      <c r="H15" s="4">
        <f>G15</f>
        <v>0.95699305132650425</v>
      </c>
      <c r="I15" s="4">
        <f>H15</f>
        <v>0.95699305132650425</v>
      </c>
      <c r="J15" s="4">
        <f t="shared" ref="J15" si="11">I15</f>
        <v>0.95699305132650425</v>
      </c>
      <c r="K15" s="4"/>
      <c r="L15" s="4"/>
      <c r="M15" s="4"/>
      <c r="N15" s="4"/>
    </row>
    <row r="16" spans="1:14" x14ac:dyDescent="0.2">
      <c r="A16" s="5">
        <f>PRODUCT(B16:E16)</f>
        <v>0.96865002778212816</v>
      </c>
      <c r="B16" s="5">
        <f>B14*B15</f>
        <v>0.99332079664041184</v>
      </c>
      <c r="C16" s="5">
        <f>C14*C15</f>
        <v>0.98828943985867579</v>
      </c>
      <c r="D16" s="5">
        <f t="shared" ref="D16:E16" si="12">D14*D15</f>
        <v>0.98862644688889545</v>
      </c>
      <c r="E16" s="5">
        <f t="shared" si="12"/>
        <v>0.99806996862659536</v>
      </c>
      <c r="F16" s="4"/>
      <c r="G16" s="4">
        <v>1.22</v>
      </c>
      <c r="H16" s="4">
        <v>1.46</v>
      </c>
      <c r="I16" s="4">
        <v>1</v>
      </c>
      <c r="J16" s="4">
        <v>1</v>
      </c>
      <c r="K16" s="11" t="s">
        <v>10</v>
      </c>
      <c r="L16" s="11"/>
      <c r="M16" s="11" t="s">
        <v>8</v>
      </c>
      <c r="N16" s="11"/>
    </row>
    <row r="17" spans="1:14" x14ac:dyDescent="0.2">
      <c r="A17" s="4"/>
      <c r="B17" s="4" t="s">
        <v>21</v>
      </c>
      <c r="C17" s="4" t="s">
        <v>19</v>
      </c>
      <c r="D17" s="4" t="s">
        <v>23</v>
      </c>
      <c r="E17" s="4" t="s">
        <v>26</v>
      </c>
      <c r="F17" s="4" t="str">
        <f>A9</f>
        <v>MF-IPS+</v>
      </c>
      <c r="G17" s="4">
        <f>B9*G16</f>
        <v>0.85632582322357031</v>
      </c>
      <c r="H17" s="4">
        <f t="shared" ref="H17:J17" si="13">C9*H16</f>
        <v>0.76358540454785817</v>
      </c>
      <c r="I17" s="4">
        <f t="shared" si="13"/>
        <v>0.93478260869565211</v>
      </c>
      <c r="J17" s="4">
        <f t="shared" si="13"/>
        <v>0.86953062848050922</v>
      </c>
      <c r="K17" s="11" t="s">
        <v>9</v>
      </c>
      <c r="L17" s="11" t="s">
        <v>3</v>
      </c>
      <c r="M17" s="11" t="s">
        <v>9</v>
      </c>
      <c r="N17" s="11" t="s">
        <v>3</v>
      </c>
    </row>
    <row r="18" spans="1:14" x14ac:dyDescent="0.2">
      <c r="A18" s="4"/>
      <c r="B18" s="4">
        <f>AVERAGE(B9:E10)</f>
        <v>0.83600609469917064</v>
      </c>
      <c r="C18" s="4">
        <f>AVERAGE(B9:E9,B11:E11)</f>
        <v>0.786959678689928</v>
      </c>
      <c r="D18" s="4">
        <f>AVERAGE(B9:C10,B11:C12)</f>
        <v>0.80353589552879168</v>
      </c>
      <c r="E18" s="4">
        <f>AVERAGE(C9:C10,E9:E10,E11:E12,C11:C12)</f>
        <v>0.83028875074143227</v>
      </c>
      <c r="F18" s="4"/>
      <c r="G18" s="4">
        <v>1.1200000000000001</v>
      </c>
      <c r="H18" s="4">
        <v>1.26</v>
      </c>
      <c r="I18" s="4">
        <v>1</v>
      </c>
      <c r="J18" s="4">
        <v>1</v>
      </c>
      <c r="K18" s="11">
        <v>1.153</v>
      </c>
      <c r="L18" s="11">
        <v>1.9279999999999999</v>
      </c>
      <c r="M18" s="11">
        <v>0.873</v>
      </c>
      <c r="N18" s="11">
        <v>1.298</v>
      </c>
    </row>
    <row r="19" spans="1:14" x14ac:dyDescent="0.2">
      <c r="A19" s="4"/>
      <c r="B19" s="4">
        <v>1.1759999999999999</v>
      </c>
      <c r="C19" s="4">
        <v>1.23</v>
      </c>
      <c r="D19" s="4">
        <v>1.202</v>
      </c>
      <c r="E19" s="4">
        <f>B19</f>
        <v>1.1759999999999999</v>
      </c>
      <c r="F19" s="4" t="str">
        <f>A11</f>
        <v>NFM-IPS+</v>
      </c>
      <c r="G19" s="4">
        <f>B11*G18</f>
        <v>0.89286713286713304</v>
      </c>
      <c r="H19" s="4">
        <f t="shared" ref="H19:J19" si="14">C11*H18</f>
        <v>0.82899193548387096</v>
      </c>
      <c r="I19" s="4">
        <f t="shared" si="14"/>
        <v>0.93693693693693691</v>
      </c>
      <c r="J19" s="4">
        <f t="shared" si="14"/>
        <v>0.87438423645320196</v>
      </c>
      <c r="K19" s="11">
        <v>0.86299999999999999</v>
      </c>
      <c r="L19" s="11">
        <v>1.248</v>
      </c>
      <c r="M19" s="11">
        <v>0.75700000000000001</v>
      </c>
      <c r="N19" s="11">
        <v>1.016</v>
      </c>
    </row>
    <row r="20" spans="1:14" x14ac:dyDescent="0.2">
      <c r="A20" s="5">
        <f>PRODUCT(B20:E20)</f>
        <v>0.897471329203815</v>
      </c>
      <c r="B20" s="5">
        <f>B18*B19</f>
        <v>0.98314316736622465</v>
      </c>
      <c r="C20" s="5">
        <f>C18*C19</f>
        <v>0.96796040478861145</v>
      </c>
      <c r="D20" s="5">
        <f t="shared" ref="D20" si="15">D18*D19</f>
        <v>0.96585014642560751</v>
      </c>
      <c r="E20" s="5">
        <f t="shared" ref="E20" si="16">E18*E19</f>
        <v>0.97641957087192432</v>
      </c>
      <c r="F20" s="4"/>
      <c r="G20" s="4">
        <f>POWER((G10/G3)/(G15*G17*B10), 1/3)</f>
        <v>1.0111995506477891</v>
      </c>
      <c r="H20" s="4">
        <f t="shared" ref="H20:J20" si="17">POWER((H10/H3)/(H15*H17*C10), 1/3)</f>
        <v>0.99861871001334401</v>
      </c>
      <c r="I20" s="4">
        <f t="shared" si="17"/>
        <v>1.0321279137225394</v>
      </c>
      <c r="J20" s="4">
        <f t="shared" si="17"/>
        <v>1.0163527817346705</v>
      </c>
      <c r="K20" s="11">
        <v>0.98799999999999999</v>
      </c>
      <c r="L20" s="11">
        <v>0.96399999999999997</v>
      </c>
      <c r="M20" s="11">
        <v>0.99399999999999999</v>
      </c>
      <c r="N20" s="11">
        <v>0.95799999999999996</v>
      </c>
    </row>
    <row r="21" spans="1:14" x14ac:dyDescent="0.2">
      <c r="A21" s="4"/>
      <c r="B21" s="4">
        <f t="shared" ref="B21:E23" si="18">B6/B3</f>
        <v>0.86741767764298094</v>
      </c>
      <c r="C21" s="4">
        <f t="shared" si="18"/>
        <v>0.78688524590163933</v>
      </c>
      <c r="D21" s="4">
        <f t="shared" si="18"/>
        <v>0.9652173913043478</v>
      </c>
      <c r="E21" s="4">
        <f t="shared" si="18"/>
        <v>0.96897374701670647</v>
      </c>
      <c r="F21" s="4"/>
      <c r="G21" s="4">
        <f>POWER((G10/G3)/(G15*G19*B12), 1/3)</f>
        <v>0.99718213505375719</v>
      </c>
      <c r="H21" s="4">
        <f>POWER((H10/H3)/(H15*H19*C12), 1/3)</f>
        <v>0.95431580170003971</v>
      </c>
      <c r="I21" s="4">
        <f>POWER((I10/I3)/(I15*I19*D12), 1/3)</f>
        <v>1.0298196403305295</v>
      </c>
      <c r="J21" s="4">
        <f>POWER((J10/J3)/(J15*J19*E12), 1/3)</f>
        <v>1.0136422958064097</v>
      </c>
      <c r="K21" s="5">
        <f>K19*K20</f>
        <v>0.85264399999999996</v>
      </c>
      <c r="L21" s="5">
        <f>L19*L20</f>
        <v>1.2030719999999999</v>
      </c>
      <c r="M21" s="5">
        <f>M19*M20</f>
        <v>0.75245799999999996</v>
      </c>
      <c r="N21" s="5">
        <f>N19*N20</f>
        <v>0.97332799999999997</v>
      </c>
    </row>
    <row r="22" spans="1:14" x14ac:dyDescent="0.2">
      <c r="A22" s="4"/>
      <c r="B22" s="4">
        <f t="shared" si="18"/>
        <v>0.98518518518518516</v>
      </c>
      <c r="C22" s="4">
        <f t="shared" si="18"/>
        <v>0.98988877654196161</v>
      </c>
      <c r="D22" s="4">
        <f t="shared" si="18"/>
        <v>0.96744186046511627</v>
      </c>
      <c r="E22" s="4">
        <f t="shared" si="18"/>
        <v>0.9743824336688014</v>
      </c>
      <c r="F22" s="4" t="s">
        <v>12</v>
      </c>
      <c r="G22" s="4">
        <f>G9*G15*G20</f>
        <v>0.90099694663214724</v>
      </c>
      <c r="H22" s="4">
        <f>H9*H15*H20</f>
        <v>1.2994863161242982</v>
      </c>
      <c r="I22" s="4">
        <f>I9*I15*I20</f>
        <v>0.77681100337432218</v>
      </c>
      <c r="J22" s="4">
        <f>J9*J15*J20</f>
        <v>1.0271097083958198</v>
      </c>
      <c r="K22" s="1">
        <f>K21/K18</f>
        <v>0.73950043365134421</v>
      </c>
      <c r="L22" s="1">
        <f t="shared" ref="L22:N22" si="19">L21/L18</f>
        <v>0.624</v>
      </c>
      <c r="M22" s="1">
        <f t="shared" si="19"/>
        <v>0.86192210767468491</v>
      </c>
      <c r="N22" s="1">
        <f t="shared" si="19"/>
        <v>0.74986748844375961</v>
      </c>
    </row>
    <row r="23" spans="1:14" x14ac:dyDescent="0.2">
      <c r="A23" s="4">
        <f>AVERAGE(B21:E23)</f>
        <v>0.95699305132650425</v>
      </c>
      <c r="B23" s="4">
        <f t="shared" si="18"/>
        <v>0.98527443105756363</v>
      </c>
      <c r="C23" s="4">
        <f t="shared" si="18"/>
        <v>1.044759825327511</v>
      </c>
      <c r="D23" s="4">
        <f t="shared" si="18"/>
        <v>0.97172236503856035</v>
      </c>
      <c r="E23" s="4">
        <f t="shared" si="18"/>
        <v>0.97676767676767673</v>
      </c>
      <c r="F23" s="4"/>
      <c r="G23" s="4">
        <f>G8*B12*G21</f>
        <v>0.90099694663214724</v>
      </c>
      <c r="H23" s="4">
        <f>H8*C12*H21</f>
        <v>1.2994863161242984</v>
      </c>
      <c r="I23" s="4">
        <f>I8*D12*I21</f>
        <v>0.77681100337432207</v>
      </c>
      <c r="J23" s="4">
        <f>J8*E12*J21</f>
        <v>1.0271097083958203</v>
      </c>
      <c r="K23" s="4"/>
      <c r="L23" s="4"/>
      <c r="M23" s="4"/>
      <c r="N23" s="4"/>
    </row>
  </sheetData>
  <mergeCells count="6">
    <mergeCell ref="B1:C1"/>
    <mergeCell ref="D1:E1"/>
    <mergeCell ref="K1:L1"/>
    <mergeCell ref="M1:N1"/>
    <mergeCell ref="G1:H1"/>
    <mergeCell ref="I1:J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150" zoomScaleNormal="150" workbookViewId="0">
      <selection activeCell="C9" sqref="C8:C9"/>
    </sheetView>
  </sheetViews>
  <sheetFormatPr baseColWidth="10" defaultRowHeight="16" x14ac:dyDescent="0.2"/>
  <cols>
    <col min="1" max="16384" width="10.83203125" style="15"/>
  </cols>
  <sheetData>
    <row r="1" spans="1:14" x14ac:dyDescent="0.2">
      <c r="B1" s="15" t="s">
        <v>39</v>
      </c>
      <c r="D1" s="15" t="s">
        <v>40</v>
      </c>
      <c r="F1" s="15" t="s">
        <v>139</v>
      </c>
      <c r="H1" s="15" t="s">
        <v>40</v>
      </c>
      <c r="K1" s="15" t="s">
        <v>139</v>
      </c>
      <c r="M1" s="15" t="s">
        <v>40</v>
      </c>
    </row>
    <row r="2" spans="1:14" x14ac:dyDescent="0.2">
      <c r="B2" s="9" t="s">
        <v>9</v>
      </c>
      <c r="C2" s="9" t="s">
        <v>3</v>
      </c>
      <c r="D2" s="9" t="s">
        <v>9</v>
      </c>
      <c r="E2" s="9" t="s">
        <v>3</v>
      </c>
      <c r="F2" s="9" t="s">
        <v>9</v>
      </c>
      <c r="G2" s="9" t="s">
        <v>3</v>
      </c>
      <c r="H2" s="9" t="s">
        <v>9</v>
      </c>
      <c r="I2" s="9" t="s">
        <v>3</v>
      </c>
      <c r="K2" s="9" t="s">
        <v>9</v>
      </c>
      <c r="L2" s="9" t="s">
        <v>3</v>
      </c>
      <c r="M2" s="9" t="s">
        <v>9</v>
      </c>
      <c r="N2" s="9" t="s">
        <v>3</v>
      </c>
    </row>
    <row r="3" spans="1:14" x14ac:dyDescent="0.2">
      <c r="A3" s="9" t="s">
        <v>0</v>
      </c>
      <c r="B3" s="14">
        <f>K20</f>
        <v>0.60899999999999999</v>
      </c>
      <c r="C3" s="14">
        <f t="shared" ref="C3:E3" si="0">L20</f>
        <v>0.71899999999999997</v>
      </c>
      <c r="D3" s="14">
        <f t="shared" si="0"/>
        <v>0.60399999999999998</v>
      </c>
      <c r="E3" s="14">
        <f t="shared" si="0"/>
        <v>0.69524099999999989</v>
      </c>
      <c r="F3">
        <v>0.76400000000000001</v>
      </c>
      <c r="G3">
        <v>0.94899999999999995</v>
      </c>
      <c r="H3">
        <v>0.745</v>
      </c>
      <c r="I3">
        <v>0.80300000000000005</v>
      </c>
      <c r="J3" s="15" t="s">
        <v>0</v>
      </c>
      <c r="K3">
        <v>0.745</v>
      </c>
      <c r="L3">
        <v>0.80300000000000005</v>
      </c>
      <c r="M3">
        <v>0.76400000000000001</v>
      </c>
      <c r="N3">
        <v>0.94899999999999995</v>
      </c>
    </row>
    <row r="4" spans="1:14" x14ac:dyDescent="0.2">
      <c r="A4" s="9" t="s">
        <v>1</v>
      </c>
      <c r="B4" s="14">
        <f>K14*B3</f>
        <v>0.5774449916446861</v>
      </c>
      <c r="C4" s="14">
        <f>L14*C3</f>
        <v>0.65577580625128651</v>
      </c>
      <c r="D4" s="14">
        <f>M14*D3</f>
        <v>0.58701283051040221</v>
      </c>
      <c r="E4" s="14">
        <f>N14*E3</f>
        <v>0.65668748818298228</v>
      </c>
      <c r="J4" s="15" t="s">
        <v>6</v>
      </c>
      <c r="K4">
        <v>0.752</v>
      </c>
      <c r="L4">
        <v>0.81899999999999995</v>
      </c>
      <c r="M4">
        <v>0.76800000000000002</v>
      </c>
      <c r="N4">
        <v>0.95599999999999996</v>
      </c>
    </row>
    <row r="5" spans="1:14" x14ac:dyDescent="0.2">
      <c r="A5" s="9" t="s">
        <v>13</v>
      </c>
      <c r="B5" s="14">
        <f>B3*F5/F3</f>
        <v>0.79791753926701559</v>
      </c>
      <c r="C5" s="14">
        <f>C3*G5/G3</f>
        <v>0.96750579557428873</v>
      </c>
      <c r="D5" s="14">
        <f>D3*H5/H3</f>
        <v>0.77506577181208047</v>
      </c>
      <c r="E5" s="14">
        <f>E3*I5/I3</f>
        <v>1.0692685367372352</v>
      </c>
      <c r="F5">
        <v>1.0009999999999999</v>
      </c>
      <c r="G5">
        <v>1.2769999999999999</v>
      </c>
      <c r="H5">
        <v>0.95599999999999996</v>
      </c>
      <c r="I5">
        <v>1.2350000000000001</v>
      </c>
      <c r="K5" s="15">
        <f>K4/K3</f>
        <v>1.0093959731543625</v>
      </c>
      <c r="L5" s="15">
        <f>L4/L3</f>
        <v>1.0199252801992527</v>
      </c>
      <c r="M5" s="15">
        <f>M4/M3</f>
        <v>1.0052356020942408</v>
      </c>
      <c r="N5" s="15">
        <f>N4/N3</f>
        <v>1.0073761854583771</v>
      </c>
    </row>
    <row r="6" spans="1:14" x14ac:dyDescent="0.2">
      <c r="A6" s="9" t="s">
        <v>14</v>
      </c>
      <c r="B6" s="14">
        <f>B3*F6/F3</f>
        <v>0.59544895287958111</v>
      </c>
      <c r="C6" s="14">
        <f>C3*G6/G3</f>
        <v>0.71445416227608005</v>
      </c>
      <c r="D6" s="14">
        <f>D3*H6/H3</f>
        <v>0.60075704697986576</v>
      </c>
      <c r="E6" s="14">
        <f>E3*I6/I3</f>
        <v>0.69091197758405964</v>
      </c>
      <c r="F6">
        <v>0.747</v>
      </c>
      <c r="G6">
        <v>0.94299999999999995</v>
      </c>
      <c r="H6">
        <v>0.74099999999999999</v>
      </c>
      <c r="I6">
        <v>0.79800000000000004</v>
      </c>
      <c r="J6" s="15" t="s">
        <v>19</v>
      </c>
      <c r="K6" s="15">
        <f>K17*L6</f>
        <v>1.0548425374310924</v>
      </c>
      <c r="L6" s="15">
        <f>AVERAGE(K5:L5)</f>
        <v>1.0146606266768075</v>
      </c>
      <c r="M6" s="15">
        <f>M17*N6</f>
        <v>1.0354218019723334</v>
      </c>
      <c r="N6" s="15">
        <f>AVERAGE(M5:N5)</f>
        <v>1.006305893776309</v>
      </c>
    </row>
    <row r="7" spans="1:14" x14ac:dyDescent="0.2">
      <c r="A7" s="9" t="s">
        <v>6</v>
      </c>
      <c r="B7" s="14">
        <f>K6*B3</f>
        <v>0.64239910529553523</v>
      </c>
      <c r="C7" s="14">
        <f>L6*C3</f>
        <v>0.72954099058062449</v>
      </c>
      <c r="D7" s="14">
        <f>M6*D3</f>
        <v>0.62539476839128938</v>
      </c>
      <c r="E7" s="14">
        <f>N6*E3</f>
        <v>0.6996251158949347</v>
      </c>
      <c r="F7" s="9"/>
      <c r="G7" s="9"/>
      <c r="H7" s="9"/>
      <c r="I7" s="9"/>
      <c r="J7" s="15" t="s">
        <v>19</v>
      </c>
      <c r="K7" s="15">
        <f>K17*L7</f>
        <v>1.065788819043497</v>
      </c>
      <c r="L7" s="15">
        <f>2*L5-L6</f>
        <v>1.0251899337216979</v>
      </c>
      <c r="M7" s="15">
        <f>M17*N7</f>
        <v>1.037624319812956</v>
      </c>
      <c r="N7" s="15">
        <f>2*N5-N6</f>
        <v>1.0084464771404453</v>
      </c>
    </row>
    <row r="8" spans="1:14" x14ac:dyDescent="0.2">
      <c r="A8" s="9" t="s">
        <v>11</v>
      </c>
      <c r="B8" s="14">
        <f>B4*K7</f>
        <v>0.61543441570757196</v>
      </c>
      <c r="C8" s="14">
        <f>C4*L7</f>
        <v>0.67229475534704941</v>
      </c>
      <c r="D8" s="14">
        <f>D4*M7</f>
        <v>0.60909878897983416</v>
      </c>
      <c r="E8" s="14">
        <f>E4*N7</f>
        <v>0.66223418404033629</v>
      </c>
      <c r="F8" s="9"/>
      <c r="G8" s="9"/>
      <c r="H8" s="9"/>
      <c r="I8" s="9"/>
    </row>
    <row r="9" spans="1:14" x14ac:dyDescent="0.2">
      <c r="A9" s="9" t="s">
        <v>7</v>
      </c>
      <c r="B9" s="14">
        <f>B3*K15</f>
        <v>0.59586884463657985</v>
      </c>
      <c r="C9" s="14">
        <f>C3*L15</f>
        <v>0.67669886771139631</v>
      </c>
      <c r="D9" s="14">
        <f>D3*M15</f>
        <v>0.60052715895841802</v>
      </c>
      <c r="E9" s="14">
        <f>E3*N15</f>
        <v>0.67180588073207004</v>
      </c>
      <c r="F9" s="14"/>
      <c r="G9" s="14"/>
      <c r="H9" s="14"/>
      <c r="I9" s="14"/>
      <c r="K9" s="15" t="s">
        <v>139</v>
      </c>
      <c r="M9" s="15" t="s">
        <v>40</v>
      </c>
    </row>
    <row r="10" spans="1:14" x14ac:dyDescent="0.2">
      <c r="A10" s="9" t="s">
        <v>12</v>
      </c>
      <c r="B10" s="14">
        <f>B4*K16</f>
        <v>0.56032008718122617</v>
      </c>
      <c r="C10" s="14">
        <f>C4*L16</f>
        <v>0.61208838230868712</v>
      </c>
      <c r="D10" s="14">
        <f>D4*M16</f>
        <v>0.57907387261742616</v>
      </c>
      <c r="E10" s="14">
        <f>E4*N16</f>
        <v>0.6295900114563765</v>
      </c>
      <c r="K10" s="15" t="s">
        <v>9</v>
      </c>
      <c r="L10" s="15" t="s">
        <v>3</v>
      </c>
      <c r="M10" s="15" t="s">
        <v>9</v>
      </c>
      <c r="N10" s="15" t="s">
        <v>3</v>
      </c>
    </row>
    <row r="11" spans="1:14" x14ac:dyDescent="0.2">
      <c r="A11" s="9" t="s">
        <v>15</v>
      </c>
      <c r="B11" s="14">
        <f>B15*B7</f>
        <v>0.60730560512264287</v>
      </c>
      <c r="C11" s="14">
        <f>C15*C7</f>
        <v>0.66641477837435092</v>
      </c>
      <c r="D11" s="14">
        <f>D15*D7</f>
        <v>0.60475941539212585</v>
      </c>
      <c r="E11" s="14">
        <f>E15*E7</f>
        <v>0.65949122406340621</v>
      </c>
      <c r="F11" s="14"/>
      <c r="G11" s="14"/>
      <c r="H11" s="14"/>
      <c r="I11" s="14"/>
      <c r="J11" s="15" t="s">
        <v>0</v>
      </c>
      <c r="K11" s="10">
        <v>0.76400000000000001</v>
      </c>
      <c r="L11" s="10">
        <v>0.94899999999999995</v>
      </c>
      <c r="M11" s="10">
        <v>0.745</v>
      </c>
      <c r="N11" s="10">
        <v>0.80300000000000005</v>
      </c>
    </row>
    <row r="12" spans="1:14" x14ac:dyDescent="0.2">
      <c r="A12" s="9" t="s">
        <v>16</v>
      </c>
      <c r="B12" s="14">
        <f>B16*B8</f>
        <v>0.58543472790856343</v>
      </c>
      <c r="C12" s="14">
        <f>C16*C8</f>
        <v>0.61700511571929129</v>
      </c>
      <c r="D12" s="14">
        <f>D16*D8</f>
        <v>0.5931500113669016</v>
      </c>
      <c r="E12" s="14">
        <f>E16*E8</f>
        <v>0.62800604610638022</v>
      </c>
      <c r="F12" s="14"/>
      <c r="G12" s="14"/>
      <c r="H12" s="14"/>
      <c r="I12" s="14"/>
      <c r="J12" s="15" t="s">
        <v>7</v>
      </c>
      <c r="K12" s="10">
        <v>0.72499999999999998</v>
      </c>
      <c r="L12" s="10">
        <v>0.871</v>
      </c>
      <c r="M12" s="10">
        <v>0.70299999999999996</v>
      </c>
      <c r="N12" s="10">
        <v>0.78200000000000003</v>
      </c>
    </row>
    <row r="13" spans="1:14" x14ac:dyDescent="0.2">
      <c r="A13" s="9" t="s">
        <v>17</v>
      </c>
      <c r="B13" s="14">
        <f>B17*B9</f>
        <v>0.57032854529784283</v>
      </c>
      <c r="C13" s="14">
        <f t="shared" ref="C13:E13" si="1">C17*C9</f>
        <v>0.62394905204811801</v>
      </c>
      <c r="D13" s="14">
        <f t="shared" si="1"/>
        <v>0.58889331487946606</v>
      </c>
      <c r="E13" s="14">
        <f t="shared" si="1"/>
        <v>0.64089820776930384</v>
      </c>
      <c r="F13" s="14"/>
      <c r="G13" s="14"/>
      <c r="H13" s="14"/>
      <c r="I13" s="14"/>
      <c r="K13" s="15">
        <f>K12/K11</f>
        <v>0.94895287958115182</v>
      </c>
      <c r="L13" s="15">
        <f t="shared" ref="L13:N13" si="2">L12/L11</f>
        <v>0.9178082191780822</v>
      </c>
      <c r="M13" s="15">
        <f t="shared" si="2"/>
        <v>0.94362416107382541</v>
      </c>
      <c r="N13" s="15">
        <f t="shared" si="2"/>
        <v>0.9738480697384807</v>
      </c>
    </row>
    <row r="14" spans="1:14" x14ac:dyDescent="0.2">
      <c r="A14" s="9" t="s">
        <v>18</v>
      </c>
      <c r="B14" s="14">
        <f>K21</f>
        <v>0.53959999999999997</v>
      </c>
      <c r="C14" s="14">
        <f t="shared" ref="C14:E14" si="3">L21</f>
        <v>0.56699999999999995</v>
      </c>
      <c r="D14" s="14">
        <f t="shared" si="3"/>
        <v>0.57179999999999997</v>
      </c>
      <c r="E14" s="14">
        <f t="shared" si="3"/>
        <v>0.60419999999999996</v>
      </c>
      <c r="J14" s="15" t="s">
        <v>27</v>
      </c>
      <c r="K14" s="15">
        <f>K17*L14</f>
        <v>0.94818553636237457</v>
      </c>
      <c r="L14" s="15">
        <f>AVERAGE(B37:C37)</f>
        <v>0.91206648991834016</v>
      </c>
      <c r="M14" s="15">
        <f>M17*N14</f>
        <v>0.97187554720265268</v>
      </c>
      <c r="N14" s="15">
        <f>AVERAGE(D37:E37)</f>
        <v>0.94454655030842893</v>
      </c>
    </row>
    <row r="15" spans="1:14" x14ac:dyDescent="0.2">
      <c r="B15" s="15">
        <f>mar!K11+0.028</f>
        <v>0.94537118765639061</v>
      </c>
      <c r="C15" s="15">
        <f>mar!L11+0.016</f>
        <v>0.91347132920381502</v>
      </c>
      <c r="D15" s="15">
        <f>mar!M11+0.028</f>
        <v>0.96700427627137964</v>
      </c>
      <c r="E15" s="15">
        <f>mar!N11+0.024</f>
        <v>0.94263514713849184</v>
      </c>
      <c r="J15" s="15" t="s">
        <v>20</v>
      </c>
      <c r="K15" s="15">
        <f>K17*L15</f>
        <v>0.97843816853297194</v>
      </c>
      <c r="L15" s="15">
        <f>AVERAGE(L16,K13)</f>
        <v>0.94116671448038436</v>
      </c>
      <c r="M15" s="15">
        <f>M17*N15</f>
        <v>0.99425026317618881</v>
      </c>
      <c r="N15" s="15">
        <f>AVERAGE(N16,N13)</f>
        <v>0.96629209257231685</v>
      </c>
    </row>
    <row r="16" spans="1:14" x14ac:dyDescent="0.2">
      <c r="B16" s="15">
        <f>B15+B19</f>
        <v>0.95125445208565795</v>
      </c>
      <c r="C16" s="15">
        <f>C15+C19</f>
        <v>0.91775982307162773</v>
      </c>
      <c r="D16" s="15">
        <f>D15+D19</f>
        <v>0.97381577848866718</v>
      </c>
      <c r="E16" s="15">
        <f>E15+E19</f>
        <v>0.94831414813846082</v>
      </c>
      <c r="J16" s="15" t="s">
        <v>20</v>
      </c>
      <c r="K16" s="15">
        <f>K17*L16</f>
        <v>0.97034366093524405</v>
      </c>
      <c r="L16" s="15">
        <f>AVERAGE(K13:L13)</f>
        <v>0.93338054937961701</v>
      </c>
      <c r="M16" s="15">
        <f>M17*N16</f>
        <v>0.98647566547042387</v>
      </c>
      <c r="N16" s="15">
        <f>AVERAGE(M13:N13)</f>
        <v>0.95873611540615311</v>
      </c>
    </row>
    <row r="17" spans="1:15" x14ac:dyDescent="0.2">
      <c r="B17" s="15">
        <f>B16+B19</f>
        <v>0.9571377165149253</v>
      </c>
      <c r="C17" s="15">
        <f>C16+C19</f>
        <v>0.92204831693944045</v>
      </c>
      <c r="D17" s="15">
        <f>D16+D19</f>
        <v>0.98062728070595473</v>
      </c>
      <c r="E17" s="15">
        <f>E16+E19</f>
        <v>0.95399314913842981</v>
      </c>
      <c r="K17" s="15">
        <f>POWER(K22/L22,1/3)</f>
        <v>1.0396013304329033</v>
      </c>
      <c r="M17" s="15">
        <f>POWER(M22/N22,1/3)</f>
        <v>1.0289334568902928</v>
      </c>
    </row>
    <row r="18" spans="1:15" x14ac:dyDescent="0.2">
      <c r="B18" s="15">
        <f>B14/B10</f>
        <v>0.96302098094419264</v>
      </c>
      <c r="C18" s="15">
        <f>C14/C10</f>
        <v>0.92633681080725316</v>
      </c>
      <c r="D18" s="15">
        <f>D14/D10</f>
        <v>0.98743878292324239</v>
      </c>
      <c r="E18" s="15">
        <f>E14/E10</f>
        <v>0.95967215013839879</v>
      </c>
      <c r="K18" s="15" t="s">
        <v>39</v>
      </c>
      <c r="M18" s="15" t="s">
        <v>40</v>
      </c>
    </row>
    <row r="19" spans="1:15" x14ac:dyDescent="0.2">
      <c r="B19" s="15">
        <f>(B18-B15)/3</f>
        <v>5.8832644292673431E-3</v>
      </c>
      <c r="C19" s="15">
        <f>(C18-C15)/3</f>
        <v>4.2884938678127149E-3</v>
      </c>
      <c r="D19" s="15">
        <f>(D18-D15)/3</f>
        <v>6.8115022172875834E-3</v>
      </c>
      <c r="E19" s="15">
        <f>(E18-E15)/3</f>
        <v>5.6790009999689861E-3</v>
      </c>
      <c r="K19" s="15" t="s">
        <v>9</v>
      </c>
      <c r="L19" s="15" t="s">
        <v>3</v>
      </c>
      <c r="M19" s="15" t="s">
        <v>9</v>
      </c>
      <c r="N19" s="15" t="s">
        <v>3</v>
      </c>
    </row>
    <row r="20" spans="1:15" x14ac:dyDescent="0.2">
      <c r="C20" s="15">
        <f>C17+C19</f>
        <v>0.92633681080725316</v>
      </c>
      <c r="E20" s="15">
        <f>E17+E19</f>
        <v>0.95967215013839879</v>
      </c>
      <c r="J20" s="15" t="s">
        <v>0</v>
      </c>
      <c r="K20" s="15">
        <v>0.60899999999999999</v>
      </c>
      <c r="L20" s="15">
        <v>0.71899999999999997</v>
      </c>
      <c r="M20" s="14">
        <f>F26+0.006</f>
        <v>0.60399999999999998</v>
      </c>
      <c r="N20" s="14">
        <f>G26+0.008</f>
        <v>0.69524099999999989</v>
      </c>
    </row>
    <row r="21" spans="1:15" x14ac:dyDescent="0.2">
      <c r="J21" s="15" t="s">
        <v>18</v>
      </c>
      <c r="K21">
        <v>0.53959999999999997</v>
      </c>
      <c r="L21">
        <v>0.56699999999999995</v>
      </c>
      <c r="M21">
        <v>0.57179999999999997</v>
      </c>
      <c r="N21">
        <v>0.60419999999999996</v>
      </c>
    </row>
    <row r="22" spans="1:15" x14ac:dyDescent="0.2">
      <c r="K22" s="15">
        <f>K21/K20</f>
        <v>0.88604269293924465</v>
      </c>
      <c r="L22" s="15">
        <f>L21/L20</f>
        <v>0.78859527121001383</v>
      </c>
      <c r="M22" s="15">
        <f>M21/M20</f>
        <v>0.94668874172185424</v>
      </c>
      <c r="N22" s="15">
        <f>N21/N20</f>
        <v>0.86905116355335787</v>
      </c>
    </row>
    <row r="24" spans="1:15" x14ac:dyDescent="0.2">
      <c r="A24" s="14"/>
      <c r="B24" s="14"/>
      <c r="C24" s="14" t="s">
        <v>130</v>
      </c>
      <c r="D24" s="14"/>
      <c r="E24" s="14"/>
      <c r="F24" s="14" t="s">
        <v>131</v>
      </c>
      <c r="G24" s="14"/>
      <c r="H24" s="14"/>
      <c r="I24" s="14" t="s">
        <v>132</v>
      </c>
      <c r="J24" s="14"/>
      <c r="K24" s="14"/>
      <c r="L24" s="14" t="s">
        <v>133</v>
      </c>
      <c r="M24" s="14"/>
      <c r="N24" s="14"/>
    </row>
    <row r="25" spans="1:15" x14ac:dyDescent="0.2">
      <c r="A25" s="14"/>
      <c r="B25" s="14"/>
      <c r="C25" s="14" t="s">
        <v>9</v>
      </c>
      <c r="D25" s="14" t="s">
        <v>3</v>
      </c>
      <c r="E25" s="14" t="s">
        <v>2</v>
      </c>
      <c r="F25" s="14" t="s">
        <v>9</v>
      </c>
      <c r="G25" s="14" t="s">
        <v>3</v>
      </c>
      <c r="H25" s="14" t="s">
        <v>2</v>
      </c>
      <c r="I25" s="14" t="s">
        <v>9</v>
      </c>
      <c r="J25" s="14" t="s">
        <v>3</v>
      </c>
      <c r="K25" s="14" t="s">
        <v>2</v>
      </c>
      <c r="L25" s="14" t="s">
        <v>9</v>
      </c>
      <c r="M25" s="14" t="s">
        <v>3</v>
      </c>
      <c r="N25" s="14" t="s">
        <v>2</v>
      </c>
    </row>
    <row r="26" spans="1:15" x14ac:dyDescent="0.2">
      <c r="A26" s="14" t="s">
        <v>134</v>
      </c>
      <c r="B26" s="14" t="s">
        <v>0</v>
      </c>
      <c r="C26" s="14">
        <v>0.64200000000000002</v>
      </c>
      <c r="D26" s="14">
        <f>POWER(E26,2)</f>
        <v>0.78322500000000006</v>
      </c>
      <c r="E26" s="14">
        <v>0.88500000000000001</v>
      </c>
      <c r="F26" s="14">
        <v>0.59799999999999998</v>
      </c>
      <c r="G26" s="14">
        <f>POWER(H26,2)</f>
        <v>0.68724099999999988</v>
      </c>
      <c r="H26" s="14">
        <v>0.82899999999999996</v>
      </c>
      <c r="I26" s="14">
        <v>0.45100000000000001</v>
      </c>
      <c r="J26" s="14">
        <f>POWER(K26,2)</f>
        <v>0.47609999999999991</v>
      </c>
      <c r="K26" s="14">
        <v>0.69</v>
      </c>
      <c r="L26" s="14">
        <v>0.54400000000000004</v>
      </c>
      <c r="M26" s="14">
        <f>POWER(N26,2)</f>
        <v>0.69555599999999995</v>
      </c>
      <c r="N26" s="14">
        <v>0.83399999999999996</v>
      </c>
      <c r="O26" s="14"/>
    </row>
    <row r="27" spans="1:15" x14ac:dyDescent="0.2">
      <c r="A27" s="14"/>
      <c r="B27" s="14" t="s">
        <v>136</v>
      </c>
      <c r="C27" s="14">
        <v>0.82599999999999996</v>
      </c>
      <c r="D27" s="14">
        <f t="shared" ref="D27:D31" si="4">POWER(E27,2)</f>
        <v>1.1427609999999999</v>
      </c>
      <c r="E27" s="14">
        <v>1.069</v>
      </c>
      <c r="F27" s="14">
        <v>0.71599999999999997</v>
      </c>
      <c r="G27" s="14">
        <f t="shared" ref="G27:G31" si="5">POWER(H27,2)</f>
        <v>0.91011599999999993</v>
      </c>
      <c r="H27" s="14">
        <v>0.95399999999999996</v>
      </c>
      <c r="I27" s="14">
        <v>0.53400000000000003</v>
      </c>
      <c r="J27" s="14">
        <f t="shared" ref="J27:J31" si="6">POWER(K27,2)</f>
        <v>0.6496360000000001</v>
      </c>
      <c r="K27" s="14">
        <v>0.80600000000000005</v>
      </c>
      <c r="L27" s="14">
        <v>0.77600000000000002</v>
      </c>
      <c r="M27" s="14">
        <f t="shared" ref="M27:M31" si="7">POWER(N27,2)</f>
        <v>1.0281960000000001</v>
      </c>
      <c r="N27" s="14">
        <v>1.014</v>
      </c>
      <c r="O27" s="14"/>
    </row>
    <row r="28" spans="1:15" x14ac:dyDescent="0.2">
      <c r="A28" s="14"/>
      <c r="B28" s="14" t="s">
        <v>137</v>
      </c>
      <c r="C28" s="14">
        <v>0.64500000000000002</v>
      </c>
      <c r="D28" s="14">
        <f t="shared" si="4"/>
        <v>0.78145600000000004</v>
      </c>
      <c r="E28" s="14">
        <v>0.88400000000000001</v>
      </c>
      <c r="F28" s="14">
        <v>0.59799999999999998</v>
      </c>
      <c r="G28" s="14">
        <f t="shared" si="5"/>
        <v>0.6839289999999999</v>
      </c>
      <c r="H28" s="14">
        <v>0.82699999999999996</v>
      </c>
      <c r="I28" s="14">
        <v>0.45700000000000002</v>
      </c>
      <c r="J28" s="14">
        <f t="shared" si="6"/>
        <v>0.47886399999999996</v>
      </c>
      <c r="K28" s="14">
        <v>0.69199999999999995</v>
      </c>
      <c r="L28" s="14">
        <v>0.54800000000000004</v>
      </c>
      <c r="M28" s="14">
        <f t="shared" si="7"/>
        <v>0.700569</v>
      </c>
      <c r="N28" s="14">
        <v>0.83699999999999997</v>
      </c>
      <c r="O28" s="14"/>
    </row>
    <row r="29" spans="1:15" x14ac:dyDescent="0.2">
      <c r="A29" s="14" t="s">
        <v>135</v>
      </c>
      <c r="B29" s="14" t="s">
        <v>0</v>
      </c>
      <c r="C29" s="14">
        <v>0.63900000000000001</v>
      </c>
      <c r="D29" s="14">
        <f t="shared" si="4"/>
        <v>0.77968899999999997</v>
      </c>
      <c r="E29" s="14">
        <v>0.88300000000000001</v>
      </c>
      <c r="F29" s="14">
        <v>0.59499999999999997</v>
      </c>
      <c r="G29" s="14">
        <f t="shared" si="5"/>
        <v>0.68558399999999997</v>
      </c>
      <c r="H29" s="14">
        <v>0.82799999999999996</v>
      </c>
      <c r="I29" s="14">
        <v>0.45100000000000001</v>
      </c>
      <c r="J29" s="14">
        <f t="shared" si="6"/>
        <v>0.47609999999999991</v>
      </c>
      <c r="K29" s="14">
        <v>0.69</v>
      </c>
      <c r="L29" s="14">
        <v>0.53200000000000003</v>
      </c>
      <c r="M29" s="14">
        <f t="shared" si="7"/>
        <v>0.69222399999999995</v>
      </c>
      <c r="N29" s="14">
        <v>0.83199999999999996</v>
      </c>
    </row>
    <row r="30" spans="1:15" x14ac:dyDescent="0.2">
      <c r="A30" s="14"/>
      <c r="B30" s="14" t="s">
        <v>13</v>
      </c>
      <c r="C30" s="14">
        <v>0.80600000000000005</v>
      </c>
      <c r="D30" s="14">
        <f t="shared" si="4"/>
        <v>1.1151360000000001</v>
      </c>
      <c r="E30" s="14">
        <v>1.056</v>
      </c>
      <c r="F30" s="14">
        <v>0.76800000000000002</v>
      </c>
      <c r="G30" s="14">
        <f t="shared" si="5"/>
        <v>1.0506249999999999</v>
      </c>
      <c r="H30" s="14">
        <v>1.0249999999999999</v>
      </c>
      <c r="I30" s="14">
        <v>0.55300000000000005</v>
      </c>
      <c r="J30" s="14">
        <f t="shared" si="6"/>
        <v>0.64000000000000012</v>
      </c>
      <c r="K30" s="14">
        <v>0.8</v>
      </c>
      <c r="L30" s="14">
        <v>0.71299999999999997</v>
      </c>
      <c r="M30" s="14">
        <f t="shared" si="7"/>
        <v>0.93702399999999997</v>
      </c>
      <c r="N30" s="14">
        <v>0.96799999999999997</v>
      </c>
      <c r="O30" s="14"/>
    </row>
    <row r="31" spans="1:15" x14ac:dyDescent="0.2">
      <c r="A31" s="14"/>
      <c r="B31" s="14" t="s">
        <v>138</v>
      </c>
      <c r="C31" s="14">
        <v>0.80100000000000005</v>
      </c>
      <c r="D31" s="14">
        <f t="shared" si="4"/>
        <v>1.0941160000000001</v>
      </c>
      <c r="E31" s="14">
        <v>1.046</v>
      </c>
      <c r="F31" s="14">
        <v>0.752</v>
      </c>
      <c r="G31" s="14">
        <f t="shared" si="5"/>
        <v>0.99400900000000003</v>
      </c>
      <c r="H31" s="14">
        <v>0.997</v>
      </c>
      <c r="I31" s="14">
        <v>0.54</v>
      </c>
      <c r="J31" s="14">
        <f t="shared" si="6"/>
        <v>0.62726400000000004</v>
      </c>
      <c r="K31" s="14">
        <v>0.79200000000000004</v>
      </c>
      <c r="L31" s="14">
        <v>0.70699999999999996</v>
      </c>
      <c r="M31" s="14">
        <f t="shared" si="7"/>
        <v>0.92736899999999989</v>
      </c>
      <c r="N31" s="14">
        <v>0.96299999999999997</v>
      </c>
    </row>
    <row r="32" spans="1:15" x14ac:dyDescent="0.2">
      <c r="D32" s="14"/>
    </row>
    <row r="33" spans="1:5" x14ac:dyDescent="0.2">
      <c r="B33" s="15" t="s">
        <v>4</v>
      </c>
      <c r="D33" s="15" t="s">
        <v>5</v>
      </c>
    </row>
    <row r="34" spans="1:5" x14ac:dyDescent="0.2">
      <c r="B34" s="15" t="s">
        <v>2</v>
      </c>
      <c r="C34" s="15" t="s">
        <v>2</v>
      </c>
      <c r="D34" s="15" t="s">
        <v>2</v>
      </c>
      <c r="E34" s="15" t="s">
        <v>2</v>
      </c>
    </row>
    <row r="35" spans="1:5" x14ac:dyDescent="0.2">
      <c r="A35" s="15" t="s">
        <v>140</v>
      </c>
      <c r="B35" s="10">
        <v>0.33850000000000002</v>
      </c>
      <c r="C35" s="10">
        <v>0.34370000000000001</v>
      </c>
      <c r="D35" s="15">
        <v>0.4793</v>
      </c>
      <c r="E35" s="10">
        <v>0.47349999999999998</v>
      </c>
    </row>
    <row r="36" spans="1:5" x14ac:dyDescent="0.2">
      <c r="A36" s="15" t="s">
        <v>1</v>
      </c>
      <c r="B36" s="10">
        <v>0.3095</v>
      </c>
      <c r="C36" s="10">
        <v>0.31269999999999998</v>
      </c>
      <c r="D36" s="10">
        <v>0.45569999999999999</v>
      </c>
      <c r="E36" s="10">
        <v>0.44429999999999997</v>
      </c>
    </row>
    <row r="37" spans="1:5" x14ac:dyDescent="0.2">
      <c r="B37" s="15">
        <f>B36/B35</f>
        <v>0.91432791728212692</v>
      </c>
      <c r="C37" s="15">
        <f t="shared" ref="C37:E37" si="8">C36/C35</f>
        <v>0.90980506255455329</v>
      </c>
      <c r="D37" s="15">
        <f t="shared" si="8"/>
        <v>0.9507615272272063</v>
      </c>
      <c r="E37" s="15">
        <f t="shared" si="8"/>
        <v>0.93833157338965156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npm</vt:lpstr>
      <vt:lpstr>mar</vt:lpstr>
      <vt:lpstr>mnar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2019-06-16T03:24:02Z</dcterms:created>
  <dcterms:modified xsi:type="dcterms:W3CDTF">2019-06-18T06:33:42Z</dcterms:modified>
</cp:coreProperties>
</file>