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UbsRec/"/>
    </mc:Choice>
  </mc:AlternateContent>
  <bookViews>
    <workbookView xWindow="0" yWindow="460" windowWidth="28800" windowHeight="15940" tabRatio="500" activeTab="1"/>
  </bookViews>
  <sheets>
    <sheet name="test" sheetId="8" r:id="rId1"/>
    <sheet name="overall" sheetId="9" r:id="rId2"/>
    <sheet name="size" sheetId="7" r:id="rId3"/>
    <sheet name="mar-n" sheetId="6" r:id="rId4"/>
    <sheet name="mnar" sheetId="1" r:id="rId5"/>
    <sheet name="mar-o" sheetId="3" r:id="rId6"/>
    <sheet name="npm" sheetId="4" r:id="rId7"/>
    <sheet name="var" sheetId="2" r:id="rId8"/>
    <sheet name="sort" sheetId="5" r:id="rId9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9" l="1"/>
  <c r="R14" i="9"/>
  <c r="Q11" i="9"/>
  <c r="L1" i="9"/>
  <c r="M1" i="9"/>
  <c r="N1" i="9"/>
  <c r="O1" i="9"/>
  <c r="P1" i="9"/>
  <c r="Q1" i="9"/>
  <c r="R1" i="9"/>
  <c r="L2" i="9"/>
  <c r="M2" i="9"/>
  <c r="N2" i="9"/>
  <c r="O2" i="9"/>
  <c r="P2" i="9"/>
  <c r="Q2" i="9"/>
  <c r="R2" i="9"/>
  <c r="L3" i="9"/>
  <c r="M3" i="9"/>
  <c r="N3" i="9"/>
  <c r="O3" i="9"/>
  <c r="P3" i="9"/>
  <c r="Q3" i="9"/>
  <c r="R3" i="9"/>
  <c r="L4" i="9"/>
  <c r="M4" i="9"/>
  <c r="N4" i="9"/>
  <c r="O4" i="9"/>
  <c r="P4" i="9"/>
  <c r="Q4" i="9"/>
  <c r="R4" i="9"/>
  <c r="K2" i="9"/>
  <c r="K3" i="9"/>
  <c r="K4" i="9"/>
  <c r="K1" i="9"/>
  <c r="P13" i="9"/>
  <c r="Q13" i="9"/>
  <c r="R13" i="9"/>
  <c r="P14" i="9"/>
  <c r="Q14" i="9"/>
  <c r="O14" i="9"/>
  <c r="P11" i="9"/>
  <c r="R11" i="9"/>
  <c r="P12" i="9"/>
  <c r="Q12" i="9"/>
  <c r="R12" i="9"/>
  <c r="O12" i="9"/>
  <c r="O13" i="9"/>
  <c r="O11" i="9"/>
  <c r="P6" i="9"/>
  <c r="Q6" i="9"/>
  <c r="R6" i="9"/>
  <c r="P7" i="9"/>
  <c r="Q7" i="9"/>
  <c r="R7" i="9"/>
  <c r="P8" i="9"/>
  <c r="Q8" i="9"/>
  <c r="R8" i="9"/>
  <c r="Q9" i="9"/>
  <c r="R9" i="9"/>
  <c r="O7" i="9"/>
  <c r="O8" i="9"/>
  <c r="O9" i="9"/>
  <c r="O6" i="9"/>
  <c r="N32" i="9"/>
  <c r="N31" i="9"/>
  <c r="N25" i="9"/>
  <c r="K25" i="9"/>
  <c r="K26" i="9"/>
  <c r="G31" i="9"/>
  <c r="L26" i="9"/>
  <c r="M26" i="9"/>
  <c r="N26" i="9"/>
  <c r="O26" i="9"/>
  <c r="P26" i="9"/>
  <c r="Q26" i="9"/>
  <c r="R26" i="9"/>
  <c r="L29" i="9"/>
  <c r="M29" i="9"/>
  <c r="N29" i="9"/>
  <c r="O29" i="9"/>
  <c r="P29" i="9"/>
  <c r="Q29" i="9"/>
  <c r="R29" i="9"/>
  <c r="L32" i="9"/>
  <c r="M32" i="9"/>
  <c r="O32" i="9"/>
  <c r="P32" i="9"/>
  <c r="Q32" i="9"/>
  <c r="R32" i="9"/>
  <c r="K29" i="9"/>
  <c r="K32" i="9"/>
  <c r="L25" i="9"/>
  <c r="M25" i="9"/>
  <c r="O25" i="9"/>
  <c r="P25" i="9"/>
  <c r="Q25" i="9"/>
  <c r="R25" i="9"/>
  <c r="L28" i="9"/>
  <c r="M28" i="9"/>
  <c r="N28" i="9"/>
  <c r="O28" i="9"/>
  <c r="P28" i="9"/>
  <c r="Q28" i="9"/>
  <c r="R28" i="9"/>
  <c r="L31" i="9"/>
  <c r="M31" i="9"/>
  <c r="O31" i="9"/>
  <c r="P31" i="9"/>
  <c r="Q31" i="9"/>
  <c r="R31" i="9"/>
  <c r="K28" i="9"/>
  <c r="K31" i="9"/>
  <c r="K23" i="9"/>
  <c r="K22" i="9"/>
  <c r="K20" i="9"/>
  <c r="K19" i="9"/>
  <c r="K17" i="9"/>
  <c r="K16" i="9"/>
  <c r="L17" i="9"/>
  <c r="M17" i="9"/>
  <c r="N17" i="9"/>
  <c r="O17" i="9"/>
  <c r="P17" i="9"/>
  <c r="Q17" i="9"/>
  <c r="R17" i="9"/>
  <c r="L20" i="9"/>
  <c r="M20" i="9"/>
  <c r="N20" i="9"/>
  <c r="O20" i="9"/>
  <c r="P20" i="9"/>
  <c r="Q20" i="9"/>
  <c r="R20" i="9"/>
  <c r="L23" i="9"/>
  <c r="M23" i="9"/>
  <c r="N23" i="9"/>
  <c r="O23" i="9"/>
  <c r="P23" i="9"/>
  <c r="Q23" i="9"/>
  <c r="R23" i="9"/>
  <c r="L16" i="9"/>
  <c r="M16" i="9"/>
  <c r="N16" i="9"/>
  <c r="O16" i="9"/>
  <c r="P16" i="9"/>
  <c r="Q16" i="9"/>
  <c r="R16" i="9"/>
  <c r="L19" i="9"/>
  <c r="M19" i="9"/>
  <c r="N19" i="9"/>
  <c r="O19" i="9"/>
  <c r="P19" i="9"/>
  <c r="Q19" i="9"/>
  <c r="R19" i="9"/>
  <c r="L22" i="9"/>
  <c r="M22" i="9"/>
  <c r="N22" i="9"/>
  <c r="O22" i="9"/>
  <c r="P22" i="9"/>
  <c r="Q22" i="9"/>
  <c r="R22" i="9"/>
  <c r="F32" i="9"/>
  <c r="F31" i="9"/>
  <c r="H31" i="9"/>
  <c r="I31" i="9"/>
  <c r="G32" i="9"/>
  <c r="H32" i="9"/>
  <c r="I32" i="9"/>
  <c r="F33" i="9"/>
  <c r="G33" i="9"/>
  <c r="H33" i="9"/>
  <c r="I33" i="9"/>
  <c r="G30" i="9"/>
  <c r="H30" i="9"/>
  <c r="I30" i="9"/>
  <c r="F30" i="9"/>
  <c r="G29" i="9"/>
  <c r="H29" i="9"/>
  <c r="I29" i="9"/>
  <c r="F29" i="9"/>
  <c r="F28" i="9"/>
  <c r="G28" i="9"/>
  <c r="H28" i="9"/>
  <c r="I28" i="9"/>
  <c r="G27" i="9"/>
  <c r="H27" i="9"/>
  <c r="I27" i="9"/>
  <c r="F27" i="9"/>
  <c r="I26" i="9"/>
  <c r="H26" i="9"/>
  <c r="G26" i="9"/>
  <c r="F26" i="9"/>
  <c r="D6" i="4"/>
  <c r="F6" i="4"/>
  <c r="F7" i="4"/>
  <c r="F8" i="4"/>
  <c r="F5" i="4"/>
  <c r="H6" i="4"/>
  <c r="H7" i="4"/>
  <c r="H8" i="4"/>
  <c r="H5" i="4"/>
  <c r="K11" i="7"/>
  <c r="L11" i="7"/>
  <c r="M11" i="7"/>
  <c r="J11" i="7"/>
  <c r="M10" i="7"/>
  <c r="L10" i="7"/>
  <c r="K10" i="7"/>
  <c r="J10" i="7"/>
  <c r="F13" i="7"/>
  <c r="E13" i="7"/>
  <c r="E12" i="7"/>
  <c r="F12" i="7"/>
  <c r="B12" i="7"/>
  <c r="B13" i="7"/>
  <c r="G12" i="7"/>
  <c r="G13" i="7"/>
  <c r="H12" i="7"/>
  <c r="H13" i="7"/>
  <c r="C12" i="7"/>
  <c r="C13" i="7"/>
  <c r="D12" i="7"/>
  <c r="D13" i="7"/>
  <c r="A13" i="7"/>
  <c r="A12" i="7"/>
  <c r="M2" i="7"/>
  <c r="M3" i="7"/>
  <c r="M4" i="7"/>
  <c r="M5" i="7"/>
  <c r="M6" i="7"/>
  <c r="M7" i="7"/>
  <c r="M8" i="7"/>
  <c r="L2" i="7"/>
  <c r="L3" i="7"/>
  <c r="L4" i="7"/>
  <c r="L5" i="7"/>
  <c r="L6" i="7"/>
  <c r="L7" i="7"/>
  <c r="L8" i="7"/>
  <c r="K2" i="7"/>
  <c r="K3" i="7"/>
  <c r="K4" i="7"/>
  <c r="K5" i="7"/>
  <c r="K6" i="7"/>
  <c r="K7" i="7"/>
  <c r="K8" i="7"/>
  <c r="L1" i="7"/>
  <c r="M1" i="7"/>
  <c r="K1" i="7"/>
  <c r="J2" i="7"/>
  <c r="J3" i="7"/>
  <c r="J4" i="7"/>
  <c r="J5" i="7"/>
  <c r="J6" i="7"/>
  <c r="J7" i="7"/>
  <c r="J8" i="7"/>
  <c r="J1" i="7"/>
  <c r="G16" i="7"/>
  <c r="G17" i="7"/>
  <c r="G18" i="7"/>
  <c r="G15" i="7"/>
  <c r="E16" i="7"/>
  <c r="E17" i="7"/>
  <c r="E18" i="7"/>
  <c r="E15" i="7"/>
  <c r="C16" i="7"/>
  <c r="C17" i="7"/>
  <c r="C18" i="7"/>
  <c r="C15" i="7"/>
  <c r="A16" i="7"/>
  <c r="A17" i="7"/>
  <c r="A18" i="7"/>
  <c r="A15" i="7"/>
  <c r="G14" i="7"/>
  <c r="E14" i="7"/>
  <c r="C14" i="7"/>
  <c r="A14" i="7"/>
  <c r="H14" i="7"/>
  <c r="H15" i="7"/>
  <c r="H16" i="7"/>
  <c r="H17" i="7"/>
  <c r="H18" i="7"/>
  <c r="F18" i="7"/>
  <c r="F17" i="7"/>
  <c r="F16" i="7"/>
  <c r="F15" i="7"/>
  <c r="F14" i="7"/>
  <c r="D15" i="7"/>
  <c r="D16" i="7"/>
  <c r="D17" i="7"/>
  <c r="D18" i="7"/>
  <c r="D14" i="7"/>
  <c r="B14" i="7"/>
  <c r="B16" i="7"/>
  <c r="B17" i="7"/>
  <c r="B15" i="7"/>
  <c r="B18" i="7"/>
  <c r="B10" i="7"/>
  <c r="C10" i="7"/>
  <c r="D10" i="7"/>
  <c r="E10" i="7"/>
  <c r="F10" i="7"/>
  <c r="G10" i="7"/>
  <c r="H10" i="7"/>
  <c r="A10" i="7"/>
  <c r="D15" i="1"/>
  <c r="E15" i="1"/>
  <c r="K22" i="1"/>
  <c r="K17" i="1"/>
  <c r="K14" i="1"/>
  <c r="B4" i="1"/>
  <c r="K16" i="1"/>
  <c r="B10" i="1"/>
  <c r="C15" i="1"/>
  <c r="M7" i="1"/>
  <c r="K7" i="1"/>
  <c r="B8" i="1"/>
  <c r="C7" i="1"/>
  <c r="L7" i="1"/>
  <c r="K15" i="1"/>
  <c r="B9" i="1"/>
  <c r="C9" i="1"/>
  <c r="N7" i="1"/>
  <c r="E8" i="1"/>
  <c r="C10" i="1"/>
  <c r="E18" i="1"/>
  <c r="C14" i="1"/>
  <c r="L22" i="1"/>
  <c r="C8" i="1"/>
  <c r="M17" i="1"/>
  <c r="B10" i="6"/>
  <c r="C10" i="6"/>
  <c r="K10" i="6"/>
  <c r="K4" i="6"/>
  <c r="D10" i="6"/>
  <c r="L10" i="6"/>
  <c r="L3" i="6"/>
  <c r="L4" i="6"/>
  <c r="M4" i="6"/>
  <c r="J4" i="6"/>
  <c r="J7" i="6"/>
  <c r="J8" i="6"/>
  <c r="B8" i="6"/>
  <c r="B7" i="6"/>
  <c r="M7" i="6"/>
  <c r="M8" i="6"/>
  <c r="M9" i="6"/>
  <c r="E9" i="6"/>
  <c r="E10" i="6"/>
  <c r="E7" i="6"/>
  <c r="E11" i="6"/>
  <c r="E13" i="6"/>
  <c r="L7" i="6"/>
  <c r="L8" i="6"/>
  <c r="L9" i="6"/>
  <c r="D9" i="6"/>
  <c r="D19" i="6"/>
  <c r="D16" i="6"/>
  <c r="D17" i="6"/>
  <c r="D13" i="6"/>
  <c r="D9" i="4"/>
  <c r="D16" i="4"/>
  <c r="D23" i="4"/>
  <c r="E16" i="4"/>
  <c r="D17" i="4"/>
  <c r="D3" i="4"/>
  <c r="C6" i="4"/>
  <c r="E6" i="4"/>
  <c r="B6" i="4"/>
  <c r="E9" i="4"/>
  <c r="B9" i="4"/>
  <c r="C9" i="4"/>
  <c r="A9" i="4"/>
  <c r="K7" i="6"/>
  <c r="K8" i="6"/>
  <c r="C8" i="6"/>
  <c r="C19" i="6"/>
  <c r="C16" i="6"/>
  <c r="C17" i="6"/>
  <c r="E19" i="6"/>
  <c r="E16" i="6"/>
  <c r="E17" i="6"/>
  <c r="B19" i="6"/>
  <c r="B16" i="6"/>
  <c r="B17" i="6"/>
  <c r="J10" i="6"/>
  <c r="B11" i="6"/>
  <c r="K9" i="6"/>
  <c r="M10" i="6"/>
  <c r="J9" i="6"/>
  <c r="C7" i="6"/>
  <c r="D7" i="6"/>
  <c r="D8" i="6"/>
  <c r="E8" i="6"/>
  <c r="C9" i="6"/>
  <c r="B9" i="6"/>
  <c r="G6" i="3"/>
  <c r="C12" i="6"/>
  <c r="E12" i="6"/>
  <c r="E6" i="6"/>
  <c r="D6" i="6"/>
  <c r="E5" i="6"/>
  <c r="D5" i="6"/>
  <c r="C6" i="6"/>
  <c r="B6" i="6"/>
  <c r="C5" i="6"/>
  <c r="C11" i="6"/>
  <c r="D11" i="6"/>
  <c r="D12" i="6"/>
  <c r="C13" i="6"/>
  <c r="C4" i="6"/>
  <c r="D4" i="6"/>
  <c r="E4" i="6"/>
  <c r="J3" i="6"/>
  <c r="K3" i="6"/>
  <c r="M3" i="6"/>
  <c r="D7" i="5"/>
  <c r="F7" i="5"/>
  <c r="D2" i="5"/>
  <c r="F2" i="5"/>
  <c r="D8" i="5"/>
  <c r="F8" i="5"/>
  <c r="D3" i="5"/>
  <c r="F3" i="5"/>
  <c r="D14" i="5"/>
  <c r="F14" i="5"/>
  <c r="D15" i="5"/>
  <c r="F15" i="5"/>
  <c r="D17" i="5"/>
  <c r="F17" i="5"/>
  <c r="D16" i="5"/>
  <c r="F16" i="5"/>
  <c r="D1" i="5"/>
  <c r="F1" i="5"/>
  <c r="D9" i="5"/>
  <c r="F9" i="5"/>
  <c r="D11" i="5"/>
  <c r="F11" i="5"/>
  <c r="D12" i="5"/>
  <c r="F12" i="5"/>
  <c r="D18" i="5"/>
  <c r="F18" i="5"/>
  <c r="D4" i="5"/>
  <c r="F4" i="5"/>
  <c r="D10" i="5"/>
  <c r="F10" i="5"/>
  <c r="D5" i="5"/>
  <c r="F5" i="5"/>
  <c r="D13" i="5"/>
  <c r="F13" i="5"/>
  <c r="D6" i="5"/>
  <c r="F6" i="5"/>
  <c r="E7" i="5"/>
  <c r="E2" i="5"/>
  <c r="E8" i="5"/>
  <c r="E3" i="5"/>
  <c r="E14" i="5"/>
  <c r="E15" i="5"/>
  <c r="E17" i="5"/>
  <c r="E16" i="5"/>
  <c r="E1" i="5"/>
  <c r="E9" i="5"/>
  <c r="E11" i="5"/>
  <c r="E12" i="5"/>
  <c r="E18" i="5"/>
  <c r="E4" i="5"/>
  <c r="E10" i="5"/>
  <c r="E5" i="5"/>
  <c r="E13" i="5"/>
  <c r="E6" i="5"/>
  <c r="D11" i="2"/>
  <c r="E11" i="2"/>
  <c r="F11" i="2"/>
  <c r="G11" i="2"/>
  <c r="H11" i="2"/>
  <c r="I11" i="2"/>
  <c r="C11" i="2"/>
  <c r="B11" i="2"/>
  <c r="C18" i="1"/>
  <c r="C19" i="1"/>
  <c r="C16" i="1"/>
  <c r="C17" i="1"/>
  <c r="C13" i="1"/>
  <c r="M14" i="1"/>
  <c r="D4" i="1"/>
  <c r="M16" i="1"/>
  <c r="D10" i="1"/>
  <c r="D18" i="1"/>
  <c r="D19" i="1"/>
  <c r="D16" i="1"/>
  <c r="D17" i="1"/>
  <c r="M15" i="1"/>
  <c r="D9" i="1"/>
  <c r="D13" i="1"/>
  <c r="E19" i="1"/>
  <c r="E16" i="1"/>
  <c r="E17" i="1"/>
  <c r="E13" i="1"/>
  <c r="B14" i="1"/>
  <c r="B18" i="1"/>
  <c r="B19" i="1"/>
  <c r="B16" i="1"/>
  <c r="B12" i="1"/>
  <c r="C12" i="1"/>
  <c r="D8" i="1"/>
  <c r="D12" i="1"/>
  <c r="E12" i="1"/>
  <c r="B17" i="1"/>
  <c r="B13" i="1"/>
  <c r="E11" i="1"/>
  <c r="M6" i="1"/>
  <c r="D7" i="1"/>
  <c r="D11" i="1"/>
  <c r="C11" i="1"/>
  <c r="K6" i="1"/>
  <c r="B7" i="1"/>
  <c r="B11" i="1"/>
  <c r="B37" i="1"/>
  <c r="C37" i="1"/>
  <c r="L14" i="1"/>
  <c r="C3" i="1"/>
  <c r="C4" i="1"/>
  <c r="K13" i="1"/>
  <c r="L13" i="1"/>
  <c r="L16" i="1"/>
  <c r="B15" i="1"/>
  <c r="E14" i="1"/>
  <c r="D37" i="1"/>
  <c r="E37" i="1"/>
  <c r="N14" i="1"/>
  <c r="G26" i="1"/>
  <c r="N20" i="1"/>
  <c r="E3" i="1"/>
  <c r="E4" i="1"/>
  <c r="M13" i="1"/>
  <c r="N13" i="1"/>
  <c r="N16" i="1"/>
  <c r="E10" i="1"/>
  <c r="D14" i="1"/>
  <c r="M20" i="1"/>
  <c r="M22" i="1"/>
  <c r="N22" i="1"/>
  <c r="D3" i="1"/>
  <c r="B3" i="1"/>
  <c r="N15" i="1"/>
  <c r="E9" i="1"/>
  <c r="L15" i="1"/>
  <c r="N5" i="1"/>
  <c r="M5" i="1"/>
  <c r="N6" i="1"/>
  <c r="L5" i="1"/>
  <c r="K5" i="1"/>
  <c r="L6" i="1"/>
  <c r="E7" i="1"/>
  <c r="D6" i="1"/>
  <c r="D5" i="1"/>
  <c r="B6" i="1"/>
  <c r="B5" i="1"/>
  <c r="E5" i="1"/>
  <c r="C5" i="1"/>
  <c r="E6" i="1"/>
  <c r="C6" i="1"/>
  <c r="E20" i="1"/>
  <c r="C20" i="1"/>
  <c r="L22" i="3"/>
  <c r="M22" i="3"/>
  <c r="N22" i="3"/>
  <c r="K22" i="3"/>
  <c r="M27" i="1"/>
  <c r="M28" i="1"/>
  <c r="M29" i="1"/>
  <c r="M30" i="1"/>
  <c r="M31" i="1"/>
  <c r="M26" i="1"/>
  <c r="J27" i="1"/>
  <c r="J28" i="1"/>
  <c r="J29" i="1"/>
  <c r="J30" i="1"/>
  <c r="J31" i="1"/>
  <c r="J26" i="1"/>
  <c r="G27" i="1"/>
  <c r="G28" i="1"/>
  <c r="G29" i="1"/>
  <c r="G30" i="1"/>
  <c r="G31" i="1"/>
  <c r="D27" i="1"/>
  <c r="D28" i="1"/>
  <c r="D29" i="1"/>
  <c r="D30" i="1"/>
  <c r="D31" i="1"/>
  <c r="D26" i="1"/>
  <c r="M21" i="3"/>
  <c r="I14" i="3"/>
  <c r="I10" i="3"/>
  <c r="N21" i="3"/>
  <c r="J14" i="3"/>
  <c r="E19" i="3"/>
  <c r="E20" i="3"/>
  <c r="N14" i="3"/>
  <c r="J10" i="3"/>
  <c r="K21" i="3"/>
  <c r="G14" i="3"/>
  <c r="D20" i="3"/>
  <c r="K14" i="3"/>
  <c r="G10" i="3"/>
  <c r="L21" i="3"/>
  <c r="H14" i="3"/>
  <c r="L14" i="3"/>
  <c r="H10" i="3"/>
  <c r="B23" i="4"/>
  <c r="G10" i="4"/>
  <c r="G11" i="4"/>
  <c r="G12" i="4"/>
  <c r="G13" i="4"/>
  <c r="F13" i="4"/>
  <c r="C8" i="4"/>
  <c r="I10" i="4"/>
  <c r="H10" i="4"/>
  <c r="E5" i="4"/>
  <c r="F10" i="4"/>
  <c r="C5" i="4"/>
  <c r="F12" i="4"/>
  <c r="C7" i="4"/>
  <c r="I11" i="4"/>
  <c r="I12" i="4"/>
  <c r="H12" i="4"/>
  <c r="E7" i="4"/>
  <c r="I13" i="4"/>
  <c r="H13" i="4"/>
  <c r="E8" i="4"/>
  <c r="F11" i="4"/>
  <c r="H11" i="4"/>
  <c r="J3" i="3"/>
  <c r="J5" i="3"/>
  <c r="I3" i="3"/>
  <c r="I5" i="3"/>
  <c r="J20" i="3"/>
  <c r="J7" i="3"/>
  <c r="J6" i="3"/>
  <c r="I20" i="3"/>
  <c r="I7" i="3"/>
  <c r="I6" i="3"/>
  <c r="H3" i="3"/>
  <c r="H20" i="3"/>
  <c r="H7" i="3"/>
  <c r="H5" i="3"/>
  <c r="K5" i="3"/>
  <c r="G3" i="3"/>
  <c r="G20" i="3"/>
  <c r="G7" i="3"/>
  <c r="G5" i="3"/>
  <c r="L3" i="3"/>
  <c r="M3" i="3"/>
  <c r="N3" i="3"/>
  <c r="L7" i="3"/>
  <c r="M7" i="3"/>
  <c r="N7" i="3"/>
  <c r="K7" i="3"/>
  <c r="C5" i="3"/>
  <c r="H6" i="3"/>
  <c r="K3" i="3"/>
  <c r="C10" i="3"/>
  <c r="B18" i="3"/>
  <c r="B20" i="3"/>
  <c r="C14" i="3"/>
  <c r="C16" i="3"/>
  <c r="M13" i="3"/>
  <c r="C23" i="3"/>
  <c r="A23" i="3"/>
  <c r="G15" i="3"/>
  <c r="D18" i="3"/>
  <c r="G21" i="3"/>
  <c r="G4" i="3"/>
  <c r="G8" i="3"/>
  <c r="C20" i="3"/>
  <c r="K12" i="3"/>
  <c r="G12" i="3"/>
  <c r="E18" i="3"/>
  <c r="H15" i="3"/>
  <c r="H21" i="3"/>
  <c r="H4" i="3"/>
  <c r="H8" i="3"/>
  <c r="L12" i="3"/>
  <c r="H12" i="3"/>
  <c r="I15" i="3"/>
  <c r="M14" i="3"/>
  <c r="I21" i="3"/>
  <c r="I4" i="3"/>
  <c r="I8" i="3"/>
  <c r="M12" i="3"/>
  <c r="I12" i="3"/>
  <c r="J15" i="3"/>
  <c r="J21" i="3"/>
  <c r="J4" i="3"/>
  <c r="J8" i="3"/>
  <c r="N12" i="3"/>
  <c r="J12" i="3"/>
  <c r="K13" i="3"/>
  <c r="G9" i="3"/>
  <c r="G13" i="3"/>
  <c r="H9" i="3"/>
  <c r="L13" i="3"/>
  <c r="H13" i="3"/>
  <c r="I9" i="3"/>
  <c r="I13" i="3"/>
  <c r="J9" i="3"/>
  <c r="N13" i="3"/>
  <c r="J13" i="3"/>
  <c r="L11" i="3"/>
  <c r="H11" i="3"/>
  <c r="E16" i="3"/>
  <c r="D16" i="3"/>
  <c r="M11" i="3"/>
  <c r="I11" i="3"/>
  <c r="N11" i="3"/>
  <c r="J11" i="3"/>
  <c r="K11" i="3"/>
  <c r="G11" i="3"/>
  <c r="B9" i="3"/>
  <c r="G17" i="3"/>
  <c r="B11" i="3"/>
  <c r="C11" i="3"/>
  <c r="D11" i="3"/>
  <c r="E11" i="3"/>
  <c r="B12" i="3"/>
  <c r="C12" i="3"/>
  <c r="D12" i="3"/>
  <c r="E12" i="3"/>
  <c r="B14" i="3"/>
  <c r="B16" i="3"/>
  <c r="B10" i="3"/>
  <c r="D10" i="3"/>
  <c r="E10" i="3"/>
  <c r="C9" i="3"/>
  <c r="D9" i="3"/>
  <c r="E14" i="3"/>
  <c r="B21" i="3"/>
  <c r="B22" i="3"/>
  <c r="B23" i="3"/>
  <c r="H17" i="3"/>
  <c r="E9" i="3"/>
  <c r="C21" i="3"/>
  <c r="C22" i="3"/>
  <c r="I17" i="3"/>
  <c r="D14" i="3"/>
  <c r="D21" i="3"/>
  <c r="D22" i="3"/>
  <c r="D23" i="3"/>
  <c r="J17" i="3"/>
  <c r="E21" i="3"/>
  <c r="E22" i="3"/>
  <c r="E23" i="3"/>
  <c r="J19" i="3"/>
  <c r="C18" i="3"/>
  <c r="I19" i="3"/>
  <c r="H19" i="3"/>
  <c r="G19" i="3"/>
  <c r="H22" i="3"/>
  <c r="I22" i="3"/>
  <c r="J22" i="3"/>
  <c r="G22" i="3"/>
  <c r="H23" i="3"/>
  <c r="I23" i="3"/>
  <c r="J23" i="3"/>
  <c r="G23" i="3"/>
  <c r="F19" i="3"/>
  <c r="F17" i="3"/>
  <c r="A20" i="3"/>
  <c r="A16" i="3"/>
  <c r="B4" i="6"/>
  <c r="B13" i="6"/>
  <c r="B12" i="6"/>
  <c r="B5" i="6"/>
  <c r="B17" i="4"/>
  <c r="C17" i="4"/>
  <c r="B18" i="4"/>
  <c r="B8" i="4"/>
  <c r="E17" i="4"/>
  <c r="D18" i="4"/>
  <c r="E18" i="4"/>
  <c r="D19" i="4"/>
  <c r="E19" i="4"/>
  <c r="D20" i="4"/>
  <c r="E20" i="4"/>
  <c r="D21" i="4"/>
  <c r="D5" i="4"/>
  <c r="C18" i="4"/>
  <c r="B19" i="4"/>
  <c r="C19" i="4"/>
  <c r="B20" i="4"/>
  <c r="C20" i="4"/>
  <c r="B21" i="4"/>
  <c r="B5" i="4"/>
  <c r="C10" i="4"/>
  <c r="C14" i="4"/>
  <c r="C4" i="4"/>
  <c r="B4" i="4"/>
  <c r="B7" i="4"/>
  <c r="E21" i="4"/>
  <c r="D22" i="4"/>
  <c r="E22" i="4"/>
  <c r="C21" i="4"/>
  <c r="C22" i="4"/>
  <c r="B22" i="4"/>
  <c r="D7" i="4"/>
  <c r="E10" i="4"/>
  <c r="E14" i="4"/>
  <c r="E3" i="4"/>
  <c r="E4" i="4"/>
  <c r="D4" i="4"/>
  <c r="D8" i="4"/>
  <c r="B16" i="4"/>
  <c r="C3" i="4"/>
  <c r="B3" i="4"/>
  <c r="B10" i="4"/>
  <c r="D10" i="4"/>
  <c r="C15" i="4"/>
  <c r="E15" i="4"/>
</calcChain>
</file>

<file path=xl/sharedStrings.xml><?xml version="1.0" encoding="utf-8"?>
<sst xmlns="http://schemas.openxmlformats.org/spreadsheetml/2006/main" count="264" uniqueCount="70">
  <si>
    <t>MF</t>
  </si>
  <si>
    <t>NFM</t>
  </si>
  <si>
    <t>RMSE</t>
  </si>
  <si>
    <t>MSE</t>
  </si>
  <si>
    <t>Frappe</t>
  </si>
  <si>
    <t>MovieLens</t>
  </si>
  <si>
    <t>MF-IPS</t>
  </si>
  <si>
    <t>MF-DR</t>
  </si>
  <si>
    <t>Coat</t>
  </si>
  <si>
    <t>MAE</t>
  </si>
  <si>
    <t>Music</t>
  </si>
  <si>
    <t>NFM-IPS</t>
  </si>
  <si>
    <t>NFM-DR</t>
  </si>
  <si>
    <t>CPT-V</t>
  </si>
  <si>
    <t>PMF-MNAR</t>
  </si>
  <si>
    <t>MF-IPS-NP</t>
  </si>
  <si>
    <t>NFM-IPS-NP</t>
  </si>
  <si>
    <t>MF-DR-NP</t>
  </si>
  <si>
    <t>NFM-DR-NP</t>
  </si>
  <si>
    <t>IPS+</t>
  </si>
  <si>
    <t>DR+</t>
  </si>
  <si>
    <t>MF+</t>
  </si>
  <si>
    <t>NFM+</t>
  </si>
  <si>
    <t>Music+</t>
  </si>
  <si>
    <t>Coat+</t>
  </si>
  <si>
    <t>MAE+</t>
  </si>
  <si>
    <t>MSE+</t>
  </si>
  <si>
    <t>N+</t>
  </si>
  <si>
    <t>MF-IPS+</t>
  </si>
  <si>
    <t>MF-DR+</t>
  </si>
  <si>
    <t>NFM-IPS+</t>
  </si>
  <si>
    <t>NFM-DR+</t>
  </si>
  <si>
    <t>NFM-DR-NP-1</t>
  </si>
  <si>
    <t>NFM-DR-NP-2</t>
  </si>
  <si>
    <t>NFM-DR-NP-3</t>
  </si>
  <si>
    <t>NFM-DR-NP-0</t>
  </si>
  <si>
    <t>NFM-DR-LR</t>
  </si>
  <si>
    <t>NFM-DR-SP</t>
  </si>
  <si>
    <t>MIN</t>
  </si>
  <si>
    <t>Book</t>
  </si>
  <si>
    <t>Movie</t>
  </si>
  <si>
    <t>ML100K</t>
  </si>
  <si>
    <t>ML1M</t>
  </si>
  <si>
    <t>MTWEET</t>
  </si>
  <si>
    <t>NIPS</t>
  </si>
  <si>
    <t>MAR</t>
  </si>
  <si>
    <t>MNAR</t>
  </si>
  <si>
    <t>MM</t>
  </si>
  <si>
    <t>PAQUET</t>
  </si>
  <si>
    <t>LOGIT-VD</t>
  </si>
  <si>
    <t>Amazon</t>
  </si>
  <si>
    <t>FM</t>
  </si>
  <si>
    <t>biasedmf_160_0.05_0.05</t>
  </si>
  <si>
    <t>biasedmf_160_0.01_0.1</t>
  </si>
  <si>
    <t>biasedmf_320_0.05_0.05</t>
  </si>
  <si>
    <t>biasedmf_80_0.005_0.1</t>
  </si>
  <si>
    <t>biasedmf_320_0.005_0.05</t>
  </si>
  <si>
    <t>biasedmf_160_0.05_0.01</t>
  </si>
  <si>
    <t>biasedmf_320_0.05_0.1</t>
  </si>
  <si>
    <t>biasedmf_320_0.01_0.05</t>
  </si>
  <si>
    <t>biasedmf_40_0.005_0.1</t>
  </si>
  <si>
    <t>biasedmf_160_0.01_0.05</t>
  </si>
  <si>
    <t>biasedmf_320_0.05_0.01</t>
  </si>
  <si>
    <t>biasedmf_320_0.005_0.1</t>
  </si>
  <si>
    <t>biasedmf_160_0.005_0.1</t>
  </si>
  <si>
    <t>biasedmf_160_0.05_0.1</t>
  </si>
  <si>
    <t>biasedmf_320_0.01_0.1</t>
  </si>
  <si>
    <t>biasedmf_80_0.01_0.1</t>
  </si>
  <si>
    <t>biasedmf_80_0.05_0.1</t>
  </si>
  <si>
    <t>biasedmf_40_0.01_0.1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</si>
</sst>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/>
    <xf numFmtId="164" fontId="4" fillId="0" borderId="0" xfId="0" applyNumberFormat="1" applyFont="1" applyAlignment="1"/>
    <xf numFmtId="164" fontId="1" fillId="0" borderId="0" xfId="0" applyNumberFormat="1" applyFont="1" applyAlignment="1"/>
    <xf numFmtId="2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B32"/>
  <sheetViews>
    <sheetView workbookViewId="0">
      <selection activeCell="E32" sqref="A1:E32"/>
    </sheetView>
  </sheetViews>
  <sheetFormatPr baseColWidth="10" defaultRowHeight="16" x14ac:dyDescent="0.2"/>
  <sheetData>
    <row r="17" spans="2:2" x14ac:dyDescent="0.2">
      <c r="B17" s="20"/>
    </row>
    <row r="18" spans="2:2" x14ac:dyDescent="0.2">
      <c r="B18" s="20"/>
    </row>
    <row r="19" spans="2:2" x14ac:dyDescent="0.2">
      <c r="B19" s="20"/>
    </row>
    <row r="20" spans="2:2" x14ac:dyDescent="0.2">
      <c r="B20" s="20"/>
    </row>
    <row r="21" spans="2:2" x14ac:dyDescent="0.2">
      <c r="B21" s="20"/>
    </row>
    <row r="22" spans="2:2" x14ac:dyDescent="0.2">
      <c r="B22" s="20"/>
    </row>
    <row r="23" spans="2:2" x14ac:dyDescent="0.2">
      <c r="B23" s="20"/>
    </row>
    <row r="24" spans="2:2" x14ac:dyDescent="0.2">
      <c r="B24" s="20"/>
    </row>
    <row r="25" spans="2:2" x14ac:dyDescent="0.2">
      <c r="B25" s="20"/>
    </row>
    <row r="26" spans="2:2" x14ac:dyDescent="0.2">
      <c r="B26" s="20"/>
    </row>
    <row r="27" spans="2:2" x14ac:dyDescent="0.2">
      <c r="B27" s="20"/>
    </row>
    <row r="28" spans="2:2" x14ac:dyDescent="0.2">
      <c r="B28" s="20"/>
    </row>
    <row r="29" spans="2:2" x14ac:dyDescent="0.2">
      <c r="B29" s="20"/>
    </row>
    <row r="30" spans="2:2" x14ac:dyDescent="0.2">
      <c r="B30" s="20"/>
    </row>
    <row r="31" spans="2:2" x14ac:dyDescent="0.2">
      <c r="B31" s="20"/>
    </row>
    <row r="32" spans="2:2" x14ac:dyDescent="0.2">
      <c r="B3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zoomScale="120" zoomScaleNormal="120" workbookViewId="0">
      <selection activeCell="G9" sqref="G9"/>
    </sheetView>
  </sheetViews>
  <sheetFormatPr baseColWidth="10" defaultRowHeight="16" x14ac:dyDescent="0.2"/>
  <cols>
    <col min="1" max="16384" width="10.83203125" style="3"/>
  </cols>
  <sheetData>
    <row r="1" spans="1:18" x14ac:dyDescent="0.2">
      <c r="A1" s="23" t="s">
        <v>0</v>
      </c>
      <c r="B1" s="23">
        <v>1.1672</v>
      </c>
      <c r="C1" s="23">
        <v>1.9504999999999999</v>
      </c>
      <c r="D1" s="23">
        <v>0.94799999999999995</v>
      </c>
      <c r="E1" s="23">
        <v>1.349</v>
      </c>
      <c r="F1" s="23">
        <v>0.60899999999999999</v>
      </c>
      <c r="G1" s="23">
        <v>0.71899999999999997</v>
      </c>
      <c r="H1" s="23">
        <v>0.60399999999999998</v>
      </c>
      <c r="I1" s="23">
        <v>0.69499999999999995</v>
      </c>
      <c r="K1" s="26">
        <f>(1-B9/B5)*100</f>
        <v>2.4504084014002392</v>
      </c>
      <c r="L1" s="26">
        <f t="shared" ref="L1:R4" si="0">(1-C9/C5)*100</f>
        <v>5.6127221702525816</v>
      </c>
      <c r="M1" s="26">
        <f t="shared" si="0"/>
        <v>7.1999999999999957</v>
      </c>
      <c r="N1" s="26">
        <f t="shared" si="0"/>
        <v>9.9236641221373993</v>
      </c>
      <c r="O1" s="26">
        <f t="shared" si="0"/>
        <v>5.5118110236220481</v>
      </c>
      <c r="P1" s="26">
        <f t="shared" si="0"/>
        <v>6.5753424657534199</v>
      </c>
      <c r="Q1" s="26">
        <f t="shared" si="0"/>
        <v>3.9024390243902474</v>
      </c>
      <c r="R1" s="26">
        <f t="shared" si="0"/>
        <v>6.6384180790960308</v>
      </c>
    </row>
    <row r="2" spans="1:18" x14ac:dyDescent="0.2">
      <c r="A2" s="23" t="s">
        <v>1</v>
      </c>
      <c r="B2" s="23">
        <v>1.034</v>
      </c>
      <c r="C2" s="23">
        <v>1.5858590891152857</v>
      </c>
      <c r="D2" s="23">
        <v>0.91943349520045203</v>
      </c>
      <c r="E2" s="23">
        <v>1.2991219071392655</v>
      </c>
      <c r="F2" s="23">
        <v>0.57099999999999995</v>
      </c>
      <c r="G2" s="23">
        <v>0.65600000000000003</v>
      </c>
      <c r="H2" s="23">
        <v>0.58699999999999997</v>
      </c>
      <c r="I2" s="23">
        <v>0.65700000000000003</v>
      </c>
      <c r="K2" s="26">
        <f t="shared" ref="K2:K4" si="1">(1-B10/B6)*100</f>
        <v>1.7414574624012857</v>
      </c>
      <c r="L2" s="26">
        <f t="shared" si="0"/>
        <v>5.2239256026132663</v>
      </c>
      <c r="M2" s="26">
        <f t="shared" si="0"/>
        <v>5.8666666666666645</v>
      </c>
      <c r="N2" s="26">
        <f t="shared" si="0"/>
        <v>8.4666666666666561</v>
      </c>
      <c r="O2" s="26">
        <f t="shared" si="0"/>
        <v>4.1237113402061709</v>
      </c>
      <c r="P2" s="26">
        <f t="shared" si="0"/>
        <v>5.6547619047619069</v>
      </c>
      <c r="Q2" s="26">
        <f t="shared" si="0"/>
        <v>2.7072758037225086</v>
      </c>
      <c r="R2" s="26">
        <f t="shared" si="0"/>
        <v>4.9848942598187396</v>
      </c>
    </row>
    <row r="3" spans="1:18" x14ac:dyDescent="0.2">
      <c r="A3" s="23" t="s">
        <v>13</v>
      </c>
      <c r="B3" s="23">
        <v>0.91373956998807504</v>
      </c>
      <c r="C3" s="23">
        <v>1.1808892916574876</v>
      </c>
      <c r="D3" s="23">
        <v>0.99199999999999999</v>
      </c>
      <c r="E3" s="23">
        <v>1.512132895783612</v>
      </c>
      <c r="F3" s="23">
        <v>0.79800000000000004</v>
      </c>
      <c r="G3" s="23">
        <v>0.96799999999999997</v>
      </c>
      <c r="H3" s="23">
        <v>0.77500000000000002</v>
      </c>
      <c r="I3" s="23">
        <v>1.069</v>
      </c>
      <c r="K3" s="26">
        <f t="shared" si="1"/>
        <v>1.5342809888907571</v>
      </c>
      <c r="L3" s="26">
        <f t="shared" si="0"/>
        <v>5.2337107995535259</v>
      </c>
      <c r="M3" s="26">
        <f t="shared" si="0"/>
        <v>4.5333333333333119</v>
      </c>
      <c r="N3" s="26">
        <f t="shared" si="0"/>
        <v>7.1333333333333364</v>
      </c>
      <c r="O3" s="26">
        <f t="shared" si="0"/>
        <v>4.8252911813643991</v>
      </c>
      <c r="P3" s="26">
        <f t="shared" si="0"/>
        <v>6.1692969870875025</v>
      </c>
      <c r="Q3" s="26">
        <f t="shared" si="0"/>
        <v>2.1630615640598982</v>
      </c>
      <c r="R3" s="26">
        <f t="shared" si="0"/>
        <v>4.2647058823529482</v>
      </c>
    </row>
    <row r="4" spans="1:18" x14ac:dyDescent="0.2">
      <c r="A4" s="23" t="s">
        <v>14</v>
      </c>
      <c r="B4" s="23">
        <v>1.1904630849220104</v>
      </c>
      <c r="C4" s="23">
        <v>2.2434360126916975</v>
      </c>
      <c r="D4" s="23">
        <v>0.90991928477319794</v>
      </c>
      <c r="E4" s="23">
        <v>1.2791421661462539</v>
      </c>
      <c r="F4" s="23">
        <v>0.59499999999999997</v>
      </c>
      <c r="G4" s="23">
        <v>0.71399999999999997</v>
      </c>
      <c r="H4" s="23">
        <v>0.60099999999999998</v>
      </c>
      <c r="I4" s="23">
        <v>0.69099999999999995</v>
      </c>
      <c r="K4" s="26">
        <f t="shared" si="1"/>
        <v>0.81585677749361762</v>
      </c>
      <c r="L4" s="26">
        <f t="shared" si="0"/>
        <v>4.6000000000000041</v>
      </c>
      <c r="M4" s="26">
        <f t="shared" si="0"/>
        <v>3.2000000000000139</v>
      </c>
      <c r="N4" s="26">
        <f t="shared" si="0"/>
        <v>5.8000000000000052</v>
      </c>
      <c r="O4" s="26">
        <f t="shared" si="0"/>
        <v>4.0925266903914626</v>
      </c>
      <c r="P4" s="26">
        <f t="shared" si="0"/>
        <v>6.1224489795918435</v>
      </c>
      <c r="Q4" s="26">
        <f t="shared" si="0"/>
        <v>1.2048192771084376</v>
      </c>
      <c r="R4" s="26">
        <f t="shared" si="0"/>
        <v>2.6729559748427723</v>
      </c>
    </row>
    <row r="5" spans="1:18" x14ac:dyDescent="0.2">
      <c r="A5" s="23" t="s">
        <v>6</v>
      </c>
      <c r="B5" s="23">
        <v>0.85699999999999998</v>
      </c>
      <c r="C5" s="23">
        <v>1.069</v>
      </c>
      <c r="D5" s="23">
        <v>0.8911988079553298</v>
      </c>
      <c r="E5" s="23">
        <v>1.179</v>
      </c>
      <c r="F5" s="23">
        <v>0.63500000000000001</v>
      </c>
      <c r="G5" s="23">
        <v>0.73</v>
      </c>
      <c r="H5" s="23">
        <v>0.61499999999999999</v>
      </c>
      <c r="I5" s="23">
        <v>0.70799999999999996</v>
      </c>
    </row>
    <row r="6" spans="1:18" x14ac:dyDescent="0.2">
      <c r="A6" s="23" t="s">
        <v>11</v>
      </c>
      <c r="B6" s="23">
        <v>0.84199999999999997</v>
      </c>
      <c r="C6" s="23">
        <v>1.04718280511614</v>
      </c>
      <c r="D6" s="23">
        <v>0.86254894786373038</v>
      </c>
      <c r="E6" s="23">
        <v>1.1374616769277222</v>
      </c>
      <c r="F6" s="23">
        <v>0.58199999999999996</v>
      </c>
      <c r="G6" s="23">
        <v>0.67200000000000004</v>
      </c>
      <c r="H6" s="23">
        <v>0.59099999999999997</v>
      </c>
      <c r="I6" s="23">
        <v>0.66200000000000003</v>
      </c>
      <c r="O6" s="3">
        <f>1-F9/F5</f>
        <v>5.5118110236220486E-2</v>
      </c>
      <c r="P6" s="3">
        <f t="shared" ref="P6:R9" si="2">1-G9/G5</f>
        <v>6.5753424657534199E-2</v>
      </c>
      <c r="Q6" s="3">
        <f t="shared" si="2"/>
        <v>3.9024390243902474E-2</v>
      </c>
      <c r="R6" s="3">
        <f t="shared" si="2"/>
        <v>6.6384180790960312E-2</v>
      </c>
    </row>
    <row r="7" spans="1:18" x14ac:dyDescent="0.2">
      <c r="A7" s="23" t="s">
        <v>7</v>
      </c>
      <c r="B7" s="23">
        <v>0.79300000000000004</v>
      </c>
      <c r="C7" s="23">
        <v>1.03675089515936</v>
      </c>
      <c r="D7" s="23">
        <v>0.80673728652989496</v>
      </c>
      <c r="E7" s="23">
        <v>1.0575957780037335</v>
      </c>
      <c r="F7" s="23">
        <v>0.60099999999999998</v>
      </c>
      <c r="G7" s="23">
        <v>0.69699999999999995</v>
      </c>
      <c r="H7" s="23">
        <v>0.60099999999999998</v>
      </c>
      <c r="I7" s="23">
        <v>0.68</v>
      </c>
      <c r="O7" s="3">
        <f t="shared" ref="O7:O9" si="3">1-F10/F6</f>
        <v>4.1237113402061709E-2</v>
      </c>
      <c r="P7" s="3">
        <f t="shared" si="2"/>
        <v>5.6547619047619069E-2</v>
      </c>
      <c r="Q7" s="3">
        <f t="shared" si="2"/>
        <v>2.7072758037225086E-2</v>
      </c>
      <c r="R7" s="3">
        <f t="shared" si="2"/>
        <v>4.9848942598187396E-2</v>
      </c>
    </row>
    <row r="8" spans="1:18" x14ac:dyDescent="0.2">
      <c r="A8" s="23" t="s">
        <v>12</v>
      </c>
      <c r="B8" s="23">
        <v>0.78200000000000003</v>
      </c>
      <c r="C8" s="23">
        <v>1.0235849056603774</v>
      </c>
      <c r="D8" s="23">
        <v>0.78409090909090917</v>
      </c>
      <c r="E8" s="23">
        <v>1.0332569002123142</v>
      </c>
      <c r="F8" s="23">
        <v>0.56200000000000006</v>
      </c>
      <c r="G8" s="23">
        <v>0.63700000000000001</v>
      </c>
      <c r="H8" s="23">
        <v>0.58099999999999996</v>
      </c>
      <c r="I8" s="23">
        <v>0.63600000000000001</v>
      </c>
      <c r="O8" s="3">
        <f t="shared" si="3"/>
        <v>4.8252911813643995E-2</v>
      </c>
      <c r="P8" s="3">
        <f t="shared" si="2"/>
        <v>6.1692969870875025E-2</v>
      </c>
      <c r="Q8" s="3">
        <f t="shared" si="2"/>
        <v>2.1630615640598982E-2</v>
      </c>
      <c r="R8" s="3">
        <f t="shared" si="2"/>
        <v>4.2647058823529482E-2</v>
      </c>
    </row>
    <row r="9" spans="1:18" x14ac:dyDescent="0.2">
      <c r="A9" s="23" t="s">
        <v>15</v>
      </c>
      <c r="B9" s="23">
        <v>0.83599999999999997</v>
      </c>
      <c r="C9" s="23">
        <v>1.0089999999999999</v>
      </c>
      <c r="D9" s="23">
        <v>0.82703249378254606</v>
      </c>
      <c r="E9" s="23">
        <v>1.0620000000000001</v>
      </c>
      <c r="F9" s="23">
        <v>0.6</v>
      </c>
      <c r="G9" s="23">
        <v>0.68200000000000005</v>
      </c>
      <c r="H9" s="23">
        <v>0.59099999999999997</v>
      </c>
      <c r="I9" s="23">
        <v>0.66100000000000003</v>
      </c>
      <c r="O9" s="3">
        <f t="shared" si="3"/>
        <v>4.0925266903914626E-2</v>
      </c>
      <c r="P9" s="3">
        <f>1-G12/G8</f>
        <v>6.1224489795918435E-2</v>
      </c>
      <c r="Q9" s="3">
        <f t="shared" si="2"/>
        <v>1.2048192771084376E-2</v>
      </c>
      <c r="R9" s="3">
        <f t="shared" si="2"/>
        <v>2.6729559748427723E-2</v>
      </c>
    </row>
    <row r="10" spans="1:18" x14ac:dyDescent="0.2">
      <c r="A10" s="23" t="s">
        <v>16</v>
      </c>
      <c r="B10" s="23">
        <v>0.82733692816658111</v>
      </c>
      <c r="C10" s="23">
        <v>0.99247875445351419</v>
      </c>
      <c r="D10" s="23">
        <v>0.8119460762557249</v>
      </c>
      <c r="E10" s="23">
        <v>1.0411565882811751</v>
      </c>
      <c r="F10" s="23">
        <v>0.55800000000000005</v>
      </c>
      <c r="G10" s="23">
        <v>0.63400000000000001</v>
      </c>
      <c r="H10" s="23">
        <v>0.57499999999999996</v>
      </c>
      <c r="I10" s="23">
        <v>0.629</v>
      </c>
    </row>
    <row r="11" spans="1:18" x14ac:dyDescent="0.2">
      <c r="A11" s="23" t="s">
        <v>17</v>
      </c>
      <c r="B11" s="23">
        <v>0.78083315175809631</v>
      </c>
      <c r="C11" s="23">
        <v>0.98249035159493681</v>
      </c>
      <c r="D11" s="23">
        <v>0.77016519620720658</v>
      </c>
      <c r="E11" s="23">
        <v>0.98215394583946714</v>
      </c>
      <c r="F11" s="23">
        <v>0.57199999999999995</v>
      </c>
      <c r="G11" s="23">
        <v>0.65400000000000003</v>
      </c>
      <c r="H11" s="23">
        <v>0.58799999999999997</v>
      </c>
      <c r="I11" s="23">
        <v>0.65100000000000002</v>
      </c>
      <c r="O11" s="3">
        <f>1-F9/F1</f>
        <v>1.4778325123152691E-2</v>
      </c>
      <c r="P11" s="3">
        <f>1-G9/G1</f>
        <v>5.1460361613351768E-2</v>
      </c>
      <c r="Q11" s="3">
        <f>1-H9/H1</f>
        <v>2.1523178807947074E-2</v>
      </c>
      <c r="R11" s="3">
        <f>1-I9/I1</f>
        <v>4.8920863309352414E-2</v>
      </c>
    </row>
    <row r="12" spans="1:18" x14ac:dyDescent="0.2">
      <c r="A12" s="23" t="s">
        <v>18</v>
      </c>
      <c r="B12" s="23">
        <v>0.77561999999999998</v>
      </c>
      <c r="C12" s="23">
        <v>0.97650000000000003</v>
      </c>
      <c r="D12" s="23">
        <v>0.75900000000000001</v>
      </c>
      <c r="E12" s="23">
        <v>0.97332799999999997</v>
      </c>
      <c r="F12" s="23">
        <v>0.53900000000000003</v>
      </c>
      <c r="G12" s="23">
        <v>0.59799999999999998</v>
      </c>
      <c r="H12" s="23">
        <v>0.57399999999999995</v>
      </c>
      <c r="I12" s="23">
        <v>0.61899999999999999</v>
      </c>
      <c r="O12" s="3">
        <f>1-F10/F2</f>
        <v>2.27670753064797E-2</v>
      </c>
      <c r="P12" s="3">
        <f>1-G10/G2</f>
        <v>3.3536585365853688E-2</v>
      </c>
      <c r="Q12" s="3">
        <f>1-H10/H2</f>
        <v>2.0442930153321992E-2</v>
      </c>
      <c r="R12" s="3">
        <f>1-I10/I2</f>
        <v>4.2617960426179602E-2</v>
      </c>
    </row>
    <row r="13" spans="1:18" x14ac:dyDescent="0.2">
      <c r="A13" s="23" t="s">
        <v>0</v>
      </c>
      <c r="B13" s="23">
        <v>2E-3</v>
      </c>
      <c r="C13" s="23">
        <v>3.0000000000000001E-3</v>
      </c>
      <c r="D13" s="23">
        <v>5.0000000000000001E-3</v>
      </c>
      <c r="E13" s="23">
        <v>7.0000000000000001E-3</v>
      </c>
      <c r="F13" s="23">
        <v>4.0000000000000001E-3</v>
      </c>
      <c r="G13" s="23">
        <v>6.0000000000000001E-3</v>
      </c>
      <c r="H13" s="23">
        <v>3.0000000000000001E-3</v>
      </c>
      <c r="I13" s="23">
        <v>5.0000000000000001E-3</v>
      </c>
      <c r="O13" s="3">
        <f>1-F11/F1</f>
        <v>6.075533661740562E-2</v>
      </c>
      <c r="P13" s="3">
        <f>1-G11/G1</f>
        <v>9.040333796940192E-2</v>
      </c>
      <c r="Q13" s="3">
        <f>1-H11/H1</f>
        <v>2.6490066225165587E-2</v>
      </c>
      <c r="R13" s="3">
        <f>1-I11/I1</f>
        <v>6.3309352517985529E-2</v>
      </c>
    </row>
    <row r="14" spans="1:18" x14ac:dyDescent="0.2">
      <c r="A14" s="23" t="s">
        <v>1</v>
      </c>
      <c r="B14" s="23">
        <v>5.0000000000000001E-3</v>
      </c>
      <c r="C14" s="23">
        <v>7.0000000000000001E-3</v>
      </c>
      <c r="D14" s="23">
        <v>8.9999999999999993E-3</v>
      </c>
      <c r="E14" s="23">
        <v>1.2999999999999999E-2</v>
      </c>
      <c r="F14" s="23">
        <v>7.0000000000000001E-3</v>
      </c>
      <c r="G14" s="23">
        <v>1.2999999999999999E-2</v>
      </c>
      <c r="H14" s="23">
        <v>8.0000000000000002E-3</v>
      </c>
      <c r="I14" s="23">
        <v>1.4E-2</v>
      </c>
      <c r="O14" s="3">
        <f>1-F12/F2</f>
        <v>5.6042031523642621E-2</v>
      </c>
      <c r="P14" s="3">
        <f>1-G12/G2</f>
        <v>8.8414634146341542E-2</v>
      </c>
      <c r="Q14" s="3">
        <f>1-H12/H2</f>
        <v>2.2146507666098825E-2</v>
      </c>
      <c r="R14" s="3">
        <f>1-I12/I2</f>
        <v>5.7838660578386603E-2</v>
      </c>
    </row>
    <row r="15" spans="1:18" x14ac:dyDescent="0.2">
      <c r="A15" s="23" t="s">
        <v>13</v>
      </c>
      <c r="B15" s="23">
        <v>3.0000000000000001E-3</v>
      </c>
      <c r="C15" s="23">
        <v>4.0000000000000001E-3</v>
      </c>
      <c r="D15" s="23">
        <v>1.2E-2</v>
      </c>
      <c r="E15" s="23">
        <v>0.02</v>
      </c>
      <c r="F15" s="23">
        <v>0.01</v>
      </c>
      <c r="G15" s="23">
        <v>1.6E-2</v>
      </c>
      <c r="H15" s="23">
        <v>1.0999999999999999E-2</v>
      </c>
      <c r="I15" s="23">
        <v>1.7000000000000001E-2</v>
      </c>
    </row>
    <row r="16" spans="1:18" x14ac:dyDescent="0.2">
      <c r="A16" s="23" t="s">
        <v>14</v>
      </c>
      <c r="B16" s="23">
        <v>6.0000000000000001E-3</v>
      </c>
      <c r="C16" s="23">
        <v>0.01</v>
      </c>
      <c r="D16" s="23">
        <v>5.0000000000000001E-3</v>
      </c>
      <c r="E16" s="23">
        <v>8.9999999999999993E-3</v>
      </c>
      <c r="F16" s="23">
        <v>5.0000000000000001E-3</v>
      </c>
      <c r="G16" s="23">
        <v>8.9999999999999993E-3</v>
      </c>
      <c r="H16" s="23">
        <v>5.0000000000000001E-3</v>
      </c>
      <c r="I16" s="23">
        <v>8.9999999999999993E-3</v>
      </c>
      <c r="K16" s="3">
        <f>B5-B6</f>
        <v>1.5000000000000013E-2</v>
      </c>
      <c r="L16" s="3">
        <f>C5-C6</f>
        <v>2.1817194883859914E-2</v>
      </c>
      <c r="M16" s="3">
        <f>D5-D6</f>
        <v>2.8649860091599422E-2</v>
      </c>
      <c r="N16" s="3">
        <f>E5-E6</f>
        <v>4.1538323072277894E-2</v>
      </c>
      <c r="O16" s="3">
        <f>F5-F6</f>
        <v>5.3000000000000047E-2</v>
      </c>
      <c r="P16" s="3">
        <f>G5-G6</f>
        <v>5.799999999999994E-2</v>
      </c>
      <c r="Q16" s="3">
        <f>H5-H6</f>
        <v>2.4000000000000021E-2</v>
      </c>
      <c r="R16" s="3">
        <f>I5-I6</f>
        <v>4.599999999999993E-2</v>
      </c>
    </row>
    <row r="17" spans="1:18" x14ac:dyDescent="0.2">
      <c r="A17" s="23" t="s">
        <v>6</v>
      </c>
      <c r="B17" s="23">
        <v>3.0000000000000001E-3</v>
      </c>
      <c r="C17" s="23">
        <v>5.0000000000000001E-3</v>
      </c>
      <c r="D17" s="23">
        <v>8.0000000000000002E-3</v>
      </c>
      <c r="E17" s="23">
        <v>1.2E-2</v>
      </c>
      <c r="F17" s="23">
        <v>6.0000000000000001E-3</v>
      </c>
      <c r="G17" s="23">
        <v>0.01</v>
      </c>
      <c r="H17" s="23">
        <v>5.0000000000000001E-3</v>
      </c>
      <c r="I17" s="23">
        <v>8.0000000000000002E-3</v>
      </c>
      <c r="K17" s="3">
        <f>B17+B18</f>
        <v>8.0000000000000002E-3</v>
      </c>
      <c r="L17" s="3">
        <f>C17+C18</f>
        <v>1.0999999999999999E-2</v>
      </c>
      <c r="M17" s="3">
        <f>D17+D18</f>
        <v>1.7000000000000001E-2</v>
      </c>
      <c r="N17" s="3">
        <f>E17+E18</f>
        <v>2.3E-2</v>
      </c>
      <c r="O17" s="3">
        <f>F17+F18</f>
        <v>1.3000000000000001E-2</v>
      </c>
      <c r="P17" s="3">
        <f>G17+G18</f>
        <v>2.0999999999999998E-2</v>
      </c>
      <c r="Q17" s="3">
        <f>H17+H18</f>
        <v>1.3000000000000001E-2</v>
      </c>
      <c r="R17" s="3">
        <f>I17+I18</f>
        <v>0.02</v>
      </c>
    </row>
    <row r="18" spans="1:18" x14ac:dyDescent="0.2">
      <c r="A18" s="23" t="s">
        <v>11</v>
      </c>
      <c r="B18" s="23">
        <v>5.0000000000000001E-3</v>
      </c>
      <c r="C18" s="23">
        <v>6.0000000000000001E-3</v>
      </c>
      <c r="D18" s="23">
        <v>8.9999999999999993E-3</v>
      </c>
      <c r="E18" s="23">
        <v>1.0999999999999999E-2</v>
      </c>
      <c r="F18" s="23">
        <v>7.0000000000000001E-3</v>
      </c>
      <c r="G18" s="23">
        <v>1.0999999999999999E-2</v>
      </c>
      <c r="H18" s="23">
        <v>8.0000000000000002E-3</v>
      </c>
      <c r="I18" s="23">
        <v>1.2E-2</v>
      </c>
    </row>
    <row r="19" spans="1:18" x14ac:dyDescent="0.2">
      <c r="A19" s="23" t="s">
        <v>7</v>
      </c>
      <c r="B19" s="23">
        <v>2E-3</v>
      </c>
      <c r="C19" s="23">
        <v>3.0000000000000001E-3</v>
      </c>
      <c r="D19" s="23">
        <v>4.0000000000000001E-3</v>
      </c>
      <c r="E19" s="23">
        <v>6.0000000000000001E-3</v>
      </c>
      <c r="F19" s="23">
        <v>3.0000000000000001E-3</v>
      </c>
      <c r="G19" s="23">
        <v>6.0000000000000001E-3</v>
      </c>
      <c r="H19" s="23">
        <v>3.0000000000000001E-3</v>
      </c>
      <c r="I19" s="23">
        <v>6.0000000000000001E-3</v>
      </c>
      <c r="K19" s="3">
        <f>B6-B7</f>
        <v>4.8999999999999932E-2</v>
      </c>
      <c r="L19" s="3">
        <f>C6-C7</f>
        <v>1.0431909956780006E-2</v>
      </c>
      <c r="M19" s="3">
        <f>D6-D7</f>
        <v>5.5811661333835416E-2</v>
      </c>
      <c r="N19" s="3">
        <f>E6-E7</f>
        <v>7.9865898923988654E-2</v>
      </c>
      <c r="O19" s="3">
        <f>F6-F7</f>
        <v>-1.9000000000000017E-2</v>
      </c>
      <c r="P19" s="3">
        <f>G6-G7</f>
        <v>-2.4999999999999911E-2</v>
      </c>
      <c r="Q19" s="3">
        <f>H6-H7</f>
        <v>-1.0000000000000009E-2</v>
      </c>
      <c r="R19" s="3">
        <f>I6-I7</f>
        <v>-1.8000000000000016E-2</v>
      </c>
    </row>
    <row r="20" spans="1:18" x14ac:dyDescent="0.2">
      <c r="A20" s="23" t="s">
        <v>12</v>
      </c>
      <c r="B20" s="23">
        <v>4.0000000000000001E-3</v>
      </c>
      <c r="C20" s="23">
        <v>7.0000000000000001E-3</v>
      </c>
      <c r="D20" s="23">
        <v>7.0000000000000001E-3</v>
      </c>
      <c r="E20" s="23">
        <v>1.2999999999999999E-2</v>
      </c>
      <c r="F20" s="23">
        <v>6.0000000000000001E-3</v>
      </c>
      <c r="G20" s="23">
        <v>1.2999999999999999E-2</v>
      </c>
      <c r="H20" s="23">
        <v>6.0000000000000001E-3</v>
      </c>
      <c r="I20" s="23">
        <v>0.01</v>
      </c>
      <c r="K20" s="3">
        <f>B18+B19</f>
        <v>7.0000000000000001E-3</v>
      </c>
      <c r="L20" s="3">
        <f>C18+C19</f>
        <v>9.0000000000000011E-3</v>
      </c>
      <c r="M20" s="3">
        <f>D18+D19</f>
        <v>1.2999999999999999E-2</v>
      </c>
      <c r="N20" s="3">
        <f>E18+E19</f>
        <v>1.7000000000000001E-2</v>
      </c>
      <c r="O20" s="3">
        <f>F18+F19</f>
        <v>0.01</v>
      </c>
      <c r="P20" s="3">
        <f>G18+G19</f>
        <v>1.7000000000000001E-2</v>
      </c>
      <c r="Q20" s="3">
        <f>H18+H19</f>
        <v>1.0999999999999999E-2</v>
      </c>
      <c r="R20" s="3">
        <f>I18+I19</f>
        <v>1.8000000000000002E-2</v>
      </c>
    </row>
    <row r="21" spans="1:18" x14ac:dyDescent="0.2">
      <c r="A21" s="23" t="s">
        <v>15</v>
      </c>
      <c r="B21" s="23">
        <v>2E-3</v>
      </c>
      <c r="C21" s="23">
        <v>3.0000000000000001E-3</v>
      </c>
      <c r="D21" s="23">
        <v>4.0000000000000001E-3</v>
      </c>
      <c r="E21" s="23">
        <v>6.0000000000000001E-3</v>
      </c>
      <c r="F21" s="23">
        <v>4.0000000000000001E-3</v>
      </c>
      <c r="G21" s="23">
        <v>6.0000000000000001E-3</v>
      </c>
      <c r="H21" s="23">
        <v>3.0000000000000001E-3</v>
      </c>
      <c r="I21" s="23">
        <v>5.0000000000000001E-3</v>
      </c>
    </row>
    <row r="22" spans="1:18" x14ac:dyDescent="0.2">
      <c r="A22" s="23" t="s">
        <v>16</v>
      </c>
      <c r="B22" s="23">
        <v>3.0000000000000001E-3</v>
      </c>
      <c r="C22" s="23">
        <v>6.0000000000000001E-3</v>
      </c>
      <c r="D22" s="23">
        <v>6.0000000000000001E-3</v>
      </c>
      <c r="E22" s="23">
        <v>8.9999999999999993E-3</v>
      </c>
      <c r="F22" s="23">
        <v>6.0000000000000001E-3</v>
      </c>
      <c r="G22" s="23">
        <v>1.0999999999999999E-2</v>
      </c>
      <c r="H22" s="23">
        <v>6.0000000000000001E-3</v>
      </c>
      <c r="I22" s="23">
        <v>1.2E-2</v>
      </c>
      <c r="K22" s="3">
        <f>B7-B8</f>
        <v>1.100000000000001E-2</v>
      </c>
      <c r="L22" s="3">
        <f>C7-C8</f>
        <v>1.3165989498982622E-2</v>
      </c>
      <c r="M22" s="3">
        <f>D7-D8</f>
        <v>2.2646377438985787E-2</v>
      </c>
      <c r="N22" s="3">
        <f>E7-E8</f>
        <v>2.43388777914193E-2</v>
      </c>
      <c r="O22" s="3">
        <f>F7-F8</f>
        <v>3.8999999999999924E-2</v>
      </c>
      <c r="P22" s="3">
        <f>G7-G8</f>
        <v>5.9999999999999942E-2</v>
      </c>
      <c r="Q22" s="3">
        <f>H7-H8</f>
        <v>2.0000000000000018E-2</v>
      </c>
      <c r="R22" s="3">
        <f>I7-I8</f>
        <v>4.4000000000000039E-2</v>
      </c>
    </row>
    <row r="23" spans="1:18" x14ac:dyDescent="0.2">
      <c r="A23" s="23" t="s">
        <v>17</v>
      </c>
      <c r="B23" s="23">
        <v>1E-3</v>
      </c>
      <c r="C23" s="23">
        <v>2E-3</v>
      </c>
      <c r="D23" s="23">
        <v>2E-3</v>
      </c>
      <c r="E23" s="23">
        <v>3.0000000000000001E-3</v>
      </c>
      <c r="F23" s="23">
        <v>1E-3</v>
      </c>
      <c r="G23" s="23">
        <v>4.0000000000000001E-3</v>
      </c>
      <c r="H23" s="23">
        <v>2E-3</v>
      </c>
      <c r="I23" s="23">
        <v>4.0000000000000001E-3</v>
      </c>
      <c r="K23" s="3">
        <f>B19+B20</f>
        <v>6.0000000000000001E-3</v>
      </c>
      <c r="L23" s="3">
        <f>C19+C20</f>
        <v>0.01</v>
      </c>
      <c r="M23" s="3">
        <f>D19+D20</f>
        <v>1.0999999999999999E-2</v>
      </c>
      <c r="N23" s="3">
        <f>E19+E20</f>
        <v>1.9E-2</v>
      </c>
      <c r="O23" s="3">
        <f>F19+F20</f>
        <v>9.0000000000000011E-3</v>
      </c>
      <c r="P23" s="3">
        <f>G19+G20</f>
        <v>1.9E-2</v>
      </c>
      <c r="Q23" s="3">
        <f>H19+H20</f>
        <v>9.0000000000000011E-3</v>
      </c>
      <c r="R23" s="3">
        <f>I19+I20</f>
        <v>1.6E-2</v>
      </c>
    </row>
    <row r="24" spans="1:18" x14ac:dyDescent="0.2">
      <c r="A24" s="23" t="s">
        <v>18</v>
      </c>
      <c r="B24" s="23">
        <v>2E-3</v>
      </c>
      <c r="C24" s="23">
        <v>3.0000000000000001E-3</v>
      </c>
      <c r="D24" s="23">
        <v>4.0000000000000001E-3</v>
      </c>
      <c r="E24" s="23">
        <v>6.0000000000000001E-3</v>
      </c>
      <c r="F24" s="23">
        <v>3.0000000000000001E-3</v>
      </c>
      <c r="G24" s="23">
        <v>6.0000000000000001E-3</v>
      </c>
      <c r="H24" s="23">
        <v>3.0000000000000001E-3</v>
      </c>
      <c r="I24" s="23">
        <v>6.0000000000000001E-3</v>
      </c>
    </row>
    <row r="25" spans="1:18" x14ac:dyDescent="0.2">
      <c r="A25" s="23"/>
      <c r="B25" s="23"/>
      <c r="C25" s="23"/>
      <c r="D25" s="23"/>
      <c r="E25" s="23"/>
      <c r="F25" s="23"/>
      <c r="G25" s="23"/>
      <c r="H25" s="23"/>
      <c r="I25" s="23"/>
      <c r="K25" s="3">
        <f>B9-B10</f>
        <v>8.6630718334188561E-3</v>
      </c>
      <c r="L25" s="3">
        <f>C9-C10</f>
        <v>1.6521245546485708E-2</v>
      </c>
      <c r="M25" s="3">
        <f>D9-D10</f>
        <v>1.5086417526821161E-2</v>
      </c>
      <c r="N25" s="3">
        <f>E9-E10</f>
        <v>2.0843411718824978E-2</v>
      </c>
      <c r="O25" s="3">
        <f>F9-F10</f>
        <v>4.1999999999999926E-2</v>
      </c>
      <c r="P25" s="3">
        <f>G9-G10</f>
        <v>4.8000000000000043E-2</v>
      </c>
      <c r="Q25" s="3">
        <f>H9-H10</f>
        <v>1.6000000000000014E-2</v>
      </c>
      <c r="R25" s="3">
        <f>I9-I10</f>
        <v>3.2000000000000028E-2</v>
      </c>
    </row>
    <row r="26" spans="1:18" x14ac:dyDescent="0.2">
      <c r="A26" s="23" t="s">
        <v>0</v>
      </c>
      <c r="B26" s="17">
        <v>1.1539999999999999</v>
      </c>
      <c r="C26" s="17">
        <v>1.891</v>
      </c>
      <c r="D26" s="17">
        <v>0.92</v>
      </c>
      <c r="E26" s="17">
        <v>1.2569999999999999</v>
      </c>
      <c r="F26" s="3">
        <f>B1/B26</f>
        <v>1.0114384748700174</v>
      </c>
      <c r="G26" s="3">
        <f>C1/C26</f>
        <v>1.03146483342147</v>
      </c>
      <c r="H26" s="3">
        <f>D1/D26</f>
        <v>1.0304347826086955</v>
      </c>
      <c r="I26" s="3">
        <f>E1/E26</f>
        <v>1.0731901352426412</v>
      </c>
      <c r="K26" s="3">
        <f>B21+B22</f>
        <v>5.0000000000000001E-3</v>
      </c>
      <c r="L26" s="3">
        <f>C21+C22</f>
        <v>9.0000000000000011E-3</v>
      </c>
      <c r="M26" s="3">
        <f>D21+D22</f>
        <v>0.01</v>
      </c>
      <c r="N26" s="3">
        <f>E21+E22</f>
        <v>1.4999999999999999E-2</v>
      </c>
      <c r="O26" s="3">
        <f>F21+F22</f>
        <v>0.01</v>
      </c>
      <c r="P26" s="3">
        <f>G21+G22</f>
        <v>1.7000000000000001E-2</v>
      </c>
      <c r="Q26" s="3">
        <f>H21+H22</f>
        <v>9.0000000000000011E-3</v>
      </c>
      <c r="R26" s="3">
        <f>I21+I22</f>
        <v>1.7000000000000001E-2</v>
      </c>
    </row>
    <row r="27" spans="1:18" x14ac:dyDescent="0.2">
      <c r="A27" s="23" t="s">
        <v>1</v>
      </c>
      <c r="B27" s="17">
        <v>1.0009999999999999</v>
      </c>
      <c r="C27" s="17">
        <v>1.488</v>
      </c>
      <c r="D27" s="17">
        <v>0.88800000000000001</v>
      </c>
      <c r="E27" s="17">
        <v>1.218</v>
      </c>
      <c r="F27" s="3">
        <f>B2/B27</f>
        <v>1.0329670329670331</v>
      </c>
      <c r="G27" s="3">
        <f t="shared" ref="G27:I27" si="4">C2/C27</f>
        <v>1.0657655168785523</v>
      </c>
      <c r="H27" s="3">
        <f t="shared" si="4"/>
        <v>1.0353980801806892</v>
      </c>
      <c r="I27" s="3">
        <f t="shared" si="4"/>
        <v>1.0666025510174593</v>
      </c>
    </row>
    <row r="28" spans="1:18" x14ac:dyDescent="0.2">
      <c r="A28" s="23" t="s">
        <v>13</v>
      </c>
      <c r="B28" s="18">
        <v>0.88700000000000001</v>
      </c>
      <c r="C28" s="18">
        <v>1.115</v>
      </c>
      <c r="D28" s="18">
        <v>0.96899999999999997</v>
      </c>
      <c r="E28" s="18">
        <v>1.4410000000000001</v>
      </c>
      <c r="F28" s="3">
        <f>B3/B28</f>
        <v>1.0301460766494646</v>
      </c>
      <c r="G28" s="3">
        <f t="shared" ref="G28:I28" si="5">C3/C28</f>
        <v>1.0590935351188229</v>
      </c>
      <c r="H28" s="3">
        <f t="shared" si="5"/>
        <v>1.0237358101135192</v>
      </c>
      <c r="I28" s="3">
        <f t="shared" si="5"/>
        <v>1.0493635640413685</v>
      </c>
      <c r="K28" s="3">
        <f>B10-B11</f>
        <v>4.6503776408484798E-2</v>
      </c>
      <c r="L28" s="3">
        <f>C10-C11</f>
        <v>9.9884028585773832E-3</v>
      </c>
      <c r="M28" s="3">
        <f>D10-D11</f>
        <v>4.1780880048518321E-2</v>
      </c>
      <c r="N28" s="3">
        <f>E10-E11</f>
        <v>5.9002642441707942E-2</v>
      </c>
      <c r="O28" s="3">
        <f>F10-F11</f>
        <v>-1.3999999999999901E-2</v>
      </c>
      <c r="P28" s="3">
        <f>G10-G11</f>
        <v>-2.0000000000000018E-2</v>
      </c>
      <c r="Q28" s="3">
        <f>H10-H11</f>
        <v>-1.3000000000000012E-2</v>
      </c>
      <c r="R28" s="3">
        <f>I10-I11</f>
        <v>-2.200000000000002E-2</v>
      </c>
    </row>
    <row r="29" spans="1:18" x14ac:dyDescent="0.2">
      <c r="A29" s="23" t="s">
        <v>14</v>
      </c>
      <c r="B29" s="18">
        <v>1.177</v>
      </c>
      <c r="C29" s="18">
        <v>2.1749999999999998</v>
      </c>
      <c r="D29" s="18">
        <v>0.88400000000000001</v>
      </c>
      <c r="E29" s="18">
        <v>1.214</v>
      </c>
      <c r="F29" s="3">
        <f>B4/B29</f>
        <v>1.0114384748700174</v>
      </c>
      <c r="G29" s="3">
        <f t="shared" ref="G29:I29" si="6">C4/C29</f>
        <v>1.0314648334214702</v>
      </c>
      <c r="H29" s="3">
        <f t="shared" si="6"/>
        <v>1.0293204578882329</v>
      </c>
      <c r="I29" s="3">
        <f t="shared" si="6"/>
        <v>1.0536591154417247</v>
      </c>
      <c r="K29" s="3">
        <f>B22+B23</f>
        <v>4.0000000000000001E-3</v>
      </c>
      <c r="L29" s="3">
        <f>C22+C23</f>
        <v>8.0000000000000002E-3</v>
      </c>
      <c r="M29" s="3">
        <f>D22+D23</f>
        <v>8.0000000000000002E-3</v>
      </c>
      <c r="N29" s="3">
        <f>E22+E23</f>
        <v>1.2E-2</v>
      </c>
      <c r="O29" s="3">
        <f>F22+F23</f>
        <v>7.0000000000000001E-3</v>
      </c>
      <c r="P29" s="3">
        <f>G22+G23</f>
        <v>1.4999999999999999E-2</v>
      </c>
      <c r="Q29" s="3">
        <f>H22+H23</f>
        <v>8.0000000000000002E-3</v>
      </c>
      <c r="R29" s="3">
        <f>I22+I23</f>
        <v>1.6E-2</v>
      </c>
    </row>
    <row r="30" spans="1:18" x14ac:dyDescent="0.2">
      <c r="A30" s="23" t="s">
        <v>6</v>
      </c>
      <c r="B30" s="17">
        <v>0.81</v>
      </c>
      <c r="C30" s="17">
        <v>0.98899999999999999</v>
      </c>
      <c r="D30" s="17">
        <v>0.86</v>
      </c>
      <c r="E30" s="17">
        <v>1.093</v>
      </c>
      <c r="F30" s="3">
        <f>B5/B30</f>
        <v>1.0580246913580247</v>
      </c>
      <c r="G30" s="3">
        <f t="shared" ref="G30:I30" si="7">C5/C30</f>
        <v>1.0808897876643073</v>
      </c>
      <c r="H30" s="3">
        <f t="shared" si="7"/>
        <v>1.0362776836689882</v>
      </c>
      <c r="I30" s="3">
        <f t="shared" si="7"/>
        <v>1.0786825251601098</v>
      </c>
    </row>
    <row r="31" spans="1:18" x14ac:dyDescent="0.2">
      <c r="A31" s="23" t="s">
        <v>11</v>
      </c>
      <c r="B31" s="17">
        <v>0.79800000000000004</v>
      </c>
      <c r="C31" s="17">
        <v>0.97899999999999998</v>
      </c>
      <c r="D31" s="17">
        <v>0.83199999999999996</v>
      </c>
      <c r="E31" s="17">
        <v>1.0649999999999999</v>
      </c>
      <c r="F31" s="3">
        <f t="shared" ref="F31:F33" si="8">B6/B31</f>
        <v>1.0551378446115287</v>
      </c>
      <c r="G31" s="3">
        <f>C6/C31</f>
        <v>1.0696453576262921</v>
      </c>
      <c r="H31" s="3">
        <f t="shared" ref="H31:H33" si="9">D6/D31</f>
        <v>1.0367174854131376</v>
      </c>
      <c r="I31" s="3">
        <f t="shared" ref="I31:I33" si="10">E6/E31</f>
        <v>1.0680391332654668</v>
      </c>
      <c r="K31" s="3">
        <f>B11-B12</f>
        <v>5.2131517580963349E-3</v>
      </c>
      <c r="L31" s="3">
        <f>C11-C12</f>
        <v>5.9903515949367714E-3</v>
      </c>
      <c r="M31" s="3">
        <f>D11-D12</f>
        <v>1.1165196207206574E-2</v>
      </c>
      <c r="N31" s="3">
        <f>E11-E12</f>
        <v>8.8259458394671642E-3</v>
      </c>
      <c r="O31" s="3">
        <f>F11-F12</f>
        <v>3.2999999999999918E-2</v>
      </c>
      <c r="P31" s="3">
        <f>G11-G12</f>
        <v>5.600000000000005E-2</v>
      </c>
      <c r="Q31" s="3">
        <f>H11-H12</f>
        <v>1.4000000000000012E-2</v>
      </c>
      <c r="R31" s="3">
        <f>I11-I12</f>
        <v>3.2000000000000028E-2</v>
      </c>
    </row>
    <row r="32" spans="1:18" x14ac:dyDescent="0.2">
      <c r="A32" s="23" t="s">
        <v>7</v>
      </c>
      <c r="B32" s="17">
        <v>0.747</v>
      </c>
      <c r="C32" s="17">
        <v>0.96599999999999997</v>
      </c>
      <c r="D32" s="17">
        <v>0.77800000000000002</v>
      </c>
      <c r="E32" s="17">
        <v>0.99</v>
      </c>
      <c r="F32" s="3">
        <f>B7/B32</f>
        <v>1.0615796519410978</v>
      </c>
      <c r="G32" s="3">
        <f t="shared" ref="G32:G33" si="11">C7/C32</f>
        <v>1.0732410922974742</v>
      </c>
      <c r="H32" s="3">
        <f t="shared" si="9"/>
        <v>1.036937386285212</v>
      </c>
      <c r="I32" s="3">
        <f t="shared" si="10"/>
        <v>1.0682785636401348</v>
      </c>
      <c r="K32" s="3">
        <f>B23+B24</f>
        <v>3.0000000000000001E-3</v>
      </c>
      <c r="L32" s="3">
        <f>C23+C24</f>
        <v>5.0000000000000001E-3</v>
      </c>
      <c r="M32" s="3">
        <f>D23+D24</f>
        <v>6.0000000000000001E-3</v>
      </c>
      <c r="N32" s="3">
        <f>E23+E24</f>
        <v>9.0000000000000011E-3</v>
      </c>
      <c r="O32" s="3">
        <f>F23+F24</f>
        <v>4.0000000000000001E-3</v>
      </c>
      <c r="P32" s="3">
        <f>G23+G24</f>
        <v>0.01</v>
      </c>
      <c r="Q32" s="3">
        <f>H23+H24</f>
        <v>5.0000000000000001E-3</v>
      </c>
      <c r="R32" s="3">
        <f>I23+I24</f>
        <v>0.01</v>
      </c>
    </row>
    <row r="33" spans="1:9" x14ac:dyDescent="0.2">
      <c r="A33" s="23" t="s">
        <v>12</v>
      </c>
      <c r="B33" s="17">
        <v>0.73599999999999999</v>
      </c>
      <c r="C33" s="17">
        <v>0.95699999999999996</v>
      </c>
      <c r="D33" s="17">
        <v>0.75600000000000001</v>
      </c>
      <c r="E33" s="17">
        <v>0.96699999999999997</v>
      </c>
      <c r="F33" s="3">
        <f t="shared" si="8"/>
        <v>1.0625</v>
      </c>
      <c r="G33" s="3">
        <f t="shared" si="11"/>
        <v>1.0695767039293391</v>
      </c>
      <c r="H33" s="3">
        <f t="shared" si="9"/>
        <v>1.0371572871572872</v>
      </c>
      <c r="I33" s="3">
        <f t="shared" si="10"/>
        <v>1.0685179940148026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150" zoomScaleNormal="150" workbookViewId="0">
      <selection activeCell="K9" sqref="K9"/>
    </sheetView>
  </sheetViews>
  <sheetFormatPr baseColWidth="10" defaultRowHeight="16" x14ac:dyDescent="0.2"/>
  <sheetData>
    <row r="1" spans="1:13" x14ac:dyDescent="0.2">
      <c r="A1" t="s">
        <v>9</v>
      </c>
      <c r="B1" t="s">
        <v>3</v>
      </c>
      <c r="C1" t="s">
        <v>9</v>
      </c>
      <c r="D1" t="s">
        <v>3</v>
      </c>
      <c r="E1" t="s">
        <v>9</v>
      </c>
      <c r="F1" t="s">
        <v>3</v>
      </c>
      <c r="G1" t="s">
        <v>9</v>
      </c>
      <c r="H1" t="s">
        <v>3</v>
      </c>
      <c r="J1" t="str">
        <f>A11</f>
        <v>NFM-DR-NP</v>
      </c>
      <c r="K1" t="str">
        <f>C11</f>
        <v>MF-DR-NP</v>
      </c>
      <c r="L1" t="str">
        <f>E11</f>
        <v>NFM-IPS-NP</v>
      </c>
      <c r="M1" t="str">
        <f>G11</f>
        <v>MF-IPS-NP</v>
      </c>
    </row>
    <row r="2" spans="1:13" x14ac:dyDescent="0.2">
      <c r="A2">
        <v>0.78174500000000002</v>
      </c>
      <c r="B2">
        <v>1.038416</v>
      </c>
      <c r="C2">
        <v>0.78273000000000004</v>
      </c>
      <c r="D2">
        <v>1.0439020000000001</v>
      </c>
      <c r="E2">
        <v>0.78200400000000003</v>
      </c>
      <c r="F2">
        <v>1.0387390000000001</v>
      </c>
      <c r="G2">
        <v>0.78166000000000002</v>
      </c>
      <c r="H2">
        <v>1.0428440000000001</v>
      </c>
      <c r="J2">
        <f t="shared" ref="J2:J8" si="0">A12</f>
        <v>0.93525816074207191</v>
      </c>
      <c r="K2">
        <f t="shared" ref="K2:K8" si="1">C12</f>
        <v>0.94967126467966978</v>
      </c>
      <c r="L2">
        <f t="shared" ref="L2:L8" si="2">E12</f>
        <v>0.95814695782196735</v>
      </c>
      <c r="M2">
        <f t="shared" ref="M2:M8" si="3">G12</f>
        <v>0.96234007084604078</v>
      </c>
    </row>
    <row r="3" spans="1:13" x14ac:dyDescent="0.2">
      <c r="A3">
        <v>0.78355900000000001</v>
      </c>
      <c r="B3">
        <v>1.0460469999999999</v>
      </c>
      <c r="C3">
        <v>0.78361499999999995</v>
      </c>
      <c r="D3">
        <v>1.0528850000000001</v>
      </c>
      <c r="E3">
        <v>0.78423100000000001</v>
      </c>
      <c r="F3">
        <v>1.0463739999999999</v>
      </c>
      <c r="G3">
        <v>0.78597600000000001</v>
      </c>
      <c r="H3">
        <v>1.053671</v>
      </c>
      <c r="J3">
        <f t="shared" si="0"/>
        <v>0.95919340265165265</v>
      </c>
      <c r="K3">
        <f t="shared" si="1"/>
        <v>0.96852182562832922</v>
      </c>
      <c r="L3">
        <f t="shared" si="2"/>
        <v>0.97621980705994316</v>
      </c>
      <c r="M3">
        <f t="shared" si="3"/>
        <v>0.9830893070625536</v>
      </c>
    </row>
    <row r="4" spans="1:13" x14ac:dyDescent="0.2">
      <c r="A4">
        <v>0.78592499999999998</v>
      </c>
      <c r="B4">
        <v>1.0503480000000001</v>
      </c>
      <c r="C4">
        <v>0.78792200000000001</v>
      </c>
      <c r="D4">
        <v>1.0597780000000001</v>
      </c>
      <c r="E4">
        <v>0.78394399999999997</v>
      </c>
      <c r="F4">
        <v>1.053868</v>
      </c>
      <c r="G4">
        <v>0.78724700000000003</v>
      </c>
      <c r="H4">
        <v>1.0573729999999999</v>
      </c>
      <c r="J4">
        <f t="shared" si="0"/>
        <v>0.97650000000000003</v>
      </c>
      <c r="K4">
        <f t="shared" si="1"/>
        <v>0.98249035159493681</v>
      </c>
      <c r="L4">
        <f t="shared" si="2"/>
        <v>0.99247875445351419</v>
      </c>
      <c r="M4">
        <f t="shared" si="3"/>
        <v>0.99890668486726919</v>
      </c>
    </row>
    <row r="5" spans="1:13" x14ac:dyDescent="0.2">
      <c r="A5">
        <v>0.78700000000000003</v>
      </c>
      <c r="B5">
        <v>1.054818</v>
      </c>
      <c r="C5">
        <v>0.78859400000000002</v>
      </c>
      <c r="D5">
        <v>1.0620099999999999</v>
      </c>
      <c r="E5">
        <v>0.78515000000000001</v>
      </c>
      <c r="F5">
        <v>1.0567550000000001</v>
      </c>
      <c r="G5">
        <v>0.78716699999999995</v>
      </c>
      <c r="H5">
        <v>1.061788</v>
      </c>
      <c r="J5">
        <f t="shared" si="0"/>
        <v>0.97784511783075367</v>
      </c>
      <c r="K5">
        <f t="shared" si="1"/>
        <v>0.9831906700440638</v>
      </c>
      <c r="L5">
        <f t="shared" si="2"/>
        <v>0.99429373769941531</v>
      </c>
      <c r="M5">
        <f t="shared" si="3"/>
        <v>1.0006000850872387</v>
      </c>
    </row>
    <row r="6" spans="1:13" x14ac:dyDescent="0.2">
      <c r="A6">
        <v>0.78347699999999998</v>
      </c>
      <c r="B6">
        <v>1.0571520000000001</v>
      </c>
      <c r="C6">
        <v>0.78981599999999996</v>
      </c>
      <c r="D6">
        <v>1.062767</v>
      </c>
      <c r="E6">
        <v>0.78758899999999998</v>
      </c>
      <c r="F6">
        <v>1.0567070000000001</v>
      </c>
      <c r="G6">
        <v>0.78721099999999999</v>
      </c>
      <c r="H6">
        <v>1.063588</v>
      </c>
      <c r="J6">
        <f t="shared" si="0"/>
        <v>0.97711840241634085</v>
      </c>
      <c r="K6">
        <f t="shared" si="1"/>
        <v>0.98303339905813036</v>
      </c>
      <c r="L6">
        <f t="shared" si="2"/>
        <v>0.99424857481926854</v>
      </c>
      <c r="M6">
        <f t="shared" si="3"/>
        <v>0.99939683015316039</v>
      </c>
    </row>
    <row r="7" spans="1:13" x14ac:dyDescent="0.2">
      <c r="A7">
        <v>0.78537199999999996</v>
      </c>
      <c r="B7">
        <v>1.056271</v>
      </c>
      <c r="C7">
        <v>0.78645500000000002</v>
      </c>
      <c r="D7">
        <v>1.062597</v>
      </c>
      <c r="E7">
        <v>0.78766400000000003</v>
      </c>
      <c r="F7">
        <v>1.0554699999999999</v>
      </c>
      <c r="G7">
        <v>0.78809300000000004</v>
      </c>
      <c r="H7">
        <v>1.0623089999999999</v>
      </c>
      <c r="J7">
        <f t="shared" si="0"/>
        <v>0.97819227487585525</v>
      </c>
      <c r="K7">
        <f t="shared" si="1"/>
        <v>0.98345525534981049</v>
      </c>
      <c r="L7">
        <f t="shared" si="2"/>
        <v>0.99308468976215103</v>
      </c>
      <c r="M7">
        <f t="shared" si="3"/>
        <v>1.0003949955050424</v>
      </c>
    </row>
    <row r="8" spans="1:13" x14ac:dyDescent="0.2">
      <c r="A8">
        <v>0.78754199999999996</v>
      </c>
      <c r="B8">
        <v>1.0554859999999999</v>
      </c>
      <c r="C8">
        <v>0.78702300000000003</v>
      </c>
      <c r="D8">
        <v>1.063053</v>
      </c>
      <c r="E8">
        <v>0.78819799999999995</v>
      </c>
      <c r="F8">
        <v>1.0583320000000001</v>
      </c>
      <c r="G8">
        <v>0.79000499999999996</v>
      </c>
      <c r="H8">
        <v>1.0633699999999999</v>
      </c>
      <c r="J8">
        <f t="shared" si="0"/>
        <v>0.97866070544871242</v>
      </c>
      <c r="K8">
        <f t="shared" si="1"/>
        <v>0.9849076991610779</v>
      </c>
      <c r="L8">
        <f t="shared" si="2"/>
        <v>0.99577752649090634</v>
      </c>
      <c r="M8">
        <f t="shared" si="3"/>
        <v>1.0022379794111094</v>
      </c>
    </row>
    <row r="9" spans="1:13" x14ac:dyDescent="0.2">
      <c r="A9">
        <v>0.78334400000000004</v>
      </c>
      <c r="B9">
        <v>1.056646</v>
      </c>
      <c r="C9">
        <v>0.78634499999999996</v>
      </c>
      <c r="D9">
        <v>1.0646230000000001</v>
      </c>
      <c r="E9">
        <v>0.78625400000000001</v>
      </c>
      <c r="F9">
        <v>1.054826</v>
      </c>
      <c r="G9">
        <v>0.78769400000000001</v>
      </c>
      <c r="H9">
        <v>1.065329</v>
      </c>
      <c r="J9">
        <v>6.0000000000000001E-3</v>
      </c>
      <c r="K9">
        <v>0</v>
      </c>
      <c r="L9">
        <v>0</v>
      </c>
      <c r="M9">
        <v>0</v>
      </c>
    </row>
    <row r="10" spans="1:13" x14ac:dyDescent="0.2">
      <c r="A10">
        <f>MIN(A2:A9)/MAX(A2:A9)</f>
        <v>0.9926391227388508</v>
      </c>
      <c r="B10">
        <f t="shared" ref="B10:H10" si="4">MIN(B2:B9)/MAX(B2:B9)</f>
        <v>0.9822769100375347</v>
      </c>
      <c r="C10">
        <f t="shared" si="4"/>
        <v>0.99102829013339822</v>
      </c>
      <c r="D10">
        <f t="shared" si="4"/>
        <v>0.98053677217193314</v>
      </c>
      <c r="E10">
        <f t="shared" si="4"/>
        <v>0.99214156848913604</v>
      </c>
      <c r="F10">
        <f t="shared" si="4"/>
        <v>0.98148690581027509</v>
      </c>
      <c r="G10">
        <f t="shared" si="4"/>
        <v>0.98943677571660948</v>
      </c>
      <c r="H10">
        <f t="shared" si="4"/>
        <v>0.9788938440613183</v>
      </c>
      <c r="J10">
        <f>J8</f>
        <v>0.97866070544871242</v>
      </c>
      <c r="K10">
        <f>J6</f>
        <v>0.97711840241634085</v>
      </c>
      <c r="L10">
        <f>J4</f>
        <v>0.97650000000000003</v>
      </c>
      <c r="M10">
        <f>J2</f>
        <v>0.93525816074207191</v>
      </c>
    </row>
    <row r="11" spans="1:13" x14ac:dyDescent="0.2">
      <c r="A11" t="s">
        <v>18</v>
      </c>
      <c r="C11" t="s">
        <v>17</v>
      </c>
      <c r="E11" t="s">
        <v>16</v>
      </c>
      <c r="G11" t="s">
        <v>15</v>
      </c>
      <c r="J11">
        <f>J10+J9</f>
        <v>0.98466070544871243</v>
      </c>
      <c r="K11">
        <f t="shared" ref="K11:M11" si="5">K10+K9</f>
        <v>0.97711840241634085</v>
      </c>
      <c r="L11">
        <f t="shared" si="5"/>
        <v>0.97650000000000003</v>
      </c>
      <c r="M11">
        <f t="shared" si="5"/>
        <v>0.93525816074207191</v>
      </c>
    </row>
    <row r="12" spans="1:13" x14ac:dyDescent="0.2">
      <c r="A12">
        <f>A13*B12</f>
        <v>0.93525816074207191</v>
      </c>
      <c r="B12">
        <f>A10*B10</f>
        <v>0.97504649026628754</v>
      </c>
      <c r="C12">
        <f>C13*D12</f>
        <v>0.94967126467966978</v>
      </c>
      <c r="D12">
        <f>D10</f>
        <v>0.98053677217193314</v>
      </c>
      <c r="E12">
        <f>E13*F12</f>
        <v>0.95814695782196735</v>
      </c>
      <c r="F12">
        <f>F10</f>
        <v>0.98148690581027509</v>
      </c>
      <c r="G12">
        <f>G13*H12</f>
        <v>0.96234007084604078</v>
      </c>
      <c r="H12">
        <f>H10</f>
        <v>0.9788938440613183</v>
      </c>
    </row>
    <row r="13" spans="1:13" x14ac:dyDescent="0.2">
      <c r="A13">
        <f>A14*B13</f>
        <v>0.95919340265165265</v>
      </c>
      <c r="B13">
        <f>B10</f>
        <v>0.9822769100375347</v>
      </c>
      <c r="C13">
        <f>C14*D13</f>
        <v>0.96852182562832922</v>
      </c>
      <c r="D13">
        <f>AVERAGE(C10:D10)</f>
        <v>0.98578253115266568</v>
      </c>
      <c r="E13">
        <f>E14*F13</f>
        <v>0.97621980705994316</v>
      </c>
      <c r="F13">
        <f>0.2*E10+0.8*F10</f>
        <v>0.98361783834604732</v>
      </c>
      <c r="G13">
        <f>G14*H13</f>
        <v>0.9830893070625536</v>
      </c>
      <c r="H13">
        <f>AVERAGE(G10:H10)</f>
        <v>0.98416530988896389</v>
      </c>
    </row>
    <row r="14" spans="1:13" x14ac:dyDescent="0.2">
      <c r="A14">
        <f>'mar-n'!C14</f>
        <v>0.97650000000000003</v>
      </c>
      <c r="B14">
        <f>B5</f>
        <v>1.054818</v>
      </c>
      <c r="C14">
        <f>'mar-n'!C13</f>
        <v>0.98249035159493681</v>
      </c>
      <c r="D14">
        <f>D5</f>
        <v>1.0620099999999999</v>
      </c>
      <c r="E14">
        <f>'mar-n'!C12</f>
        <v>0.99247875445351419</v>
      </c>
      <c r="F14">
        <f>F9</f>
        <v>1.054826</v>
      </c>
      <c r="G14">
        <f>'mar-n'!C11</f>
        <v>0.99890668486726919</v>
      </c>
      <c r="H14">
        <f>H5</f>
        <v>1.061788</v>
      </c>
    </row>
    <row r="15" spans="1:13" x14ac:dyDescent="0.2">
      <c r="A15">
        <f>A14*B15/B14</f>
        <v>0.97784511783075367</v>
      </c>
      <c r="B15">
        <f>B7</f>
        <v>1.056271</v>
      </c>
      <c r="C15">
        <f>C14*D15/D14</f>
        <v>0.9831906700440638</v>
      </c>
      <c r="D15">
        <f t="shared" ref="D15:D18" si="6">D6</f>
        <v>1.062767</v>
      </c>
      <c r="E15">
        <f>E14*F15/F14</f>
        <v>0.99429373769941531</v>
      </c>
      <c r="F15">
        <f>F5</f>
        <v>1.0567550000000001</v>
      </c>
      <c r="G15">
        <f>G14*H15/H14</f>
        <v>1.0006000850872387</v>
      </c>
      <c r="H15">
        <f t="shared" ref="H15:H18" si="7">H6</f>
        <v>1.063588</v>
      </c>
    </row>
    <row r="16" spans="1:13" x14ac:dyDescent="0.2">
      <c r="A16">
        <f t="shared" ref="A16:A18" si="8">A15*B16/B15</f>
        <v>0.97711840241634085</v>
      </c>
      <c r="B16">
        <f t="shared" ref="B16:B17" si="9">B8</f>
        <v>1.0554859999999999</v>
      </c>
      <c r="C16">
        <f t="shared" ref="C16:C18" si="10">C15*D16/D15</f>
        <v>0.98303339905813036</v>
      </c>
      <c r="D16">
        <f t="shared" si="6"/>
        <v>1.062597</v>
      </c>
      <c r="E16">
        <f t="shared" ref="E16:E18" si="11">E15*F16/F15</f>
        <v>0.99424857481926854</v>
      </c>
      <c r="F16">
        <f t="shared" ref="F16:F18" si="12">F6</f>
        <v>1.0567070000000001</v>
      </c>
      <c r="G16">
        <f t="shared" ref="G16:G18" si="13">G15*H16/H15</f>
        <v>0.99939683015316039</v>
      </c>
      <c r="H16">
        <f t="shared" si="7"/>
        <v>1.0623089999999999</v>
      </c>
    </row>
    <row r="17" spans="1:8" x14ac:dyDescent="0.2">
      <c r="A17">
        <f t="shared" si="8"/>
        <v>0.97819227487585525</v>
      </c>
      <c r="B17">
        <f t="shared" si="9"/>
        <v>1.056646</v>
      </c>
      <c r="C17">
        <f t="shared" si="10"/>
        <v>0.98345525534981049</v>
      </c>
      <c r="D17">
        <f t="shared" si="6"/>
        <v>1.063053</v>
      </c>
      <c r="E17">
        <f t="shared" si="11"/>
        <v>0.99308468976215103</v>
      </c>
      <c r="F17">
        <f t="shared" si="12"/>
        <v>1.0554699999999999</v>
      </c>
      <c r="G17">
        <f t="shared" si="13"/>
        <v>1.0003949955050424</v>
      </c>
      <c r="H17">
        <f t="shared" si="7"/>
        <v>1.0633699999999999</v>
      </c>
    </row>
    <row r="18" spans="1:8" x14ac:dyDescent="0.2">
      <c r="A18">
        <f t="shared" si="8"/>
        <v>0.97866070544871242</v>
      </c>
      <c r="B18">
        <f>B6</f>
        <v>1.0571520000000001</v>
      </c>
      <c r="C18">
        <f t="shared" si="10"/>
        <v>0.9849076991610779</v>
      </c>
      <c r="D18">
        <f t="shared" si="6"/>
        <v>1.0646230000000001</v>
      </c>
      <c r="E18">
        <f t="shared" si="11"/>
        <v>0.99577752649090634</v>
      </c>
      <c r="F18">
        <f t="shared" si="12"/>
        <v>1.0583320000000001</v>
      </c>
      <c r="G18">
        <f t="shared" si="13"/>
        <v>1.0022379794111094</v>
      </c>
      <c r="H18">
        <f t="shared" si="7"/>
        <v>1.065329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50" zoomScaleNormal="150" workbookViewId="0">
      <selection activeCell="E14" sqref="B3:E14"/>
    </sheetView>
  </sheetViews>
  <sheetFormatPr baseColWidth="10" defaultRowHeight="16" x14ac:dyDescent="0.2"/>
  <sheetData>
    <row r="1" spans="1:13" x14ac:dyDescent="0.2">
      <c r="A1" s="17"/>
      <c r="B1" s="17" t="s">
        <v>10</v>
      </c>
      <c r="C1" s="17"/>
      <c r="D1" s="17" t="s">
        <v>8</v>
      </c>
      <c r="E1" s="17"/>
      <c r="F1" s="17" t="s">
        <v>10</v>
      </c>
      <c r="G1" s="17"/>
      <c r="H1" s="17" t="s">
        <v>8</v>
      </c>
      <c r="I1" s="17"/>
      <c r="J1" s="17" t="s">
        <v>10</v>
      </c>
      <c r="K1" s="17"/>
      <c r="L1" s="17" t="s">
        <v>8</v>
      </c>
      <c r="M1" s="17"/>
    </row>
    <row r="2" spans="1:13" x14ac:dyDescent="0.2">
      <c r="A2" s="17"/>
      <c r="B2" s="17" t="s">
        <v>9</v>
      </c>
      <c r="C2" s="17" t="s">
        <v>3</v>
      </c>
      <c r="D2" s="17" t="s">
        <v>9</v>
      </c>
      <c r="E2" s="17" t="s">
        <v>3</v>
      </c>
      <c r="F2" s="17" t="s">
        <v>9</v>
      </c>
      <c r="G2" s="17" t="s">
        <v>3</v>
      </c>
      <c r="H2" s="17" t="s">
        <v>9</v>
      </c>
      <c r="I2" s="17" t="s">
        <v>3</v>
      </c>
      <c r="J2" s="17" t="s">
        <v>9</v>
      </c>
      <c r="K2" s="17" t="s">
        <v>3</v>
      </c>
      <c r="L2" s="17" t="s">
        <v>9</v>
      </c>
      <c r="M2" s="17" t="s">
        <v>3</v>
      </c>
    </row>
    <row r="3" spans="1:13" x14ac:dyDescent="0.2">
      <c r="A3" s="17" t="s">
        <v>0</v>
      </c>
      <c r="B3" s="17">
        <v>1.1672</v>
      </c>
      <c r="C3" s="17">
        <v>1.9504999999999999</v>
      </c>
      <c r="D3" s="17">
        <v>0.93799999999999994</v>
      </c>
      <c r="E3" s="17">
        <v>1.3190500000000001</v>
      </c>
      <c r="F3" s="17">
        <v>1.1539999999999999</v>
      </c>
      <c r="G3" s="17">
        <v>1.891</v>
      </c>
      <c r="H3" s="17">
        <v>0.92</v>
      </c>
      <c r="I3" s="17">
        <v>1.2569999999999999</v>
      </c>
      <c r="J3" s="17">
        <f>B3/F3</f>
        <v>1.0114384748700174</v>
      </c>
      <c r="K3" s="17">
        <f t="shared" ref="K3:M3" si="0">C3/G3</f>
        <v>1.03146483342147</v>
      </c>
      <c r="L3" s="17">
        <f t="shared" si="0"/>
        <v>1.0195652173913043</v>
      </c>
      <c r="M3" s="17">
        <f t="shared" si="0"/>
        <v>1.0493635640413685</v>
      </c>
    </row>
    <row r="4" spans="1:13" x14ac:dyDescent="0.2">
      <c r="A4" s="17" t="s">
        <v>1</v>
      </c>
      <c r="B4" s="17">
        <f>F4*J4</f>
        <v>1.0641220886314284</v>
      </c>
      <c r="C4" s="17">
        <f t="shared" ref="C4:E4" si="1">G4*K4</f>
        <v>1.5858590891152857</v>
      </c>
      <c r="D4" s="17">
        <f t="shared" si="1"/>
        <v>0.91943349520045181</v>
      </c>
      <c r="E4" s="17">
        <f t="shared" si="1"/>
        <v>1.2991219071392655</v>
      </c>
      <c r="F4" s="17">
        <v>1.0009999999999999</v>
      </c>
      <c r="G4" s="17">
        <v>1.488</v>
      </c>
      <c r="H4" s="17">
        <v>0.88800000000000001</v>
      </c>
      <c r="I4" s="17">
        <v>1.218</v>
      </c>
      <c r="J4" s="17">
        <f>0.1*J3+0.9*J10</f>
        <v>1.0630590296018267</v>
      </c>
      <c r="K4" s="17">
        <f t="shared" ref="K4:M4" si="2">0.1*K3+0.9*K10</f>
        <v>1.0657655168785523</v>
      </c>
      <c r="L4" s="17">
        <f t="shared" si="2"/>
        <v>1.035398080180689</v>
      </c>
      <c r="M4" s="17">
        <f t="shared" si="2"/>
        <v>1.0666025510174593</v>
      </c>
    </row>
    <row r="5" spans="1:13" x14ac:dyDescent="0.2">
      <c r="A5" s="17" t="s">
        <v>13</v>
      </c>
      <c r="B5" s="17">
        <f>B7+(B3-B7)/(F3-F7)*(F5-F7)</f>
        <v>0.91373956998807548</v>
      </c>
      <c r="C5" s="17">
        <f>C7+(C3-C7)/(G3-G7)*(G5-G7)</f>
        <v>1.1808892916574876</v>
      </c>
      <c r="D5" s="17">
        <f>D3*H5/H3</f>
        <v>0.98795869565217376</v>
      </c>
      <c r="E5" s="17">
        <f>E3*I5/I3</f>
        <v>1.512132895783612</v>
      </c>
      <c r="F5" s="18">
        <v>0.86699999999999999</v>
      </c>
      <c r="G5" s="18">
        <v>1.115</v>
      </c>
      <c r="H5" s="18">
        <v>0.96899999999999997</v>
      </c>
      <c r="I5" s="18">
        <v>1.4410000000000001</v>
      </c>
      <c r="J5" s="17"/>
      <c r="K5" s="17"/>
      <c r="L5" s="17"/>
      <c r="M5" s="17"/>
    </row>
    <row r="6" spans="1:13" x14ac:dyDescent="0.2">
      <c r="A6" s="17" t="s">
        <v>14</v>
      </c>
      <c r="B6" s="17">
        <f>B3*F6/F3</f>
        <v>1.1904630849220104</v>
      </c>
      <c r="C6" s="17">
        <f>C3*G6/G3</f>
        <v>2.2434360126916975</v>
      </c>
      <c r="D6" s="17">
        <f>D7+(D3-D7)/(H3-H7)*(H6-H7)</f>
        <v>0.90991928477319783</v>
      </c>
      <c r="E6" s="17">
        <f>E7+(E3-E7)/(I3-I7)*(I6-I7)</f>
        <v>1.2791421661462539</v>
      </c>
      <c r="F6" s="18">
        <v>1.177</v>
      </c>
      <c r="G6" s="18">
        <v>2.1749999999999998</v>
      </c>
      <c r="H6" s="18">
        <v>0.88400000000000001</v>
      </c>
      <c r="I6" s="18">
        <v>1.214</v>
      </c>
      <c r="J6" s="17"/>
      <c r="K6" s="17"/>
      <c r="L6" s="17"/>
      <c r="M6" s="17"/>
    </row>
    <row r="7" spans="1:13" x14ac:dyDescent="0.2">
      <c r="A7" s="17" t="s">
        <v>6</v>
      </c>
      <c r="B7" s="17">
        <f>F7*J7</f>
        <v>0.86340073894041103</v>
      </c>
      <c r="C7" s="17">
        <f t="shared" ref="C7:E9" si="3">G7*K7</f>
        <v>1.0559267281895024</v>
      </c>
      <c r="D7" s="17">
        <f t="shared" si="3"/>
        <v>0.8911988079553298</v>
      </c>
      <c r="E7" s="17">
        <f t="shared" si="3"/>
        <v>1.166843377860131</v>
      </c>
      <c r="F7" s="17">
        <v>0.81</v>
      </c>
      <c r="G7" s="17">
        <v>0.98899999999999999</v>
      </c>
      <c r="H7" s="17">
        <v>0.86</v>
      </c>
      <c r="I7" s="17">
        <v>1.093</v>
      </c>
      <c r="J7" s="17">
        <f>AVERAGE(J4,J10)</f>
        <v>1.0659268381980382</v>
      </c>
      <c r="K7" s="17">
        <f t="shared" ref="K7:M7" si="4">AVERAGE(K4,K10)</f>
        <v>1.0676711104039458</v>
      </c>
      <c r="L7" s="17">
        <f t="shared" si="4"/>
        <v>1.0362776836689882</v>
      </c>
      <c r="M7" s="17">
        <f t="shared" si="4"/>
        <v>1.0675602725161308</v>
      </c>
    </row>
    <row r="8" spans="1:13" x14ac:dyDescent="0.2">
      <c r="A8" s="17" t="s">
        <v>11</v>
      </c>
      <c r="B8" s="17">
        <f>F8*J8</f>
        <v>0.85175387251192292</v>
      </c>
      <c r="C8" s="17">
        <f>G8*K8</f>
        <v>1.0461828051161428</v>
      </c>
      <c r="D8" s="17">
        <f t="shared" si="3"/>
        <v>0.86254894786373038</v>
      </c>
      <c r="E8" s="17">
        <f t="shared" si="3"/>
        <v>1.1374616769277222</v>
      </c>
      <c r="F8" s="17">
        <v>0.79800000000000004</v>
      </c>
      <c r="G8" s="17">
        <v>0.97899999999999998</v>
      </c>
      <c r="H8" s="17">
        <v>0.83199999999999996</v>
      </c>
      <c r="I8" s="17">
        <v>1.0649999999999999</v>
      </c>
      <c r="J8" s="17">
        <f>AVERAGE(J7,J10)</f>
        <v>1.067360742496144</v>
      </c>
      <c r="K8" s="17">
        <f t="shared" ref="K8:M8" si="5">AVERAGE(K7,K10)</f>
        <v>1.0686239071666424</v>
      </c>
      <c r="L8" s="17">
        <f t="shared" si="5"/>
        <v>1.0367174854131376</v>
      </c>
      <c r="M8" s="17">
        <f t="shared" si="5"/>
        <v>1.0680391332654668</v>
      </c>
    </row>
    <row r="9" spans="1:13" x14ac:dyDescent="0.2">
      <c r="A9" s="17" t="s">
        <v>7</v>
      </c>
      <c r="B9" s="17">
        <f t="shared" ref="B9" si="6">F9*J9</f>
        <v>0.79785403789996223</v>
      </c>
      <c r="C9" s="17">
        <f t="shared" si="3"/>
        <v>1.0327508951593589</v>
      </c>
      <c r="D9" s="17">
        <f t="shared" si="3"/>
        <v>0.80673728652989518</v>
      </c>
      <c r="E9" s="17">
        <f>I9*M9</f>
        <v>1.0575957780037335</v>
      </c>
      <c r="F9" s="17">
        <v>0.747</v>
      </c>
      <c r="G9" s="17">
        <v>0.96599999999999997</v>
      </c>
      <c r="H9" s="17">
        <v>0.77800000000000002</v>
      </c>
      <c r="I9" s="17">
        <v>0.99</v>
      </c>
      <c r="J9" s="3">
        <f>AVERAGE(J8,J10)</f>
        <v>1.0680776946451971</v>
      </c>
      <c r="K9" s="3">
        <f t="shared" ref="K9:M9" si="7">AVERAGE(K8,K10)</f>
        <v>1.0691003055479906</v>
      </c>
      <c r="L9" s="3">
        <f t="shared" si="7"/>
        <v>1.0369373862852123</v>
      </c>
      <c r="M9" s="3">
        <f t="shared" si="7"/>
        <v>1.0682785636401348</v>
      </c>
    </row>
    <row r="10" spans="1:13" x14ac:dyDescent="0.2">
      <c r="A10" s="17" t="s">
        <v>12</v>
      </c>
      <c r="B10" s="17">
        <f>B14/B18</f>
        <v>0.78663286004056798</v>
      </c>
      <c r="C10" s="17">
        <f>C14/C18</f>
        <v>1.0235849056603774</v>
      </c>
      <c r="D10" s="17">
        <f t="shared" ref="D10" si="8">D14/D18</f>
        <v>0.78409090909090917</v>
      </c>
      <c r="E10" s="17">
        <f>E14/E18</f>
        <v>1.0332569002123142</v>
      </c>
      <c r="F10" s="17">
        <v>0.73599999999999999</v>
      </c>
      <c r="G10" s="17">
        <v>0.95699999999999996</v>
      </c>
      <c r="H10" s="17">
        <v>0.75600000000000001</v>
      </c>
      <c r="I10" s="17">
        <v>0.96699999999999997</v>
      </c>
      <c r="J10" s="17">
        <f>B10/F10</f>
        <v>1.06879464679425</v>
      </c>
      <c r="K10" s="17">
        <f>C10/G10</f>
        <v>1.0695767039293391</v>
      </c>
      <c r="L10" s="17">
        <f t="shared" ref="L10:M10" si="9">D10/H10</f>
        <v>1.0371572871572872</v>
      </c>
      <c r="M10" s="17">
        <f t="shared" si="9"/>
        <v>1.0685179940148026</v>
      </c>
    </row>
    <row r="11" spans="1:13" x14ac:dyDescent="0.2">
      <c r="A11" s="17" t="s">
        <v>15</v>
      </c>
      <c r="B11" s="17">
        <f>B7*B15</f>
        <v>0.83231831233855624</v>
      </c>
      <c r="C11" s="17">
        <f>C7*C15</f>
        <v>0.99890668486726919</v>
      </c>
      <c r="D11" s="17">
        <f t="shared" ref="D11" si="10">D7*D15</f>
        <v>0.82703249378254606</v>
      </c>
      <c r="E11" s="17">
        <f>E7*E15</f>
        <v>1.0524927268298383</v>
      </c>
      <c r="F11" s="19"/>
      <c r="G11" s="19"/>
      <c r="H11" s="19"/>
      <c r="I11" s="19"/>
      <c r="J11" s="17"/>
      <c r="K11" s="17"/>
      <c r="L11" s="17"/>
      <c r="M11" s="17"/>
    </row>
    <row r="12" spans="1:13" x14ac:dyDescent="0.2">
      <c r="A12" s="17" t="s">
        <v>16</v>
      </c>
      <c r="B12" s="17">
        <f>B8*B16</f>
        <v>0.82733692816658111</v>
      </c>
      <c r="C12" s="17">
        <f>C8*C16</f>
        <v>0.99247875445351419</v>
      </c>
      <c r="D12" s="17">
        <f t="shared" ref="B12:D13" si="11">D8*D16</f>
        <v>0.8119460762557249</v>
      </c>
      <c r="E12" s="17">
        <f>E8*E16</f>
        <v>1.0411565882811751</v>
      </c>
      <c r="F12" s="17"/>
      <c r="G12" s="17"/>
      <c r="H12" s="17"/>
      <c r="I12" s="17"/>
      <c r="J12" s="17"/>
      <c r="K12" s="17"/>
      <c r="L12" s="17"/>
      <c r="M12" s="17"/>
    </row>
    <row r="13" spans="1:13" x14ac:dyDescent="0.2">
      <c r="A13" s="17" t="s">
        <v>17</v>
      </c>
      <c r="B13" s="17">
        <f t="shared" si="11"/>
        <v>0.78083315175809631</v>
      </c>
      <c r="C13" s="17">
        <f t="shared" si="11"/>
        <v>0.98249035159493681</v>
      </c>
      <c r="D13" s="17">
        <f>D9*D17</f>
        <v>0.77016519620720658</v>
      </c>
      <c r="E13" s="17">
        <f>E9*E17</f>
        <v>0.98215394583946714</v>
      </c>
      <c r="F13" s="17"/>
      <c r="G13" s="17"/>
      <c r="H13" s="17"/>
      <c r="I13" s="17"/>
      <c r="J13" s="17"/>
      <c r="K13" s="17"/>
      <c r="L13" s="17"/>
      <c r="M13" s="17"/>
    </row>
    <row r="14" spans="1:13" x14ac:dyDescent="0.2">
      <c r="A14" s="18" t="s">
        <v>18</v>
      </c>
      <c r="B14" s="18">
        <v>0.77561999999999998</v>
      </c>
      <c r="C14" s="18">
        <v>0.97650000000000003</v>
      </c>
      <c r="D14" s="18">
        <v>0.75900000000000001</v>
      </c>
      <c r="E14" s="18">
        <v>0.97332799999999997</v>
      </c>
      <c r="F14" s="17"/>
      <c r="G14" s="17"/>
      <c r="H14" s="17"/>
      <c r="I14" s="17"/>
      <c r="J14" s="17"/>
      <c r="K14" s="17"/>
      <c r="L14" s="17"/>
      <c r="M14" s="17"/>
    </row>
    <row r="15" spans="1:13" x14ac:dyDescent="0.2">
      <c r="A15" s="17"/>
      <c r="B15" s="17">
        <v>0.96399999999999997</v>
      </c>
      <c r="C15" s="17">
        <v>0.94599999999999995</v>
      </c>
      <c r="D15" s="17">
        <v>0.92800000000000005</v>
      </c>
      <c r="E15" s="17">
        <v>0.90200000000000002</v>
      </c>
      <c r="F15" s="17"/>
      <c r="G15" s="17"/>
      <c r="H15" s="17"/>
      <c r="I15" s="17"/>
      <c r="J15" s="17"/>
      <c r="K15" s="17"/>
      <c r="L15" s="17"/>
      <c r="M15" s="17"/>
    </row>
    <row r="16" spans="1:13" x14ac:dyDescent="0.2">
      <c r="A16" s="17"/>
      <c r="B16" s="17">
        <f>B15+B19</f>
        <v>0.97133333333333327</v>
      </c>
      <c r="C16" s="17">
        <f t="shared" ref="C16:E16" si="12">C15+C19</f>
        <v>0.94866666666666666</v>
      </c>
      <c r="D16" s="17">
        <f t="shared" si="12"/>
        <v>0.94133333333333336</v>
      </c>
      <c r="E16" s="17">
        <f t="shared" si="12"/>
        <v>0.91533333333333333</v>
      </c>
      <c r="F16" s="17"/>
      <c r="G16" s="17"/>
      <c r="H16" s="17"/>
      <c r="I16" s="17"/>
      <c r="J16" s="17"/>
      <c r="K16" s="17"/>
      <c r="L16" s="17"/>
      <c r="M16" s="17"/>
    </row>
    <row r="17" spans="1:13" x14ac:dyDescent="0.2">
      <c r="A17" s="17"/>
      <c r="B17" s="17">
        <f>B16+B19</f>
        <v>0.97866666666666657</v>
      </c>
      <c r="C17" s="17">
        <f t="shared" ref="C17:E17" si="13">C16+C19</f>
        <v>0.95133333333333336</v>
      </c>
      <c r="D17" s="17">
        <f t="shared" si="13"/>
        <v>0.95466666666666666</v>
      </c>
      <c r="E17" s="17">
        <f t="shared" si="13"/>
        <v>0.92866666666666664</v>
      </c>
      <c r="F17" s="17"/>
      <c r="G17" s="17"/>
      <c r="H17" s="17"/>
      <c r="I17" s="17"/>
      <c r="J17" s="17"/>
      <c r="K17" s="17"/>
      <c r="L17" s="17"/>
      <c r="M17" s="17"/>
    </row>
    <row r="18" spans="1:13" x14ac:dyDescent="0.2">
      <c r="A18" s="17"/>
      <c r="B18" s="17">
        <v>0.98599999999999999</v>
      </c>
      <c r="C18" s="17">
        <v>0.95399999999999996</v>
      </c>
      <c r="D18" s="17">
        <v>0.96799999999999997</v>
      </c>
      <c r="E18" s="17">
        <v>0.94199999999999995</v>
      </c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B19">
        <f>(B18-B15)/3</f>
        <v>7.3333333333333401E-3</v>
      </c>
      <c r="C19">
        <f t="shared" ref="C19:E19" si="14">(C18-C15)/3</f>
        <v>2.6666666666666692E-3</v>
      </c>
      <c r="D19">
        <f t="shared" si="14"/>
        <v>1.3333333333333308E-2</v>
      </c>
      <c r="E19">
        <f t="shared" si="14"/>
        <v>1.3333333333333308E-2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150" zoomScaleNormal="150" workbookViewId="0">
      <selection activeCell="C8" sqref="C8"/>
    </sheetView>
  </sheetViews>
  <sheetFormatPr baseColWidth="10" defaultRowHeight="16" x14ac:dyDescent="0.2"/>
  <cols>
    <col min="1" max="16384" width="10.83203125" style="14"/>
  </cols>
  <sheetData>
    <row r="1" spans="1:14" x14ac:dyDescent="0.2">
      <c r="B1" s="14" t="s">
        <v>39</v>
      </c>
      <c r="D1" s="14" t="s">
        <v>40</v>
      </c>
      <c r="F1" s="14" t="s">
        <v>50</v>
      </c>
      <c r="H1" s="14" t="s">
        <v>40</v>
      </c>
      <c r="K1" s="14" t="s">
        <v>50</v>
      </c>
      <c r="M1" s="14" t="s">
        <v>40</v>
      </c>
    </row>
    <row r="2" spans="1:14" x14ac:dyDescent="0.2">
      <c r="B2" s="9" t="s">
        <v>9</v>
      </c>
      <c r="C2" s="9" t="s">
        <v>3</v>
      </c>
      <c r="D2" s="9" t="s">
        <v>9</v>
      </c>
      <c r="E2" s="9" t="s">
        <v>3</v>
      </c>
      <c r="F2" s="9" t="s">
        <v>9</v>
      </c>
      <c r="G2" s="9" t="s">
        <v>3</v>
      </c>
      <c r="H2" s="9" t="s">
        <v>9</v>
      </c>
      <c r="I2" s="9" t="s">
        <v>3</v>
      </c>
      <c r="K2" s="9" t="s">
        <v>9</v>
      </c>
      <c r="L2" s="9" t="s">
        <v>3</v>
      </c>
      <c r="M2" s="9" t="s">
        <v>9</v>
      </c>
      <c r="N2" s="9" t="s">
        <v>3</v>
      </c>
    </row>
    <row r="3" spans="1:14" x14ac:dyDescent="0.2">
      <c r="A3" s="9" t="s">
        <v>0</v>
      </c>
      <c r="B3" s="13">
        <f>K20</f>
        <v>0.60899999999999999</v>
      </c>
      <c r="C3" s="13">
        <f t="shared" ref="C3:E3" si="0">L20</f>
        <v>0.71899999999999997</v>
      </c>
      <c r="D3" s="13">
        <f t="shared" si="0"/>
        <v>0.60399999999999998</v>
      </c>
      <c r="E3" s="13">
        <f t="shared" si="0"/>
        <v>0.69524099999999989</v>
      </c>
      <c r="F3">
        <v>0.76400000000000001</v>
      </c>
      <c r="G3">
        <v>0.94899999999999995</v>
      </c>
      <c r="H3">
        <v>0.745</v>
      </c>
      <c r="I3">
        <v>0.80300000000000005</v>
      </c>
      <c r="J3" s="14" t="s">
        <v>0</v>
      </c>
      <c r="K3">
        <v>0.745</v>
      </c>
      <c r="L3">
        <v>0.80300000000000005</v>
      </c>
      <c r="M3">
        <v>0.76400000000000001</v>
      </c>
      <c r="N3">
        <v>0.94899999999999995</v>
      </c>
    </row>
    <row r="4" spans="1:14" x14ac:dyDescent="0.2">
      <c r="A4" s="9" t="s">
        <v>1</v>
      </c>
      <c r="B4" s="13">
        <f>K14*B3</f>
        <v>0.57059927153908996</v>
      </c>
      <c r="C4" s="13">
        <f>L14*C3</f>
        <v>0.65577580625128651</v>
      </c>
      <c r="D4" s="13">
        <f>M14*D3</f>
        <v>0.58701283051040221</v>
      </c>
      <c r="E4" s="13">
        <f>N14*E3</f>
        <v>0.65668748818298228</v>
      </c>
      <c r="J4" s="14" t="s">
        <v>6</v>
      </c>
      <c r="K4">
        <v>0.752</v>
      </c>
      <c r="L4">
        <v>0.81899999999999995</v>
      </c>
      <c r="M4">
        <v>0.76800000000000002</v>
      </c>
      <c r="N4">
        <v>0.95599999999999996</v>
      </c>
    </row>
    <row r="5" spans="1:14" x14ac:dyDescent="0.2">
      <c r="A5" s="9" t="s">
        <v>13</v>
      </c>
      <c r="B5" s="13">
        <f>B3*F5/F3</f>
        <v>0.79791753926701559</v>
      </c>
      <c r="C5" s="13">
        <f>C3*G5/G3</f>
        <v>0.96750579557428873</v>
      </c>
      <c r="D5" s="13">
        <f>D3*H5/H3</f>
        <v>0.77506577181208047</v>
      </c>
      <c r="E5" s="13">
        <f>E3*I5/I3</f>
        <v>1.0692685367372352</v>
      </c>
      <c r="F5">
        <v>1.0009999999999999</v>
      </c>
      <c r="G5">
        <v>1.2769999999999999</v>
      </c>
      <c r="H5">
        <v>0.95599999999999996</v>
      </c>
      <c r="I5">
        <v>1.2350000000000001</v>
      </c>
      <c r="K5" s="14">
        <f>K4/K3</f>
        <v>1.0093959731543625</v>
      </c>
      <c r="L5" s="14">
        <f>L4/L3</f>
        <v>1.0199252801992527</v>
      </c>
      <c r="M5" s="14">
        <f>M4/M3</f>
        <v>1.0052356020942408</v>
      </c>
      <c r="N5" s="14">
        <f>N4/N3</f>
        <v>1.0073761854583771</v>
      </c>
    </row>
    <row r="6" spans="1:14" x14ac:dyDescent="0.2">
      <c r="A6" s="9" t="s">
        <v>14</v>
      </c>
      <c r="B6" s="13">
        <f>B3*F6/F3</f>
        <v>0.59544895287958111</v>
      </c>
      <c r="C6" s="13">
        <f>C3*G6/G3</f>
        <v>0.71445416227608005</v>
      </c>
      <c r="D6" s="13">
        <f>D3*H6/H3</f>
        <v>0.60075704697986576</v>
      </c>
      <c r="E6" s="13">
        <f>E3*I6/I3</f>
        <v>0.69091197758405964</v>
      </c>
      <c r="F6">
        <v>0.747</v>
      </c>
      <c r="G6">
        <v>0.94299999999999995</v>
      </c>
      <c r="H6">
        <v>0.74099999999999999</v>
      </c>
      <c r="I6">
        <v>0.79800000000000004</v>
      </c>
      <c r="J6" s="14" t="s">
        <v>19</v>
      </c>
      <c r="K6" s="14">
        <f>K17*L6</f>
        <v>1.0423371787021809</v>
      </c>
      <c r="L6" s="14">
        <f>AVERAGE(K5:L5)</f>
        <v>1.0146606266768075</v>
      </c>
      <c r="M6" s="14">
        <f>M17*N6</f>
        <v>1.0354218019723334</v>
      </c>
      <c r="N6" s="14">
        <f>AVERAGE(M5:N5)</f>
        <v>1.006305893776309</v>
      </c>
    </row>
    <row r="7" spans="1:14" x14ac:dyDescent="0.2">
      <c r="A7" s="9" t="s">
        <v>6</v>
      </c>
      <c r="B7" s="13">
        <f>K6*B3</f>
        <v>0.63478334182962814</v>
      </c>
      <c r="C7" s="13">
        <f>L6*C3</f>
        <v>0.72954099058062449</v>
      </c>
      <c r="D7" s="13">
        <f>M6*D3</f>
        <v>0.62539476839128938</v>
      </c>
      <c r="E7" s="13">
        <f>N6*E3</f>
        <v>0.6996251158949347</v>
      </c>
      <c r="F7" s="9"/>
      <c r="G7" s="9"/>
      <c r="H7" s="9"/>
      <c r="I7" s="9"/>
      <c r="J7" s="14" t="s">
        <v>19</v>
      </c>
      <c r="K7" s="14">
        <f>MAX(K5:L5)</f>
        <v>1.0199252801992527</v>
      </c>
      <c r="L7" s="14">
        <f>2*L5-L6</f>
        <v>1.0251899337216979</v>
      </c>
      <c r="M7" s="14">
        <f>MAX(M5:N5)</f>
        <v>1.0073761854583771</v>
      </c>
      <c r="N7" s="14">
        <f>2*N5-N6</f>
        <v>1.0084464771404453</v>
      </c>
    </row>
    <row r="8" spans="1:14" x14ac:dyDescent="0.2">
      <c r="A8" s="9" t="s">
        <v>11</v>
      </c>
      <c r="B8" s="13">
        <f>B4*K7</f>
        <v>0.58196862190599574</v>
      </c>
      <c r="C8" s="13">
        <f>C4*L7</f>
        <v>0.67229475534704941</v>
      </c>
      <c r="D8" s="13">
        <f>D4*M7</f>
        <v>0.59134274601469383</v>
      </c>
      <c r="E8" s="13">
        <f>E4*N7</f>
        <v>0.66223418404033629</v>
      </c>
      <c r="F8" s="9"/>
      <c r="G8" s="9"/>
      <c r="H8" s="9"/>
      <c r="I8" s="9"/>
    </row>
    <row r="9" spans="1:14" x14ac:dyDescent="0.2">
      <c r="A9" s="9" t="s">
        <v>7</v>
      </c>
      <c r="B9" s="13">
        <f>B3*K15</f>
        <v>0.58880470625275094</v>
      </c>
      <c r="C9" s="13">
        <f>C3*L15</f>
        <v>0.67669886771139631</v>
      </c>
      <c r="D9" s="13">
        <f t="shared" ref="D9:E10" si="1">D3*M15</f>
        <v>0.60052715895841802</v>
      </c>
      <c r="E9" s="13">
        <f t="shared" si="1"/>
        <v>0.67180588073207004</v>
      </c>
      <c r="F9" s="13"/>
      <c r="G9" s="13"/>
      <c r="H9" s="13"/>
      <c r="I9" s="13"/>
      <c r="K9" s="14" t="s">
        <v>50</v>
      </c>
      <c r="M9" s="14" t="s">
        <v>40</v>
      </c>
    </row>
    <row r="10" spans="1:14" x14ac:dyDescent="0.2">
      <c r="A10" s="9" t="s">
        <v>12</v>
      </c>
      <c r="B10" s="13">
        <f>B4*K16</f>
        <v>0.54711343544715585</v>
      </c>
      <c r="C10" s="13">
        <f>C4*L16</f>
        <v>0.61208838230868712</v>
      </c>
      <c r="D10" s="13">
        <f t="shared" si="1"/>
        <v>0.57907387261742616</v>
      </c>
      <c r="E10" s="13">
        <f t="shared" si="1"/>
        <v>0.6295900114563765</v>
      </c>
      <c r="K10" s="14" t="s">
        <v>9</v>
      </c>
      <c r="L10" s="14" t="s">
        <v>3</v>
      </c>
      <c r="M10" s="14" t="s">
        <v>9</v>
      </c>
      <c r="N10" s="14" t="s">
        <v>3</v>
      </c>
    </row>
    <row r="11" spans="1:14" x14ac:dyDescent="0.2">
      <c r="A11" s="9" t="s">
        <v>15</v>
      </c>
      <c r="B11" s="13">
        <f t="shared" ref="B11:E12" si="2">B15*B7</f>
        <v>0.60010588176996815</v>
      </c>
      <c r="C11" s="13">
        <f t="shared" si="2"/>
        <v>0.68246468016712469</v>
      </c>
      <c r="D11" s="13">
        <f t="shared" si="2"/>
        <v>0.60350862585534326</v>
      </c>
      <c r="E11" s="13">
        <f t="shared" si="2"/>
        <v>0.6608904742951961</v>
      </c>
      <c r="F11" s="13"/>
      <c r="G11" s="13"/>
      <c r="H11" s="13"/>
      <c r="I11" s="13"/>
      <c r="J11" s="14" t="s">
        <v>0</v>
      </c>
      <c r="K11" s="10">
        <v>0.76400000000000001</v>
      </c>
      <c r="L11" s="10">
        <v>0.94899999999999995</v>
      </c>
      <c r="M11" s="10">
        <v>0.745</v>
      </c>
      <c r="N11" s="10">
        <v>0.80300000000000005</v>
      </c>
    </row>
    <row r="12" spans="1:14" x14ac:dyDescent="0.2">
      <c r="A12" s="9" t="s">
        <v>16</v>
      </c>
      <c r="B12" s="13">
        <f t="shared" si="2"/>
        <v>0.55789701164793437</v>
      </c>
      <c r="C12" s="13">
        <f t="shared" si="2"/>
        <v>0.63418785360771623</v>
      </c>
      <c r="D12" s="13">
        <f t="shared" si="2"/>
        <v>0.57507043956923898</v>
      </c>
      <c r="E12" s="13">
        <f t="shared" si="2"/>
        <v>0.62888902501843391</v>
      </c>
      <c r="F12" s="13"/>
      <c r="G12" s="13"/>
      <c r="H12" s="13"/>
      <c r="I12" s="13"/>
      <c r="J12" s="14" t="s">
        <v>7</v>
      </c>
      <c r="K12" s="10">
        <v>0.72499999999999998</v>
      </c>
      <c r="L12" s="10">
        <v>0.871</v>
      </c>
      <c r="M12" s="10">
        <v>0.70299999999999996</v>
      </c>
      <c r="N12" s="10">
        <v>0.78200000000000003</v>
      </c>
    </row>
    <row r="13" spans="1:14" x14ac:dyDescent="0.2">
      <c r="A13" s="9" t="s">
        <v>17</v>
      </c>
      <c r="B13" s="13">
        <f>B17*B9</f>
        <v>0.57226167403482786</v>
      </c>
      <c r="C13" s="13">
        <f t="shared" ref="C13:E13" si="3">C17*C9</f>
        <v>0.64365227633708821</v>
      </c>
      <c r="D13" s="13">
        <f t="shared" si="3"/>
        <v>0.58849296344016055</v>
      </c>
      <c r="E13" s="13">
        <f t="shared" si="3"/>
        <v>0.64134607835645852</v>
      </c>
      <c r="F13" s="13"/>
      <c r="G13" s="13"/>
      <c r="H13" s="13"/>
      <c r="I13" s="13"/>
      <c r="K13" s="14">
        <f>K12/K11</f>
        <v>0.94895287958115182</v>
      </c>
      <c r="L13" s="14">
        <f t="shared" ref="L13:N13" si="4">L12/L11</f>
        <v>0.9178082191780822</v>
      </c>
      <c r="M13" s="14">
        <f t="shared" si="4"/>
        <v>0.94362416107382541</v>
      </c>
      <c r="N13" s="14">
        <f t="shared" si="4"/>
        <v>0.9738480697384807</v>
      </c>
    </row>
    <row r="14" spans="1:14" x14ac:dyDescent="0.2">
      <c r="A14" s="9" t="s">
        <v>18</v>
      </c>
      <c r="B14" s="13">
        <f>K21</f>
        <v>0.53900000000000003</v>
      </c>
      <c r="C14" s="13">
        <f t="shared" ref="C14:E14" si="5">L21</f>
        <v>0.58699999999999997</v>
      </c>
      <c r="D14" s="13">
        <f t="shared" si="5"/>
        <v>0.57179999999999997</v>
      </c>
      <c r="E14" s="13">
        <f t="shared" si="5"/>
        <v>0.60419999999999996</v>
      </c>
      <c r="J14" s="14" t="s">
        <v>27</v>
      </c>
      <c r="K14" s="14">
        <f>K17*L14</f>
        <v>0.93694461664875195</v>
      </c>
      <c r="L14" s="14">
        <f>AVERAGE(B37:C37)</f>
        <v>0.91206648991834016</v>
      </c>
      <c r="M14" s="14">
        <f>M17*N14</f>
        <v>0.97187554720265268</v>
      </c>
      <c r="N14" s="14">
        <f>AVERAGE(D37:E37)</f>
        <v>0.94454655030842893</v>
      </c>
    </row>
    <row r="15" spans="1:14" x14ac:dyDescent="0.2">
      <c r="B15" s="14">
        <f>'mar-o'!K11+0.028</f>
        <v>0.94537118765639061</v>
      </c>
      <c r="C15" s="14">
        <f>'mar-o'!L11+0.038</f>
        <v>0.93547132920381504</v>
      </c>
      <c r="D15" s="14">
        <f>'mar-o'!M11+0.026</f>
        <v>0.96500427627137964</v>
      </c>
      <c r="E15" s="14">
        <f>'mar-o'!N11+0.026</f>
        <v>0.94463514713849184</v>
      </c>
      <c r="J15" s="14" t="s">
        <v>20</v>
      </c>
      <c r="K15" s="14">
        <f>K17*L15</f>
        <v>0.96683859811617567</v>
      </c>
      <c r="L15" s="14">
        <f>AVERAGE(L16,K13)</f>
        <v>0.94116671448038436</v>
      </c>
      <c r="M15" s="14">
        <f>M17*N15</f>
        <v>0.99425026317618881</v>
      </c>
      <c r="N15" s="14">
        <f>AVERAGE(N16,N13)</f>
        <v>0.96629209257231685</v>
      </c>
    </row>
    <row r="16" spans="1:14" x14ac:dyDescent="0.2">
      <c r="B16" s="14">
        <f>B15+B19</f>
        <v>0.95863761489541333</v>
      </c>
      <c r="C16" s="14">
        <f>C15+C19</f>
        <v>0.94331816299881477</v>
      </c>
      <c r="D16" s="14">
        <f>D15+D19</f>
        <v>0.97248244515533389</v>
      </c>
      <c r="E16" s="14">
        <f>E15+E19</f>
        <v>0.94964748147179412</v>
      </c>
      <c r="J16" s="14" t="s">
        <v>20</v>
      </c>
      <c r="K16" s="14">
        <f>K17*L16</f>
        <v>0.95884005244418691</v>
      </c>
      <c r="L16" s="14">
        <f>AVERAGE(K13:L13)</f>
        <v>0.93338054937961701</v>
      </c>
      <c r="M16" s="14">
        <f>M17*N16</f>
        <v>0.98647566547042387</v>
      </c>
      <c r="N16" s="14">
        <f>AVERAGE(M13:N13)</f>
        <v>0.95873611540615311</v>
      </c>
    </row>
    <row r="17" spans="1:15" x14ac:dyDescent="0.2">
      <c r="B17" s="14">
        <f>B16+B19</f>
        <v>0.97190404213443604</v>
      </c>
      <c r="C17" s="14">
        <f>C16+C19</f>
        <v>0.9511649967938145</v>
      </c>
      <c r="D17" s="14">
        <f>D16+D19</f>
        <v>0.97996061403928814</v>
      </c>
      <c r="E17" s="14">
        <f>E16+E19</f>
        <v>0.9546598158050964</v>
      </c>
      <c r="K17" s="14">
        <f>POWER(K22/L22,1/3)</f>
        <v>1.0272766591091831</v>
      </c>
      <c r="M17" s="14">
        <f>POWER(M22/N22,1/3)</f>
        <v>1.0289334568902928</v>
      </c>
    </row>
    <row r="18" spans="1:15" x14ac:dyDescent="0.2">
      <c r="B18" s="14">
        <f>B14/B10</f>
        <v>0.98517046937345876</v>
      </c>
      <c r="C18" s="14">
        <f>C14/C10</f>
        <v>0.95901183058881412</v>
      </c>
      <c r="D18" s="14">
        <f>D14/D10</f>
        <v>0.98743878292324239</v>
      </c>
      <c r="E18" s="14">
        <f>E14/E10</f>
        <v>0.95967215013839879</v>
      </c>
      <c r="K18" s="14" t="s">
        <v>39</v>
      </c>
      <c r="M18" s="14" t="s">
        <v>40</v>
      </c>
    </row>
    <row r="19" spans="1:15" x14ac:dyDescent="0.2">
      <c r="B19" s="14">
        <f>(B18-B15)/3</f>
        <v>1.3266427239022716E-2</v>
      </c>
      <c r="C19" s="14">
        <f>(C18-C15)/3</f>
        <v>7.8468337949996938E-3</v>
      </c>
      <c r="D19" s="14">
        <f>(D18-D15)/3</f>
        <v>7.4781688839542504E-3</v>
      </c>
      <c r="E19" s="14">
        <f>(E18-E15)/3</f>
        <v>5.0123343333023191E-3</v>
      </c>
      <c r="K19" s="14" t="s">
        <v>9</v>
      </c>
      <c r="L19" s="14" t="s">
        <v>3</v>
      </c>
      <c r="M19" s="14" t="s">
        <v>9</v>
      </c>
      <c r="N19" s="14" t="s">
        <v>3</v>
      </c>
    </row>
    <row r="20" spans="1:15" x14ac:dyDescent="0.2">
      <c r="C20" s="14">
        <f>C17+C19</f>
        <v>0.95901183058881423</v>
      </c>
      <c r="E20" s="14">
        <f>E17+E19</f>
        <v>0.95967215013839868</v>
      </c>
      <c r="J20" s="14" t="s">
        <v>0</v>
      </c>
      <c r="K20" s="14">
        <v>0.60899999999999999</v>
      </c>
      <c r="L20" s="14">
        <v>0.71899999999999997</v>
      </c>
      <c r="M20" s="13">
        <f>F26+0.006</f>
        <v>0.60399999999999998</v>
      </c>
      <c r="N20" s="13">
        <f>G26+0.008</f>
        <v>0.69524099999999989</v>
      </c>
    </row>
    <row r="21" spans="1:15" x14ac:dyDescent="0.2">
      <c r="J21" s="14" t="s">
        <v>18</v>
      </c>
      <c r="K21">
        <v>0.53900000000000003</v>
      </c>
      <c r="L21">
        <v>0.58699999999999997</v>
      </c>
      <c r="M21">
        <v>0.57179999999999997</v>
      </c>
      <c r="N21">
        <v>0.60419999999999996</v>
      </c>
    </row>
    <row r="22" spans="1:15" x14ac:dyDescent="0.2">
      <c r="K22" s="14">
        <f>K21/K20</f>
        <v>0.88505747126436785</v>
      </c>
      <c r="L22" s="14">
        <f>L21/L20</f>
        <v>0.81641168289290678</v>
      </c>
      <c r="M22" s="14">
        <f>M21/M20</f>
        <v>0.94668874172185424</v>
      </c>
      <c r="N22" s="14">
        <f>N21/N20</f>
        <v>0.86905116355335787</v>
      </c>
    </row>
    <row r="24" spans="1:15" x14ac:dyDescent="0.2">
      <c r="A24" s="13"/>
      <c r="B24" s="13"/>
      <c r="C24" s="13" t="s">
        <v>41</v>
      </c>
      <c r="D24" s="13"/>
      <c r="E24" s="13"/>
      <c r="F24" s="13" t="s">
        <v>42</v>
      </c>
      <c r="G24" s="13"/>
      <c r="H24" s="13"/>
      <c r="I24" s="13" t="s">
        <v>43</v>
      </c>
      <c r="J24" s="13"/>
      <c r="K24" s="13"/>
      <c r="L24" s="13" t="s">
        <v>44</v>
      </c>
      <c r="M24" s="13"/>
      <c r="N24" s="13"/>
    </row>
    <row r="25" spans="1:15" x14ac:dyDescent="0.2">
      <c r="A25" s="13"/>
      <c r="B25" s="13"/>
      <c r="C25" s="13" t="s">
        <v>9</v>
      </c>
      <c r="D25" s="13" t="s">
        <v>3</v>
      </c>
      <c r="E25" s="13" t="s">
        <v>2</v>
      </c>
      <c r="F25" s="13" t="s">
        <v>9</v>
      </c>
      <c r="G25" s="13" t="s">
        <v>3</v>
      </c>
      <c r="H25" s="13" t="s">
        <v>2</v>
      </c>
      <c r="I25" s="13" t="s">
        <v>9</v>
      </c>
      <c r="J25" s="13" t="s">
        <v>3</v>
      </c>
      <c r="K25" s="13" t="s">
        <v>2</v>
      </c>
      <c r="L25" s="13" t="s">
        <v>9</v>
      </c>
      <c r="M25" s="13" t="s">
        <v>3</v>
      </c>
      <c r="N25" s="13" t="s">
        <v>2</v>
      </c>
    </row>
    <row r="26" spans="1:15" x14ac:dyDescent="0.2">
      <c r="A26" s="13" t="s">
        <v>45</v>
      </c>
      <c r="B26" s="13" t="s">
        <v>0</v>
      </c>
      <c r="C26" s="13">
        <v>0.64200000000000002</v>
      </c>
      <c r="D26" s="13">
        <f>POWER(E26,2)</f>
        <v>0.78322500000000006</v>
      </c>
      <c r="E26" s="13">
        <v>0.88500000000000001</v>
      </c>
      <c r="F26" s="13">
        <v>0.59799999999999998</v>
      </c>
      <c r="G26" s="13">
        <f>POWER(H26,2)</f>
        <v>0.68724099999999988</v>
      </c>
      <c r="H26" s="13">
        <v>0.82899999999999996</v>
      </c>
      <c r="I26" s="13">
        <v>0.45100000000000001</v>
      </c>
      <c r="J26" s="13">
        <f>POWER(K26,2)</f>
        <v>0.47609999999999991</v>
      </c>
      <c r="K26" s="13">
        <v>0.69</v>
      </c>
      <c r="L26" s="13">
        <v>0.54400000000000004</v>
      </c>
      <c r="M26" s="13">
        <f>POWER(N26,2)</f>
        <v>0.69555599999999995</v>
      </c>
      <c r="N26" s="13">
        <v>0.83399999999999996</v>
      </c>
      <c r="O26" s="13"/>
    </row>
    <row r="27" spans="1:15" x14ac:dyDescent="0.2">
      <c r="A27" s="13"/>
      <c r="B27" s="13" t="s">
        <v>47</v>
      </c>
      <c r="C27" s="13">
        <v>0.82599999999999996</v>
      </c>
      <c r="D27" s="13">
        <f t="shared" ref="D27:D31" si="6">POWER(E27,2)</f>
        <v>1.1427609999999999</v>
      </c>
      <c r="E27" s="13">
        <v>1.069</v>
      </c>
      <c r="F27" s="13">
        <v>0.71599999999999997</v>
      </c>
      <c r="G27" s="13">
        <f t="shared" ref="G27:G31" si="7">POWER(H27,2)</f>
        <v>0.91011599999999993</v>
      </c>
      <c r="H27" s="13">
        <v>0.95399999999999996</v>
      </c>
      <c r="I27" s="13">
        <v>0.53400000000000003</v>
      </c>
      <c r="J27" s="13">
        <f t="shared" ref="J27:J31" si="8">POWER(K27,2)</f>
        <v>0.6496360000000001</v>
      </c>
      <c r="K27" s="13">
        <v>0.80600000000000005</v>
      </c>
      <c r="L27" s="13">
        <v>0.77600000000000002</v>
      </c>
      <c r="M27" s="13">
        <f t="shared" ref="M27:M31" si="9">POWER(N27,2)</f>
        <v>1.0281960000000001</v>
      </c>
      <c r="N27" s="13">
        <v>1.014</v>
      </c>
      <c r="O27" s="13"/>
    </row>
    <row r="28" spans="1:15" x14ac:dyDescent="0.2">
      <c r="A28" s="13"/>
      <c r="B28" s="13" t="s">
        <v>48</v>
      </c>
      <c r="C28" s="13">
        <v>0.64500000000000002</v>
      </c>
      <c r="D28" s="13">
        <f t="shared" si="6"/>
        <v>0.78145600000000004</v>
      </c>
      <c r="E28" s="13">
        <v>0.88400000000000001</v>
      </c>
      <c r="F28" s="13">
        <v>0.59799999999999998</v>
      </c>
      <c r="G28" s="13">
        <f t="shared" si="7"/>
        <v>0.6839289999999999</v>
      </c>
      <c r="H28" s="13">
        <v>0.82699999999999996</v>
      </c>
      <c r="I28" s="13">
        <v>0.45700000000000002</v>
      </c>
      <c r="J28" s="13">
        <f t="shared" si="8"/>
        <v>0.47886399999999996</v>
      </c>
      <c r="K28" s="13">
        <v>0.69199999999999995</v>
      </c>
      <c r="L28" s="13">
        <v>0.54800000000000004</v>
      </c>
      <c r="M28" s="13">
        <f t="shared" si="9"/>
        <v>0.700569</v>
      </c>
      <c r="N28" s="13">
        <v>0.83699999999999997</v>
      </c>
      <c r="O28" s="13"/>
    </row>
    <row r="29" spans="1:15" x14ac:dyDescent="0.2">
      <c r="A29" s="13" t="s">
        <v>46</v>
      </c>
      <c r="B29" s="13" t="s">
        <v>0</v>
      </c>
      <c r="C29" s="13">
        <v>0.63900000000000001</v>
      </c>
      <c r="D29" s="13">
        <f t="shared" si="6"/>
        <v>0.77968899999999997</v>
      </c>
      <c r="E29" s="13">
        <v>0.88300000000000001</v>
      </c>
      <c r="F29" s="13">
        <v>0.59499999999999997</v>
      </c>
      <c r="G29" s="13">
        <f t="shared" si="7"/>
        <v>0.68558399999999997</v>
      </c>
      <c r="H29" s="13">
        <v>0.82799999999999996</v>
      </c>
      <c r="I29" s="13">
        <v>0.45100000000000001</v>
      </c>
      <c r="J29" s="13">
        <f t="shared" si="8"/>
        <v>0.47609999999999991</v>
      </c>
      <c r="K29" s="13">
        <v>0.69</v>
      </c>
      <c r="L29" s="13">
        <v>0.53200000000000003</v>
      </c>
      <c r="M29" s="13">
        <f t="shared" si="9"/>
        <v>0.69222399999999995</v>
      </c>
      <c r="N29" s="13">
        <v>0.83199999999999996</v>
      </c>
    </row>
    <row r="30" spans="1:15" x14ac:dyDescent="0.2">
      <c r="A30" s="13"/>
      <c r="B30" s="13" t="s">
        <v>13</v>
      </c>
      <c r="C30" s="13">
        <v>0.80600000000000005</v>
      </c>
      <c r="D30" s="13">
        <f t="shared" si="6"/>
        <v>1.1151360000000001</v>
      </c>
      <c r="E30" s="13">
        <v>1.056</v>
      </c>
      <c r="F30" s="13">
        <v>0.76800000000000002</v>
      </c>
      <c r="G30" s="13">
        <f t="shared" si="7"/>
        <v>1.0506249999999999</v>
      </c>
      <c r="H30" s="13">
        <v>1.0249999999999999</v>
      </c>
      <c r="I30" s="13">
        <v>0.55300000000000005</v>
      </c>
      <c r="J30" s="13">
        <f t="shared" si="8"/>
        <v>0.64000000000000012</v>
      </c>
      <c r="K30" s="13">
        <v>0.8</v>
      </c>
      <c r="L30" s="13">
        <v>0.71299999999999997</v>
      </c>
      <c r="M30" s="13">
        <f t="shared" si="9"/>
        <v>0.93702399999999997</v>
      </c>
      <c r="N30" s="13">
        <v>0.96799999999999997</v>
      </c>
      <c r="O30" s="13"/>
    </row>
    <row r="31" spans="1:15" x14ac:dyDescent="0.2">
      <c r="A31" s="13"/>
      <c r="B31" s="13" t="s">
        <v>49</v>
      </c>
      <c r="C31" s="13">
        <v>0.80100000000000005</v>
      </c>
      <c r="D31" s="13">
        <f t="shared" si="6"/>
        <v>1.0941160000000001</v>
      </c>
      <c r="E31" s="13">
        <v>1.046</v>
      </c>
      <c r="F31" s="13">
        <v>0.752</v>
      </c>
      <c r="G31" s="13">
        <f t="shared" si="7"/>
        <v>0.99400900000000003</v>
      </c>
      <c r="H31" s="13">
        <v>0.997</v>
      </c>
      <c r="I31" s="13">
        <v>0.54</v>
      </c>
      <c r="J31" s="13">
        <f t="shared" si="8"/>
        <v>0.62726400000000004</v>
      </c>
      <c r="K31" s="13">
        <v>0.79200000000000004</v>
      </c>
      <c r="L31" s="13">
        <v>0.70699999999999996</v>
      </c>
      <c r="M31" s="13">
        <f t="shared" si="9"/>
        <v>0.92736899999999989</v>
      </c>
      <c r="N31" s="13">
        <v>0.96299999999999997</v>
      </c>
    </row>
    <row r="32" spans="1:15" x14ac:dyDescent="0.2">
      <c r="D32" s="13"/>
    </row>
    <row r="33" spans="1:5" x14ac:dyDescent="0.2">
      <c r="B33" s="14" t="s">
        <v>4</v>
      </c>
      <c r="D33" s="14" t="s">
        <v>5</v>
      </c>
    </row>
    <row r="34" spans="1:5" x14ac:dyDescent="0.2">
      <c r="B34" s="14" t="s">
        <v>2</v>
      </c>
      <c r="C34" s="14" t="s">
        <v>2</v>
      </c>
      <c r="D34" s="14" t="s">
        <v>2</v>
      </c>
      <c r="E34" s="14" t="s">
        <v>2</v>
      </c>
    </row>
    <row r="35" spans="1:5" x14ac:dyDescent="0.2">
      <c r="A35" s="14" t="s">
        <v>51</v>
      </c>
      <c r="B35" s="10">
        <v>0.33850000000000002</v>
      </c>
      <c r="C35" s="10">
        <v>0.34370000000000001</v>
      </c>
      <c r="D35" s="14">
        <v>0.4793</v>
      </c>
      <c r="E35" s="10">
        <v>0.47349999999999998</v>
      </c>
    </row>
    <row r="36" spans="1:5" x14ac:dyDescent="0.2">
      <c r="A36" s="14" t="s">
        <v>1</v>
      </c>
      <c r="B36" s="10">
        <v>0.3095</v>
      </c>
      <c r="C36" s="10">
        <v>0.31269999999999998</v>
      </c>
      <c r="D36" s="10">
        <v>0.45569999999999999</v>
      </c>
      <c r="E36" s="10">
        <v>0.44429999999999997</v>
      </c>
    </row>
    <row r="37" spans="1:5" x14ac:dyDescent="0.2">
      <c r="B37" s="14">
        <f>B36/B35</f>
        <v>0.91432791728212692</v>
      </c>
      <c r="C37" s="14">
        <f t="shared" ref="C37:E37" si="10">C36/C35</f>
        <v>0.90980506255455329</v>
      </c>
      <c r="D37" s="14">
        <f t="shared" si="10"/>
        <v>0.9507615272272063</v>
      </c>
      <c r="E37" s="14">
        <f t="shared" si="10"/>
        <v>0.93833157338965156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50" zoomScaleNormal="150" workbookViewId="0">
      <selection activeCell="K11" sqref="K11"/>
    </sheetView>
  </sheetViews>
  <sheetFormatPr baseColWidth="10" defaultRowHeight="16" x14ac:dyDescent="0.2"/>
  <cols>
    <col min="1" max="16384" width="10.83203125" style="1"/>
  </cols>
  <sheetData>
    <row r="1" spans="1:14" x14ac:dyDescent="0.2">
      <c r="A1" s="4"/>
      <c r="B1" s="12" t="s">
        <v>10</v>
      </c>
      <c r="C1" s="12"/>
      <c r="D1" s="12" t="s">
        <v>8</v>
      </c>
      <c r="E1" s="12"/>
      <c r="F1" s="4"/>
      <c r="G1" s="12" t="s">
        <v>10</v>
      </c>
      <c r="H1" s="12"/>
      <c r="I1" s="12" t="s">
        <v>8</v>
      </c>
      <c r="J1" s="12"/>
      <c r="K1" s="24" t="s">
        <v>10</v>
      </c>
      <c r="L1" s="24"/>
      <c r="M1" s="24" t="s">
        <v>8</v>
      </c>
      <c r="N1" s="24"/>
    </row>
    <row r="2" spans="1:14" x14ac:dyDescent="0.2">
      <c r="A2" s="4"/>
      <c r="B2" s="4" t="s">
        <v>9</v>
      </c>
      <c r="C2" s="4" t="s">
        <v>3</v>
      </c>
      <c r="D2" s="4" t="s">
        <v>9</v>
      </c>
      <c r="E2" s="4" t="s">
        <v>3</v>
      </c>
      <c r="F2" s="4"/>
      <c r="G2" s="4" t="s">
        <v>9</v>
      </c>
      <c r="H2" s="4" t="s">
        <v>3</v>
      </c>
      <c r="I2" s="4" t="s">
        <v>9</v>
      </c>
      <c r="J2" s="4" t="s">
        <v>3</v>
      </c>
      <c r="K2" s="4" t="s">
        <v>9</v>
      </c>
      <c r="L2" s="4" t="s">
        <v>3</v>
      </c>
      <c r="M2" s="4" t="s">
        <v>9</v>
      </c>
      <c r="N2" s="4" t="s">
        <v>3</v>
      </c>
    </row>
    <row r="3" spans="1:14" x14ac:dyDescent="0.2">
      <c r="A3" s="4" t="s">
        <v>0</v>
      </c>
      <c r="B3" s="4">
        <v>1.1539999999999999</v>
      </c>
      <c r="C3" s="4">
        <v>1.891</v>
      </c>
      <c r="D3" s="4">
        <v>0.92</v>
      </c>
      <c r="E3" s="4">
        <v>1.2569999999999999</v>
      </c>
      <c r="F3" s="4" t="s">
        <v>0</v>
      </c>
      <c r="G3" s="4">
        <f>'mar-o'!K18</f>
        <v>1.153</v>
      </c>
      <c r="H3" s="4">
        <f>'mar-o'!L18</f>
        <v>1.9279999999999999</v>
      </c>
      <c r="I3" s="4">
        <f>'mar-o'!M18</f>
        <v>0.873</v>
      </c>
      <c r="J3" s="4">
        <f>'mar-o'!N18</f>
        <v>1.298</v>
      </c>
      <c r="K3" s="4">
        <f>B3</f>
        <v>1.1539999999999999</v>
      </c>
      <c r="L3" s="4">
        <f t="shared" ref="L3:N3" si="0">C3</f>
        <v>1.891</v>
      </c>
      <c r="M3" s="4">
        <f t="shared" si="0"/>
        <v>0.92</v>
      </c>
      <c r="N3" s="4">
        <f t="shared" si="0"/>
        <v>1.2569999999999999</v>
      </c>
    </row>
    <row r="4" spans="1:14" x14ac:dyDescent="0.2">
      <c r="A4" s="4" t="s">
        <v>6</v>
      </c>
      <c r="B4" s="4">
        <v>0.81</v>
      </c>
      <c r="C4" s="4">
        <v>0.98899999999999999</v>
      </c>
      <c r="D4" s="4">
        <v>0.86</v>
      </c>
      <c r="E4" s="4">
        <v>1.093</v>
      </c>
      <c r="F4" s="4" t="s">
        <v>1</v>
      </c>
      <c r="G4" s="4">
        <f>G3*G15*G21</f>
        <v>1.1003037193988394</v>
      </c>
      <c r="H4" s="4">
        <f>H3*H15*H21</f>
        <v>1.7607914834441827</v>
      </c>
      <c r="I4" s="4">
        <f>I3*I15*I21</f>
        <v>0.86036789944656034</v>
      </c>
      <c r="J4" s="4">
        <f>J3*J15*J21</f>
        <v>1.2591231264353582</v>
      </c>
    </row>
    <row r="5" spans="1:14" x14ac:dyDescent="0.2">
      <c r="A5" s="4" t="s">
        <v>7</v>
      </c>
      <c r="B5" s="4">
        <v>0.747</v>
      </c>
      <c r="C5" s="4">
        <f>0.966-0.05</f>
        <v>0.91599999999999993</v>
      </c>
      <c r="D5" s="4">
        <v>0.77800000000000002</v>
      </c>
      <c r="E5" s="4">
        <v>0.99</v>
      </c>
      <c r="F5" s="4" t="s">
        <v>13</v>
      </c>
      <c r="G5" s="4">
        <f>G7+(G3-G7)/(K3-K7)*(K5-K7)</f>
        <v>1.0238580592057718</v>
      </c>
      <c r="H5" s="4">
        <f>H7+(H3-H7)/(L3-L7)*(L5-L7)</f>
        <v>1.5341147325401054</v>
      </c>
      <c r="I5" s="4">
        <f>I3*M5/M3</f>
        <v>0.91949673913043473</v>
      </c>
      <c r="J5" s="4">
        <f>J3*N5/N3</f>
        <v>1.4880015910898967</v>
      </c>
      <c r="K5" s="4">
        <f>0.2*K3*L5/L3+0.8*K7*L5/L7</f>
        <v>0.86664390153133453</v>
      </c>
      <c r="L5" s="4">
        <v>1.115</v>
      </c>
      <c r="M5" s="4">
        <v>0.96899999999999997</v>
      </c>
      <c r="N5" s="4">
        <v>1.4410000000000001</v>
      </c>
    </row>
    <row r="6" spans="1:14" x14ac:dyDescent="0.2">
      <c r="A6" s="4" t="s">
        <v>1</v>
      </c>
      <c r="B6" s="4">
        <v>1.0009999999999999</v>
      </c>
      <c r="C6" s="4">
        <v>1.488</v>
      </c>
      <c r="D6" s="4">
        <v>0.88800000000000001</v>
      </c>
      <c r="E6" s="4">
        <v>1.218</v>
      </c>
      <c r="F6" s="4" t="s">
        <v>14</v>
      </c>
      <c r="G6" s="4">
        <f>G3*K6/K3</f>
        <v>1.1759800693240903</v>
      </c>
      <c r="H6" s="4">
        <f>H3*L6/L3</f>
        <v>2.2175568482284502</v>
      </c>
      <c r="I6" s="4">
        <f>I7+(I3-I7)/(M3-M7)*(M3-M6)</f>
        <v>0.860713476115047</v>
      </c>
      <c r="J6" s="4">
        <f>J7+(J3-J7)/(N3-N7)*(N3-N6)</f>
        <v>1.186670655871978</v>
      </c>
      <c r="K6" s="4">
        <v>1.177</v>
      </c>
      <c r="L6" s="4">
        <v>2.1749999999999998</v>
      </c>
      <c r="M6" s="4">
        <v>0.88400000000000001</v>
      </c>
      <c r="N6" s="4">
        <v>1.214</v>
      </c>
    </row>
    <row r="7" spans="1:14" x14ac:dyDescent="0.2">
      <c r="A7" s="4" t="s">
        <v>11</v>
      </c>
      <c r="B7" s="4">
        <v>0.79800000000000004</v>
      </c>
      <c r="C7" s="4">
        <v>0.97899999999999998</v>
      </c>
      <c r="D7" s="4">
        <v>0.83199999999999996</v>
      </c>
      <c r="E7" s="4">
        <v>1.0649999999999999</v>
      </c>
      <c r="F7" s="4" t="s">
        <v>6</v>
      </c>
      <c r="G7" s="4">
        <f>G3*G17*G20</f>
        <v>0.9984014796624936</v>
      </c>
      <c r="H7" s="4">
        <f t="shared" ref="H7:J7" si="1">H3*H17*H20</f>
        <v>1.4701591349886278</v>
      </c>
      <c r="I7" s="4">
        <f t="shared" si="1"/>
        <v>0.84228369028761751</v>
      </c>
      <c r="J7" s="4">
        <f t="shared" si="1"/>
        <v>1.1471073352314411</v>
      </c>
      <c r="K7" s="4">
        <f>B4</f>
        <v>0.81</v>
      </c>
      <c r="L7" s="4">
        <f>C4</f>
        <v>0.98899999999999999</v>
      </c>
      <c r="M7" s="4">
        <f>D4</f>
        <v>0.86</v>
      </c>
      <c r="N7" s="4">
        <f>E4</f>
        <v>1.093</v>
      </c>
    </row>
    <row r="8" spans="1:14" x14ac:dyDescent="0.2">
      <c r="A8" s="4" t="s">
        <v>12</v>
      </c>
      <c r="B8" s="4">
        <v>0.73599999999999999</v>
      </c>
      <c r="C8" s="4">
        <v>0.95699999999999996</v>
      </c>
      <c r="D8" s="4">
        <v>0.75600000000000001</v>
      </c>
      <c r="E8" s="4">
        <v>0.96699999999999997</v>
      </c>
      <c r="F8" s="4" t="s">
        <v>11</v>
      </c>
      <c r="G8" s="4">
        <f>G4*G19*G21</f>
        <v>0.97965668617616175</v>
      </c>
      <c r="H8" s="4">
        <f>H4*H19*H21</f>
        <v>1.3929975406492094</v>
      </c>
      <c r="I8" s="4">
        <f>I4*I19*I21</f>
        <v>0.83014838845981043</v>
      </c>
      <c r="J8" s="4">
        <f>J4*J19*J21</f>
        <v>1.1159770002140954</v>
      </c>
      <c r="K8" s="4"/>
      <c r="L8" s="4"/>
      <c r="M8" s="4"/>
      <c r="N8" s="4"/>
    </row>
    <row r="9" spans="1:14" x14ac:dyDescent="0.2">
      <c r="A9" s="4" t="s">
        <v>28</v>
      </c>
      <c r="B9" s="4">
        <f t="shared" ref="B9:E10" si="2">B4/B3</f>
        <v>0.70190641247833629</v>
      </c>
      <c r="C9" s="4">
        <f t="shared" si="2"/>
        <v>0.52300370174510835</v>
      </c>
      <c r="D9" s="4">
        <f t="shared" si="2"/>
        <v>0.93478260869565211</v>
      </c>
      <c r="E9" s="4">
        <f t="shared" si="2"/>
        <v>0.86953062848050922</v>
      </c>
      <c r="F9" s="4" t="s">
        <v>7</v>
      </c>
      <c r="G9" s="4">
        <f>G7*B10*G20</f>
        <v>0.93105999545407225</v>
      </c>
      <c r="H9" s="4">
        <f t="shared" ref="H9:J9" si="3">H7*C10*H20</f>
        <v>1.3597630249841821</v>
      </c>
      <c r="I9" s="4">
        <f t="shared" si="3"/>
        <v>0.78645352004516789</v>
      </c>
      <c r="J9" s="4">
        <f t="shared" si="3"/>
        <v>1.0559991526071484</v>
      </c>
      <c r="K9" s="4"/>
      <c r="L9" s="4"/>
      <c r="M9" s="4"/>
      <c r="N9" s="4"/>
    </row>
    <row r="10" spans="1:14" x14ac:dyDescent="0.2">
      <c r="A10" s="4" t="s">
        <v>29</v>
      </c>
      <c r="B10" s="4">
        <f t="shared" si="2"/>
        <v>0.92222222222222217</v>
      </c>
      <c r="C10" s="4">
        <f t="shared" si="2"/>
        <v>0.92618806875631943</v>
      </c>
      <c r="D10" s="4">
        <f t="shared" si="2"/>
        <v>0.90465116279069768</v>
      </c>
      <c r="E10" s="4">
        <f t="shared" si="2"/>
        <v>0.90576395242451968</v>
      </c>
      <c r="F10" s="4" t="s">
        <v>12</v>
      </c>
      <c r="G10" s="4">
        <f>G14/K14</f>
        <v>0.90099694663214713</v>
      </c>
      <c r="H10" s="4">
        <f t="shared" ref="H10:J10" si="4">H14/L14</f>
        <v>1.2994863161242984</v>
      </c>
      <c r="I10" s="4">
        <f t="shared" si="4"/>
        <v>0.77681100337432207</v>
      </c>
      <c r="J10" s="4">
        <f t="shared" si="4"/>
        <v>1.0271097083958196</v>
      </c>
      <c r="K10" s="4"/>
      <c r="L10" s="4"/>
      <c r="M10" s="4"/>
      <c r="N10" s="4"/>
    </row>
    <row r="11" spans="1:14" x14ac:dyDescent="0.2">
      <c r="A11" s="4" t="s">
        <v>30</v>
      </c>
      <c r="B11" s="4">
        <f t="shared" ref="B11:E12" si="5">B7/B6</f>
        <v>0.7972027972027973</v>
      </c>
      <c r="C11" s="4">
        <f t="shared" si="5"/>
        <v>0.65793010752688175</v>
      </c>
      <c r="D11" s="4">
        <f t="shared" si="5"/>
        <v>0.93693693693693691</v>
      </c>
      <c r="E11" s="4">
        <f t="shared" si="5"/>
        <v>0.87438423645320196</v>
      </c>
      <c r="F11" s="4" t="s">
        <v>15</v>
      </c>
      <c r="G11" s="4">
        <f>G7*K11</f>
        <v>0.91590475115587944</v>
      </c>
      <c r="H11" s="4">
        <f t="shared" ref="H11:J11" si="6">H7*L11</f>
        <v>1.3194256730193747</v>
      </c>
      <c r="I11" s="4">
        <f t="shared" si="6"/>
        <v>0.79090798701371112</v>
      </c>
      <c r="J11" s="4">
        <f t="shared" si="6"/>
        <v>1.0537731156839782</v>
      </c>
      <c r="K11" s="4">
        <f>PRODUCT(B20,C20,D20,E16)</f>
        <v>0.91737118765639059</v>
      </c>
      <c r="L11" s="4">
        <f>PRODUCT(B20,C20,D20,E20)</f>
        <v>0.897471329203815</v>
      </c>
      <c r="M11" s="4">
        <f>PRODUCT(B20,C20,D16,E16)</f>
        <v>0.93900427627137961</v>
      </c>
      <c r="N11" s="4">
        <f>PRODUCT(B20,C20,D16,E20)</f>
        <v>0.91863514713849181</v>
      </c>
    </row>
    <row r="12" spans="1:14" x14ac:dyDescent="0.2">
      <c r="A12" s="4" t="s">
        <v>31</v>
      </c>
      <c r="B12" s="4">
        <f t="shared" si="5"/>
        <v>0.92230576441102752</v>
      </c>
      <c r="C12" s="4">
        <f t="shared" si="5"/>
        <v>0.97752808988764039</v>
      </c>
      <c r="D12" s="4">
        <f t="shared" si="5"/>
        <v>0.90865384615384626</v>
      </c>
      <c r="E12" s="4">
        <f t="shared" si="5"/>
        <v>0.90798122065727704</v>
      </c>
      <c r="F12" s="4" t="s">
        <v>16</v>
      </c>
      <c r="G12" s="4">
        <f t="shared" ref="G12:G13" si="7">G8*K12</f>
        <v>0.90801237131111201</v>
      </c>
      <c r="H12" s="4">
        <f t="shared" ref="H12:H13" si="8">H8*L12</f>
        <v>1.2631173364951334</v>
      </c>
      <c r="I12" s="4">
        <f t="shared" ref="I12:I13" si="9">I8*M12</f>
        <v>0.78758250813679476</v>
      </c>
      <c r="J12" s="4">
        <f t="shared" ref="J12:J13" si="10">J8*N12</f>
        <v>1.03578845141279</v>
      </c>
      <c r="K12" s="4">
        <f>PRODUCT(B16,C20,D20,E16)</f>
        <v>0.92686793661900591</v>
      </c>
      <c r="L12" s="4">
        <f>PRODUCT(B16,C20,D20,E20)</f>
        <v>0.90676207217598881</v>
      </c>
      <c r="M12" s="4">
        <f>PRODUCT(B16,C20,D16,E16)</f>
        <v>0.94872497385438648</v>
      </c>
      <c r="N12" s="4">
        <f>PRODUCT(B16,C20,D16,E20)</f>
        <v>0.92814498077834795</v>
      </c>
    </row>
    <row r="13" spans="1:14" x14ac:dyDescent="0.2">
      <c r="A13" s="4"/>
      <c r="B13" s="4" t="s">
        <v>22</v>
      </c>
      <c r="C13" s="4" t="s">
        <v>20</v>
      </c>
      <c r="D13" s="4" t="s">
        <v>24</v>
      </c>
      <c r="E13" s="4" t="s">
        <v>25</v>
      </c>
      <c r="F13" s="4" t="s">
        <v>17</v>
      </c>
      <c r="G13" s="4">
        <f t="shared" si="7"/>
        <v>0.87206594075872768</v>
      </c>
      <c r="H13" s="4">
        <f t="shared" si="8"/>
        <v>1.2459779976154393</v>
      </c>
      <c r="I13" s="4">
        <f t="shared" si="9"/>
        <v>0.75399279005417119</v>
      </c>
      <c r="J13" s="4">
        <f t="shared" si="10"/>
        <v>0.99045144426184495</v>
      </c>
      <c r="K13" s="4">
        <f>PRODUCT(B20,C16,D20,E16)</f>
        <v>0.93663775161280172</v>
      </c>
      <c r="L13" s="4">
        <f>PRODUCT(B20,C16,D20,E20)</f>
        <v>0.91631995775876718</v>
      </c>
      <c r="M13" s="4">
        <f>PRODUCT(B20,C16,D16,E16)</f>
        <v>0.95872517680494018</v>
      </c>
      <c r="N13" s="4">
        <f>PRODUCT(B20,C16,D16,E20)</f>
        <v>0.93792825668138735</v>
      </c>
    </row>
    <row r="14" spans="1:14" x14ac:dyDescent="0.2">
      <c r="A14" s="4"/>
      <c r="B14" s="4">
        <f>AVERAGE(B11:E12)</f>
        <v>0.8728653749037012</v>
      </c>
      <c r="C14" s="4">
        <f>AVERAGE(B10:E10,B12:E12)</f>
        <v>0.92191179091294373</v>
      </c>
      <c r="D14" s="4">
        <f>AVERAGE(D9:E10,D11:E12)</f>
        <v>0.90533557407408005</v>
      </c>
      <c r="E14" s="4">
        <f>AVERAGE(B9:B10,D9:D10,D11:D12,B11:B12)</f>
        <v>0.87858271886143968</v>
      </c>
      <c r="F14" s="4" t="s">
        <v>18</v>
      </c>
      <c r="G14" s="4">
        <f>'mar-o'!K21</f>
        <v>0.85264399999999996</v>
      </c>
      <c r="H14" s="4">
        <f>'mar-o'!L21</f>
        <v>1.2030719999999999</v>
      </c>
      <c r="I14" s="4">
        <f>'mar-o'!M21</f>
        <v>0.75245799999999996</v>
      </c>
      <c r="J14" s="4">
        <f>'mar-o'!N21</f>
        <v>0.97332799999999997</v>
      </c>
      <c r="K14" s="4">
        <f>PRODUCT(B16,C16,D20,E16)</f>
        <v>0.94633395061671788</v>
      </c>
      <c r="L14" s="4">
        <f>PRODUCT(B16,C16,D20,E20)</f>
        <v>0.92580582424919022</v>
      </c>
      <c r="M14" s="4">
        <f>PRODUCT(B16,C16,D16,E16)</f>
        <v>0.96865002778212816</v>
      </c>
      <c r="N14" s="4">
        <f>PRODUCT(B16:D16,E20)</f>
        <v>0.9476378151659981</v>
      </c>
    </row>
    <row r="15" spans="1:14" x14ac:dyDescent="0.2">
      <c r="A15" s="4"/>
      <c r="B15" s="4">
        <v>1.1379999999999999</v>
      </c>
      <c r="C15" s="4">
        <v>1.0720000000000001</v>
      </c>
      <c r="D15" s="4">
        <v>1.0920000000000001</v>
      </c>
      <c r="E15" s="4">
        <v>1.1359999999999999</v>
      </c>
      <c r="F15" s="4" t="s">
        <v>27</v>
      </c>
      <c r="G15" s="4">
        <f>A23</f>
        <v>0.95699305132650425</v>
      </c>
      <c r="H15" s="4">
        <f>G15</f>
        <v>0.95699305132650425</v>
      </c>
      <c r="I15" s="4">
        <f>H15</f>
        <v>0.95699305132650425</v>
      </c>
      <c r="J15" s="4">
        <f t="shared" ref="J15" si="11">I15</f>
        <v>0.95699305132650425</v>
      </c>
      <c r="K15" s="4"/>
      <c r="L15" s="4"/>
      <c r="M15" s="4"/>
      <c r="N15" s="4"/>
    </row>
    <row r="16" spans="1:14" x14ac:dyDescent="0.2">
      <c r="A16" s="5">
        <f>PRODUCT(B16:E16)</f>
        <v>0.96865002778212816</v>
      </c>
      <c r="B16" s="5">
        <f>B14*B15</f>
        <v>0.99332079664041184</v>
      </c>
      <c r="C16" s="5">
        <f>C14*C15</f>
        <v>0.98828943985867579</v>
      </c>
      <c r="D16" s="5">
        <f t="shared" ref="D16:E16" si="12">D14*D15</f>
        <v>0.98862644688889545</v>
      </c>
      <c r="E16" s="5">
        <f t="shared" si="12"/>
        <v>0.99806996862659536</v>
      </c>
      <c r="F16" s="4"/>
      <c r="G16" s="4">
        <v>1.22</v>
      </c>
      <c r="H16" s="4">
        <v>1.46</v>
      </c>
      <c r="I16" s="4">
        <v>1</v>
      </c>
      <c r="J16" s="4">
        <v>1</v>
      </c>
      <c r="K16" s="11" t="s">
        <v>10</v>
      </c>
      <c r="L16" s="11"/>
      <c r="M16" s="11" t="s">
        <v>8</v>
      </c>
      <c r="N16" s="11"/>
    </row>
    <row r="17" spans="1:14" x14ac:dyDescent="0.2">
      <c r="A17" s="4"/>
      <c r="B17" s="4" t="s">
        <v>21</v>
      </c>
      <c r="C17" s="4" t="s">
        <v>19</v>
      </c>
      <c r="D17" s="4" t="s">
        <v>23</v>
      </c>
      <c r="E17" s="4" t="s">
        <v>26</v>
      </c>
      <c r="F17" s="4" t="str">
        <f>A9</f>
        <v>MF-IPS+</v>
      </c>
      <c r="G17" s="4">
        <f>B9*G16</f>
        <v>0.85632582322357031</v>
      </c>
      <c r="H17" s="4">
        <f t="shared" ref="H17:J17" si="13">C9*H16</f>
        <v>0.76358540454785817</v>
      </c>
      <c r="I17" s="4">
        <f t="shared" si="13"/>
        <v>0.93478260869565211</v>
      </c>
      <c r="J17" s="4">
        <f t="shared" si="13"/>
        <v>0.86953062848050922</v>
      </c>
      <c r="K17" s="11" t="s">
        <v>9</v>
      </c>
      <c r="L17" s="11" t="s">
        <v>3</v>
      </c>
      <c r="M17" s="11" t="s">
        <v>9</v>
      </c>
      <c r="N17" s="11" t="s">
        <v>3</v>
      </c>
    </row>
    <row r="18" spans="1:14" x14ac:dyDescent="0.2">
      <c r="A18" s="4"/>
      <c r="B18" s="4">
        <f>AVERAGE(B9:E10)</f>
        <v>0.83600609469917064</v>
      </c>
      <c r="C18" s="4">
        <f>AVERAGE(B9:E9,B11:E11)</f>
        <v>0.786959678689928</v>
      </c>
      <c r="D18" s="4">
        <f>AVERAGE(B9:C10,B11:C12)</f>
        <v>0.80353589552879168</v>
      </c>
      <c r="E18" s="4">
        <f>AVERAGE(C9:C10,E9:E10,E11:E12,C11:C12)</f>
        <v>0.83028875074143227</v>
      </c>
      <c r="F18" s="4"/>
      <c r="G18" s="4">
        <v>1.1200000000000001</v>
      </c>
      <c r="H18" s="4">
        <v>1.26</v>
      </c>
      <c r="I18" s="4">
        <v>1</v>
      </c>
      <c r="J18" s="4">
        <v>1</v>
      </c>
      <c r="K18" s="11">
        <v>1.153</v>
      </c>
      <c r="L18" s="11">
        <v>1.9279999999999999</v>
      </c>
      <c r="M18" s="11">
        <v>0.873</v>
      </c>
      <c r="N18" s="11">
        <v>1.298</v>
      </c>
    </row>
    <row r="19" spans="1:14" x14ac:dyDescent="0.2">
      <c r="A19" s="4"/>
      <c r="B19" s="4">
        <v>1.1759999999999999</v>
      </c>
      <c r="C19" s="4">
        <v>1.23</v>
      </c>
      <c r="D19" s="4">
        <v>1.202</v>
      </c>
      <c r="E19" s="4">
        <f>B19</f>
        <v>1.1759999999999999</v>
      </c>
      <c r="F19" s="4" t="str">
        <f>A11</f>
        <v>NFM-IPS+</v>
      </c>
      <c r="G19" s="4">
        <f>B11*G18</f>
        <v>0.89286713286713304</v>
      </c>
      <c r="H19" s="4">
        <f t="shared" ref="H19:J19" si="14">C11*H18</f>
        <v>0.82899193548387096</v>
      </c>
      <c r="I19" s="4">
        <f t="shared" si="14"/>
        <v>0.93693693693693691</v>
      </c>
      <c r="J19" s="4">
        <f t="shared" si="14"/>
        <v>0.87438423645320196</v>
      </c>
      <c r="K19" s="11">
        <v>0.86299999999999999</v>
      </c>
      <c r="L19" s="11">
        <v>1.248</v>
      </c>
      <c r="M19" s="11">
        <v>0.75700000000000001</v>
      </c>
      <c r="N19" s="11">
        <v>1.016</v>
      </c>
    </row>
    <row r="20" spans="1:14" x14ac:dyDescent="0.2">
      <c r="A20" s="5">
        <f>PRODUCT(B20:E20)</f>
        <v>0.897471329203815</v>
      </c>
      <c r="B20" s="5">
        <f>B18*B19</f>
        <v>0.98314316736622465</v>
      </c>
      <c r="C20" s="5">
        <f>C18*C19</f>
        <v>0.96796040478861145</v>
      </c>
      <c r="D20" s="5">
        <f t="shared" ref="D20" si="15">D18*D19</f>
        <v>0.96585014642560751</v>
      </c>
      <c r="E20" s="5">
        <f t="shared" ref="E20" si="16">E18*E19</f>
        <v>0.97641957087192432</v>
      </c>
      <c r="F20" s="4"/>
      <c r="G20" s="4">
        <f>POWER((G10/G3)/(G15*G17*B10), 1/3)</f>
        <v>1.0111995506477891</v>
      </c>
      <c r="H20" s="4">
        <f t="shared" ref="H20:J20" si="17">POWER((H10/H3)/(H15*H17*C10), 1/3)</f>
        <v>0.99861871001334401</v>
      </c>
      <c r="I20" s="4">
        <f t="shared" si="17"/>
        <v>1.0321279137225394</v>
      </c>
      <c r="J20" s="4">
        <f t="shared" si="17"/>
        <v>1.0163527817346705</v>
      </c>
      <c r="K20" s="11">
        <v>0.98799999999999999</v>
      </c>
      <c r="L20" s="11">
        <v>0.96399999999999997</v>
      </c>
      <c r="M20" s="11">
        <v>0.99399999999999999</v>
      </c>
      <c r="N20" s="11">
        <v>0.95799999999999996</v>
      </c>
    </row>
    <row r="21" spans="1:14" x14ac:dyDescent="0.2">
      <c r="A21" s="4"/>
      <c r="B21" s="4">
        <f t="shared" ref="B21:E23" si="18">B6/B3</f>
        <v>0.86741767764298094</v>
      </c>
      <c r="C21" s="4">
        <f t="shared" si="18"/>
        <v>0.78688524590163933</v>
      </c>
      <c r="D21" s="4">
        <f t="shared" si="18"/>
        <v>0.9652173913043478</v>
      </c>
      <c r="E21" s="4">
        <f t="shared" si="18"/>
        <v>0.96897374701670647</v>
      </c>
      <c r="F21" s="4"/>
      <c r="G21" s="4">
        <f>POWER((G10/G3)/(G15*G19*B12), 1/3)</f>
        <v>0.99718213505375719</v>
      </c>
      <c r="H21" s="4">
        <f>POWER((H10/H3)/(H15*H19*C12), 1/3)</f>
        <v>0.95431580170003971</v>
      </c>
      <c r="I21" s="4">
        <f>POWER((I10/I3)/(I15*I19*D12), 1/3)</f>
        <v>1.0298196403305295</v>
      </c>
      <c r="J21" s="4">
        <f>POWER((J10/J3)/(J15*J19*E12), 1/3)</f>
        <v>1.0136422958064097</v>
      </c>
      <c r="K21" s="5">
        <f>K19*K20</f>
        <v>0.85264399999999996</v>
      </c>
      <c r="L21" s="5">
        <f>L19*L20</f>
        <v>1.2030719999999999</v>
      </c>
      <c r="M21" s="5">
        <f>M19*M20</f>
        <v>0.75245799999999996</v>
      </c>
      <c r="N21" s="5">
        <f>N19*N20</f>
        <v>0.97332799999999997</v>
      </c>
    </row>
    <row r="22" spans="1:14" x14ac:dyDescent="0.2">
      <c r="A22" s="4"/>
      <c r="B22" s="4">
        <f t="shared" si="18"/>
        <v>0.98518518518518516</v>
      </c>
      <c r="C22" s="4">
        <f t="shared" si="18"/>
        <v>0.98988877654196161</v>
      </c>
      <c r="D22" s="4">
        <f t="shared" si="18"/>
        <v>0.96744186046511627</v>
      </c>
      <c r="E22" s="4">
        <f t="shared" si="18"/>
        <v>0.9743824336688014</v>
      </c>
      <c r="F22" s="4" t="s">
        <v>12</v>
      </c>
      <c r="G22" s="4">
        <f>G9*G15*G20</f>
        <v>0.90099694663214724</v>
      </c>
      <c r="H22" s="4">
        <f>H9*H15*H20</f>
        <v>1.2994863161242982</v>
      </c>
      <c r="I22" s="4">
        <f>I9*I15*I20</f>
        <v>0.77681100337432218</v>
      </c>
      <c r="J22" s="4">
        <f>J9*J15*J20</f>
        <v>1.0271097083958198</v>
      </c>
      <c r="K22" s="1">
        <f>K21/K18</f>
        <v>0.73950043365134421</v>
      </c>
      <c r="L22" s="1">
        <f t="shared" ref="L22:N22" si="19">L21/L18</f>
        <v>0.624</v>
      </c>
      <c r="M22" s="1">
        <f t="shared" si="19"/>
        <v>0.86192210767468491</v>
      </c>
      <c r="N22" s="1">
        <f t="shared" si="19"/>
        <v>0.74986748844375961</v>
      </c>
    </row>
    <row r="23" spans="1:14" x14ac:dyDescent="0.2">
      <c r="A23" s="4">
        <f>AVERAGE(B21:E23)</f>
        <v>0.95699305132650425</v>
      </c>
      <c r="B23" s="4">
        <f t="shared" si="18"/>
        <v>0.98527443105756363</v>
      </c>
      <c r="C23" s="4">
        <f t="shared" si="18"/>
        <v>1.044759825327511</v>
      </c>
      <c r="D23" s="4">
        <f t="shared" si="18"/>
        <v>0.97172236503856035</v>
      </c>
      <c r="E23" s="4">
        <f t="shared" si="18"/>
        <v>0.97676767676767673</v>
      </c>
      <c r="F23" s="4"/>
      <c r="G23" s="4">
        <f>G8*B12*G21</f>
        <v>0.90099694663214724</v>
      </c>
      <c r="H23" s="4">
        <f>H8*C12*H21</f>
        <v>1.2994863161242984</v>
      </c>
      <c r="I23" s="4">
        <f>I8*D12*I21</f>
        <v>0.77681100337432207</v>
      </c>
      <c r="J23" s="4">
        <f>J8*E12*J21</f>
        <v>1.0271097083958203</v>
      </c>
      <c r="K23" s="4"/>
      <c r="L23" s="4"/>
      <c r="M23" s="4"/>
      <c r="N23" s="4"/>
    </row>
  </sheetData>
  <mergeCells count="2">
    <mergeCell ref="K1:L1"/>
    <mergeCell ref="M1:N1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50" zoomScaleNormal="150" workbookViewId="0">
      <selection activeCell="D6" sqref="D6"/>
    </sheetView>
  </sheetViews>
  <sheetFormatPr baseColWidth="10" defaultRowHeight="16" x14ac:dyDescent="0.2"/>
  <sheetData>
    <row r="1" spans="1:9" x14ac:dyDescent="0.2">
      <c r="A1" s="2"/>
      <c r="B1" s="24" t="s">
        <v>10</v>
      </c>
      <c r="C1" s="24"/>
      <c r="D1" s="24" t="s">
        <v>8</v>
      </c>
      <c r="E1" s="24"/>
      <c r="F1" s="25" t="s">
        <v>4</v>
      </c>
      <c r="G1" s="25"/>
      <c r="H1" s="25" t="s">
        <v>5</v>
      </c>
      <c r="I1" s="25"/>
    </row>
    <row r="2" spans="1:9" x14ac:dyDescent="0.2">
      <c r="A2" s="2"/>
      <c r="B2" s="4" t="s">
        <v>9</v>
      </c>
      <c r="C2" s="4" t="s">
        <v>3</v>
      </c>
      <c r="D2" s="4" t="s">
        <v>9</v>
      </c>
      <c r="E2" s="4" t="s">
        <v>3</v>
      </c>
      <c r="F2" s="4" t="s">
        <v>3</v>
      </c>
      <c r="G2" s="4" t="s">
        <v>2</v>
      </c>
      <c r="H2" s="4" t="s">
        <v>3</v>
      </c>
      <c r="I2" s="4" t="s">
        <v>2</v>
      </c>
    </row>
    <row r="3" spans="1:9" x14ac:dyDescent="0.2">
      <c r="A3" s="2" t="s">
        <v>37</v>
      </c>
      <c r="B3" s="4">
        <f>C3*B16</f>
        <v>0.81248774694025805</v>
      </c>
      <c r="C3" s="4">
        <f>C9+C11*C14</f>
        <v>1.0441845518867925</v>
      </c>
      <c r="D3" s="4">
        <f>E3*D17</f>
        <v>0.7835445223807268</v>
      </c>
      <c r="E3" s="4">
        <f>E9-E11*E14</f>
        <v>1.0278088183748311</v>
      </c>
      <c r="F3" s="2"/>
      <c r="G3" s="2"/>
      <c r="H3" s="4"/>
      <c r="I3" s="4"/>
    </row>
    <row r="4" spans="1:9" x14ac:dyDescent="0.2">
      <c r="A4" s="6" t="s">
        <v>36</v>
      </c>
      <c r="B4" s="4">
        <f>C4*B20</f>
        <v>0.79124799940931523</v>
      </c>
      <c r="C4" s="4">
        <f>C9-C12*C14</f>
        <v>1.0029852594339623</v>
      </c>
      <c r="D4" s="4">
        <f>E4*D19</f>
        <v>0.7739549336737378</v>
      </c>
      <c r="E4" s="4">
        <f>E3-E12*E14</f>
        <v>1.0060164910248985</v>
      </c>
      <c r="F4" s="2"/>
      <c r="G4" s="2"/>
      <c r="H4" s="2"/>
      <c r="I4" s="2"/>
    </row>
    <row r="5" spans="1:9" x14ac:dyDescent="0.2">
      <c r="A5" s="6" t="s">
        <v>35</v>
      </c>
      <c r="B5" s="4">
        <f>C5*B21</f>
        <v>0.78242698291980028</v>
      </c>
      <c r="C5" s="4">
        <f>C6*F10</f>
        <v>0.98842537601234093</v>
      </c>
      <c r="D5" s="4">
        <f>E5*D21</f>
        <v>0.76129449819981987</v>
      </c>
      <c r="E5" s="4">
        <f>H10*E6</f>
        <v>0.98066043219974175</v>
      </c>
      <c r="F5" s="2">
        <f>AVERAGE(G5,I5)</f>
        <v>0.39369999999999999</v>
      </c>
      <c r="G5" s="2">
        <v>0.31929999999999997</v>
      </c>
      <c r="H5" s="4">
        <f>I5</f>
        <v>0.46810000000000002</v>
      </c>
      <c r="I5" s="2">
        <v>0.46810000000000002</v>
      </c>
    </row>
    <row r="6" spans="1:9" x14ac:dyDescent="0.2">
      <c r="A6" s="2" t="s">
        <v>32</v>
      </c>
      <c r="B6" s="15">
        <f>'mar-n'!B14</f>
        <v>0.77561999999999998</v>
      </c>
      <c r="C6" s="15">
        <f>'mar-n'!C14</f>
        <v>0.97650000000000003</v>
      </c>
      <c r="D6" s="15">
        <f>'mar-n'!D14</f>
        <v>0.75900000000000001</v>
      </c>
      <c r="E6" s="15">
        <f>'mar-n'!E14</f>
        <v>0.97332799999999997</v>
      </c>
      <c r="F6" s="22">
        <f t="shared" ref="F6:F8" si="0">AVERAGE(G6,I6)</f>
        <v>0.38895000000000002</v>
      </c>
      <c r="G6" s="2">
        <v>0.31330000000000002</v>
      </c>
      <c r="H6" s="21">
        <f t="shared" ref="H6:H8" si="1">I6</f>
        <v>0.46460000000000001</v>
      </c>
      <c r="I6" s="4">
        <v>0.46460000000000001</v>
      </c>
    </row>
    <row r="7" spans="1:9" x14ac:dyDescent="0.2">
      <c r="A7" s="2" t="s">
        <v>33</v>
      </c>
      <c r="B7" s="4">
        <f>C7*B19</f>
        <v>0.78015607273056098</v>
      </c>
      <c r="C7" s="4">
        <f>C6*F12</f>
        <v>0.99231681450057851</v>
      </c>
      <c r="D7" s="4">
        <f>E7*D20</f>
        <v>0.76143305580558041</v>
      </c>
      <c r="E7" s="4">
        <f>E6*H12</f>
        <v>0.98526938958243648</v>
      </c>
      <c r="F7" s="22">
        <f t="shared" si="0"/>
        <v>0.39524999999999999</v>
      </c>
      <c r="G7" s="2">
        <v>0.32019999999999998</v>
      </c>
      <c r="H7" s="21">
        <f t="shared" si="1"/>
        <v>0.4703</v>
      </c>
      <c r="I7" s="4">
        <v>0.4703</v>
      </c>
    </row>
    <row r="8" spans="1:9" x14ac:dyDescent="0.2">
      <c r="A8" s="6" t="s">
        <v>34</v>
      </c>
      <c r="B8" s="4">
        <f>C8*B18</f>
        <v>0.78397170455572307</v>
      </c>
      <c r="C8" s="4">
        <f>C6*F13</f>
        <v>1.0006018125723102</v>
      </c>
      <c r="D8" s="4">
        <f>E8*D18</f>
        <v>0.76241584158415832</v>
      </c>
      <c r="E8" s="4">
        <f>E6*H13</f>
        <v>0.99553479466207484</v>
      </c>
      <c r="F8" s="22">
        <f t="shared" si="0"/>
        <v>0.39855000000000002</v>
      </c>
      <c r="G8" s="2">
        <v>0.32190000000000002</v>
      </c>
      <c r="H8" s="21">
        <f t="shared" si="1"/>
        <v>0.47520000000000001</v>
      </c>
      <c r="I8" s="4">
        <v>0.47520000000000001</v>
      </c>
    </row>
    <row r="9" spans="1:9" x14ac:dyDescent="0.2">
      <c r="A9" s="2" t="str">
        <f>'mar-n'!A10</f>
        <v>NFM-DR</v>
      </c>
      <c r="B9" s="16">
        <f>'mar-n'!B10</f>
        <v>0.78663286004056798</v>
      </c>
      <c r="C9" s="16">
        <f>'mar-n'!C10</f>
        <v>1.0235849056603774</v>
      </c>
      <c r="D9" s="16">
        <f>'mar-n'!D10</f>
        <v>0.78409090909090917</v>
      </c>
      <c r="E9" s="16">
        <f>'mar-n'!E10</f>
        <v>1.0332569002123142</v>
      </c>
      <c r="F9" s="2"/>
      <c r="G9" s="2" t="s">
        <v>38</v>
      </c>
      <c r="H9" s="4"/>
      <c r="I9" s="4" t="s">
        <v>38</v>
      </c>
    </row>
    <row r="10" spans="1:9" x14ac:dyDescent="0.2">
      <c r="A10" s="2"/>
      <c r="B10" s="2">
        <f>B9-B6</f>
        <v>1.1012860040568007E-2</v>
      </c>
      <c r="C10" s="2">
        <f>C9-C6</f>
        <v>4.7084905660377374E-2</v>
      </c>
      <c r="D10" s="2">
        <f>D9-D6</f>
        <v>2.5090909090909164E-2</v>
      </c>
      <c r="E10" s="2">
        <f>E9-E6</f>
        <v>5.9928900212314229E-2</v>
      </c>
      <c r="F10" s="2">
        <f>F5/G10</f>
        <v>1.0122123666281013</v>
      </c>
      <c r="G10" s="2">
        <f>MIN(F5:F8)</f>
        <v>0.38895000000000002</v>
      </c>
      <c r="H10" s="4">
        <f>H5/I10</f>
        <v>1.0075333620318554</v>
      </c>
      <c r="I10" s="4">
        <f>MIN(H5:H8)</f>
        <v>0.46460000000000001</v>
      </c>
    </row>
    <row r="11" spans="1:9" x14ac:dyDescent="0.2">
      <c r="A11" s="2"/>
      <c r="B11" s="2"/>
      <c r="C11" s="2">
        <v>7</v>
      </c>
      <c r="D11" s="2"/>
      <c r="E11" s="2">
        <v>1</v>
      </c>
      <c r="F11" s="2">
        <f>F6/G11</f>
        <v>1</v>
      </c>
      <c r="G11" s="2">
        <f>G10</f>
        <v>0.38895000000000002</v>
      </c>
      <c r="H11" s="4">
        <f>H6/I11</f>
        <v>1</v>
      </c>
      <c r="I11" s="4">
        <f>I10</f>
        <v>0.46460000000000001</v>
      </c>
    </row>
    <row r="12" spans="1:9" x14ac:dyDescent="0.2">
      <c r="A12" s="2"/>
      <c r="B12" s="2"/>
      <c r="C12" s="2">
        <v>7</v>
      </c>
      <c r="D12" s="2"/>
      <c r="E12" s="2">
        <v>4</v>
      </c>
      <c r="F12" s="2">
        <f>F7/G12</f>
        <v>1.0161974546856922</v>
      </c>
      <c r="G12" s="2">
        <f>G11</f>
        <v>0.38895000000000002</v>
      </c>
      <c r="H12" s="4">
        <f>H7/I12</f>
        <v>1.0122686181661644</v>
      </c>
      <c r="I12" s="4">
        <f>I11</f>
        <v>0.46460000000000001</v>
      </c>
    </row>
    <row r="13" spans="1:9" x14ac:dyDescent="0.2">
      <c r="A13" s="2"/>
      <c r="B13" s="2"/>
      <c r="C13" s="2">
        <v>9</v>
      </c>
      <c r="D13" s="2"/>
      <c r="E13" s="2">
        <v>6</v>
      </c>
      <c r="F13" s="2">
        <f>F8/G13</f>
        <v>1.024681835711531</v>
      </c>
      <c r="G13" s="2">
        <f>G12</f>
        <v>0.38895000000000002</v>
      </c>
      <c r="H13" s="4">
        <f>H8/I13</f>
        <v>1.0228153250107619</v>
      </c>
      <c r="I13" s="4">
        <f>I12</f>
        <v>0.46460000000000001</v>
      </c>
    </row>
    <row r="14" spans="1:9" x14ac:dyDescent="0.2">
      <c r="A14" s="2"/>
      <c r="B14" s="2"/>
      <c r="C14" s="2">
        <f>C10/SUM(C12:C13)</f>
        <v>2.9428066037735859E-3</v>
      </c>
      <c r="D14" s="2"/>
      <c r="E14" s="2">
        <f>E10/SUM(E11:E13)</f>
        <v>5.448081837483112E-3</v>
      </c>
      <c r="F14" s="2"/>
      <c r="G14" s="2"/>
      <c r="H14" s="2"/>
      <c r="I14" s="2"/>
    </row>
    <row r="15" spans="1:9" x14ac:dyDescent="0.2">
      <c r="A15" s="2" t="s">
        <v>32</v>
      </c>
      <c r="B15" s="2"/>
      <c r="C15" s="2">
        <f>C4-C13*C14</f>
        <v>0.97650000000000003</v>
      </c>
      <c r="D15" s="2"/>
      <c r="E15" s="2">
        <f>E4-E13*E14</f>
        <v>0.97332799999999986</v>
      </c>
      <c r="F15" s="2"/>
      <c r="G15" s="2"/>
      <c r="H15" s="2"/>
      <c r="I15" s="2"/>
    </row>
    <row r="16" spans="1:9" x14ac:dyDescent="0.2">
      <c r="A16" s="2">
        <v>0</v>
      </c>
      <c r="B16">
        <f>B17-C17</f>
        <v>0.77810741929875404</v>
      </c>
      <c r="D16" s="7">
        <f>D9/E9*1</f>
        <v>0.75885378450392516</v>
      </c>
      <c r="E16" s="2">
        <f>(D23-D16)/(A23-A16)</f>
        <v>3.4908348190201646E-3</v>
      </c>
    </row>
    <row r="17" spans="1:5" x14ac:dyDescent="0.2">
      <c r="A17" s="2">
        <v>1</v>
      </c>
      <c r="B17" s="7">
        <f>B9/C9*1.016</f>
        <v>0.78080380179658071</v>
      </c>
      <c r="C17">
        <f>(B23-B17)/(A23-A17)</f>
        <v>2.6963824978267102E-3</v>
      </c>
      <c r="D17">
        <f>D16+E16</f>
        <v>0.76234461932294528</v>
      </c>
      <c r="E17" s="2">
        <f>E16</f>
        <v>3.4908348190201646E-3</v>
      </c>
    </row>
    <row r="18" spans="1:5" x14ac:dyDescent="0.2">
      <c r="A18" s="2">
        <v>2</v>
      </c>
      <c r="B18">
        <f>B17+C17</f>
        <v>0.78350018429440738</v>
      </c>
      <c r="C18">
        <f>C17</f>
        <v>2.6963824978267102E-3</v>
      </c>
      <c r="D18">
        <f t="shared" ref="D18:D21" si="2">D17+E17</f>
        <v>0.76583545414196541</v>
      </c>
      <c r="E18" s="2">
        <f t="shared" ref="E18:E22" si="3">E17</f>
        <v>3.4908348190201646E-3</v>
      </c>
    </row>
    <row r="19" spans="1:5" x14ac:dyDescent="0.2">
      <c r="A19" s="2">
        <v>3</v>
      </c>
      <c r="B19">
        <f t="shared" ref="B19:B22" si="4">B18+C18</f>
        <v>0.78619656679223404</v>
      </c>
      <c r="C19">
        <f t="shared" ref="C19:C22" si="5">C18</f>
        <v>2.6963824978267102E-3</v>
      </c>
      <c r="D19">
        <f t="shared" si="2"/>
        <v>0.76932628896098554</v>
      </c>
      <c r="E19" s="2">
        <f t="shared" si="3"/>
        <v>3.4908348190201646E-3</v>
      </c>
    </row>
    <row r="20" spans="1:5" x14ac:dyDescent="0.2">
      <c r="A20" s="2">
        <v>4</v>
      </c>
      <c r="B20">
        <f t="shared" si="4"/>
        <v>0.78889294929006071</v>
      </c>
      <c r="C20">
        <f t="shared" si="5"/>
        <v>2.6963824978267102E-3</v>
      </c>
      <c r="D20">
        <f t="shared" si="2"/>
        <v>0.77281712378000567</v>
      </c>
      <c r="E20" s="2">
        <f t="shared" si="3"/>
        <v>3.4908348190201646E-3</v>
      </c>
    </row>
    <row r="21" spans="1:5" x14ac:dyDescent="0.2">
      <c r="A21" s="2">
        <v>5</v>
      </c>
      <c r="B21">
        <f t="shared" si="4"/>
        <v>0.79158933178788737</v>
      </c>
      <c r="C21">
        <f t="shared" si="5"/>
        <v>2.6963824978267102E-3</v>
      </c>
      <c r="D21">
        <f t="shared" si="2"/>
        <v>0.77630795859902579</v>
      </c>
      <c r="E21" s="2">
        <f t="shared" si="3"/>
        <v>3.4908348190201646E-3</v>
      </c>
    </row>
    <row r="22" spans="1:5" x14ac:dyDescent="0.2">
      <c r="A22" s="2">
        <v>6</v>
      </c>
      <c r="B22">
        <f t="shared" si="4"/>
        <v>0.79428571428571404</v>
      </c>
      <c r="C22">
        <f t="shared" si="5"/>
        <v>2.6963824978267102E-3</v>
      </c>
      <c r="D22">
        <f>D21+E21</f>
        <v>0.77979879341804592</v>
      </c>
      <c r="E22" s="2">
        <f t="shared" si="3"/>
        <v>3.4908348190201646E-3</v>
      </c>
    </row>
    <row r="23" spans="1:5" x14ac:dyDescent="0.2">
      <c r="A23" s="2">
        <v>6</v>
      </c>
      <c r="B23">
        <f>B6/C6</f>
        <v>0.79428571428571426</v>
      </c>
      <c r="D23">
        <f>D6/E6</f>
        <v>0.77979879341804614</v>
      </c>
    </row>
  </sheetData>
  <mergeCells count="4">
    <mergeCell ref="B1:C1"/>
    <mergeCell ref="D1:E1"/>
    <mergeCell ref="H1:I1"/>
    <mergeCell ref="F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150" zoomScaleNormal="150" workbookViewId="0">
      <selection activeCell="B13" sqref="B13:C13"/>
    </sheetView>
  </sheetViews>
  <sheetFormatPr baseColWidth="10" defaultRowHeight="16" x14ac:dyDescent="0.2"/>
  <sheetData>
    <row r="1" spans="1:13" x14ac:dyDescent="0.2">
      <c r="B1" t="s">
        <v>10</v>
      </c>
      <c r="F1" t="s">
        <v>8</v>
      </c>
    </row>
    <row r="2" spans="1:13" x14ac:dyDescent="0.2">
      <c r="B2" t="s">
        <v>9</v>
      </c>
      <c r="C2" t="s">
        <v>3</v>
      </c>
      <c r="D2" t="s">
        <v>9</v>
      </c>
      <c r="E2" t="s">
        <v>3</v>
      </c>
      <c r="F2" t="s">
        <v>9</v>
      </c>
      <c r="G2" t="s">
        <v>3</v>
      </c>
      <c r="H2" t="s">
        <v>9</v>
      </c>
      <c r="I2" t="s">
        <v>3</v>
      </c>
    </row>
    <row r="3" spans="1:13" x14ac:dyDescent="0.2">
      <c r="A3">
        <v>0</v>
      </c>
      <c r="B3">
        <v>0.78656199999999998</v>
      </c>
      <c r="C3">
        <v>1.0555920000000001</v>
      </c>
      <c r="D3">
        <v>0.78569900000000004</v>
      </c>
      <c r="E3">
        <v>1.047323</v>
      </c>
      <c r="F3">
        <v>0.770312</v>
      </c>
      <c r="G3">
        <v>1.017754</v>
      </c>
      <c r="H3">
        <v>0.770621</v>
      </c>
      <c r="I3">
        <v>1.017547</v>
      </c>
      <c r="J3" s="4"/>
      <c r="M3" s="3"/>
    </row>
    <row r="4" spans="1:13" x14ac:dyDescent="0.2">
      <c r="A4">
        <v>1E-3</v>
      </c>
      <c r="B4">
        <v>0.78490899999999997</v>
      </c>
      <c r="C4">
        <v>1.055096</v>
      </c>
      <c r="D4">
        <v>0.78350299999999995</v>
      </c>
      <c r="E4">
        <v>1.0489489999999999</v>
      </c>
      <c r="F4">
        <v>0.77176900000000004</v>
      </c>
      <c r="G4">
        <v>1.016138</v>
      </c>
      <c r="H4">
        <v>0.77139199999999997</v>
      </c>
      <c r="I4">
        <v>1.015754</v>
      </c>
      <c r="J4" s="2"/>
    </row>
    <row r="5" spans="1:13" x14ac:dyDescent="0.2">
      <c r="A5">
        <v>0.01</v>
      </c>
      <c r="B5">
        <v>0.78628799999999999</v>
      </c>
      <c r="C5">
        <v>1.0543400000000001</v>
      </c>
      <c r="D5">
        <v>0.78360300000000005</v>
      </c>
      <c r="E5">
        <v>1.0479560000000001</v>
      </c>
      <c r="F5">
        <v>0.76841400000000004</v>
      </c>
      <c r="G5">
        <v>1.0143869999999999</v>
      </c>
      <c r="H5">
        <v>0.77102099999999996</v>
      </c>
      <c r="I5">
        <v>1.0167189999999999</v>
      </c>
      <c r="M5" s="3"/>
    </row>
    <row r="6" spans="1:13" x14ac:dyDescent="0.2">
      <c r="A6">
        <v>0.1</v>
      </c>
      <c r="B6">
        <v>0.786582</v>
      </c>
      <c r="C6">
        <v>1.0545279999999999</v>
      </c>
      <c r="D6">
        <v>0.78161999999999998</v>
      </c>
      <c r="E6">
        <v>1.049445</v>
      </c>
      <c r="F6">
        <v>0.77138799999999996</v>
      </c>
      <c r="G6">
        <v>1.016475</v>
      </c>
      <c r="H6">
        <v>0.769876</v>
      </c>
      <c r="I6">
        <v>1.0181579999999999</v>
      </c>
      <c r="J6" s="2"/>
    </row>
    <row r="7" spans="1:13" x14ac:dyDescent="0.2">
      <c r="A7">
        <v>1</v>
      </c>
      <c r="B7">
        <v>0.78413600000000006</v>
      </c>
      <c r="C7">
        <v>1.05403</v>
      </c>
      <c r="D7" s="8">
        <v>0.78218900000000002</v>
      </c>
      <c r="E7">
        <v>1.0494920000000001</v>
      </c>
      <c r="F7">
        <v>0.76990000000000003</v>
      </c>
      <c r="G7">
        <v>1.017668</v>
      </c>
      <c r="H7">
        <v>0.772061</v>
      </c>
      <c r="I7">
        <v>1.017971</v>
      </c>
      <c r="J7" s="2"/>
      <c r="M7" s="3"/>
    </row>
    <row r="8" spans="1:13" x14ac:dyDescent="0.2">
      <c r="A8" s="8">
        <v>10</v>
      </c>
      <c r="B8" s="8">
        <v>0.78559000000000001</v>
      </c>
      <c r="C8">
        <v>1.054686</v>
      </c>
      <c r="D8">
        <v>0.78291999999999995</v>
      </c>
      <c r="E8">
        <v>1.048565</v>
      </c>
      <c r="F8">
        <v>0.77015</v>
      </c>
      <c r="G8">
        <v>1.0150060000000001</v>
      </c>
      <c r="H8">
        <v>0.77134999999999998</v>
      </c>
      <c r="I8">
        <v>1.016993</v>
      </c>
      <c r="J8" s="2"/>
      <c r="M8" s="3"/>
    </row>
    <row r="9" spans="1:13" x14ac:dyDescent="0.2">
      <c r="A9">
        <v>100</v>
      </c>
      <c r="B9">
        <v>0.78702399999999995</v>
      </c>
      <c r="C9">
        <v>1.056899</v>
      </c>
      <c r="D9">
        <v>0.78572399999999998</v>
      </c>
      <c r="E9">
        <v>1.057552</v>
      </c>
      <c r="F9">
        <v>0.77295599999999998</v>
      </c>
      <c r="G9">
        <v>1.018276</v>
      </c>
      <c r="H9">
        <v>0.76917599999999997</v>
      </c>
      <c r="I9">
        <v>1.0146729999999999</v>
      </c>
      <c r="J9" s="2"/>
      <c r="M9" s="3"/>
    </row>
    <row r="10" spans="1:13" x14ac:dyDescent="0.2">
      <c r="A10">
        <v>1000</v>
      </c>
      <c r="B10">
        <v>0.78795999999999999</v>
      </c>
      <c r="C10">
        <v>1.055102</v>
      </c>
      <c r="D10">
        <v>0.78531700000000004</v>
      </c>
      <c r="E10">
        <v>1.0579160000000001</v>
      </c>
      <c r="F10">
        <v>0.76964500000000002</v>
      </c>
      <c r="G10">
        <v>1.0151209999999999</v>
      </c>
      <c r="H10">
        <v>0.77226099999999998</v>
      </c>
      <c r="I10">
        <v>1.0193380000000001</v>
      </c>
      <c r="M10" s="3"/>
    </row>
    <row r="11" spans="1:13" x14ac:dyDescent="0.2">
      <c r="B11">
        <f>(MAX(B3:B10)-MIN(B3:B10))/MAX(B3:B10)</f>
        <v>4.8530382252905463E-3</v>
      </c>
      <c r="C11">
        <f>(MAX(C3:C10)-MIN(C3:C10))/MAX(C3:C10)</f>
        <v>2.7145450984436643E-3</v>
      </c>
      <c r="D11">
        <f t="shared" ref="D11:I11" si="0">(MAX(D3:D10)-MIN(D3:D10))/MAX(D3:D10)</f>
        <v>5.223208149426512E-3</v>
      </c>
      <c r="E11">
        <f t="shared" si="0"/>
        <v>1.001308232411654E-2</v>
      </c>
      <c r="F11">
        <f t="shared" si="0"/>
        <v>5.8761430146087685E-3</v>
      </c>
      <c r="G11">
        <f t="shared" si="0"/>
        <v>3.8192002954012777E-3</v>
      </c>
      <c r="H11">
        <f t="shared" si="0"/>
        <v>3.9947634284264056E-3</v>
      </c>
      <c r="I11">
        <f t="shared" si="0"/>
        <v>4.576499649772834E-3</v>
      </c>
      <c r="M11" s="3"/>
    </row>
    <row r="12" spans="1:13" x14ac:dyDescent="0.2">
      <c r="M12" s="3"/>
    </row>
    <row r="13" spans="1:13" x14ac:dyDescent="0.2">
      <c r="M13" s="3"/>
    </row>
    <row r="14" spans="1:13" x14ac:dyDescent="0.2">
      <c r="M14" s="3"/>
    </row>
    <row r="15" spans="1:13" x14ac:dyDescent="0.2">
      <c r="A15" s="8"/>
      <c r="M15" s="3"/>
    </row>
    <row r="33" spans="1:2" x14ac:dyDescent="0.2">
      <c r="A33" s="8"/>
      <c r="B33" s="8"/>
    </row>
    <row r="47" spans="1:2" x14ac:dyDescent="0.2">
      <c r="A47" s="8"/>
      <c r="B47" s="8"/>
    </row>
    <row r="50" spans="1:2" x14ac:dyDescent="0.2">
      <c r="A50" s="8"/>
      <c r="B50" s="8"/>
    </row>
    <row r="54" spans="1:2" x14ac:dyDescent="0.2">
      <c r="A54" s="8"/>
      <c r="B54" s="8"/>
    </row>
    <row r="71" spans="1:2" x14ac:dyDescent="0.2">
      <c r="A71" s="8"/>
      <c r="B71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50" zoomScaleNormal="150" workbookViewId="0">
      <selection activeCell="B18" sqref="B18"/>
    </sheetView>
  </sheetViews>
  <sheetFormatPr baseColWidth="10" defaultRowHeight="16" x14ac:dyDescent="0.2"/>
  <sheetData>
    <row r="1" spans="1:6" x14ac:dyDescent="0.2">
      <c r="A1" t="s">
        <v>55</v>
      </c>
      <c r="B1">
        <v>1.147</v>
      </c>
      <c r="C1">
        <v>1.9619</v>
      </c>
      <c r="D1">
        <f t="shared" ref="D1:D18" si="0">B1/C1</f>
        <v>0.58463734135277035</v>
      </c>
      <c r="E1">
        <f t="shared" ref="E1:E18" si="1">1.153/1.928</f>
        <v>0.59802904564315351</v>
      </c>
      <c r="F1">
        <f t="shared" ref="F1:F18" si="2">ABS(D1-E1)</f>
        <v>1.3391704290383166E-2</v>
      </c>
    </row>
    <row r="2" spans="1:6" x14ac:dyDescent="0.2">
      <c r="A2" t="s">
        <v>63</v>
      </c>
      <c r="B2">
        <v>1.1471</v>
      </c>
      <c r="C2">
        <v>1.9419</v>
      </c>
      <c r="D2">
        <f t="shared" si="0"/>
        <v>0.59071012925485356</v>
      </c>
      <c r="E2">
        <f t="shared" si="1"/>
        <v>0.59802904564315351</v>
      </c>
      <c r="F2">
        <f t="shared" si="2"/>
        <v>7.3189163882999564E-3</v>
      </c>
    </row>
    <row r="3" spans="1:6" x14ac:dyDescent="0.2">
      <c r="A3" t="s">
        <v>64</v>
      </c>
      <c r="B3">
        <v>1.1473</v>
      </c>
      <c r="C3">
        <v>1.9496</v>
      </c>
      <c r="D3">
        <f t="shared" si="0"/>
        <v>0.58847968814115714</v>
      </c>
      <c r="E3">
        <f t="shared" si="1"/>
        <v>0.59802904564315351</v>
      </c>
      <c r="F3">
        <f t="shared" si="2"/>
        <v>9.5493575019963695E-3</v>
      </c>
    </row>
    <row r="4" spans="1:6" x14ac:dyDescent="0.2">
      <c r="A4" t="s">
        <v>60</v>
      </c>
      <c r="B4">
        <v>1.1475</v>
      </c>
      <c r="C4">
        <v>1.9823999999999999</v>
      </c>
      <c r="D4">
        <f t="shared" si="0"/>
        <v>0.57884382566585957</v>
      </c>
      <c r="E4">
        <f t="shared" si="1"/>
        <v>0.59802904564315351</v>
      </c>
      <c r="F4">
        <f t="shared" si="2"/>
        <v>1.9185219977293944E-2</v>
      </c>
    </row>
    <row r="5" spans="1:6" x14ac:dyDescent="0.2">
      <c r="A5" t="s">
        <v>56</v>
      </c>
      <c r="B5">
        <v>1.1514</v>
      </c>
      <c r="C5">
        <v>1.9937</v>
      </c>
      <c r="D5">
        <f t="shared" si="0"/>
        <v>0.5775191854341174</v>
      </c>
      <c r="E5">
        <f t="shared" si="1"/>
        <v>0.59802904564315351</v>
      </c>
      <c r="F5">
        <f t="shared" si="2"/>
        <v>2.0509860209036113E-2</v>
      </c>
    </row>
    <row r="6" spans="1:6" x14ac:dyDescent="0.2">
      <c r="A6" t="s">
        <v>66</v>
      </c>
      <c r="B6">
        <v>1.1531</v>
      </c>
      <c r="C6">
        <v>1.9276</v>
      </c>
      <c r="D6">
        <f t="shared" si="0"/>
        <v>0.5982050217887529</v>
      </c>
      <c r="E6">
        <f t="shared" si="1"/>
        <v>0.59802904564315351</v>
      </c>
      <c r="F6">
        <f t="shared" si="2"/>
        <v>1.7597614559938801E-4</v>
      </c>
    </row>
    <row r="7" spans="1:6" x14ac:dyDescent="0.2">
      <c r="A7" t="s">
        <v>53</v>
      </c>
      <c r="B7">
        <v>1.1535</v>
      </c>
      <c r="C7">
        <v>1.9334</v>
      </c>
      <c r="D7">
        <f t="shared" si="0"/>
        <v>0.59661735802213711</v>
      </c>
      <c r="E7">
        <f t="shared" si="1"/>
        <v>0.59802904564315351</v>
      </c>
      <c r="F7">
        <f t="shared" si="2"/>
        <v>1.4116876210163998E-3</v>
      </c>
    </row>
    <row r="8" spans="1:6" x14ac:dyDescent="0.2">
      <c r="A8" t="s">
        <v>67</v>
      </c>
      <c r="B8">
        <v>1.1536999999999999</v>
      </c>
      <c r="C8">
        <v>1.9484999999999999</v>
      </c>
      <c r="D8">
        <f t="shared" si="0"/>
        <v>0.59209648447523733</v>
      </c>
      <c r="E8">
        <f t="shared" si="1"/>
        <v>0.59802904564315351</v>
      </c>
      <c r="F8">
        <f t="shared" si="2"/>
        <v>5.9325611679161838E-3</v>
      </c>
    </row>
    <row r="9" spans="1:6" x14ac:dyDescent="0.2">
      <c r="A9" t="s">
        <v>59</v>
      </c>
      <c r="B9">
        <v>1.1547000000000001</v>
      </c>
      <c r="C9">
        <v>1.9635</v>
      </c>
      <c r="D9">
        <f t="shared" si="0"/>
        <v>0.58808250572956455</v>
      </c>
      <c r="E9">
        <f t="shared" si="1"/>
        <v>0.59802904564315351</v>
      </c>
      <c r="F9">
        <f t="shared" si="2"/>
        <v>9.9465399135889587E-3</v>
      </c>
    </row>
    <row r="10" spans="1:6" x14ac:dyDescent="0.2">
      <c r="A10" t="s">
        <v>69</v>
      </c>
      <c r="B10">
        <v>1.1558999999999999</v>
      </c>
      <c r="C10">
        <v>1.9877</v>
      </c>
      <c r="D10">
        <f t="shared" si="0"/>
        <v>0.58152638728178296</v>
      </c>
      <c r="E10">
        <f t="shared" si="1"/>
        <v>0.59802904564315351</v>
      </c>
      <c r="F10">
        <f t="shared" si="2"/>
        <v>1.6502658361370548E-2</v>
      </c>
    </row>
    <row r="11" spans="1:6" x14ac:dyDescent="0.2">
      <c r="A11" t="s">
        <v>61</v>
      </c>
      <c r="B11">
        <v>1.1563000000000001</v>
      </c>
      <c r="C11">
        <v>1.9774</v>
      </c>
      <c r="D11">
        <f t="shared" si="0"/>
        <v>0.5847577627187216</v>
      </c>
      <c r="E11">
        <f t="shared" si="1"/>
        <v>0.59802904564315351</v>
      </c>
      <c r="F11">
        <f t="shared" si="2"/>
        <v>1.3271282924431915E-2</v>
      </c>
    </row>
    <row r="12" spans="1:6" x14ac:dyDescent="0.2">
      <c r="A12" t="s">
        <v>62</v>
      </c>
      <c r="B12">
        <v>1.1583000000000001</v>
      </c>
      <c r="C12">
        <v>1.9782999999999999</v>
      </c>
      <c r="D12">
        <f t="shared" si="0"/>
        <v>0.58550270434211193</v>
      </c>
      <c r="E12">
        <f t="shared" si="1"/>
        <v>0.59802904564315351</v>
      </c>
      <c r="F12">
        <f t="shared" si="2"/>
        <v>1.2526341301041577E-2</v>
      </c>
    </row>
    <row r="13" spans="1:6" x14ac:dyDescent="0.2">
      <c r="A13" t="s">
        <v>57</v>
      </c>
      <c r="B13">
        <v>1.1603000000000001</v>
      </c>
      <c r="C13">
        <v>1.9956</v>
      </c>
      <c r="D13">
        <f t="shared" si="0"/>
        <v>0.58142914411705759</v>
      </c>
      <c r="E13">
        <f t="shared" si="1"/>
        <v>0.59802904564315351</v>
      </c>
      <c r="F13">
        <f t="shared" si="2"/>
        <v>1.6599901526095917E-2</v>
      </c>
    </row>
    <row r="14" spans="1:6" x14ac:dyDescent="0.2">
      <c r="A14" t="s">
        <v>54</v>
      </c>
      <c r="B14">
        <v>1.1623000000000001</v>
      </c>
      <c r="C14">
        <v>1.9504999999999999</v>
      </c>
      <c r="D14">
        <f t="shared" si="0"/>
        <v>0.59589848756729058</v>
      </c>
      <c r="E14">
        <f t="shared" si="1"/>
        <v>0.59802904564315351</v>
      </c>
      <c r="F14">
        <f t="shared" si="2"/>
        <v>2.1305580758629317E-3</v>
      </c>
    </row>
    <row r="15" spans="1:6" x14ac:dyDescent="0.2">
      <c r="A15" t="s">
        <v>52</v>
      </c>
      <c r="B15">
        <v>1.1623000000000001</v>
      </c>
      <c r="C15">
        <v>1.9542999999999999</v>
      </c>
      <c r="D15">
        <f t="shared" si="0"/>
        <v>0.59473980453359265</v>
      </c>
      <c r="E15">
        <f t="shared" si="1"/>
        <v>0.59802904564315351</v>
      </c>
      <c r="F15">
        <f t="shared" si="2"/>
        <v>3.2892411095608587E-3</v>
      </c>
    </row>
    <row r="16" spans="1:6" x14ac:dyDescent="0.2">
      <c r="A16" t="s">
        <v>65</v>
      </c>
      <c r="B16">
        <v>1.1647000000000001</v>
      </c>
      <c r="C16">
        <v>1.9573</v>
      </c>
      <c r="D16">
        <f t="shared" si="0"/>
        <v>0.5950544116895724</v>
      </c>
      <c r="E16">
        <f t="shared" si="1"/>
        <v>0.59802904564315351</v>
      </c>
      <c r="F16">
        <f t="shared" si="2"/>
        <v>2.9746339535811073E-3</v>
      </c>
    </row>
    <row r="17" spans="1:6" x14ac:dyDescent="0.2">
      <c r="A17" t="s">
        <v>58</v>
      </c>
      <c r="B17">
        <v>1.1648000000000001</v>
      </c>
      <c r="C17">
        <v>1.9559</v>
      </c>
      <c r="D17">
        <f t="shared" si="0"/>
        <v>0.59553146888900255</v>
      </c>
      <c r="E17">
        <f t="shared" si="1"/>
        <v>0.59802904564315351</v>
      </c>
      <c r="F17">
        <f t="shared" si="2"/>
        <v>2.4975767541509653E-3</v>
      </c>
    </row>
    <row r="18" spans="1:6" x14ac:dyDescent="0.2">
      <c r="A18" t="s">
        <v>68</v>
      </c>
      <c r="B18">
        <v>1.1672</v>
      </c>
      <c r="C18">
        <v>1.9810000000000001</v>
      </c>
      <c r="D18">
        <f t="shared" si="0"/>
        <v>0.58919737506309944</v>
      </c>
      <c r="E18">
        <f t="shared" si="1"/>
        <v>0.59802904564315351</v>
      </c>
      <c r="F18">
        <f t="shared" si="2"/>
        <v>8.831670580054074E-3</v>
      </c>
    </row>
  </sheetData>
  <sortState ref="A1:F20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</vt:lpstr>
      <vt:lpstr>overall</vt:lpstr>
      <vt:lpstr>size</vt:lpstr>
      <vt:lpstr>mar-n</vt:lpstr>
      <vt:lpstr>mnar</vt:lpstr>
      <vt:lpstr>mar-o</vt:lpstr>
      <vt:lpstr>npm</vt:lpstr>
      <vt:lpstr>var</vt:lpstr>
      <vt:lpstr>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2019-06-16T03:24:02Z</dcterms:created>
  <dcterms:modified xsi:type="dcterms:W3CDTF">2019-07-02T12:23:37Z</dcterms:modified>
</cp:coreProperties>
</file>