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UbsRec/"/>
    </mc:Choice>
  </mc:AlternateContent>
  <bookViews>
    <workbookView xWindow="0" yWindow="460" windowWidth="28800" windowHeight="15940" tabRatio="500" activeTab="4"/>
  </bookViews>
  <sheets>
    <sheet name="mar-n" sheetId="6" r:id="rId1"/>
    <sheet name="mnar" sheetId="1" r:id="rId2"/>
    <sheet name="mar-o" sheetId="3" r:id="rId3"/>
    <sheet name="npm" sheetId="4" r:id="rId4"/>
    <sheet name="var" sheetId="2" r:id="rId5"/>
    <sheet name="sort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E15" i="1"/>
  <c r="K22" i="1"/>
  <c r="K17" i="1"/>
  <c r="K14" i="1"/>
  <c r="B4" i="1"/>
  <c r="K16" i="1"/>
  <c r="B10" i="1"/>
  <c r="C15" i="1"/>
  <c r="M7" i="1"/>
  <c r="K7" i="1"/>
  <c r="B8" i="1"/>
  <c r="C7" i="1"/>
  <c r="L7" i="1"/>
  <c r="K15" i="1"/>
  <c r="B9" i="1"/>
  <c r="C9" i="1"/>
  <c r="N7" i="1"/>
  <c r="E8" i="1"/>
  <c r="C10" i="1"/>
  <c r="E18" i="1"/>
  <c r="C14" i="1"/>
  <c r="L22" i="1"/>
  <c r="C8" i="1"/>
  <c r="M17" i="1"/>
  <c r="B10" i="6"/>
  <c r="C10" i="6"/>
  <c r="K10" i="6"/>
  <c r="K4" i="6"/>
  <c r="L4" i="6"/>
  <c r="M4" i="6"/>
  <c r="J4" i="6"/>
  <c r="J7" i="6"/>
  <c r="J8" i="6"/>
  <c r="B8" i="6"/>
  <c r="B7" i="6"/>
  <c r="M7" i="6"/>
  <c r="M8" i="6"/>
  <c r="M9" i="6"/>
  <c r="E9" i="6"/>
  <c r="E10" i="6"/>
  <c r="E7" i="6"/>
  <c r="E11" i="6"/>
  <c r="E13" i="6"/>
  <c r="L7" i="6"/>
  <c r="L8" i="6"/>
  <c r="L9" i="6"/>
  <c r="D9" i="6"/>
  <c r="D19" i="6"/>
  <c r="D16" i="6"/>
  <c r="D17" i="6"/>
  <c r="D13" i="6"/>
  <c r="D10" i="6"/>
  <c r="D9" i="4"/>
  <c r="D16" i="4"/>
  <c r="E16" i="4"/>
  <c r="D17" i="4"/>
  <c r="D3" i="4"/>
  <c r="C6" i="4"/>
  <c r="D6" i="4"/>
  <c r="E6" i="4"/>
  <c r="B6" i="4"/>
  <c r="E9" i="4"/>
  <c r="B9" i="4"/>
  <c r="C9" i="4"/>
  <c r="A9" i="4"/>
  <c r="K7" i="6"/>
  <c r="K8" i="6"/>
  <c r="C8" i="6"/>
  <c r="C19" i="6"/>
  <c r="C16" i="6"/>
  <c r="C17" i="6"/>
  <c r="E19" i="6"/>
  <c r="E16" i="6"/>
  <c r="E17" i="6"/>
  <c r="B19" i="6"/>
  <c r="B16" i="6"/>
  <c r="B17" i="6"/>
  <c r="J10" i="6"/>
  <c r="B11" i="6"/>
  <c r="K9" i="6"/>
  <c r="L10" i="6"/>
  <c r="M10" i="6"/>
  <c r="J9" i="6"/>
  <c r="C7" i="6"/>
  <c r="D7" i="6"/>
  <c r="D8" i="6"/>
  <c r="E8" i="6"/>
  <c r="C9" i="6"/>
  <c r="B9" i="6"/>
  <c r="G6" i="3"/>
  <c r="C12" i="6"/>
  <c r="E12" i="6"/>
  <c r="E6" i="6"/>
  <c r="D6" i="6"/>
  <c r="E5" i="6"/>
  <c r="D5" i="6"/>
  <c r="C6" i="6"/>
  <c r="B6" i="6"/>
  <c r="C5" i="6"/>
  <c r="C11" i="6"/>
  <c r="D11" i="6"/>
  <c r="D12" i="6"/>
  <c r="C13" i="6"/>
  <c r="C4" i="6"/>
  <c r="D4" i="6"/>
  <c r="E4" i="6"/>
  <c r="J3" i="6"/>
  <c r="K3" i="6"/>
  <c r="L3" i="6"/>
  <c r="M3" i="6"/>
  <c r="D7" i="5"/>
  <c r="F7" i="5"/>
  <c r="D2" i="5"/>
  <c r="F2" i="5"/>
  <c r="D8" i="5"/>
  <c r="F8" i="5"/>
  <c r="D3" i="5"/>
  <c r="F3" i="5"/>
  <c r="D14" i="5"/>
  <c r="F14" i="5"/>
  <c r="D15" i="5"/>
  <c r="F15" i="5"/>
  <c r="D17" i="5"/>
  <c r="F17" i="5"/>
  <c r="D16" i="5"/>
  <c r="F16" i="5"/>
  <c r="D1" i="5"/>
  <c r="F1" i="5"/>
  <c r="D9" i="5"/>
  <c r="F9" i="5"/>
  <c r="D11" i="5"/>
  <c r="F11" i="5"/>
  <c r="D12" i="5"/>
  <c r="F12" i="5"/>
  <c r="D18" i="5"/>
  <c r="F18" i="5"/>
  <c r="D4" i="5"/>
  <c r="F4" i="5"/>
  <c r="D10" i="5"/>
  <c r="F10" i="5"/>
  <c r="D5" i="5"/>
  <c r="F5" i="5"/>
  <c r="D13" i="5"/>
  <c r="F13" i="5"/>
  <c r="D6" i="5"/>
  <c r="F6" i="5"/>
  <c r="E7" i="5"/>
  <c r="E2" i="5"/>
  <c r="E8" i="5"/>
  <c r="E3" i="5"/>
  <c r="E14" i="5"/>
  <c r="E15" i="5"/>
  <c r="E17" i="5"/>
  <c r="E16" i="5"/>
  <c r="E1" i="5"/>
  <c r="E9" i="5"/>
  <c r="E11" i="5"/>
  <c r="E12" i="5"/>
  <c r="E18" i="5"/>
  <c r="E4" i="5"/>
  <c r="E10" i="5"/>
  <c r="E5" i="5"/>
  <c r="E13" i="5"/>
  <c r="E6" i="5"/>
  <c r="D11" i="2"/>
  <c r="E11" i="2"/>
  <c r="F11" i="2"/>
  <c r="G11" i="2"/>
  <c r="H11" i="2"/>
  <c r="I11" i="2"/>
  <c r="C11" i="2"/>
  <c r="B11" i="2"/>
  <c r="C18" i="1"/>
  <c r="C19" i="1"/>
  <c r="C16" i="1"/>
  <c r="C17" i="1"/>
  <c r="C13" i="1"/>
  <c r="M14" i="1"/>
  <c r="D4" i="1"/>
  <c r="M16" i="1"/>
  <c r="D10" i="1"/>
  <c r="D18" i="1"/>
  <c r="D19" i="1"/>
  <c r="D16" i="1"/>
  <c r="D17" i="1"/>
  <c r="M15" i="1"/>
  <c r="D9" i="1"/>
  <c r="D13" i="1"/>
  <c r="E19" i="1"/>
  <c r="E16" i="1"/>
  <c r="E17" i="1"/>
  <c r="E13" i="1"/>
  <c r="B14" i="1"/>
  <c r="B18" i="1"/>
  <c r="B19" i="1"/>
  <c r="B16" i="1"/>
  <c r="B12" i="1"/>
  <c r="C12" i="1"/>
  <c r="D8" i="1"/>
  <c r="D12" i="1"/>
  <c r="E12" i="1"/>
  <c r="B17" i="1"/>
  <c r="B13" i="1"/>
  <c r="E11" i="1"/>
  <c r="M6" i="1"/>
  <c r="D7" i="1"/>
  <c r="D11" i="1"/>
  <c r="C11" i="1"/>
  <c r="K6" i="1"/>
  <c r="B7" i="1"/>
  <c r="B11" i="1"/>
  <c r="B37" i="1"/>
  <c r="C37" i="1"/>
  <c r="L14" i="1"/>
  <c r="C3" i="1"/>
  <c r="C4" i="1"/>
  <c r="K13" i="1"/>
  <c r="L13" i="1"/>
  <c r="L16" i="1"/>
  <c r="B15" i="1"/>
  <c r="E14" i="1"/>
  <c r="D37" i="1"/>
  <c r="E37" i="1"/>
  <c r="N14" i="1"/>
  <c r="G26" i="1"/>
  <c r="N20" i="1"/>
  <c r="E3" i="1"/>
  <c r="E4" i="1"/>
  <c r="M13" i="1"/>
  <c r="N13" i="1"/>
  <c r="N16" i="1"/>
  <c r="E10" i="1"/>
  <c r="D14" i="1"/>
  <c r="M20" i="1"/>
  <c r="M22" i="1"/>
  <c r="N22" i="1"/>
  <c r="D3" i="1"/>
  <c r="B3" i="1"/>
  <c r="N15" i="1"/>
  <c r="E9" i="1"/>
  <c r="L15" i="1"/>
  <c r="N5" i="1"/>
  <c r="M5" i="1"/>
  <c r="N6" i="1"/>
  <c r="L5" i="1"/>
  <c r="K5" i="1"/>
  <c r="L6" i="1"/>
  <c r="E7" i="1"/>
  <c r="D6" i="1"/>
  <c r="D5" i="1"/>
  <c r="B6" i="1"/>
  <c r="B5" i="1"/>
  <c r="E5" i="1"/>
  <c r="C5" i="1"/>
  <c r="E6" i="1"/>
  <c r="C6" i="1"/>
  <c r="E20" i="1"/>
  <c r="C20" i="1"/>
  <c r="L22" i="3"/>
  <c r="M22" i="3"/>
  <c r="N22" i="3"/>
  <c r="K22" i="3"/>
  <c r="M27" i="1"/>
  <c r="M28" i="1"/>
  <c r="M29" i="1"/>
  <c r="M30" i="1"/>
  <c r="M31" i="1"/>
  <c r="M26" i="1"/>
  <c r="J27" i="1"/>
  <c r="J28" i="1"/>
  <c r="J29" i="1"/>
  <c r="J30" i="1"/>
  <c r="J31" i="1"/>
  <c r="J26" i="1"/>
  <c r="G27" i="1"/>
  <c r="G28" i="1"/>
  <c r="G29" i="1"/>
  <c r="G30" i="1"/>
  <c r="G31" i="1"/>
  <c r="D27" i="1"/>
  <c r="D28" i="1"/>
  <c r="D29" i="1"/>
  <c r="D30" i="1"/>
  <c r="D31" i="1"/>
  <c r="D26" i="1"/>
  <c r="M21" i="3"/>
  <c r="I14" i="3"/>
  <c r="I10" i="3"/>
  <c r="N21" i="3"/>
  <c r="J14" i="3"/>
  <c r="E19" i="3"/>
  <c r="E20" i="3"/>
  <c r="N14" i="3"/>
  <c r="J10" i="3"/>
  <c r="K21" i="3"/>
  <c r="G14" i="3"/>
  <c r="D20" i="3"/>
  <c r="K14" i="3"/>
  <c r="G10" i="3"/>
  <c r="L21" i="3"/>
  <c r="H14" i="3"/>
  <c r="L14" i="3"/>
  <c r="H10" i="3"/>
  <c r="B23" i="4"/>
  <c r="C8" i="4"/>
  <c r="D23" i="4"/>
  <c r="E5" i="4"/>
  <c r="C5" i="4"/>
  <c r="C7" i="4"/>
  <c r="H7" i="4"/>
  <c r="H5" i="4"/>
  <c r="H6" i="4"/>
  <c r="H8" i="4"/>
  <c r="I10" i="4"/>
  <c r="I11" i="4"/>
  <c r="I12" i="4"/>
  <c r="H12" i="4"/>
  <c r="E7" i="4"/>
  <c r="I13" i="4"/>
  <c r="H13" i="4"/>
  <c r="E8" i="4"/>
  <c r="F5" i="4"/>
  <c r="F6" i="4"/>
  <c r="F7" i="4"/>
  <c r="F8" i="4"/>
  <c r="G10" i="4"/>
  <c r="F10" i="4"/>
  <c r="G11" i="4"/>
  <c r="G12" i="4"/>
  <c r="F12" i="4"/>
  <c r="G13" i="4"/>
  <c r="F13" i="4"/>
  <c r="H10" i="4"/>
  <c r="F11" i="4"/>
  <c r="H11" i="4"/>
  <c r="J3" i="3"/>
  <c r="J5" i="3"/>
  <c r="I3" i="3"/>
  <c r="I5" i="3"/>
  <c r="J20" i="3"/>
  <c r="J7" i="3"/>
  <c r="J6" i="3"/>
  <c r="I20" i="3"/>
  <c r="I7" i="3"/>
  <c r="I6" i="3"/>
  <c r="H3" i="3"/>
  <c r="H20" i="3"/>
  <c r="H7" i="3"/>
  <c r="H5" i="3"/>
  <c r="K5" i="3"/>
  <c r="G3" i="3"/>
  <c r="G20" i="3"/>
  <c r="G7" i="3"/>
  <c r="G5" i="3"/>
  <c r="L3" i="3"/>
  <c r="M3" i="3"/>
  <c r="N3" i="3"/>
  <c r="L7" i="3"/>
  <c r="M7" i="3"/>
  <c r="N7" i="3"/>
  <c r="K7" i="3"/>
  <c r="C5" i="3"/>
  <c r="H6" i="3"/>
  <c r="K3" i="3"/>
  <c r="C10" i="3"/>
  <c r="B18" i="3"/>
  <c r="B20" i="3"/>
  <c r="C14" i="3"/>
  <c r="C16" i="3"/>
  <c r="M13" i="3"/>
  <c r="C23" i="3"/>
  <c r="A23" i="3"/>
  <c r="G15" i="3"/>
  <c r="D18" i="3"/>
  <c r="G21" i="3"/>
  <c r="G4" i="3"/>
  <c r="G8" i="3"/>
  <c r="C20" i="3"/>
  <c r="K12" i="3"/>
  <c r="G12" i="3"/>
  <c r="E18" i="3"/>
  <c r="H15" i="3"/>
  <c r="H21" i="3"/>
  <c r="H4" i="3"/>
  <c r="H8" i="3"/>
  <c r="L12" i="3"/>
  <c r="H12" i="3"/>
  <c r="I15" i="3"/>
  <c r="M14" i="3"/>
  <c r="I21" i="3"/>
  <c r="I4" i="3"/>
  <c r="I8" i="3"/>
  <c r="M12" i="3"/>
  <c r="I12" i="3"/>
  <c r="J15" i="3"/>
  <c r="J21" i="3"/>
  <c r="J4" i="3"/>
  <c r="J8" i="3"/>
  <c r="N12" i="3"/>
  <c r="J12" i="3"/>
  <c r="K13" i="3"/>
  <c r="G9" i="3"/>
  <c r="G13" i="3"/>
  <c r="H9" i="3"/>
  <c r="L13" i="3"/>
  <c r="H13" i="3"/>
  <c r="I9" i="3"/>
  <c r="I13" i="3"/>
  <c r="J9" i="3"/>
  <c r="N13" i="3"/>
  <c r="J13" i="3"/>
  <c r="L11" i="3"/>
  <c r="H11" i="3"/>
  <c r="E16" i="3"/>
  <c r="D16" i="3"/>
  <c r="M11" i="3"/>
  <c r="I11" i="3"/>
  <c r="N11" i="3"/>
  <c r="J11" i="3"/>
  <c r="K11" i="3"/>
  <c r="G11" i="3"/>
  <c r="B9" i="3"/>
  <c r="G17" i="3"/>
  <c r="B11" i="3"/>
  <c r="C11" i="3"/>
  <c r="D11" i="3"/>
  <c r="E11" i="3"/>
  <c r="B12" i="3"/>
  <c r="C12" i="3"/>
  <c r="D12" i="3"/>
  <c r="E12" i="3"/>
  <c r="B14" i="3"/>
  <c r="B16" i="3"/>
  <c r="B10" i="3"/>
  <c r="D10" i="3"/>
  <c r="E10" i="3"/>
  <c r="C9" i="3"/>
  <c r="D9" i="3"/>
  <c r="E14" i="3"/>
  <c r="B21" i="3"/>
  <c r="B22" i="3"/>
  <c r="B23" i="3"/>
  <c r="H17" i="3"/>
  <c r="E9" i="3"/>
  <c r="C21" i="3"/>
  <c r="C22" i="3"/>
  <c r="I17" i="3"/>
  <c r="D14" i="3"/>
  <c r="D21" i="3"/>
  <c r="D22" i="3"/>
  <c r="D23" i="3"/>
  <c r="J17" i="3"/>
  <c r="E21" i="3"/>
  <c r="E22" i="3"/>
  <c r="E23" i="3"/>
  <c r="J19" i="3"/>
  <c r="C18" i="3"/>
  <c r="I19" i="3"/>
  <c r="H19" i="3"/>
  <c r="G19" i="3"/>
  <c r="H22" i="3"/>
  <c r="I22" i="3"/>
  <c r="J22" i="3"/>
  <c r="G22" i="3"/>
  <c r="H23" i="3"/>
  <c r="I23" i="3"/>
  <c r="J23" i="3"/>
  <c r="G23" i="3"/>
  <c r="F19" i="3"/>
  <c r="F17" i="3"/>
  <c r="A20" i="3"/>
  <c r="A16" i="3"/>
  <c r="B4" i="6"/>
  <c r="B13" i="6"/>
  <c r="B12" i="6"/>
  <c r="B5" i="6"/>
  <c r="B17" i="4"/>
  <c r="C17" i="4"/>
  <c r="B18" i="4"/>
  <c r="B8" i="4"/>
  <c r="E17" i="4"/>
  <c r="D18" i="4"/>
  <c r="E18" i="4"/>
  <c r="D19" i="4"/>
  <c r="E19" i="4"/>
  <c r="D20" i="4"/>
  <c r="E20" i="4"/>
  <c r="D21" i="4"/>
  <c r="D5" i="4"/>
  <c r="C18" i="4"/>
  <c r="B19" i="4"/>
  <c r="C19" i="4"/>
  <c r="B20" i="4"/>
  <c r="C20" i="4"/>
  <c r="B21" i="4"/>
  <c r="B5" i="4"/>
  <c r="C10" i="4"/>
  <c r="C14" i="4"/>
  <c r="C4" i="4"/>
  <c r="B4" i="4"/>
  <c r="B7" i="4"/>
  <c r="E21" i="4"/>
  <c r="D22" i="4"/>
  <c r="E22" i="4"/>
  <c r="C21" i="4"/>
  <c r="C22" i="4"/>
  <c r="B22" i="4"/>
  <c r="D7" i="4"/>
  <c r="E10" i="4"/>
  <c r="E14" i="4"/>
  <c r="E3" i="4"/>
  <c r="E4" i="4"/>
  <c r="D4" i="4"/>
  <c r="D8" i="4"/>
  <c r="B16" i="4"/>
  <c r="C3" i="4"/>
  <c r="B3" i="4"/>
  <c r="B10" i="4"/>
  <c r="D10" i="4"/>
  <c r="C15" i="4"/>
  <c r="E15" i="4"/>
</calcChain>
</file>

<file path=xl/sharedStrings.xml><?xml version="1.0" encoding="utf-8"?>
<sst xmlns="http://schemas.openxmlformats.org/spreadsheetml/2006/main" count="220" uniqueCount="70">
  <si>
    <t>MF</t>
  </si>
  <si>
    <t>NFM</t>
  </si>
  <si>
    <t>RMSE</t>
  </si>
  <si>
    <t>MSE</t>
  </si>
  <si>
    <t>Frappe</t>
  </si>
  <si>
    <t>MovieLens</t>
  </si>
  <si>
    <t>MF-IPS</t>
  </si>
  <si>
    <t>MF-DR</t>
  </si>
  <si>
    <t>Coat</t>
  </si>
  <si>
    <t>MAE</t>
  </si>
  <si>
    <t>Music</t>
  </si>
  <si>
    <t>NFM-IPS</t>
  </si>
  <si>
    <t>NFM-DR</t>
  </si>
  <si>
    <t>CPT-V</t>
  </si>
  <si>
    <t>PMF-MNAR</t>
  </si>
  <si>
    <t>MF-IPS-NP</t>
  </si>
  <si>
    <t>NFM-IPS-NP</t>
  </si>
  <si>
    <t>MF-DR-NP</t>
  </si>
  <si>
    <t>NFM-DR-NP</t>
  </si>
  <si>
    <t>IPS+</t>
  </si>
  <si>
    <t>DR+</t>
  </si>
  <si>
    <t>MF+</t>
  </si>
  <si>
    <t>NFM+</t>
  </si>
  <si>
    <t>Music+</t>
  </si>
  <si>
    <t>Coat+</t>
  </si>
  <si>
    <t>MAE+</t>
  </si>
  <si>
    <t>MSE+</t>
  </si>
  <si>
    <t>N+</t>
  </si>
  <si>
    <t>MF-IPS+</t>
  </si>
  <si>
    <t>MF-DR+</t>
  </si>
  <si>
    <t>NFM-IPS+</t>
  </si>
  <si>
    <t>NFM-DR+</t>
  </si>
  <si>
    <t>NFM-DR-NP-1</t>
  </si>
  <si>
    <t>NFM-DR-NP-2</t>
  </si>
  <si>
    <t>NFM-DR-NP-3</t>
  </si>
  <si>
    <t>NFM-DR-NP-0</t>
  </si>
  <si>
    <t>NFM-DR-LR</t>
  </si>
  <si>
    <t>NFM-DR-SP</t>
  </si>
  <si>
    <t>MIN</t>
  </si>
  <si>
    <t>Book</t>
  </si>
  <si>
    <t>Movie</t>
  </si>
  <si>
    <t>ML100K</t>
  </si>
  <si>
    <t>ML1M</t>
  </si>
  <si>
    <t>MTWEET</t>
  </si>
  <si>
    <t>NIPS</t>
  </si>
  <si>
    <t>MAR</t>
  </si>
  <si>
    <t>MNAR</t>
  </si>
  <si>
    <t>MM</t>
  </si>
  <si>
    <t>PAQUET</t>
  </si>
  <si>
    <t>LOGIT-VD</t>
  </si>
  <si>
    <t>Amazon</t>
  </si>
  <si>
    <t>FM</t>
  </si>
  <si>
    <t>biasedmf_160_0.05_0.05</t>
  </si>
  <si>
    <t>biasedmf_160_0.01_0.1</t>
  </si>
  <si>
    <t>biasedmf_320_0.05_0.05</t>
  </si>
  <si>
    <t>biasedmf_80_0.005_0.1</t>
  </si>
  <si>
    <t>biasedmf_320_0.005_0.05</t>
  </si>
  <si>
    <t>biasedmf_160_0.05_0.01</t>
  </si>
  <si>
    <t>biasedmf_320_0.05_0.1</t>
  </si>
  <si>
    <t>biasedmf_320_0.01_0.05</t>
  </si>
  <si>
    <t>biasedmf_40_0.005_0.1</t>
  </si>
  <si>
    <t>biasedmf_160_0.01_0.05</t>
  </si>
  <si>
    <t>biasedmf_320_0.05_0.01</t>
  </si>
  <si>
    <t>biasedmf_320_0.005_0.1</t>
  </si>
  <si>
    <t>biasedmf_160_0.005_0.1</t>
  </si>
  <si>
    <t>biasedmf_160_0.05_0.1</t>
  </si>
  <si>
    <t>biasedmf_320_0.01_0.1</t>
  </si>
  <si>
    <t>biasedmf_80_0.01_0.1</t>
  </si>
  <si>
    <t>biasedmf_80_0.05_0.1</t>
  </si>
  <si>
    <t>biasedmf_40_0.01_0.1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</si>
</sst>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/>
    <xf numFmtId="164" fontId="4" fillId="0" borderId="0" xfId="0" applyNumberFormat="1" applyFont="1" applyAlignment="1"/>
    <xf numFmtId="164" fontId="1" fillId="0" borderId="0" xfId="0" applyNumberFormat="1" applyFont="1" applyAlignme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50" zoomScaleNormal="150" workbookViewId="0">
      <selection activeCell="C14" sqref="C11:C14"/>
    </sheetView>
  </sheetViews>
  <sheetFormatPr baseColWidth="10" defaultRowHeight="16" x14ac:dyDescent="0.2"/>
  <sheetData>
    <row r="1" spans="1:13" x14ac:dyDescent="0.2">
      <c r="A1" s="19"/>
      <c r="B1" s="19" t="s">
        <v>10</v>
      </c>
      <c r="C1" s="19"/>
      <c r="D1" s="19" t="s">
        <v>8</v>
      </c>
      <c r="E1" s="19"/>
      <c r="F1" s="19" t="s">
        <v>10</v>
      </c>
      <c r="G1" s="19"/>
      <c r="H1" s="19" t="s">
        <v>8</v>
      </c>
      <c r="I1" s="19"/>
      <c r="J1" s="19" t="s">
        <v>10</v>
      </c>
      <c r="K1" s="19"/>
      <c r="L1" s="19" t="s">
        <v>8</v>
      </c>
      <c r="M1" s="19"/>
    </row>
    <row r="2" spans="1:13" x14ac:dyDescent="0.2">
      <c r="A2" s="19"/>
      <c r="B2" s="19" t="s">
        <v>9</v>
      </c>
      <c r="C2" s="19" t="s">
        <v>3</v>
      </c>
      <c r="D2" s="19" t="s">
        <v>9</v>
      </c>
      <c r="E2" s="19" t="s">
        <v>3</v>
      </c>
      <c r="F2" s="19" t="s">
        <v>9</v>
      </c>
      <c r="G2" s="19" t="s">
        <v>3</v>
      </c>
      <c r="H2" s="19" t="s">
        <v>9</v>
      </c>
      <c r="I2" s="19" t="s">
        <v>3</v>
      </c>
      <c r="J2" s="19" t="s">
        <v>9</v>
      </c>
      <c r="K2" s="19" t="s">
        <v>3</v>
      </c>
      <c r="L2" s="19" t="s">
        <v>9</v>
      </c>
      <c r="M2" s="19" t="s">
        <v>3</v>
      </c>
    </row>
    <row r="3" spans="1:13" x14ac:dyDescent="0.2">
      <c r="A3" s="19" t="s">
        <v>0</v>
      </c>
      <c r="B3" s="19">
        <v>1.1672</v>
      </c>
      <c r="C3" s="19">
        <v>1.9504999999999999</v>
      </c>
      <c r="D3" s="19">
        <v>0.91250000000000009</v>
      </c>
      <c r="E3" s="19">
        <v>1.3190500000000001</v>
      </c>
      <c r="F3" s="19">
        <v>1.1539999999999999</v>
      </c>
      <c r="G3" s="19">
        <v>1.891</v>
      </c>
      <c r="H3" s="19">
        <v>0.92</v>
      </c>
      <c r="I3" s="19">
        <v>1.2569999999999999</v>
      </c>
      <c r="J3" s="19">
        <f>B3/F3</f>
        <v>1.0114384748700174</v>
      </c>
      <c r="K3" s="19">
        <f t="shared" ref="K3:M3" si="0">C3/G3</f>
        <v>1.03146483342147</v>
      </c>
      <c r="L3" s="19">
        <f t="shared" si="0"/>
        <v>0.99184782608695654</v>
      </c>
      <c r="M3" s="19">
        <f t="shared" si="0"/>
        <v>1.0493635640413685</v>
      </c>
    </row>
    <row r="4" spans="1:13" x14ac:dyDescent="0.2">
      <c r="A4" s="19" t="s">
        <v>1</v>
      </c>
      <c r="B4" s="19">
        <f>F4*J4</f>
        <v>1.0641220886314284</v>
      </c>
      <c r="C4" s="19">
        <f t="shared" ref="C4:E4" si="1">G4*K4</f>
        <v>1.5858590891152857</v>
      </c>
      <c r="D4" s="19">
        <f t="shared" si="1"/>
        <v>0.91806428058107903</v>
      </c>
      <c r="E4" s="19">
        <f t="shared" si="1"/>
        <v>1.2991219071392655</v>
      </c>
      <c r="F4" s="19">
        <v>1.0009999999999999</v>
      </c>
      <c r="G4" s="19">
        <v>1.488</v>
      </c>
      <c r="H4" s="19">
        <v>0.88800000000000001</v>
      </c>
      <c r="I4" s="19">
        <v>1.218</v>
      </c>
      <c r="J4" s="19">
        <f>0.1*J3+0.9*J10</f>
        <v>1.0630590296018267</v>
      </c>
      <c r="K4" s="19">
        <f t="shared" ref="K4:M4" si="2">0.1*K3+0.9*K10</f>
        <v>1.0657655168785523</v>
      </c>
      <c r="L4" s="19">
        <f t="shared" si="2"/>
        <v>1.0338561718255395</v>
      </c>
      <c r="M4" s="19">
        <f t="shared" si="2"/>
        <v>1.0666025510174593</v>
      </c>
    </row>
    <row r="5" spans="1:13" x14ac:dyDescent="0.2">
      <c r="A5" s="19" t="s">
        <v>13</v>
      </c>
      <c r="B5" s="19">
        <f>B7+(B3-B7)/(F3-F7)*(F5-F7)</f>
        <v>0.91373956998807548</v>
      </c>
      <c r="C5" s="19">
        <f>C7+(C3-C7)/(G3-G7)*(G5-G7)</f>
        <v>1.1808892916574876</v>
      </c>
      <c r="D5" s="19">
        <f>D3*H5/H3</f>
        <v>0.9611005434782609</v>
      </c>
      <c r="E5" s="19">
        <f>E3*I5/I3</f>
        <v>1.512132895783612</v>
      </c>
      <c r="F5" s="20">
        <v>0.86699999999999999</v>
      </c>
      <c r="G5" s="20">
        <v>1.115</v>
      </c>
      <c r="H5" s="20">
        <v>0.96899999999999997</v>
      </c>
      <c r="I5" s="20">
        <v>1.4410000000000001</v>
      </c>
      <c r="J5" s="19"/>
      <c r="K5" s="19"/>
      <c r="L5" s="19"/>
      <c r="M5" s="19"/>
    </row>
    <row r="6" spans="1:13" x14ac:dyDescent="0.2">
      <c r="A6" s="19" t="s">
        <v>14</v>
      </c>
      <c r="B6" s="19">
        <f>B3*F6/F3</f>
        <v>1.1904630849220104</v>
      </c>
      <c r="C6" s="19">
        <f>C3*G6/G3</f>
        <v>2.2434360126916975</v>
      </c>
      <c r="D6" s="19">
        <f>D7+(D3-D7)/(H3-H7)*(H6-H7)</f>
        <v>0.89967402390648443</v>
      </c>
      <c r="E6" s="19">
        <f>E7+(E3-E7)/(I3-I7)*(I6-I7)</f>
        <v>1.2791421661462539</v>
      </c>
      <c r="F6" s="20">
        <v>1.177</v>
      </c>
      <c r="G6" s="20">
        <v>2.1749999999999998</v>
      </c>
      <c r="H6" s="20">
        <v>0.88400000000000001</v>
      </c>
      <c r="I6" s="20">
        <v>1.214</v>
      </c>
      <c r="J6" s="19"/>
      <c r="K6" s="19"/>
      <c r="L6" s="19"/>
      <c r="M6" s="19"/>
    </row>
    <row r="7" spans="1:13" x14ac:dyDescent="0.2">
      <c r="A7" s="19" t="s">
        <v>6</v>
      </c>
      <c r="B7" s="19">
        <f>F7*J7</f>
        <v>0.86340073894041103</v>
      </c>
      <c r="C7" s="19">
        <f t="shared" ref="C7:E9" si="3">G7*K7</f>
        <v>1.0559267281895024</v>
      </c>
      <c r="D7" s="19">
        <f t="shared" si="3"/>
        <v>0.89112337317747403</v>
      </c>
      <c r="E7" s="19">
        <f t="shared" si="3"/>
        <v>1.166843377860131</v>
      </c>
      <c r="F7" s="19">
        <v>0.81</v>
      </c>
      <c r="G7" s="19">
        <v>0.98899999999999999</v>
      </c>
      <c r="H7" s="19">
        <v>0.86</v>
      </c>
      <c r="I7" s="19">
        <v>1.093</v>
      </c>
      <c r="J7" s="19">
        <f>AVERAGE(J4,J10)</f>
        <v>1.0659268381980382</v>
      </c>
      <c r="K7" s="19">
        <f t="shared" ref="K7:M7" si="4">AVERAGE(K4,K10)</f>
        <v>1.0676711104039458</v>
      </c>
      <c r="L7" s="19">
        <f t="shared" si="4"/>
        <v>1.0361899688110163</v>
      </c>
      <c r="M7" s="19">
        <f t="shared" si="4"/>
        <v>1.0675602725161308</v>
      </c>
    </row>
    <row r="8" spans="1:13" x14ac:dyDescent="0.2">
      <c r="A8" s="19" t="s">
        <v>11</v>
      </c>
      <c r="B8" s="19">
        <f>F8*J8</f>
        <v>0.85175387251192292</v>
      </c>
      <c r="C8" s="19">
        <f>G8*K8</f>
        <v>1.0461828051161428</v>
      </c>
      <c r="D8" s="19">
        <f t="shared" si="3"/>
        <v>0.8630809135967239</v>
      </c>
      <c r="E8" s="19">
        <f t="shared" si="3"/>
        <v>1.1374616769277222</v>
      </c>
      <c r="F8" s="19">
        <v>0.79800000000000004</v>
      </c>
      <c r="G8" s="19">
        <v>0.97899999999999998</v>
      </c>
      <c r="H8" s="19">
        <v>0.83199999999999996</v>
      </c>
      <c r="I8" s="19">
        <v>1.0649999999999999</v>
      </c>
      <c r="J8" s="19">
        <f>AVERAGE(J7,J10)</f>
        <v>1.067360742496144</v>
      </c>
      <c r="K8" s="19">
        <f t="shared" ref="K8:M8" si="5">AVERAGE(K7,K10)</f>
        <v>1.0686239071666424</v>
      </c>
      <c r="L8" s="19">
        <f t="shared" si="5"/>
        <v>1.0373568673037548</v>
      </c>
      <c r="M8" s="19">
        <f t="shared" si="5"/>
        <v>1.0680391332654668</v>
      </c>
    </row>
    <row r="9" spans="1:13" x14ac:dyDescent="0.2">
      <c r="A9" s="19" t="s">
        <v>7</v>
      </c>
      <c r="B9" s="19">
        <f t="shared" ref="B8:B9" si="6">F9*J9</f>
        <v>0.79785403789996223</v>
      </c>
      <c r="C9" s="19">
        <f t="shared" si="3"/>
        <v>1.0327508951593589</v>
      </c>
      <c r="D9" s="19">
        <f t="shared" si="3"/>
        <v>0.80751756627599647</v>
      </c>
      <c r="E9" s="19">
        <f>I9*M9</f>
        <v>1.0575957780037335</v>
      </c>
      <c r="F9" s="19">
        <v>0.747</v>
      </c>
      <c r="G9" s="19">
        <v>0.96599999999999997</v>
      </c>
      <c r="H9" s="19">
        <v>0.77800000000000002</v>
      </c>
      <c r="I9" s="19">
        <v>0.99</v>
      </c>
      <c r="J9" s="3">
        <f>AVERAGE(J8,J10)</f>
        <v>1.0680776946451971</v>
      </c>
      <c r="K9" s="3">
        <f t="shared" ref="K9:M9" si="7">AVERAGE(K8,K10)</f>
        <v>1.0691003055479906</v>
      </c>
      <c r="L9" s="3">
        <f t="shared" si="7"/>
        <v>1.037940316550124</v>
      </c>
      <c r="M9" s="3">
        <f t="shared" si="7"/>
        <v>1.0682785636401348</v>
      </c>
    </row>
    <row r="10" spans="1:13" x14ac:dyDescent="0.2">
      <c r="A10" s="19" t="s">
        <v>12</v>
      </c>
      <c r="B10" s="19">
        <f>B14/B18</f>
        <v>0.78663286004056798</v>
      </c>
      <c r="C10" s="19">
        <f>C14/C18</f>
        <v>1.0235849056603774</v>
      </c>
      <c r="D10" s="19">
        <f t="shared" ref="C10:E10" si="8">D14/D18</f>
        <v>0.78512396694214881</v>
      </c>
      <c r="E10" s="19">
        <f>E14/E18</f>
        <v>1.0332569002123142</v>
      </c>
      <c r="F10" s="19">
        <v>0.73599999999999999</v>
      </c>
      <c r="G10" s="19">
        <v>0.95699999999999996</v>
      </c>
      <c r="H10" s="19">
        <v>0.75600000000000001</v>
      </c>
      <c r="I10" s="19">
        <v>0.96699999999999997</v>
      </c>
      <c r="J10" s="19">
        <f>B10/F10</f>
        <v>1.06879464679425</v>
      </c>
      <c r="K10" s="19">
        <f>C10/G10</f>
        <v>1.0695767039293391</v>
      </c>
      <c r="L10" s="19">
        <f t="shared" ref="K10:M10" si="9">D10/H10</f>
        <v>1.0385237657964932</v>
      </c>
      <c r="M10" s="19">
        <f t="shared" si="9"/>
        <v>1.0685179940148026</v>
      </c>
    </row>
    <row r="11" spans="1:13" x14ac:dyDescent="0.2">
      <c r="A11" s="19" t="s">
        <v>15</v>
      </c>
      <c r="B11" s="19">
        <f>B7*B15</f>
        <v>0.83231831233855624</v>
      </c>
      <c r="C11" s="19">
        <f>C7*C15</f>
        <v>0.99890668486726919</v>
      </c>
      <c r="D11" s="19">
        <f t="shared" ref="C11:E11" si="10">D7*D15</f>
        <v>0.82696249030869595</v>
      </c>
      <c r="E11" s="19">
        <f>E7*E15</f>
        <v>1.0524927268298383</v>
      </c>
      <c r="F11" s="21"/>
      <c r="G11" s="21"/>
      <c r="H11" s="21"/>
      <c r="I11" s="21"/>
      <c r="J11" s="19"/>
      <c r="K11" s="19"/>
      <c r="L11" s="19"/>
      <c r="M11" s="19"/>
    </row>
    <row r="12" spans="1:13" x14ac:dyDescent="0.2">
      <c r="A12" s="19" t="s">
        <v>16</v>
      </c>
      <c r="B12" s="19">
        <f>B8*B16</f>
        <v>0.82733692816658111</v>
      </c>
      <c r="C12" s="19">
        <f>C8*C16</f>
        <v>0.99247875445351419</v>
      </c>
      <c r="D12" s="19">
        <f t="shared" ref="B12:E13" si="11">D8*D16</f>
        <v>0.81244683333238277</v>
      </c>
      <c r="E12" s="19">
        <f>E8*E16</f>
        <v>1.0411565882811751</v>
      </c>
      <c r="F12" s="19"/>
      <c r="G12" s="19"/>
      <c r="H12" s="19"/>
      <c r="I12" s="19"/>
      <c r="J12" s="19"/>
      <c r="K12" s="19"/>
      <c r="L12" s="19"/>
      <c r="M12" s="19"/>
    </row>
    <row r="13" spans="1:13" x14ac:dyDescent="0.2">
      <c r="A13" s="19" t="s">
        <v>17</v>
      </c>
      <c r="B13" s="19">
        <f t="shared" si="11"/>
        <v>0.78083315175809631</v>
      </c>
      <c r="C13" s="19">
        <f t="shared" si="11"/>
        <v>0.98249035159493681</v>
      </c>
      <c r="D13" s="19">
        <f>D9*D17</f>
        <v>0.77091010327148457</v>
      </c>
      <c r="E13" s="19">
        <f>E9*E17</f>
        <v>0.98215394583946714</v>
      </c>
      <c r="F13" s="19"/>
      <c r="G13" s="19"/>
      <c r="H13" s="19"/>
      <c r="I13" s="19"/>
      <c r="J13" s="19"/>
      <c r="K13" s="19"/>
      <c r="L13" s="19"/>
      <c r="M13" s="19"/>
    </row>
    <row r="14" spans="1:13" x14ac:dyDescent="0.2">
      <c r="A14" s="20" t="s">
        <v>18</v>
      </c>
      <c r="B14" s="20">
        <v>0.77561999999999998</v>
      </c>
      <c r="C14" s="20">
        <v>0.97650000000000003</v>
      </c>
      <c r="D14" s="20">
        <v>0.76</v>
      </c>
      <c r="E14" s="20">
        <v>0.97332799999999997</v>
      </c>
      <c r="F14" s="19"/>
      <c r="G14" s="19"/>
      <c r="H14" s="19"/>
      <c r="I14" s="19"/>
      <c r="J14" s="19"/>
      <c r="K14" s="19"/>
      <c r="L14" s="19"/>
      <c r="M14" s="19"/>
    </row>
    <row r="15" spans="1:13" x14ac:dyDescent="0.2">
      <c r="A15" s="19"/>
      <c r="B15" s="19">
        <v>0.96399999999999997</v>
      </c>
      <c r="C15" s="19">
        <v>0.94599999999999995</v>
      </c>
      <c r="D15" s="19">
        <v>0.92800000000000005</v>
      </c>
      <c r="E15" s="19">
        <v>0.90200000000000002</v>
      </c>
      <c r="F15" s="19"/>
      <c r="G15" s="19"/>
      <c r="H15" s="19"/>
      <c r="I15" s="19"/>
      <c r="J15" s="19"/>
      <c r="K15" s="19"/>
      <c r="L15" s="19"/>
      <c r="M15" s="19"/>
    </row>
    <row r="16" spans="1:13" x14ac:dyDescent="0.2">
      <c r="A16" s="19"/>
      <c r="B16" s="19">
        <f>B15+B19</f>
        <v>0.97133333333333327</v>
      </c>
      <c r="C16" s="19">
        <f t="shared" ref="C16:E16" si="12">C15+C19</f>
        <v>0.94866666666666666</v>
      </c>
      <c r="D16" s="19">
        <f t="shared" si="12"/>
        <v>0.94133333333333336</v>
      </c>
      <c r="E16" s="19">
        <f t="shared" si="12"/>
        <v>0.91533333333333333</v>
      </c>
      <c r="F16" s="19"/>
      <c r="G16" s="19"/>
      <c r="H16" s="19"/>
      <c r="I16" s="19"/>
      <c r="J16" s="19"/>
      <c r="K16" s="19"/>
      <c r="L16" s="19"/>
      <c r="M16" s="19"/>
    </row>
    <row r="17" spans="1:13" x14ac:dyDescent="0.2">
      <c r="A17" s="19"/>
      <c r="B17" s="19">
        <f>B16+B19</f>
        <v>0.97866666666666657</v>
      </c>
      <c r="C17" s="19">
        <f t="shared" ref="C17:E17" si="13">C16+C19</f>
        <v>0.95133333333333336</v>
      </c>
      <c r="D17" s="19">
        <f t="shared" si="13"/>
        <v>0.95466666666666666</v>
      </c>
      <c r="E17" s="19">
        <f t="shared" si="13"/>
        <v>0.92866666666666664</v>
      </c>
      <c r="F17" s="19"/>
      <c r="G17" s="19"/>
      <c r="H17" s="19"/>
      <c r="I17" s="19"/>
      <c r="J17" s="19"/>
      <c r="K17" s="19"/>
      <c r="L17" s="19"/>
      <c r="M17" s="19"/>
    </row>
    <row r="18" spans="1:13" x14ac:dyDescent="0.2">
      <c r="A18" s="19"/>
      <c r="B18" s="19">
        <v>0.98599999999999999</v>
      </c>
      <c r="C18" s="19">
        <v>0.95399999999999996</v>
      </c>
      <c r="D18" s="19">
        <v>0.96799999999999997</v>
      </c>
      <c r="E18" s="19">
        <v>0.94199999999999995</v>
      </c>
      <c r="F18" s="19"/>
      <c r="G18" s="19"/>
      <c r="H18" s="19"/>
      <c r="I18" s="19"/>
      <c r="J18" s="19"/>
      <c r="K18" s="19"/>
      <c r="L18" s="19"/>
      <c r="M18" s="19"/>
    </row>
    <row r="19" spans="1:13" x14ac:dyDescent="0.2">
      <c r="B19">
        <f>(B18-B15)/3</f>
        <v>7.3333333333333401E-3</v>
      </c>
      <c r="C19">
        <f t="shared" ref="C19:E19" si="14">(C18-C15)/3</f>
        <v>2.6666666666666692E-3</v>
      </c>
      <c r="D19">
        <f t="shared" si="14"/>
        <v>1.3333333333333308E-2</v>
      </c>
      <c r="E19">
        <f t="shared" si="14"/>
        <v>1.3333333333333308E-2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150" zoomScaleNormal="150" workbookViewId="0">
      <selection activeCell="E14" sqref="A3:E14"/>
    </sheetView>
  </sheetViews>
  <sheetFormatPr baseColWidth="10" defaultRowHeight="16" x14ac:dyDescent="0.2"/>
  <cols>
    <col min="1" max="16384" width="10.83203125" style="14"/>
  </cols>
  <sheetData>
    <row r="1" spans="1:14" x14ac:dyDescent="0.2">
      <c r="B1" s="14" t="s">
        <v>39</v>
      </c>
      <c r="D1" s="14" t="s">
        <v>40</v>
      </c>
      <c r="F1" s="14" t="s">
        <v>50</v>
      </c>
      <c r="H1" s="14" t="s">
        <v>40</v>
      </c>
      <c r="K1" s="14" t="s">
        <v>50</v>
      </c>
      <c r="M1" s="14" t="s">
        <v>40</v>
      </c>
    </row>
    <row r="2" spans="1:14" x14ac:dyDescent="0.2">
      <c r="B2" s="9" t="s">
        <v>9</v>
      </c>
      <c r="C2" s="9" t="s">
        <v>3</v>
      </c>
      <c r="D2" s="9" t="s">
        <v>9</v>
      </c>
      <c r="E2" s="9" t="s">
        <v>3</v>
      </c>
      <c r="F2" s="9" t="s">
        <v>9</v>
      </c>
      <c r="G2" s="9" t="s">
        <v>3</v>
      </c>
      <c r="H2" s="9" t="s">
        <v>9</v>
      </c>
      <c r="I2" s="9" t="s">
        <v>3</v>
      </c>
      <c r="K2" s="9" t="s">
        <v>9</v>
      </c>
      <c r="L2" s="9" t="s">
        <v>3</v>
      </c>
      <c r="M2" s="9" t="s">
        <v>9</v>
      </c>
      <c r="N2" s="9" t="s">
        <v>3</v>
      </c>
    </row>
    <row r="3" spans="1:14" x14ac:dyDescent="0.2">
      <c r="A3" s="9" t="s">
        <v>0</v>
      </c>
      <c r="B3" s="13">
        <f>K20</f>
        <v>0.60899999999999999</v>
      </c>
      <c r="C3" s="13">
        <f t="shared" ref="C3:E3" si="0">L20</f>
        <v>0.71899999999999997</v>
      </c>
      <c r="D3" s="13">
        <f t="shared" si="0"/>
        <v>0.60399999999999998</v>
      </c>
      <c r="E3" s="13">
        <f t="shared" si="0"/>
        <v>0.69524099999999989</v>
      </c>
      <c r="F3">
        <v>0.76400000000000001</v>
      </c>
      <c r="G3">
        <v>0.94899999999999995</v>
      </c>
      <c r="H3">
        <v>0.745</v>
      </c>
      <c r="I3">
        <v>0.80300000000000005</v>
      </c>
      <c r="J3" s="14" t="s">
        <v>0</v>
      </c>
      <c r="K3">
        <v>0.745</v>
      </c>
      <c r="L3">
        <v>0.80300000000000005</v>
      </c>
      <c r="M3">
        <v>0.76400000000000001</v>
      </c>
      <c r="N3">
        <v>0.94899999999999995</v>
      </c>
    </row>
    <row r="4" spans="1:14" x14ac:dyDescent="0.2">
      <c r="A4" s="9" t="s">
        <v>1</v>
      </c>
      <c r="B4" s="13">
        <f>K14*B3</f>
        <v>0.57059927153908996</v>
      </c>
      <c r="C4" s="13">
        <f>L14*C3</f>
        <v>0.65577580625128651</v>
      </c>
      <c r="D4" s="13">
        <f>M14*D3</f>
        <v>0.58701283051040221</v>
      </c>
      <c r="E4" s="13">
        <f>N14*E3</f>
        <v>0.65668748818298228</v>
      </c>
      <c r="J4" s="14" t="s">
        <v>6</v>
      </c>
      <c r="K4">
        <v>0.752</v>
      </c>
      <c r="L4">
        <v>0.81899999999999995</v>
      </c>
      <c r="M4">
        <v>0.76800000000000002</v>
      </c>
      <c r="N4">
        <v>0.95599999999999996</v>
      </c>
    </row>
    <row r="5" spans="1:14" x14ac:dyDescent="0.2">
      <c r="A5" s="9" t="s">
        <v>13</v>
      </c>
      <c r="B5" s="13">
        <f>B3*F5/F3</f>
        <v>0.79791753926701559</v>
      </c>
      <c r="C5" s="13">
        <f>C3*G5/G3</f>
        <v>0.96750579557428873</v>
      </c>
      <c r="D5" s="13">
        <f>D3*H5/H3</f>
        <v>0.77506577181208047</v>
      </c>
      <c r="E5" s="13">
        <f>E3*I5/I3</f>
        <v>1.0692685367372352</v>
      </c>
      <c r="F5">
        <v>1.0009999999999999</v>
      </c>
      <c r="G5">
        <v>1.2769999999999999</v>
      </c>
      <c r="H5">
        <v>0.95599999999999996</v>
      </c>
      <c r="I5">
        <v>1.2350000000000001</v>
      </c>
      <c r="K5" s="14">
        <f>K4/K3</f>
        <v>1.0093959731543625</v>
      </c>
      <c r="L5" s="14">
        <f>L4/L3</f>
        <v>1.0199252801992527</v>
      </c>
      <c r="M5" s="14">
        <f>M4/M3</f>
        <v>1.0052356020942408</v>
      </c>
      <c r="N5" s="14">
        <f>N4/N3</f>
        <v>1.0073761854583771</v>
      </c>
    </row>
    <row r="6" spans="1:14" x14ac:dyDescent="0.2">
      <c r="A6" s="9" t="s">
        <v>14</v>
      </c>
      <c r="B6" s="13">
        <f>B3*F6/F3</f>
        <v>0.59544895287958111</v>
      </c>
      <c r="C6" s="13">
        <f>C3*G6/G3</f>
        <v>0.71445416227608005</v>
      </c>
      <c r="D6" s="13">
        <f>D3*H6/H3</f>
        <v>0.60075704697986576</v>
      </c>
      <c r="E6" s="13">
        <f>E3*I6/I3</f>
        <v>0.69091197758405964</v>
      </c>
      <c r="F6">
        <v>0.747</v>
      </c>
      <c r="G6">
        <v>0.94299999999999995</v>
      </c>
      <c r="H6">
        <v>0.74099999999999999</v>
      </c>
      <c r="I6">
        <v>0.79800000000000004</v>
      </c>
      <c r="J6" s="14" t="s">
        <v>19</v>
      </c>
      <c r="K6" s="14">
        <f>K17*L6</f>
        <v>1.0423371787021809</v>
      </c>
      <c r="L6" s="14">
        <f>AVERAGE(K5:L5)</f>
        <v>1.0146606266768075</v>
      </c>
      <c r="M6" s="14">
        <f>M17*N6</f>
        <v>1.0354218019723334</v>
      </c>
      <c r="N6" s="14">
        <f>AVERAGE(M5:N5)</f>
        <v>1.006305893776309</v>
      </c>
    </row>
    <row r="7" spans="1:14" x14ac:dyDescent="0.2">
      <c r="A7" s="9" t="s">
        <v>6</v>
      </c>
      <c r="B7" s="13">
        <f>K6*B3</f>
        <v>0.63478334182962814</v>
      </c>
      <c r="C7" s="13">
        <f>L6*C3</f>
        <v>0.72954099058062449</v>
      </c>
      <c r="D7" s="13">
        <f>M6*D3</f>
        <v>0.62539476839128938</v>
      </c>
      <c r="E7" s="13">
        <f>N6*E3</f>
        <v>0.6996251158949347</v>
      </c>
      <c r="F7" s="9"/>
      <c r="G7" s="9"/>
      <c r="H7" s="9"/>
      <c r="I7" s="9"/>
      <c r="J7" s="14" t="s">
        <v>19</v>
      </c>
      <c r="K7" s="14">
        <f>MAX(K5:L5)</f>
        <v>1.0199252801992527</v>
      </c>
      <c r="L7" s="14">
        <f>2*L5-L6</f>
        <v>1.0251899337216979</v>
      </c>
      <c r="M7" s="14">
        <f>MAX(M5:N5)</f>
        <v>1.0073761854583771</v>
      </c>
      <c r="N7" s="14">
        <f>2*N5-N6</f>
        <v>1.0084464771404453</v>
      </c>
    </row>
    <row r="8" spans="1:14" x14ac:dyDescent="0.2">
      <c r="A8" s="9" t="s">
        <v>11</v>
      </c>
      <c r="B8" s="13">
        <f>B4*K7</f>
        <v>0.58196862190599574</v>
      </c>
      <c r="C8" s="13">
        <f>C4*L7</f>
        <v>0.67229475534704941</v>
      </c>
      <c r="D8" s="13">
        <f>D4*M7</f>
        <v>0.59134274601469383</v>
      </c>
      <c r="E8" s="13">
        <f>E4*N7</f>
        <v>0.66223418404033629</v>
      </c>
      <c r="F8" s="9"/>
      <c r="G8" s="9"/>
      <c r="H8" s="9"/>
      <c r="I8" s="9"/>
    </row>
    <row r="9" spans="1:14" x14ac:dyDescent="0.2">
      <c r="A9" s="9" t="s">
        <v>7</v>
      </c>
      <c r="B9" s="13">
        <f>B3*K15</f>
        <v>0.58880470625275094</v>
      </c>
      <c r="C9" s="13">
        <f>C3*L15</f>
        <v>0.67669886771139631</v>
      </c>
      <c r="D9" s="13">
        <f t="shared" ref="B9:E10" si="1">D3*M15</f>
        <v>0.60052715895841802</v>
      </c>
      <c r="E9" s="13">
        <f t="shared" si="1"/>
        <v>0.67180588073207004</v>
      </c>
      <c r="F9" s="13"/>
      <c r="G9" s="13"/>
      <c r="H9" s="13"/>
      <c r="I9" s="13"/>
      <c r="K9" s="14" t="s">
        <v>50</v>
      </c>
      <c r="M9" s="14" t="s">
        <v>40</v>
      </c>
    </row>
    <row r="10" spans="1:14" x14ac:dyDescent="0.2">
      <c r="A10" s="9" t="s">
        <v>12</v>
      </c>
      <c r="B10" s="13">
        <f>B4*K16</f>
        <v>0.54711343544715585</v>
      </c>
      <c r="C10" s="13">
        <f>C4*L16</f>
        <v>0.61208838230868712</v>
      </c>
      <c r="D10" s="13">
        <f t="shared" si="1"/>
        <v>0.57907387261742616</v>
      </c>
      <c r="E10" s="13">
        <f t="shared" si="1"/>
        <v>0.6295900114563765</v>
      </c>
      <c r="K10" s="14" t="s">
        <v>9</v>
      </c>
      <c r="L10" s="14" t="s">
        <v>3</v>
      </c>
      <c r="M10" s="14" t="s">
        <v>9</v>
      </c>
      <c r="N10" s="14" t="s">
        <v>3</v>
      </c>
    </row>
    <row r="11" spans="1:14" x14ac:dyDescent="0.2">
      <c r="A11" s="9" t="s">
        <v>15</v>
      </c>
      <c r="B11" s="13">
        <f t="shared" ref="B11:E12" si="2">B15*B7</f>
        <v>0.60010588176996815</v>
      </c>
      <c r="C11" s="13">
        <f t="shared" si="2"/>
        <v>0.68246468016712469</v>
      </c>
      <c r="D11" s="13">
        <f t="shared" si="2"/>
        <v>0.60350862585534326</v>
      </c>
      <c r="E11" s="13">
        <f t="shared" si="2"/>
        <v>0.6608904742951961</v>
      </c>
      <c r="F11" s="13"/>
      <c r="G11" s="13"/>
      <c r="H11" s="13"/>
      <c r="I11" s="13"/>
      <c r="J11" s="14" t="s">
        <v>0</v>
      </c>
      <c r="K11" s="10">
        <v>0.76400000000000001</v>
      </c>
      <c r="L11" s="10">
        <v>0.94899999999999995</v>
      </c>
      <c r="M11" s="10">
        <v>0.745</v>
      </c>
      <c r="N11" s="10">
        <v>0.80300000000000005</v>
      </c>
    </row>
    <row r="12" spans="1:14" x14ac:dyDescent="0.2">
      <c r="A12" s="9" t="s">
        <v>16</v>
      </c>
      <c r="B12" s="13">
        <f t="shared" si="2"/>
        <v>0.55789701164793437</v>
      </c>
      <c r="C12" s="13">
        <f t="shared" si="2"/>
        <v>0.63418785360771623</v>
      </c>
      <c r="D12" s="13">
        <f t="shared" si="2"/>
        <v>0.57507043956923898</v>
      </c>
      <c r="E12" s="13">
        <f t="shared" si="2"/>
        <v>0.62888902501843391</v>
      </c>
      <c r="F12" s="13"/>
      <c r="G12" s="13"/>
      <c r="H12" s="13"/>
      <c r="I12" s="13"/>
      <c r="J12" s="14" t="s">
        <v>7</v>
      </c>
      <c r="K12" s="10">
        <v>0.72499999999999998</v>
      </c>
      <c r="L12" s="10">
        <v>0.871</v>
      </c>
      <c r="M12" s="10">
        <v>0.70299999999999996</v>
      </c>
      <c r="N12" s="10">
        <v>0.78200000000000003</v>
      </c>
    </row>
    <row r="13" spans="1:14" x14ac:dyDescent="0.2">
      <c r="A13" s="9" t="s">
        <v>17</v>
      </c>
      <c r="B13" s="13">
        <f>B17*B9</f>
        <v>0.57226167403482786</v>
      </c>
      <c r="C13" s="13">
        <f t="shared" ref="C13:E13" si="3">C17*C9</f>
        <v>0.64365227633708821</v>
      </c>
      <c r="D13" s="13">
        <f t="shared" si="3"/>
        <v>0.58849296344016055</v>
      </c>
      <c r="E13" s="13">
        <f t="shared" si="3"/>
        <v>0.64134607835645852</v>
      </c>
      <c r="F13" s="13"/>
      <c r="G13" s="13"/>
      <c r="H13" s="13"/>
      <c r="I13" s="13"/>
      <c r="K13" s="14">
        <f>K12/K11</f>
        <v>0.94895287958115182</v>
      </c>
      <c r="L13" s="14">
        <f t="shared" ref="L13:N13" si="4">L12/L11</f>
        <v>0.9178082191780822</v>
      </c>
      <c r="M13" s="14">
        <f t="shared" si="4"/>
        <v>0.94362416107382541</v>
      </c>
      <c r="N13" s="14">
        <f t="shared" si="4"/>
        <v>0.9738480697384807</v>
      </c>
    </row>
    <row r="14" spans="1:14" x14ac:dyDescent="0.2">
      <c r="A14" s="9" t="s">
        <v>18</v>
      </c>
      <c r="B14" s="13">
        <f>K21</f>
        <v>0.53900000000000003</v>
      </c>
      <c r="C14" s="13">
        <f t="shared" ref="C14:E14" si="5">L21</f>
        <v>0.58699999999999997</v>
      </c>
      <c r="D14" s="13">
        <f t="shared" si="5"/>
        <v>0.57179999999999997</v>
      </c>
      <c r="E14" s="13">
        <f t="shared" si="5"/>
        <v>0.60419999999999996</v>
      </c>
      <c r="J14" s="14" t="s">
        <v>27</v>
      </c>
      <c r="K14" s="14">
        <f>K17*L14</f>
        <v>0.93694461664875195</v>
      </c>
      <c r="L14" s="14">
        <f>AVERAGE(B37:C37)</f>
        <v>0.91206648991834016</v>
      </c>
      <c r="M14" s="14">
        <f>M17*N14</f>
        <v>0.97187554720265268</v>
      </c>
      <c r="N14" s="14">
        <f>AVERAGE(D37:E37)</f>
        <v>0.94454655030842893</v>
      </c>
    </row>
    <row r="15" spans="1:14" x14ac:dyDescent="0.2">
      <c r="B15" s="14">
        <f>'mar-o'!K11+0.028</f>
        <v>0.94537118765639061</v>
      </c>
      <c r="C15" s="14">
        <f>'mar-o'!L11+0.038</f>
        <v>0.93547132920381504</v>
      </c>
      <c r="D15" s="14">
        <f>'mar-o'!M11+0.026</f>
        <v>0.96500427627137964</v>
      </c>
      <c r="E15" s="14">
        <f>'mar-o'!N11+0.026</f>
        <v>0.94463514713849184</v>
      </c>
      <c r="J15" s="14" t="s">
        <v>20</v>
      </c>
      <c r="K15" s="14">
        <f>K17*L15</f>
        <v>0.96683859811617567</v>
      </c>
      <c r="L15" s="14">
        <f>AVERAGE(L16,K13)</f>
        <v>0.94116671448038436</v>
      </c>
      <c r="M15" s="14">
        <f>M17*N15</f>
        <v>0.99425026317618881</v>
      </c>
      <c r="N15" s="14">
        <f>AVERAGE(N16,N13)</f>
        <v>0.96629209257231685</v>
      </c>
    </row>
    <row r="16" spans="1:14" x14ac:dyDescent="0.2">
      <c r="B16" s="14">
        <f>B15+B19</f>
        <v>0.95863761489541333</v>
      </c>
      <c r="C16" s="14">
        <f>C15+C19</f>
        <v>0.94331816299881477</v>
      </c>
      <c r="D16" s="14">
        <f>D15+D19</f>
        <v>0.97248244515533389</v>
      </c>
      <c r="E16" s="14">
        <f>E15+E19</f>
        <v>0.94964748147179412</v>
      </c>
      <c r="J16" s="14" t="s">
        <v>20</v>
      </c>
      <c r="K16" s="14">
        <f>K17*L16</f>
        <v>0.95884005244418691</v>
      </c>
      <c r="L16" s="14">
        <f>AVERAGE(K13:L13)</f>
        <v>0.93338054937961701</v>
      </c>
      <c r="M16" s="14">
        <f>M17*N16</f>
        <v>0.98647566547042387</v>
      </c>
      <c r="N16" s="14">
        <f>AVERAGE(M13:N13)</f>
        <v>0.95873611540615311</v>
      </c>
    </row>
    <row r="17" spans="1:15" x14ac:dyDescent="0.2">
      <c r="B17" s="14">
        <f>B16+B19</f>
        <v>0.97190404213443604</v>
      </c>
      <c r="C17" s="14">
        <f>C16+C19</f>
        <v>0.9511649967938145</v>
      </c>
      <c r="D17" s="14">
        <f>D16+D19</f>
        <v>0.97996061403928814</v>
      </c>
      <c r="E17" s="14">
        <f>E16+E19</f>
        <v>0.9546598158050964</v>
      </c>
      <c r="K17" s="14">
        <f>POWER(K22/L22,1/3)</f>
        <v>1.0272766591091831</v>
      </c>
      <c r="M17" s="14">
        <f>POWER(M22/N22,1/3)</f>
        <v>1.0289334568902928</v>
      </c>
    </row>
    <row r="18" spans="1:15" x14ac:dyDescent="0.2">
      <c r="B18" s="14">
        <f>B14/B10</f>
        <v>0.98517046937345876</v>
      </c>
      <c r="C18" s="14">
        <f>C14/C10</f>
        <v>0.95901183058881412</v>
      </c>
      <c r="D18" s="14">
        <f>D14/D10</f>
        <v>0.98743878292324239</v>
      </c>
      <c r="E18" s="14">
        <f>E14/E10</f>
        <v>0.95967215013839879</v>
      </c>
      <c r="K18" s="14" t="s">
        <v>39</v>
      </c>
      <c r="M18" s="14" t="s">
        <v>40</v>
      </c>
    </row>
    <row r="19" spans="1:15" x14ac:dyDescent="0.2">
      <c r="B19" s="14">
        <f>(B18-B15)/3</f>
        <v>1.3266427239022716E-2</v>
      </c>
      <c r="C19" s="14">
        <f>(C18-C15)/3</f>
        <v>7.8468337949996938E-3</v>
      </c>
      <c r="D19" s="14">
        <f>(D18-D15)/3</f>
        <v>7.4781688839542504E-3</v>
      </c>
      <c r="E19" s="14">
        <f>(E18-E15)/3</f>
        <v>5.0123343333023191E-3</v>
      </c>
      <c r="K19" s="14" t="s">
        <v>9</v>
      </c>
      <c r="L19" s="14" t="s">
        <v>3</v>
      </c>
      <c r="M19" s="14" t="s">
        <v>9</v>
      </c>
      <c r="N19" s="14" t="s">
        <v>3</v>
      </c>
    </row>
    <row r="20" spans="1:15" x14ac:dyDescent="0.2">
      <c r="C20" s="14">
        <f>C17+C19</f>
        <v>0.95901183058881423</v>
      </c>
      <c r="E20" s="14">
        <f>E17+E19</f>
        <v>0.95967215013839868</v>
      </c>
      <c r="J20" s="14" t="s">
        <v>0</v>
      </c>
      <c r="K20" s="14">
        <v>0.60899999999999999</v>
      </c>
      <c r="L20" s="14">
        <v>0.71899999999999997</v>
      </c>
      <c r="M20" s="13">
        <f>F26+0.006</f>
        <v>0.60399999999999998</v>
      </c>
      <c r="N20" s="13">
        <f>G26+0.008</f>
        <v>0.69524099999999989</v>
      </c>
    </row>
    <row r="21" spans="1:15" x14ac:dyDescent="0.2">
      <c r="J21" s="14" t="s">
        <v>18</v>
      </c>
      <c r="K21">
        <v>0.53900000000000003</v>
      </c>
      <c r="L21">
        <v>0.58699999999999997</v>
      </c>
      <c r="M21">
        <v>0.57179999999999997</v>
      </c>
      <c r="N21">
        <v>0.60419999999999996</v>
      </c>
    </row>
    <row r="22" spans="1:15" x14ac:dyDescent="0.2">
      <c r="K22" s="14">
        <f>K21/K20</f>
        <v>0.88505747126436785</v>
      </c>
      <c r="L22" s="14">
        <f>L21/L20</f>
        <v>0.81641168289290678</v>
      </c>
      <c r="M22" s="14">
        <f>M21/M20</f>
        <v>0.94668874172185424</v>
      </c>
      <c r="N22" s="14">
        <f>N21/N20</f>
        <v>0.86905116355335787</v>
      </c>
    </row>
    <row r="24" spans="1:15" x14ac:dyDescent="0.2">
      <c r="A24" s="13"/>
      <c r="B24" s="13"/>
      <c r="C24" s="13" t="s">
        <v>41</v>
      </c>
      <c r="D24" s="13"/>
      <c r="E24" s="13"/>
      <c r="F24" s="13" t="s">
        <v>42</v>
      </c>
      <c r="G24" s="13"/>
      <c r="H24" s="13"/>
      <c r="I24" s="13" t="s">
        <v>43</v>
      </c>
      <c r="J24" s="13"/>
      <c r="K24" s="13"/>
      <c r="L24" s="13" t="s">
        <v>44</v>
      </c>
      <c r="M24" s="13"/>
      <c r="N24" s="13"/>
    </row>
    <row r="25" spans="1:15" x14ac:dyDescent="0.2">
      <c r="A25" s="13"/>
      <c r="B25" s="13"/>
      <c r="C25" s="13" t="s">
        <v>9</v>
      </c>
      <c r="D25" s="13" t="s">
        <v>3</v>
      </c>
      <c r="E25" s="13" t="s">
        <v>2</v>
      </c>
      <c r="F25" s="13" t="s">
        <v>9</v>
      </c>
      <c r="G25" s="13" t="s">
        <v>3</v>
      </c>
      <c r="H25" s="13" t="s">
        <v>2</v>
      </c>
      <c r="I25" s="13" t="s">
        <v>9</v>
      </c>
      <c r="J25" s="13" t="s">
        <v>3</v>
      </c>
      <c r="K25" s="13" t="s">
        <v>2</v>
      </c>
      <c r="L25" s="13" t="s">
        <v>9</v>
      </c>
      <c r="M25" s="13" t="s">
        <v>3</v>
      </c>
      <c r="N25" s="13" t="s">
        <v>2</v>
      </c>
    </row>
    <row r="26" spans="1:15" x14ac:dyDescent="0.2">
      <c r="A26" s="13" t="s">
        <v>45</v>
      </c>
      <c r="B26" s="13" t="s">
        <v>0</v>
      </c>
      <c r="C26" s="13">
        <v>0.64200000000000002</v>
      </c>
      <c r="D26" s="13">
        <f>POWER(E26,2)</f>
        <v>0.78322500000000006</v>
      </c>
      <c r="E26" s="13">
        <v>0.88500000000000001</v>
      </c>
      <c r="F26" s="13">
        <v>0.59799999999999998</v>
      </c>
      <c r="G26" s="13">
        <f>POWER(H26,2)</f>
        <v>0.68724099999999988</v>
      </c>
      <c r="H26" s="13">
        <v>0.82899999999999996</v>
      </c>
      <c r="I26" s="13">
        <v>0.45100000000000001</v>
      </c>
      <c r="J26" s="13">
        <f>POWER(K26,2)</f>
        <v>0.47609999999999991</v>
      </c>
      <c r="K26" s="13">
        <v>0.69</v>
      </c>
      <c r="L26" s="13">
        <v>0.54400000000000004</v>
      </c>
      <c r="M26" s="13">
        <f>POWER(N26,2)</f>
        <v>0.69555599999999995</v>
      </c>
      <c r="N26" s="13">
        <v>0.83399999999999996</v>
      </c>
      <c r="O26" s="13"/>
    </row>
    <row r="27" spans="1:15" x14ac:dyDescent="0.2">
      <c r="A27" s="13"/>
      <c r="B27" s="13" t="s">
        <v>47</v>
      </c>
      <c r="C27" s="13">
        <v>0.82599999999999996</v>
      </c>
      <c r="D27" s="13">
        <f t="shared" ref="D27:D31" si="6">POWER(E27,2)</f>
        <v>1.1427609999999999</v>
      </c>
      <c r="E27" s="13">
        <v>1.069</v>
      </c>
      <c r="F27" s="13">
        <v>0.71599999999999997</v>
      </c>
      <c r="G27" s="13">
        <f t="shared" ref="G27:G31" si="7">POWER(H27,2)</f>
        <v>0.91011599999999993</v>
      </c>
      <c r="H27" s="13">
        <v>0.95399999999999996</v>
      </c>
      <c r="I27" s="13">
        <v>0.53400000000000003</v>
      </c>
      <c r="J27" s="13">
        <f t="shared" ref="J27:J31" si="8">POWER(K27,2)</f>
        <v>0.6496360000000001</v>
      </c>
      <c r="K27" s="13">
        <v>0.80600000000000005</v>
      </c>
      <c r="L27" s="13">
        <v>0.77600000000000002</v>
      </c>
      <c r="M27" s="13">
        <f t="shared" ref="M27:M31" si="9">POWER(N27,2)</f>
        <v>1.0281960000000001</v>
      </c>
      <c r="N27" s="13">
        <v>1.014</v>
      </c>
      <c r="O27" s="13"/>
    </row>
    <row r="28" spans="1:15" x14ac:dyDescent="0.2">
      <c r="A28" s="13"/>
      <c r="B28" s="13" t="s">
        <v>48</v>
      </c>
      <c r="C28" s="13">
        <v>0.64500000000000002</v>
      </c>
      <c r="D28" s="13">
        <f t="shared" si="6"/>
        <v>0.78145600000000004</v>
      </c>
      <c r="E28" s="13">
        <v>0.88400000000000001</v>
      </c>
      <c r="F28" s="13">
        <v>0.59799999999999998</v>
      </c>
      <c r="G28" s="13">
        <f t="shared" si="7"/>
        <v>0.6839289999999999</v>
      </c>
      <c r="H28" s="13">
        <v>0.82699999999999996</v>
      </c>
      <c r="I28" s="13">
        <v>0.45700000000000002</v>
      </c>
      <c r="J28" s="13">
        <f t="shared" si="8"/>
        <v>0.47886399999999996</v>
      </c>
      <c r="K28" s="13">
        <v>0.69199999999999995</v>
      </c>
      <c r="L28" s="13">
        <v>0.54800000000000004</v>
      </c>
      <c r="M28" s="13">
        <f t="shared" si="9"/>
        <v>0.700569</v>
      </c>
      <c r="N28" s="13">
        <v>0.83699999999999997</v>
      </c>
      <c r="O28" s="13"/>
    </row>
    <row r="29" spans="1:15" x14ac:dyDescent="0.2">
      <c r="A29" s="13" t="s">
        <v>46</v>
      </c>
      <c r="B29" s="13" t="s">
        <v>0</v>
      </c>
      <c r="C29" s="13">
        <v>0.63900000000000001</v>
      </c>
      <c r="D29" s="13">
        <f t="shared" si="6"/>
        <v>0.77968899999999997</v>
      </c>
      <c r="E29" s="13">
        <v>0.88300000000000001</v>
      </c>
      <c r="F29" s="13">
        <v>0.59499999999999997</v>
      </c>
      <c r="G29" s="13">
        <f t="shared" si="7"/>
        <v>0.68558399999999997</v>
      </c>
      <c r="H29" s="13">
        <v>0.82799999999999996</v>
      </c>
      <c r="I29" s="13">
        <v>0.45100000000000001</v>
      </c>
      <c r="J29" s="13">
        <f t="shared" si="8"/>
        <v>0.47609999999999991</v>
      </c>
      <c r="K29" s="13">
        <v>0.69</v>
      </c>
      <c r="L29" s="13">
        <v>0.53200000000000003</v>
      </c>
      <c r="M29" s="13">
        <f t="shared" si="9"/>
        <v>0.69222399999999995</v>
      </c>
      <c r="N29" s="13">
        <v>0.83199999999999996</v>
      </c>
    </row>
    <row r="30" spans="1:15" x14ac:dyDescent="0.2">
      <c r="A30" s="13"/>
      <c r="B30" s="13" t="s">
        <v>13</v>
      </c>
      <c r="C30" s="13">
        <v>0.80600000000000005</v>
      </c>
      <c r="D30" s="13">
        <f t="shared" si="6"/>
        <v>1.1151360000000001</v>
      </c>
      <c r="E30" s="13">
        <v>1.056</v>
      </c>
      <c r="F30" s="13">
        <v>0.76800000000000002</v>
      </c>
      <c r="G30" s="13">
        <f t="shared" si="7"/>
        <v>1.0506249999999999</v>
      </c>
      <c r="H30" s="13">
        <v>1.0249999999999999</v>
      </c>
      <c r="I30" s="13">
        <v>0.55300000000000005</v>
      </c>
      <c r="J30" s="13">
        <f t="shared" si="8"/>
        <v>0.64000000000000012</v>
      </c>
      <c r="K30" s="13">
        <v>0.8</v>
      </c>
      <c r="L30" s="13">
        <v>0.71299999999999997</v>
      </c>
      <c r="M30" s="13">
        <f t="shared" si="9"/>
        <v>0.93702399999999997</v>
      </c>
      <c r="N30" s="13">
        <v>0.96799999999999997</v>
      </c>
      <c r="O30" s="13"/>
    </row>
    <row r="31" spans="1:15" x14ac:dyDescent="0.2">
      <c r="A31" s="13"/>
      <c r="B31" s="13" t="s">
        <v>49</v>
      </c>
      <c r="C31" s="13">
        <v>0.80100000000000005</v>
      </c>
      <c r="D31" s="13">
        <f t="shared" si="6"/>
        <v>1.0941160000000001</v>
      </c>
      <c r="E31" s="13">
        <v>1.046</v>
      </c>
      <c r="F31" s="13">
        <v>0.752</v>
      </c>
      <c r="G31" s="13">
        <f t="shared" si="7"/>
        <v>0.99400900000000003</v>
      </c>
      <c r="H31" s="13">
        <v>0.997</v>
      </c>
      <c r="I31" s="13">
        <v>0.54</v>
      </c>
      <c r="J31" s="13">
        <f t="shared" si="8"/>
        <v>0.62726400000000004</v>
      </c>
      <c r="K31" s="13">
        <v>0.79200000000000004</v>
      </c>
      <c r="L31" s="13">
        <v>0.70699999999999996</v>
      </c>
      <c r="M31" s="13">
        <f t="shared" si="9"/>
        <v>0.92736899999999989</v>
      </c>
      <c r="N31" s="13">
        <v>0.96299999999999997</v>
      </c>
    </row>
    <row r="32" spans="1:15" x14ac:dyDescent="0.2">
      <c r="D32" s="13"/>
    </row>
    <row r="33" spans="1:5" x14ac:dyDescent="0.2">
      <c r="B33" s="14" t="s">
        <v>4</v>
      </c>
      <c r="D33" s="14" t="s">
        <v>5</v>
      </c>
    </row>
    <row r="34" spans="1:5" x14ac:dyDescent="0.2">
      <c r="B34" s="14" t="s">
        <v>2</v>
      </c>
      <c r="C34" s="14" t="s">
        <v>2</v>
      </c>
      <c r="D34" s="14" t="s">
        <v>2</v>
      </c>
      <c r="E34" s="14" t="s">
        <v>2</v>
      </c>
    </row>
    <row r="35" spans="1:5" x14ac:dyDescent="0.2">
      <c r="A35" s="14" t="s">
        <v>51</v>
      </c>
      <c r="B35" s="10">
        <v>0.33850000000000002</v>
      </c>
      <c r="C35" s="10">
        <v>0.34370000000000001</v>
      </c>
      <c r="D35" s="14">
        <v>0.4793</v>
      </c>
      <c r="E35" s="10">
        <v>0.47349999999999998</v>
      </c>
    </row>
    <row r="36" spans="1:5" x14ac:dyDescent="0.2">
      <c r="A36" s="14" t="s">
        <v>1</v>
      </c>
      <c r="B36" s="10">
        <v>0.3095</v>
      </c>
      <c r="C36" s="10">
        <v>0.31269999999999998</v>
      </c>
      <c r="D36" s="10">
        <v>0.45569999999999999</v>
      </c>
      <c r="E36" s="10">
        <v>0.44429999999999997</v>
      </c>
    </row>
    <row r="37" spans="1:5" x14ac:dyDescent="0.2">
      <c r="B37" s="14">
        <f>B36/B35</f>
        <v>0.91432791728212692</v>
      </c>
      <c r="C37" s="14">
        <f t="shared" ref="C37:E37" si="10">C36/C35</f>
        <v>0.90980506255455329</v>
      </c>
      <c r="D37" s="14">
        <f t="shared" si="10"/>
        <v>0.9507615272272063</v>
      </c>
      <c r="E37" s="14">
        <f t="shared" si="10"/>
        <v>0.93833157338965156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50" zoomScaleNormal="150" workbookViewId="0">
      <selection activeCell="K11" sqref="K11"/>
    </sheetView>
  </sheetViews>
  <sheetFormatPr baseColWidth="10" defaultRowHeight="16" x14ac:dyDescent="0.2"/>
  <cols>
    <col min="1" max="16384" width="10.83203125" style="1"/>
  </cols>
  <sheetData>
    <row r="1" spans="1:14" x14ac:dyDescent="0.2">
      <c r="A1" s="4"/>
      <c r="B1" s="12" t="s">
        <v>10</v>
      </c>
      <c r="C1" s="12"/>
      <c r="D1" s="12" t="s">
        <v>8</v>
      </c>
      <c r="E1" s="12"/>
      <c r="F1" s="4"/>
      <c r="G1" s="12" t="s">
        <v>10</v>
      </c>
      <c r="H1" s="12"/>
      <c r="I1" s="12" t="s">
        <v>8</v>
      </c>
      <c r="J1" s="12"/>
      <c r="K1" s="17" t="s">
        <v>10</v>
      </c>
      <c r="L1" s="17"/>
      <c r="M1" s="17" t="s">
        <v>8</v>
      </c>
      <c r="N1" s="17"/>
    </row>
    <row r="2" spans="1:14" x14ac:dyDescent="0.2">
      <c r="A2" s="4"/>
      <c r="B2" s="4" t="s">
        <v>9</v>
      </c>
      <c r="C2" s="4" t="s">
        <v>3</v>
      </c>
      <c r="D2" s="4" t="s">
        <v>9</v>
      </c>
      <c r="E2" s="4" t="s">
        <v>3</v>
      </c>
      <c r="F2" s="4"/>
      <c r="G2" s="4" t="s">
        <v>9</v>
      </c>
      <c r="H2" s="4" t="s">
        <v>3</v>
      </c>
      <c r="I2" s="4" t="s">
        <v>9</v>
      </c>
      <c r="J2" s="4" t="s">
        <v>3</v>
      </c>
      <c r="K2" s="4" t="s">
        <v>9</v>
      </c>
      <c r="L2" s="4" t="s">
        <v>3</v>
      </c>
      <c r="M2" s="4" t="s">
        <v>9</v>
      </c>
      <c r="N2" s="4" t="s">
        <v>3</v>
      </c>
    </row>
    <row r="3" spans="1:14" x14ac:dyDescent="0.2">
      <c r="A3" s="4" t="s">
        <v>0</v>
      </c>
      <c r="B3" s="4">
        <v>1.1539999999999999</v>
      </c>
      <c r="C3" s="4">
        <v>1.891</v>
      </c>
      <c r="D3" s="4">
        <v>0.92</v>
      </c>
      <c r="E3" s="4">
        <v>1.2569999999999999</v>
      </c>
      <c r="F3" s="4" t="s">
        <v>0</v>
      </c>
      <c r="G3" s="4">
        <f>'mar-o'!K18</f>
        <v>1.153</v>
      </c>
      <c r="H3" s="4">
        <f>'mar-o'!L18</f>
        <v>1.9279999999999999</v>
      </c>
      <c r="I3" s="4">
        <f>'mar-o'!M18</f>
        <v>0.873</v>
      </c>
      <c r="J3" s="4">
        <f>'mar-o'!N18</f>
        <v>1.298</v>
      </c>
      <c r="K3" s="4">
        <f>B3</f>
        <v>1.1539999999999999</v>
      </c>
      <c r="L3" s="4">
        <f t="shared" ref="L3:N3" si="0">C3</f>
        <v>1.891</v>
      </c>
      <c r="M3" s="4">
        <f t="shared" si="0"/>
        <v>0.92</v>
      </c>
      <c r="N3" s="4">
        <f t="shared" si="0"/>
        <v>1.2569999999999999</v>
      </c>
    </row>
    <row r="4" spans="1:14" x14ac:dyDescent="0.2">
      <c r="A4" s="4" t="s">
        <v>6</v>
      </c>
      <c r="B4" s="4">
        <v>0.81</v>
      </c>
      <c r="C4" s="4">
        <v>0.98899999999999999</v>
      </c>
      <c r="D4" s="4">
        <v>0.86</v>
      </c>
      <c r="E4" s="4">
        <v>1.093</v>
      </c>
      <c r="F4" s="4" t="s">
        <v>1</v>
      </c>
      <c r="G4" s="4">
        <f>G3*G15*G21</f>
        <v>1.1003037193988394</v>
      </c>
      <c r="H4" s="4">
        <f>H3*H15*H21</f>
        <v>1.7607914834441827</v>
      </c>
      <c r="I4" s="4">
        <f>I3*I15*I21</f>
        <v>0.86036789944656034</v>
      </c>
      <c r="J4" s="4">
        <f>J3*J15*J21</f>
        <v>1.2591231264353582</v>
      </c>
    </row>
    <row r="5" spans="1:14" x14ac:dyDescent="0.2">
      <c r="A5" s="4" t="s">
        <v>7</v>
      </c>
      <c r="B5" s="4">
        <v>0.747</v>
      </c>
      <c r="C5" s="4">
        <f>0.966-0.05</f>
        <v>0.91599999999999993</v>
      </c>
      <c r="D5" s="4">
        <v>0.77800000000000002</v>
      </c>
      <c r="E5" s="4">
        <v>0.99</v>
      </c>
      <c r="F5" s="4" t="s">
        <v>13</v>
      </c>
      <c r="G5" s="4">
        <f>G7+(G3-G7)/(K3-K7)*(K5-K7)</f>
        <v>1.0238580592057718</v>
      </c>
      <c r="H5" s="4">
        <f>H7+(H3-H7)/(L3-L7)*(L5-L7)</f>
        <v>1.5341147325401054</v>
      </c>
      <c r="I5" s="4">
        <f>I3*M5/M3</f>
        <v>0.91949673913043473</v>
      </c>
      <c r="J5" s="4">
        <f>J3*N5/N3</f>
        <v>1.4880015910898967</v>
      </c>
      <c r="K5" s="4">
        <f>0.2*K3*L5/L3+0.8*K7*L5/L7</f>
        <v>0.86664390153133453</v>
      </c>
      <c r="L5" s="4">
        <v>1.115</v>
      </c>
      <c r="M5" s="4">
        <v>0.96899999999999997</v>
      </c>
      <c r="N5" s="4">
        <v>1.4410000000000001</v>
      </c>
    </row>
    <row r="6" spans="1:14" x14ac:dyDescent="0.2">
      <c r="A6" s="4" t="s">
        <v>1</v>
      </c>
      <c r="B6" s="4">
        <v>1.0009999999999999</v>
      </c>
      <c r="C6" s="4">
        <v>1.488</v>
      </c>
      <c r="D6" s="4">
        <v>0.88800000000000001</v>
      </c>
      <c r="E6" s="4">
        <v>1.218</v>
      </c>
      <c r="F6" s="4" t="s">
        <v>14</v>
      </c>
      <c r="G6" s="4">
        <f>G3*K6/K3</f>
        <v>1.1759800693240903</v>
      </c>
      <c r="H6" s="4">
        <f>H3*L6/L3</f>
        <v>2.2175568482284502</v>
      </c>
      <c r="I6" s="4">
        <f>I7+(I3-I7)/(M3-M7)*(M3-M6)</f>
        <v>0.860713476115047</v>
      </c>
      <c r="J6" s="4">
        <f>J7+(J3-J7)/(N3-N7)*(N3-N6)</f>
        <v>1.186670655871978</v>
      </c>
      <c r="K6" s="4">
        <v>1.177</v>
      </c>
      <c r="L6" s="4">
        <v>2.1749999999999998</v>
      </c>
      <c r="M6" s="4">
        <v>0.88400000000000001</v>
      </c>
      <c r="N6" s="4">
        <v>1.214</v>
      </c>
    </row>
    <row r="7" spans="1:14" x14ac:dyDescent="0.2">
      <c r="A7" s="4" t="s">
        <v>11</v>
      </c>
      <c r="B7" s="4">
        <v>0.79800000000000004</v>
      </c>
      <c r="C7" s="4">
        <v>0.97899999999999998</v>
      </c>
      <c r="D7" s="4">
        <v>0.83199999999999996</v>
      </c>
      <c r="E7" s="4">
        <v>1.0649999999999999</v>
      </c>
      <c r="F7" s="4" t="s">
        <v>6</v>
      </c>
      <c r="G7" s="4">
        <f>G3*G17*G20</f>
        <v>0.9984014796624936</v>
      </c>
      <c r="H7" s="4">
        <f t="shared" ref="H7:J7" si="1">H3*H17*H20</f>
        <v>1.4701591349886278</v>
      </c>
      <c r="I7" s="4">
        <f t="shared" si="1"/>
        <v>0.84228369028761751</v>
      </c>
      <c r="J7" s="4">
        <f t="shared" si="1"/>
        <v>1.1471073352314411</v>
      </c>
      <c r="K7" s="4">
        <f>B4</f>
        <v>0.81</v>
      </c>
      <c r="L7" s="4">
        <f>C4</f>
        <v>0.98899999999999999</v>
      </c>
      <c r="M7" s="4">
        <f>D4</f>
        <v>0.86</v>
      </c>
      <c r="N7" s="4">
        <f>E4</f>
        <v>1.093</v>
      </c>
    </row>
    <row r="8" spans="1:14" x14ac:dyDescent="0.2">
      <c r="A8" s="4" t="s">
        <v>12</v>
      </c>
      <c r="B8" s="4">
        <v>0.73599999999999999</v>
      </c>
      <c r="C8" s="4">
        <v>0.95699999999999996</v>
      </c>
      <c r="D8" s="4">
        <v>0.75600000000000001</v>
      </c>
      <c r="E8" s="4">
        <v>0.96699999999999997</v>
      </c>
      <c r="F8" s="4" t="s">
        <v>11</v>
      </c>
      <c r="G8" s="4">
        <f>G4*G19*G21</f>
        <v>0.97965668617616175</v>
      </c>
      <c r="H8" s="4">
        <f>H4*H19*H21</f>
        <v>1.3929975406492094</v>
      </c>
      <c r="I8" s="4">
        <f>I4*I19*I21</f>
        <v>0.83014838845981043</v>
      </c>
      <c r="J8" s="4">
        <f>J4*J19*J21</f>
        <v>1.1159770002140954</v>
      </c>
      <c r="K8" s="4"/>
      <c r="L8" s="4"/>
      <c r="M8" s="4"/>
      <c r="N8" s="4"/>
    </row>
    <row r="9" spans="1:14" x14ac:dyDescent="0.2">
      <c r="A9" s="4" t="s">
        <v>28</v>
      </c>
      <c r="B9" s="4">
        <f t="shared" ref="B9:E10" si="2">B4/B3</f>
        <v>0.70190641247833629</v>
      </c>
      <c r="C9" s="4">
        <f t="shared" si="2"/>
        <v>0.52300370174510835</v>
      </c>
      <c r="D9" s="4">
        <f t="shared" si="2"/>
        <v>0.93478260869565211</v>
      </c>
      <c r="E9" s="4">
        <f t="shared" si="2"/>
        <v>0.86953062848050922</v>
      </c>
      <c r="F9" s="4" t="s">
        <v>7</v>
      </c>
      <c r="G9" s="4">
        <f>G7*B10*G20</f>
        <v>0.93105999545407225</v>
      </c>
      <c r="H9" s="4">
        <f t="shared" ref="H9:J9" si="3">H7*C10*H20</f>
        <v>1.3597630249841821</v>
      </c>
      <c r="I9" s="4">
        <f t="shared" si="3"/>
        <v>0.78645352004516789</v>
      </c>
      <c r="J9" s="4">
        <f t="shared" si="3"/>
        <v>1.0559991526071484</v>
      </c>
      <c r="K9" s="4"/>
      <c r="L9" s="4"/>
      <c r="M9" s="4"/>
      <c r="N9" s="4"/>
    </row>
    <row r="10" spans="1:14" x14ac:dyDescent="0.2">
      <c r="A10" s="4" t="s">
        <v>29</v>
      </c>
      <c r="B10" s="4">
        <f t="shared" si="2"/>
        <v>0.92222222222222217</v>
      </c>
      <c r="C10" s="4">
        <f t="shared" si="2"/>
        <v>0.92618806875631943</v>
      </c>
      <c r="D10" s="4">
        <f t="shared" si="2"/>
        <v>0.90465116279069768</v>
      </c>
      <c r="E10" s="4">
        <f t="shared" si="2"/>
        <v>0.90576395242451968</v>
      </c>
      <c r="F10" s="4" t="s">
        <v>12</v>
      </c>
      <c r="G10" s="4">
        <f>G14/K14</f>
        <v>0.90099694663214713</v>
      </c>
      <c r="H10" s="4">
        <f t="shared" ref="H10:J10" si="4">H14/L14</f>
        <v>1.2994863161242984</v>
      </c>
      <c r="I10" s="4">
        <f t="shared" si="4"/>
        <v>0.77681100337432207</v>
      </c>
      <c r="J10" s="4">
        <f t="shared" si="4"/>
        <v>1.0271097083958196</v>
      </c>
      <c r="K10" s="4"/>
      <c r="L10" s="4"/>
      <c r="M10" s="4"/>
      <c r="N10" s="4"/>
    </row>
    <row r="11" spans="1:14" x14ac:dyDescent="0.2">
      <c r="A11" s="4" t="s">
        <v>30</v>
      </c>
      <c r="B11" s="4">
        <f t="shared" ref="B11:E12" si="5">B7/B6</f>
        <v>0.7972027972027973</v>
      </c>
      <c r="C11" s="4">
        <f t="shared" si="5"/>
        <v>0.65793010752688175</v>
      </c>
      <c r="D11" s="4">
        <f t="shared" si="5"/>
        <v>0.93693693693693691</v>
      </c>
      <c r="E11" s="4">
        <f t="shared" si="5"/>
        <v>0.87438423645320196</v>
      </c>
      <c r="F11" s="4" t="s">
        <v>15</v>
      </c>
      <c r="G11" s="4">
        <f>G7*K11</f>
        <v>0.91590475115587944</v>
      </c>
      <c r="H11" s="4">
        <f t="shared" ref="H11:J11" si="6">H7*L11</f>
        <v>1.3194256730193747</v>
      </c>
      <c r="I11" s="4">
        <f t="shared" si="6"/>
        <v>0.79090798701371112</v>
      </c>
      <c r="J11" s="4">
        <f t="shared" si="6"/>
        <v>1.0537731156839782</v>
      </c>
      <c r="K11" s="4">
        <f>PRODUCT(B20,C20,D20,E16)</f>
        <v>0.91737118765639059</v>
      </c>
      <c r="L11" s="4">
        <f>PRODUCT(B20,C20,D20,E20)</f>
        <v>0.897471329203815</v>
      </c>
      <c r="M11" s="4">
        <f>PRODUCT(B20,C20,D16,E16)</f>
        <v>0.93900427627137961</v>
      </c>
      <c r="N11" s="4">
        <f>PRODUCT(B20,C20,D16,E20)</f>
        <v>0.91863514713849181</v>
      </c>
    </row>
    <row r="12" spans="1:14" x14ac:dyDescent="0.2">
      <c r="A12" s="4" t="s">
        <v>31</v>
      </c>
      <c r="B12" s="4">
        <f t="shared" si="5"/>
        <v>0.92230576441102752</v>
      </c>
      <c r="C12" s="4">
        <f t="shared" si="5"/>
        <v>0.97752808988764039</v>
      </c>
      <c r="D12" s="4">
        <f t="shared" si="5"/>
        <v>0.90865384615384626</v>
      </c>
      <c r="E12" s="4">
        <f t="shared" si="5"/>
        <v>0.90798122065727704</v>
      </c>
      <c r="F12" s="4" t="s">
        <v>16</v>
      </c>
      <c r="G12" s="4">
        <f t="shared" ref="G12:G13" si="7">G8*K12</f>
        <v>0.90801237131111201</v>
      </c>
      <c r="H12" s="4">
        <f t="shared" ref="H12:H13" si="8">H8*L12</f>
        <v>1.2631173364951334</v>
      </c>
      <c r="I12" s="4">
        <f t="shared" ref="I12:I13" si="9">I8*M12</f>
        <v>0.78758250813679476</v>
      </c>
      <c r="J12" s="4">
        <f t="shared" ref="J12:J13" si="10">J8*N12</f>
        <v>1.03578845141279</v>
      </c>
      <c r="K12" s="4">
        <f>PRODUCT(B16,C20,D20,E16)</f>
        <v>0.92686793661900591</v>
      </c>
      <c r="L12" s="4">
        <f>PRODUCT(B16,C20,D20,E20)</f>
        <v>0.90676207217598881</v>
      </c>
      <c r="M12" s="4">
        <f>PRODUCT(B16,C20,D16,E16)</f>
        <v>0.94872497385438648</v>
      </c>
      <c r="N12" s="4">
        <f>PRODUCT(B16,C20,D16,E20)</f>
        <v>0.92814498077834795</v>
      </c>
    </row>
    <row r="13" spans="1:14" x14ac:dyDescent="0.2">
      <c r="A13" s="4"/>
      <c r="B13" s="4" t="s">
        <v>22</v>
      </c>
      <c r="C13" s="4" t="s">
        <v>20</v>
      </c>
      <c r="D13" s="4" t="s">
        <v>24</v>
      </c>
      <c r="E13" s="4" t="s">
        <v>25</v>
      </c>
      <c r="F13" s="4" t="s">
        <v>17</v>
      </c>
      <c r="G13" s="4">
        <f t="shared" si="7"/>
        <v>0.87206594075872768</v>
      </c>
      <c r="H13" s="4">
        <f t="shared" si="8"/>
        <v>1.2459779976154393</v>
      </c>
      <c r="I13" s="4">
        <f t="shared" si="9"/>
        <v>0.75399279005417119</v>
      </c>
      <c r="J13" s="4">
        <f t="shared" si="10"/>
        <v>0.99045144426184495</v>
      </c>
      <c r="K13" s="4">
        <f>PRODUCT(B20,C16,D20,E16)</f>
        <v>0.93663775161280172</v>
      </c>
      <c r="L13" s="4">
        <f>PRODUCT(B20,C16,D20,E20)</f>
        <v>0.91631995775876718</v>
      </c>
      <c r="M13" s="4">
        <f>PRODUCT(B20,C16,D16,E16)</f>
        <v>0.95872517680494018</v>
      </c>
      <c r="N13" s="4">
        <f>PRODUCT(B20,C16,D16,E20)</f>
        <v>0.93792825668138735</v>
      </c>
    </row>
    <row r="14" spans="1:14" x14ac:dyDescent="0.2">
      <c r="A14" s="4"/>
      <c r="B14" s="4">
        <f>AVERAGE(B11:E12)</f>
        <v>0.8728653749037012</v>
      </c>
      <c r="C14" s="4">
        <f>AVERAGE(B10:E10,B12:E12)</f>
        <v>0.92191179091294373</v>
      </c>
      <c r="D14" s="4">
        <f>AVERAGE(D9:E10,D11:E12)</f>
        <v>0.90533557407408005</v>
      </c>
      <c r="E14" s="4">
        <f>AVERAGE(B9:B10,D9:D10,D11:D12,B11:B12)</f>
        <v>0.87858271886143968</v>
      </c>
      <c r="F14" s="4" t="s">
        <v>18</v>
      </c>
      <c r="G14" s="4">
        <f>'mar-o'!K21</f>
        <v>0.85264399999999996</v>
      </c>
      <c r="H14" s="4">
        <f>'mar-o'!L21</f>
        <v>1.2030719999999999</v>
      </c>
      <c r="I14" s="4">
        <f>'mar-o'!M21</f>
        <v>0.75245799999999996</v>
      </c>
      <c r="J14" s="4">
        <f>'mar-o'!N21</f>
        <v>0.97332799999999997</v>
      </c>
      <c r="K14" s="4">
        <f>PRODUCT(B16,C16,D20,E16)</f>
        <v>0.94633395061671788</v>
      </c>
      <c r="L14" s="4">
        <f>PRODUCT(B16,C16,D20,E20)</f>
        <v>0.92580582424919022</v>
      </c>
      <c r="M14" s="4">
        <f>PRODUCT(B16,C16,D16,E16)</f>
        <v>0.96865002778212816</v>
      </c>
      <c r="N14" s="4">
        <f>PRODUCT(B16:D16,E20)</f>
        <v>0.9476378151659981</v>
      </c>
    </row>
    <row r="15" spans="1:14" x14ac:dyDescent="0.2">
      <c r="A15" s="4"/>
      <c r="B15" s="4">
        <v>1.1379999999999999</v>
      </c>
      <c r="C15" s="4">
        <v>1.0720000000000001</v>
      </c>
      <c r="D15" s="4">
        <v>1.0920000000000001</v>
      </c>
      <c r="E15" s="4">
        <v>1.1359999999999999</v>
      </c>
      <c r="F15" s="4" t="s">
        <v>27</v>
      </c>
      <c r="G15" s="4">
        <f>A23</f>
        <v>0.95699305132650425</v>
      </c>
      <c r="H15" s="4">
        <f>G15</f>
        <v>0.95699305132650425</v>
      </c>
      <c r="I15" s="4">
        <f>H15</f>
        <v>0.95699305132650425</v>
      </c>
      <c r="J15" s="4">
        <f t="shared" ref="J15" si="11">I15</f>
        <v>0.95699305132650425</v>
      </c>
      <c r="K15" s="4"/>
      <c r="L15" s="4"/>
      <c r="M15" s="4"/>
      <c r="N15" s="4"/>
    </row>
    <row r="16" spans="1:14" x14ac:dyDescent="0.2">
      <c r="A16" s="5">
        <f>PRODUCT(B16:E16)</f>
        <v>0.96865002778212816</v>
      </c>
      <c r="B16" s="5">
        <f>B14*B15</f>
        <v>0.99332079664041184</v>
      </c>
      <c r="C16" s="5">
        <f>C14*C15</f>
        <v>0.98828943985867579</v>
      </c>
      <c r="D16" s="5">
        <f t="shared" ref="D16:E16" si="12">D14*D15</f>
        <v>0.98862644688889545</v>
      </c>
      <c r="E16" s="5">
        <f t="shared" si="12"/>
        <v>0.99806996862659536</v>
      </c>
      <c r="F16" s="4"/>
      <c r="G16" s="4">
        <v>1.22</v>
      </c>
      <c r="H16" s="4">
        <v>1.46</v>
      </c>
      <c r="I16" s="4">
        <v>1</v>
      </c>
      <c r="J16" s="4">
        <v>1</v>
      </c>
      <c r="K16" s="11" t="s">
        <v>10</v>
      </c>
      <c r="L16" s="11"/>
      <c r="M16" s="11" t="s">
        <v>8</v>
      </c>
      <c r="N16" s="11"/>
    </row>
    <row r="17" spans="1:14" x14ac:dyDescent="0.2">
      <c r="A17" s="4"/>
      <c r="B17" s="4" t="s">
        <v>21</v>
      </c>
      <c r="C17" s="4" t="s">
        <v>19</v>
      </c>
      <c r="D17" s="4" t="s">
        <v>23</v>
      </c>
      <c r="E17" s="4" t="s">
        <v>26</v>
      </c>
      <c r="F17" s="4" t="str">
        <f>A9</f>
        <v>MF-IPS+</v>
      </c>
      <c r="G17" s="4">
        <f>B9*G16</f>
        <v>0.85632582322357031</v>
      </c>
      <c r="H17" s="4">
        <f t="shared" ref="H17:J17" si="13">C9*H16</f>
        <v>0.76358540454785817</v>
      </c>
      <c r="I17" s="4">
        <f t="shared" si="13"/>
        <v>0.93478260869565211</v>
      </c>
      <c r="J17" s="4">
        <f t="shared" si="13"/>
        <v>0.86953062848050922</v>
      </c>
      <c r="K17" s="11" t="s">
        <v>9</v>
      </c>
      <c r="L17" s="11" t="s">
        <v>3</v>
      </c>
      <c r="M17" s="11" t="s">
        <v>9</v>
      </c>
      <c r="N17" s="11" t="s">
        <v>3</v>
      </c>
    </row>
    <row r="18" spans="1:14" x14ac:dyDescent="0.2">
      <c r="A18" s="4"/>
      <c r="B18" s="4">
        <f>AVERAGE(B9:E10)</f>
        <v>0.83600609469917064</v>
      </c>
      <c r="C18" s="4">
        <f>AVERAGE(B9:E9,B11:E11)</f>
        <v>0.786959678689928</v>
      </c>
      <c r="D18" s="4">
        <f>AVERAGE(B9:C10,B11:C12)</f>
        <v>0.80353589552879168</v>
      </c>
      <c r="E18" s="4">
        <f>AVERAGE(C9:C10,E9:E10,E11:E12,C11:C12)</f>
        <v>0.83028875074143227</v>
      </c>
      <c r="F18" s="4"/>
      <c r="G18" s="4">
        <v>1.1200000000000001</v>
      </c>
      <c r="H18" s="4">
        <v>1.26</v>
      </c>
      <c r="I18" s="4">
        <v>1</v>
      </c>
      <c r="J18" s="4">
        <v>1</v>
      </c>
      <c r="K18" s="11">
        <v>1.153</v>
      </c>
      <c r="L18" s="11">
        <v>1.9279999999999999</v>
      </c>
      <c r="M18" s="11">
        <v>0.873</v>
      </c>
      <c r="N18" s="11">
        <v>1.298</v>
      </c>
    </row>
    <row r="19" spans="1:14" x14ac:dyDescent="0.2">
      <c r="A19" s="4"/>
      <c r="B19" s="4">
        <v>1.1759999999999999</v>
      </c>
      <c r="C19" s="4">
        <v>1.23</v>
      </c>
      <c r="D19" s="4">
        <v>1.202</v>
      </c>
      <c r="E19" s="4">
        <f>B19</f>
        <v>1.1759999999999999</v>
      </c>
      <c r="F19" s="4" t="str">
        <f>A11</f>
        <v>NFM-IPS+</v>
      </c>
      <c r="G19" s="4">
        <f>B11*G18</f>
        <v>0.89286713286713304</v>
      </c>
      <c r="H19" s="4">
        <f t="shared" ref="H19:J19" si="14">C11*H18</f>
        <v>0.82899193548387096</v>
      </c>
      <c r="I19" s="4">
        <f t="shared" si="14"/>
        <v>0.93693693693693691</v>
      </c>
      <c r="J19" s="4">
        <f t="shared" si="14"/>
        <v>0.87438423645320196</v>
      </c>
      <c r="K19" s="11">
        <v>0.86299999999999999</v>
      </c>
      <c r="L19" s="11">
        <v>1.248</v>
      </c>
      <c r="M19" s="11">
        <v>0.75700000000000001</v>
      </c>
      <c r="N19" s="11">
        <v>1.016</v>
      </c>
    </row>
    <row r="20" spans="1:14" x14ac:dyDescent="0.2">
      <c r="A20" s="5">
        <f>PRODUCT(B20:E20)</f>
        <v>0.897471329203815</v>
      </c>
      <c r="B20" s="5">
        <f>B18*B19</f>
        <v>0.98314316736622465</v>
      </c>
      <c r="C20" s="5">
        <f>C18*C19</f>
        <v>0.96796040478861145</v>
      </c>
      <c r="D20" s="5">
        <f t="shared" ref="D20" si="15">D18*D19</f>
        <v>0.96585014642560751</v>
      </c>
      <c r="E20" s="5">
        <f t="shared" ref="E20" si="16">E18*E19</f>
        <v>0.97641957087192432</v>
      </c>
      <c r="F20" s="4"/>
      <c r="G20" s="4">
        <f>POWER((G10/G3)/(G15*G17*B10), 1/3)</f>
        <v>1.0111995506477891</v>
      </c>
      <c r="H20" s="4">
        <f t="shared" ref="H20:J20" si="17">POWER((H10/H3)/(H15*H17*C10), 1/3)</f>
        <v>0.99861871001334401</v>
      </c>
      <c r="I20" s="4">
        <f t="shared" si="17"/>
        <v>1.0321279137225394</v>
      </c>
      <c r="J20" s="4">
        <f t="shared" si="17"/>
        <v>1.0163527817346705</v>
      </c>
      <c r="K20" s="11">
        <v>0.98799999999999999</v>
      </c>
      <c r="L20" s="11">
        <v>0.96399999999999997</v>
      </c>
      <c r="M20" s="11">
        <v>0.99399999999999999</v>
      </c>
      <c r="N20" s="11">
        <v>0.95799999999999996</v>
      </c>
    </row>
    <row r="21" spans="1:14" x14ac:dyDescent="0.2">
      <c r="A21" s="4"/>
      <c r="B21" s="4">
        <f t="shared" ref="B21:E23" si="18">B6/B3</f>
        <v>0.86741767764298094</v>
      </c>
      <c r="C21" s="4">
        <f t="shared" si="18"/>
        <v>0.78688524590163933</v>
      </c>
      <c r="D21" s="4">
        <f t="shared" si="18"/>
        <v>0.9652173913043478</v>
      </c>
      <c r="E21" s="4">
        <f t="shared" si="18"/>
        <v>0.96897374701670647</v>
      </c>
      <c r="F21" s="4"/>
      <c r="G21" s="4">
        <f>POWER((G10/G3)/(G15*G19*B12), 1/3)</f>
        <v>0.99718213505375719</v>
      </c>
      <c r="H21" s="4">
        <f>POWER((H10/H3)/(H15*H19*C12), 1/3)</f>
        <v>0.95431580170003971</v>
      </c>
      <c r="I21" s="4">
        <f>POWER((I10/I3)/(I15*I19*D12), 1/3)</f>
        <v>1.0298196403305295</v>
      </c>
      <c r="J21" s="4">
        <f>POWER((J10/J3)/(J15*J19*E12), 1/3)</f>
        <v>1.0136422958064097</v>
      </c>
      <c r="K21" s="5">
        <f>K19*K20</f>
        <v>0.85264399999999996</v>
      </c>
      <c r="L21" s="5">
        <f>L19*L20</f>
        <v>1.2030719999999999</v>
      </c>
      <c r="M21" s="5">
        <f>M19*M20</f>
        <v>0.75245799999999996</v>
      </c>
      <c r="N21" s="5">
        <f>N19*N20</f>
        <v>0.97332799999999997</v>
      </c>
    </row>
    <row r="22" spans="1:14" x14ac:dyDescent="0.2">
      <c r="A22" s="4"/>
      <c r="B22" s="4">
        <f t="shared" si="18"/>
        <v>0.98518518518518516</v>
      </c>
      <c r="C22" s="4">
        <f t="shared" si="18"/>
        <v>0.98988877654196161</v>
      </c>
      <c r="D22" s="4">
        <f t="shared" si="18"/>
        <v>0.96744186046511627</v>
      </c>
      <c r="E22" s="4">
        <f t="shared" si="18"/>
        <v>0.9743824336688014</v>
      </c>
      <c r="F22" s="4" t="s">
        <v>12</v>
      </c>
      <c r="G22" s="4">
        <f>G9*G15*G20</f>
        <v>0.90099694663214724</v>
      </c>
      <c r="H22" s="4">
        <f>H9*H15*H20</f>
        <v>1.2994863161242982</v>
      </c>
      <c r="I22" s="4">
        <f>I9*I15*I20</f>
        <v>0.77681100337432218</v>
      </c>
      <c r="J22" s="4">
        <f>J9*J15*J20</f>
        <v>1.0271097083958198</v>
      </c>
      <c r="K22" s="1">
        <f>K21/K18</f>
        <v>0.73950043365134421</v>
      </c>
      <c r="L22" s="1">
        <f t="shared" ref="L22:N22" si="19">L21/L18</f>
        <v>0.624</v>
      </c>
      <c r="M22" s="1">
        <f t="shared" si="19"/>
        <v>0.86192210767468491</v>
      </c>
      <c r="N22" s="1">
        <f t="shared" si="19"/>
        <v>0.74986748844375961</v>
      </c>
    </row>
    <row r="23" spans="1:14" x14ac:dyDescent="0.2">
      <c r="A23" s="4">
        <f>AVERAGE(B21:E23)</f>
        <v>0.95699305132650425</v>
      </c>
      <c r="B23" s="4">
        <f t="shared" si="18"/>
        <v>0.98527443105756363</v>
      </c>
      <c r="C23" s="4">
        <f t="shared" si="18"/>
        <v>1.044759825327511</v>
      </c>
      <c r="D23" s="4">
        <f t="shared" si="18"/>
        <v>0.97172236503856035</v>
      </c>
      <c r="E23" s="4">
        <f t="shared" si="18"/>
        <v>0.97676767676767673</v>
      </c>
      <c r="F23" s="4"/>
      <c r="G23" s="4">
        <f>G8*B12*G21</f>
        <v>0.90099694663214724</v>
      </c>
      <c r="H23" s="4">
        <f>H8*C12*H21</f>
        <v>1.2994863161242984</v>
      </c>
      <c r="I23" s="4">
        <f>I8*D12*I21</f>
        <v>0.77681100337432207</v>
      </c>
      <c r="J23" s="4">
        <f>J8*E12*J21</f>
        <v>1.0271097083958203</v>
      </c>
      <c r="K23" s="4"/>
      <c r="L23" s="4"/>
      <c r="M23" s="4"/>
      <c r="N23" s="4"/>
    </row>
  </sheetData>
  <mergeCells count="2">
    <mergeCell ref="K1:L1"/>
    <mergeCell ref="M1:N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50" zoomScaleNormal="150" workbookViewId="0">
      <selection activeCell="D3" sqref="D3"/>
    </sheetView>
  </sheetViews>
  <sheetFormatPr baseColWidth="10" defaultRowHeight="16" x14ac:dyDescent="0.2"/>
  <sheetData>
    <row r="1" spans="1:9" x14ac:dyDescent="0.2">
      <c r="A1" s="2"/>
      <c r="B1" s="17" t="s">
        <v>10</v>
      </c>
      <c r="C1" s="17"/>
      <c r="D1" s="17" t="s">
        <v>8</v>
      </c>
      <c r="E1" s="17"/>
      <c r="F1" s="18" t="s">
        <v>4</v>
      </c>
      <c r="G1" s="18"/>
      <c r="H1" s="18" t="s">
        <v>5</v>
      </c>
      <c r="I1" s="18"/>
    </row>
    <row r="2" spans="1:9" x14ac:dyDescent="0.2">
      <c r="A2" s="2"/>
      <c r="B2" s="4" t="s">
        <v>9</v>
      </c>
      <c r="C2" s="4" t="s">
        <v>3</v>
      </c>
      <c r="D2" s="4" t="s">
        <v>9</v>
      </c>
      <c r="E2" s="4" t="s">
        <v>3</v>
      </c>
      <c r="F2" s="4" t="s">
        <v>3</v>
      </c>
      <c r="G2" s="4" t="s">
        <v>2</v>
      </c>
      <c r="H2" s="4" t="s">
        <v>3</v>
      </c>
      <c r="I2" s="4" t="s">
        <v>2</v>
      </c>
    </row>
    <row r="3" spans="1:9" x14ac:dyDescent="0.2">
      <c r="A3" s="2" t="s">
        <v>37</v>
      </c>
      <c r="B3" s="4">
        <f>C3*B16</f>
        <v>0.81248774694025805</v>
      </c>
      <c r="C3" s="4">
        <f>C9+C11*C14</f>
        <v>1.0441845518867925</v>
      </c>
      <c r="D3" s="4">
        <f>E3*D17</f>
        <v>0.78457686035487806</v>
      </c>
      <c r="E3" s="4">
        <f>E9-E11*E14</f>
        <v>1.0278088183748311</v>
      </c>
      <c r="F3" s="2"/>
      <c r="G3" s="2"/>
      <c r="H3" s="4"/>
      <c r="I3" s="4"/>
    </row>
    <row r="4" spans="1:9" x14ac:dyDescent="0.2">
      <c r="A4" s="6" t="s">
        <v>36</v>
      </c>
      <c r="B4" s="4">
        <f>C4*B20</f>
        <v>0.79124799940931523</v>
      </c>
      <c r="C4" s="4">
        <f>C9-C12*C14</f>
        <v>1.0029852594339623</v>
      </c>
      <c r="D4" s="4">
        <f>E4*D19</f>
        <v>0.77497463714366388</v>
      </c>
      <c r="E4" s="4">
        <f>E3-E12*E14</f>
        <v>1.0060164910248985</v>
      </c>
      <c r="F4" s="2"/>
      <c r="G4" s="2"/>
      <c r="H4" s="2"/>
      <c r="I4" s="2"/>
    </row>
    <row r="5" spans="1:9" x14ac:dyDescent="0.2">
      <c r="A5" s="6" t="s">
        <v>35</v>
      </c>
      <c r="B5" s="4">
        <f>C5*B21</f>
        <v>0.80287738947852549</v>
      </c>
      <c r="C5" s="4">
        <f>C6*F10</f>
        <v>1.0142599921920914</v>
      </c>
      <c r="D5" s="4">
        <f>E5*D21</f>
        <v>0.76804018445769506</v>
      </c>
      <c r="E5" s="4">
        <f>H10*E6</f>
        <v>0.98804810226581818</v>
      </c>
      <c r="F5" s="2">
        <f>POWER(G5,2)</f>
        <v>0.10195248999999998</v>
      </c>
      <c r="G5" s="2">
        <v>0.31929999999999997</v>
      </c>
      <c r="H5" s="4">
        <f>POWER(I5,2)</f>
        <v>0.21911761000000002</v>
      </c>
      <c r="I5" s="2">
        <v>0.46810000000000002</v>
      </c>
    </row>
    <row r="6" spans="1:9" x14ac:dyDescent="0.2">
      <c r="A6" s="2" t="s">
        <v>32</v>
      </c>
      <c r="B6" s="15">
        <f>'mar-n'!B14</f>
        <v>0.77561999999999998</v>
      </c>
      <c r="C6" s="15">
        <f>'mar-n'!C14</f>
        <v>0.97650000000000003</v>
      </c>
      <c r="D6" s="15">
        <f>'mar-n'!D14</f>
        <v>0.76</v>
      </c>
      <c r="E6" s="15">
        <f>'mar-n'!E14</f>
        <v>0.97332799999999997</v>
      </c>
      <c r="F6" s="2">
        <f>POWER(G6,2)</f>
        <v>9.8156890000000011E-2</v>
      </c>
      <c r="G6" s="2">
        <v>0.31330000000000002</v>
      </c>
      <c r="H6" s="4">
        <f>POWER(I6,2)</f>
        <v>0.21585316000000002</v>
      </c>
      <c r="I6" s="4">
        <v>0.46460000000000001</v>
      </c>
    </row>
    <row r="7" spans="1:9" x14ac:dyDescent="0.2">
      <c r="A7" s="2" t="s">
        <v>33</v>
      </c>
      <c r="B7" s="4">
        <f>C7*B19</f>
        <v>0.80190931081160288</v>
      </c>
      <c r="C7" s="4">
        <f>C6*F12</f>
        <v>1.0199857703315578</v>
      </c>
      <c r="D7" s="4">
        <f>E7*D20</f>
        <v>0.77179030078001298</v>
      </c>
      <c r="E7" s="4">
        <f>E6*H12</f>
        <v>0.99735728351403319</v>
      </c>
      <c r="F7" s="2">
        <f>POWER(G7,2)</f>
        <v>0.10252803999999999</v>
      </c>
      <c r="G7" s="2">
        <v>0.32019999999999998</v>
      </c>
      <c r="H7" s="4">
        <f>POWER(I7,2)</f>
        <v>0.22118209</v>
      </c>
      <c r="I7" s="4">
        <v>0.4703</v>
      </c>
    </row>
    <row r="8" spans="1:9" x14ac:dyDescent="0.2">
      <c r="A8" s="6" t="s">
        <v>34</v>
      </c>
      <c r="B8" s="4">
        <f>C8*B18</f>
        <v>0.8076673264456935</v>
      </c>
      <c r="C8" s="4">
        <f>C6*F13</f>
        <v>1.0308451007871176</v>
      </c>
      <c r="D8" s="4">
        <f>E8*D18</f>
        <v>0.78083802525754109</v>
      </c>
      <c r="E8" s="4">
        <f>E6*H13</f>
        <v>1.0182482445618124</v>
      </c>
      <c r="F8" s="2">
        <f>POWER(G8,2)</f>
        <v>0.10361961000000001</v>
      </c>
      <c r="G8" s="2">
        <v>0.32190000000000002</v>
      </c>
      <c r="H8" s="4">
        <f>POWER(I8,2)</f>
        <v>0.22581504000000002</v>
      </c>
      <c r="I8" s="4">
        <v>0.47520000000000001</v>
      </c>
    </row>
    <row r="9" spans="1:9" x14ac:dyDescent="0.2">
      <c r="A9" s="2" t="str">
        <f>'mar-n'!A10</f>
        <v>NFM-DR</v>
      </c>
      <c r="B9" s="16">
        <f>'mar-n'!B10</f>
        <v>0.78663286004056798</v>
      </c>
      <c r="C9" s="16">
        <f>'mar-n'!C10</f>
        <v>1.0235849056603774</v>
      </c>
      <c r="D9" s="16">
        <f>'mar-n'!D10</f>
        <v>0.78512396694214881</v>
      </c>
      <c r="E9" s="16">
        <f>'mar-n'!E10</f>
        <v>1.0332569002123142</v>
      </c>
      <c r="F9" s="2"/>
      <c r="G9" s="2" t="s">
        <v>38</v>
      </c>
      <c r="H9" s="4"/>
      <c r="I9" s="4" t="s">
        <v>38</v>
      </c>
    </row>
    <row r="10" spans="1:9" x14ac:dyDescent="0.2">
      <c r="A10" s="2"/>
      <c r="B10" s="2">
        <f>B9-B6</f>
        <v>1.1012860040568007E-2</v>
      </c>
      <c r="C10" s="2">
        <f>C9-C6</f>
        <v>4.7084905660377374E-2</v>
      </c>
      <c r="D10" s="2">
        <f>D9-D6</f>
        <v>2.5123966942148801E-2</v>
      </c>
      <c r="E10" s="2">
        <f>E9-E6</f>
        <v>5.9928900212314229E-2</v>
      </c>
      <c r="F10" s="2">
        <f>F5/G10</f>
        <v>1.0386687068019369</v>
      </c>
      <c r="G10" s="2">
        <f>MIN(F5:F8)</f>
        <v>9.8156890000000011E-2</v>
      </c>
      <c r="H10" s="4">
        <f>H5/I10</f>
        <v>1.0151234756072138</v>
      </c>
      <c r="I10" s="4">
        <f>MIN(H5:H8)</f>
        <v>0.21585316000000002</v>
      </c>
    </row>
    <row r="11" spans="1:9" x14ac:dyDescent="0.2">
      <c r="A11" s="2"/>
      <c r="B11" s="2"/>
      <c r="C11" s="2">
        <v>7</v>
      </c>
      <c r="D11" s="2"/>
      <c r="E11" s="2">
        <v>1</v>
      </c>
      <c r="F11" s="2">
        <f>F6/G11</f>
        <v>1</v>
      </c>
      <c r="G11" s="2">
        <f>G10</f>
        <v>9.8156890000000011E-2</v>
      </c>
      <c r="H11" s="4">
        <f>H6/I11</f>
        <v>1</v>
      </c>
      <c r="I11" s="4">
        <f>I10</f>
        <v>0.21585316000000002</v>
      </c>
    </row>
    <row r="12" spans="1:9" x14ac:dyDescent="0.2">
      <c r="A12" s="2"/>
      <c r="B12" s="2"/>
      <c r="C12" s="2">
        <v>7</v>
      </c>
      <c r="D12" s="2"/>
      <c r="E12" s="2">
        <v>4</v>
      </c>
      <c r="F12" s="2">
        <f>F7/G12</f>
        <v>1.0445322788853637</v>
      </c>
      <c r="G12" s="2">
        <f>G11</f>
        <v>9.8156890000000011E-2</v>
      </c>
      <c r="H12" s="4">
        <f>H7/I12</f>
        <v>1.0246877553240359</v>
      </c>
      <c r="I12" s="4">
        <f>I11</f>
        <v>0.21585316000000002</v>
      </c>
    </row>
    <row r="13" spans="1:9" x14ac:dyDescent="0.2">
      <c r="A13" s="2"/>
      <c r="B13" s="2"/>
      <c r="C13" s="2">
        <v>9</v>
      </c>
      <c r="D13" s="2"/>
      <c r="E13" s="2">
        <v>6</v>
      </c>
      <c r="F13" s="2">
        <f>F8/G13</f>
        <v>1.055652944994488</v>
      </c>
      <c r="G13" s="2">
        <f>G12</f>
        <v>9.8156890000000011E-2</v>
      </c>
      <c r="H13" s="4">
        <f>H8/I13</f>
        <v>1.0461511890768707</v>
      </c>
      <c r="I13" s="4">
        <f>I12</f>
        <v>0.21585316000000002</v>
      </c>
    </row>
    <row r="14" spans="1:9" x14ac:dyDescent="0.2">
      <c r="A14" s="2"/>
      <c r="B14" s="2"/>
      <c r="C14" s="2">
        <f>C10/SUM(C12:C13)</f>
        <v>2.9428066037735859E-3</v>
      </c>
      <c r="D14" s="2"/>
      <c r="E14" s="2">
        <f>E10/SUM(E11:E13)</f>
        <v>5.448081837483112E-3</v>
      </c>
      <c r="F14" s="2"/>
      <c r="G14" s="2"/>
      <c r="H14" s="2"/>
      <c r="I14" s="2"/>
    </row>
    <row r="15" spans="1:9" x14ac:dyDescent="0.2">
      <c r="A15" s="2" t="s">
        <v>32</v>
      </c>
      <c r="B15" s="2"/>
      <c r="C15" s="2">
        <f>C4-C13*C14</f>
        <v>0.97650000000000003</v>
      </c>
      <c r="D15" s="2"/>
      <c r="E15" s="2">
        <f>E4-E13*E14</f>
        <v>0.97332799999999986</v>
      </c>
      <c r="F15" s="2"/>
      <c r="G15" s="2"/>
      <c r="H15" s="2"/>
      <c r="I15" s="2"/>
    </row>
    <row r="16" spans="1:9" x14ac:dyDescent="0.2">
      <c r="A16" s="2">
        <v>0</v>
      </c>
      <c r="B16">
        <f>B17-C17</f>
        <v>0.77810741929875404</v>
      </c>
      <c r="D16" s="7">
        <f>D9/E9*1</f>
        <v>0.75985359186163781</v>
      </c>
      <c r="E16" s="2">
        <f>(D23-D16)/(A23-A16)</f>
        <v>3.495434074381206E-3</v>
      </c>
    </row>
    <row r="17" spans="1:5" x14ac:dyDescent="0.2">
      <c r="A17" s="2">
        <v>1</v>
      </c>
      <c r="B17" s="7">
        <f>B9/C9*1.016</f>
        <v>0.78080380179658071</v>
      </c>
      <c r="C17">
        <f>(B23-B17)/(A23-A17)</f>
        <v>2.6963824978267102E-3</v>
      </c>
      <c r="D17">
        <f>D16+E16</f>
        <v>0.76334902593601905</v>
      </c>
      <c r="E17" s="2">
        <f>E16</f>
        <v>3.495434074381206E-3</v>
      </c>
    </row>
    <row r="18" spans="1:5" x14ac:dyDescent="0.2">
      <c r="A18" s="2">
        <v>2</v>
      </c>
      <c r="B18">
        <f>B17+C17</f>
        <v>0.78350018429440738</v>
      </c>
      <c r="C18">
        <f>C17</f>
        <v>2.6963824978267102E-3</v>
      </c>
      <c r="D18">
        <f t="shared" ref="D18:D21" si="0">D17+E17</f>
        <v>0.7668444600104003</v>
      </c>
      <c r="E18" s="2">
        <f t="shared" ref="E18:E22" si="1">E17</f>
        <v>3.495434074381206E-3</v>
      </c>
    </row>
    <row r="19" spans="1:5" x14ac:dyDescent="0.2">
      <c r="A19" s="2">
        <v>3</v>
      </c>
      <c r="B19">
        <f t="shared" ref="B19:B22" si="2">B18+C18</f>
        <v>0.78619656679223404</v>
      </c>
      <c r="C19">
        <f t="shared" ref="C19:C22" si="3">C18</f>
        <v>2.6963824978267102E-3</v>
      </c>
      <c r="D19">
        <f t="shared" si="0"/>
        <v>0.77033989408478154</v>
      </c>
      <c r="E19" s="2">
        <f t="shared" si="1"/>
        <v>3.495434074381206E-3</v>
      </c>
    </row>
    <row r="20" spans="1:5" x14ac:dyDescent="0.2">
      <c r="A20" s="2">
        <v>4</v>
      </c>
      <c r="B20">
        <f t="shared" si="2"/>
        <v>0.78889294929006071</v>
      </c>
      <c r="C20">
        <f t="shared" si="3"/>
        <v>2.6963824978267102E-3</v>
      </c>
      <c r="D20">
        <f t="shared" si="0"/>
        <v>0.77383532815916278</v>
      </c>
      <c r="E20" s="2">
        <f t="shared" si="1"/>
        <v>3.495434074381206E-3</v>
      </c>
    </row>
    <row r="21" spans="1:5" x14ac:dyDescent="0.2">
      <c r="A21" s="2">
        <v>5</v>
      </c>
      <c r="B21">
        <f t="shared" si="2"/>
        <v>0.79158933178788737</v>
      </c>
      <c r="C21">
        <f t="shared" si="3"/>
        <v>2.6963824978267102E-3</v>
      </c>
      <c r="D21">
        <f t="shared" si="0"/>
        <v>0.77733076223354403</v>
      </c>
      <c r="E21" s="2">
        <f t="shared" si="1"/>
        <v>3.495434074381206E-3</v>
      </c>
    </row>
    <row r="22" spans="1:5" x14ac:dyDescent="0.2">
      <c r="A22" s="2">
        <v>6</v>
      </c>
      <c r="B22">
        <f t="shared" si="2"/>
        <v>0.79428571428571404</v>
      </c>
      <c r="C22">
        <f t="shared" si="3"/>
        <v>2.6963824978267102E-3</v>
      </c>
      <c r="D22">
        <f>D21+E21</f>
        <v>0.78082619630792527</v>
      </c>
      <c r="E22" s="2">
        <f t="shared" si="1"/>
        <v>3.495434074381206E-3</v>
      </c>
    </row>
    <row r="23" spans="1:5" x14ac:dyDescent="0.2">
      <c r="A23" s="2">
        <v>6</v>
      </c>
      <c r="B23">
        <f>B6/C6</f>
        <v>0.79428571428571426</v>
      </c>
      <c r="D23">
        <f>D6/E6</f>
        <v>0.78082619630792505</v>
      </c>
    </row>
  </sheetData>
  <mergeCells count="4">
    <mergeCell ref="B1:C1"/>
    <mergeCell ref="D1:E1"/>
    <mergeCell ref="H1:I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zoomScale="150" zoomScaleNormal="150" workbookViewId="0">
      <selection activeCell="B13" sqref="B13:C13"/>
    </sheetView>
  </sheetViews>
  <sheetFormatPr baseColWidth="10" defaultRowHeight="16" x14ac:dyDescent="0.2"/>
  <sheetData>
    <row r="1" spans="1:13" x14ac:dyDescent="0.2">
      <c r="B1" t="s">
        <v>10</v>
      </c>
      <c r="F1" t="s">
        <v>8</v>
      </c>
    </row>
    <row r="2" spans="1:13" x14ac:dyDescent="0.2">
      <c r="B2" t="s">
        <v>9</v>
      </c>
      <c r="C2" t="s">
        <v>3</v>
      </c>
      <c r="D2" t="s">
        <v>9</v>
      </c>
      <c r="E2" t="s">
        <v>3</v>
      </c>
      <c r="F2" t="s">
        <v>9</v>
      </c>
      <c r="G2" t="s">
        <v>3</v>
      </c>
      <c r="H2" t="s">
        <v>9</v>
      </c>
      <c r="I2" t="s">
        <v>3</v>
      </c>
    </row>
    <row r="3" spans="1:13" x14ac:dyDescent="0.2">
      <c r="A3">
        <v>0</v>
      </c>
      <c r="B3">
        <v>0.78656199999999998</v>
      </c>
      <c r="C3">
        <v>1.0555920000000001</v>
      </c>
      <c r="D3">
        <v>0.78569900000000004</v>
      </c>
      <c r="E3">
        <v>1.047323</v>
      </c>
      <c r="F3">
        <v>0.770312</v>
      </c>
      <c r="G3">
        <v>1.017754</v>
      </c>
      <c r="H3">
        <v>0.770621</v>
      </c>
      <c r="I3">
        <v>1.017547</v>
      </c>
      <c r="J3" s="4"/>
      <c r="M3" s="3"/>
    </row>
    <row r="4" spans="1:13" x14ac:dyDescent="0.2">
      <c r="A4">
        <v>1E-3</v>
      </c>
      <c r="B4">
        <v>0.78490899999999997</v>
      </c>
      <c r="C4">
        <v>1.055096</v>
      </c>
      <c r="D4">
        <v>0.78350299999999995</v>
      </c>
      <c r="E4">
        <v>1.0489489999999999</v>
      </c>
      <c r="F4">
        <v>0.77176900000000004</v>
      </c>
      <c r="G4">
        <v>1.016138</v>
      </c>
      <c r="H4">
        <v>0.77139199999999997</v>
      </c>
      <c r="I4">
        <v>1.015754</v>
      </c>
      <c r="J4" s="2"/>
    </row>
    <row r="5" spans="1:13" x14ac:dyDescent="0.2">
      <c r="A5">
        <v>0.01</v>
      </c>
      <c r="B5">
        <v>0.78628799999999999</v>
      </c>
      <c r="C5">
        <v>1.0543400000000001</v>
      </c>
      <c r="D5">
        <v>0.78360300000000005</v>
      </c>
      <c r="E5">
        <v>1.0479560000000001</v>
      </c>
      <c r="F5">
        <v>0.76841400000000004</v>
      </c>
      <c r="G5">
        <v>1.0143869999999999</v>
      </c>
      <c r="H5">
        <v>0.77102099999999996</v>
      </c>
      <c r="I5">
        <v>1.0167189999999999</v>
      </c>
      <c r="M5" s="3"/>
    </row>
    <row r="6" spans="1:13" x14ac:dyDescent="0.2">
      <c r="A6">
        <v>0.1</v>
      </c>
      <c r="B6">
        <v>0.786582</v>
      </c>
      <c r="C6">
        <v>1.0545279999999999</v>
      </c>
      <c r="D6">
        <v>0.78161999999999998</v>
      </c>
      <c r="E6">
        <v>1.049445</v>
      </c>
      <c r="F6">
        <v>0.77138799999999996</v>
      </c>
      <c r="G6">
        <v>1.016475</v>
      </c>
      <c r="H6">
        <v>0.769876</v>
      </c>
      <c r="I6">
        <v>1.0181579999999999</v>
      </c>
      <c r="J6" s="2"/>
    </row>
    <row r="7" spans="1:13" x14ac:dyDescent="0.2">
      <c r="A7">
        <v>1</v>
      </c>
      <c r="B7">
        <v>0.78413600000000006</v>
      </c>
      <c r="C7">
        <v>1.05403</v>
      </c>
      <c r="D7" s="8">
        <v>0.78218900000000002</v>
      </c>
      <c r="E7">
        <v>1.0494920000000001</v>
      </c>
      <c r="F7">
        <v>0.76990000000000003</v>
      </c>
      <c r="G7">
        <v>1.017668</v>
      </c>
      <c r="H7">
        <v>0.772061</v>
      </c>
      <c r="I7">
        <v>1.017971</v>
      </c>
      <c r="J7" s="2"/>
      <c r="M7" s="3"/>
    </row>
    <row r="8" spans="1:13" x14ac:dyDescent="0.2">
      <c r="A8" s="8">
        <v>10</v>
      </c>
      <c r="B8" s="8">
        <v>0.78559000000000001</v>
      </c>
      <c r="C8">
        <v>1.054686</v>
      </c>
      <c r="D8">
        <v>0.78291999999999995</v>
      </c>
      <c r="E8">
        <v>1.048565</v>
      </c>
      <c r="F8">
        <v>0.77015</v>
      </c>
      <c r="G8">
        <v>1.0150060000000001</v>
      </c>
      <c r="H8">
        <v>0.77134999999999998</v>
      </c>
      <c r="I8">
        <v>1.016993</v>
      </c>
      <c r="J8" s="2"/>
      <c r="M8" s="3"/>
    </row>
    <row r="9" spans="1:13" x14ac:dyDescent="0.2">
      <c r="A9">
        <v>100</v>
      </c>
      <c r="B9">
        <v>0.78702399999999995</v>
      </c>
      <c r="C9">
        <v>1.056899</v>
      </c>
      <c r="D9">
        <v>0.78572399999999998</v>
      </c>
      <c r="E9">
        <v>1.057552</v>
      </c>
      <c r="F9">
        <v>0.77295599999999998</v>
      </c>
      <c r="G9">
        <v>1.018276</v>
      </c>
      <c r="H9">
        <v>0.76917599999999997</v>
      </c>
      <c r="I9">
        <v>1.0146729999999999</v>
      </c>
      <c r="J9" s="2"/>
      <c r="M9" s="3"/>
    </row>
    <row r="10" spans="1:13" x14ac:dyDescent="0.2">
      <c r="A10">
        <v>1000</v>
      </c>
      <c r="B10">
        <v>0.78795999999999999</v>
      </c>
      <c r="C10">
        <v>1.055102</v>
      </c>
      <c r="D10">
        <v>0.78531700000000004</v>
      </c>
      <c r="E10">
        <v>1.0579160000000001</v>
      </c>
      <c r="F10">
        <v>0.76964500000000002</v>
      </c>
      <c r="G10">
        <v>1.0151209999999999</v>
      </c>
      <c r="H10">
        <v>0.77226099999999998</v>
      </c>
      <c r="I10">
        <v>1.0193380000000001</v>
      </c>
      <c r="M10" s="3"/>
    </row>
    <row r="11" spans="1:13" x14ac:dyDescent="0.2">
      <c r="B11">
        <f>(MAX(B3:B10)-MIN(B3:B10))/MAX(B3:B10)</f>
        <v>4.8530382252905463E-3</v>
      </c>
      <c r="C11">
        <f>(MAX(C3:C10)-MIN(C3:C10))/MAX(C3:C10)</f>
        <v>2.7145450984436643E-3</v>
      </c>
      <c r="D11">
        <f t="shared" ref="D11:I11" si="0">(MAX(D3:D10)-MIN(D3:D10))/MAX(D3:D10)</f>
        <v>5.223208149426512E-3</v>
      </c>
      <c r="E11">
        <f t="shared" si="0"/>
        <v>1.001308232411654E-2</v>
      </c>
      <c r="F11">
        <f t="shared" si="0"/>
        <v>5.8761430146087685E-3</v>
      </c>
      <c r="G11">
        <f t="shared" si="0"/>
        <v>3.8192002954012777E-3</v>
      </c>
      <c r="H11">
        <f t="shared" si="0"/>
        <v>3.9947634284264056E-3</v>
      </c>
      <c r="I11">
        <f t="shared" si="0"/>
        <v>4.576499649772834E-3</v>
      </c>
      <c r="M11" s="3"/>
    </row>
    <row r="12" spans="1:13" x14ac:dyDescent="0.2">
      <c r="M12" s="3"/>
    </row>
    <row r="13" spans="1:13" x14ac:dyDescent="0.2">
      <c r="M13" s="3"/>
    </row>
    <row r="14" spans="1:13" x14ac:dyDescent="0.2">
      <c r="M14" s="3"/>
    </row>
    <row r="15" spans="1:13" x14ac:dyDescent="0.2">
      <c r="A15" s="8"/>
      <c r="M15" s="3"/>
    </row>
    <row r="33" spans="1:2" x14ac:dyDescent="0.2">
      <c r="A33" s="8"/>
      <c r="B33" s="8"/>
    </row>
    <row r="47" spans="1:2" x14ac:dyDescent="0.2">
      <c r="A47" s="8"/>
      <c r="B47" s="8"/>
    </row>
    <row r="50" spans="1:2" x14ac:dyDescent="0.2">
      <c r="A50" s="8"/>
      <c r="B50" s="8"/>
    </row>
    <row r="54" spans="1:2" x14ac:dyDescent="0.2">
      <c r="A54" s="8"/>
      <c r="B54" s="8"/>
    </row>
    <row r="71" spans="1:2" x14ac:dyDescent="0.2">
      <c r="A71" s="8"/>
      <c r="B71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50" zoomScaleNormal="150" workbookViewId="0">
      <selection activeCell="B18" sqref="B18"/>
    </sheetView>
  </sheetViews>
  <sheetFormatPr baseColWidth="10" defaultRowHeight="16" x14ac:dyDescent="0.2"/>
  <sheetData>
    <row r="1" spans="1:6" x14ac:dyDescent="0.2">
      <c r="A1" t="s">
        <v>55</v>
      </c>
      <c r="B1">
        <v>1.147</v>
      </c>
      <c r="C1">
        <v>1.9619</v>
      </c>
      <c r="D1">
        <f>B1/C1</f>
        <v>0.58463734135277035</v>
      </c>
      <c r="E1">
        <f>1.153/1.928</f>
        <v>0.59802904564315351</v>
      </c>
      <c r="F1">
        <f>ABS(D1-E1)</f>
        <v>1.3391704290383166E-2</v>
      </c>
    </row>
    <row r="2" spans="1:6" x14ac:dyDescent="0.2">
      <c r="A2" t="s">
        <v>63</v>
      </c>
      <c r="B2">
        <v>1.1471</v>
      </c>
      <c r="C2">
        <v>1.9419</v>
      </c>
      <c r="D2">
        <f>B2/C2</f>
        <v>0.59071012925485356</v>
      </c>
      <c r="E2">
        <f>1.153/1.928</f>
        <v>0.59802904564315351</v>
      </c>
      <c r="F2">
        <f>ABS(D2-E2)</f>
        <v>7.3189163882999564E-3</v>
      </c>
    </row>
    <row r="3" spans="1:6" x14ac:dyDescent="0.2">
      <c r="A3" t="s">
        <v>64</v>
      </c>
      <c r="B3">
        <v>1.1473</v>
      </c>
      <c r="C3">
        <v>1.9496</v>
      </c>
      <c r="D3">
        <f>B3/C3</f>
        <v>0.58847968814115714</v>
      </c>
      <c r="E3">
        <f>1.153/1.928</f>
        <v>0.59802904564315351</v>
      </c>
      <c r="F3">
        <f>ABS(D3-E3)</f>
        <v>9.5493575019963695E-3</v>
      </c>
    </row>
    <row r="4" spans="1:6" x14ac:dyDescent="0.2">
      <c r="A4" t="s">
        <v>60</v>
      </c>
      <c r="B4">
        <v>1.1475</v>
      </c>
      <c r="C4">
        <v>1.9823999999999999</v>
      </c>
      <c r="D4">
        <f>B4/C4</f>
        <v>0.57884382566585957</v>
      </c>
      <c r="E4">
        <f>1.153/1.928</f>
        <v>0.59802904564315351</v>
      </c>
      <c r="F4">
        <f>ABS(D4-E4)</f>
        <v>1.9185219977293944E-2</v>
      </c>
    </row>
    <row r="5" spans="1:6" x14ac:dyDescent="0.2">
      <c r="A5" t="s">
        <v>56</v>
      </c>
      <c r="B5">
        <v>1.1514</v>
      </c>
      <c r="C5">
        <v>1.9937</v>
      </c>
      <c r="D5">
        <f>B5/C5</f>
        <v>0.5775191854341174</v>
      </c>
      <c r="E5">
        <f>1.153/1.928</f>
        <v>0.59802904564315351</v>
      </c>
      <c r="F5">
        <f>ABS(D5-E5)</f>
        <v>2.0509860209036113E-2</v>
      </c>
    </row>
    <row r="6" spans="1:6" x14ac:dyDescent="0.2">
      <c r="A6" t="s">
        <v>66</v>
      </c>
      <c r="B6">
        <v>1.1531</v>
      </c>
      <c r="C6">
        <v>1.9276</v>
      </c>
      <c r="D6">
        <f>B6/C6</f>
        <v>0.5982050217887529</v>
      </c>
      <c r="E6">
        <f>1.153/1.928</f>
        <v>0.59802904564315351</v>
      </c>
      <c r="F6">
        <f>ABS(D6-E6)</f>
        <v>1.7597614559938801E-4</v>
      </c>
    </row>
    <row r="7" spans="1:6" x14ac:dyDescent="0.2">
      <c r="A7" t="s">
        <v>53</v>
      </c>
      <c r="B7">
        <v>1.1535</v>
      </c>
      <c r="C7">
        <v>1.9334</v>
      </c>
      <c r="D7">
        <f>B7/C7</f>
        <v>0.59661735802213711</v>
      </c>
      <c r="E7">
        <f>1.153/1.928</f>
        <v>0.59802904564315351</v>
      </c>
      <c r="F7">
        <f>ABS(D7-E7)</f>
        <v>1.4116876210163998E-3</v>
      </c>
    </row>
    <row r="8" spans="1:6" x14ac:dyDescent="0.2">
      <c r="A8" t="s">
        <v>67</v>
      </c>
      <c r="B8">
        <v>1.1536999999999999</v>
      </c>
      <c r="C8">
        <v>1.9484999999999999</v>
      </c>
      <c r="D8">
        <f>B8/C8</f>
        <v>0.59209648447523733</v>
      </c>
      <c r="E8">
        <f>1.153/1.928</f>
        <v>0.59802904564315351</v>
      </c>
      <c r="F8">
        <f>ABS(D8-E8)</f>
        <v>5.9325611679161838E-3</v>
      </c>
    </row>
    <row r="9" spans="1:6" x14ac:dyDescent="0.2">
      <c r="A9" t="s">
        <v>59</v>
      </c>
      <c r="B9">
        <v>1.1547000000000001</v>
      </c>
      <c r="C9">
        <v>1.9635</v>
      </c>
      <c r="D9">
        <f>B9/C9</f>
        <v>0.58808250572956455</v>
      </c>
      <c r="E9">
        <f>1.153/1.928</f>
        <v>0.59802904564315351</v>
      </c>
      <c r="F9">
        <f>ABS(D9-E9)</f>
        <v>9.9465399135889587E-3</v>
      </c>
    </row>
    <row r="10" spans="1:6" x14ac:dyDescent="0.2">
      <c r="A10" t="s">
        <v>69</v>
      </c>
      <c r="B10">
        <v>1.1558999999999999</v>
      </c>
      <c r="C10">
        <v>1.9877</v>
      </c>
      <c r="D10">
        <f>B10/C10</f>
        <v>0.58152638728178296</v>
      </c>
      <c r="E10">
        <f>1.153/1.928</f>
        <v>0.59802904564315351</v>
      </c>
      <c r="F10">
        <f>ABS(D10-E10)</f>
        <v>1.6502658361370548E-2</v>
      </c>
    </row>
    <row r="11" spans="1:6" x14ac:dyDescent="0.2">
      <c r="A11" t="s">
        <v>61</v>
      </c>
      <c r="B11">
        <v>1.1563000000000001</v>
      </c>
      <c r="C11">
        <v>1.9774</v>
      </c>
      <c r="D11">
        <f>B11/C11</f>
        <v>0.5847577627187216</v>
      </c>
      <c r="E11">
        <f>1.153/1.928</f>
        <v>0.59802904564315351</v>
      </c>
      <c r="F11">
        <f>ABS(D11-E11)</f>
        <v>1.3271282924431915E-2</v>
      </c>
    </row>
    <row r="12" spans="1:6" x14ac:dyDescent="0.2">
      <c r="A12" t="s">
        <v>62</v>
      </c>
      <c r="B12">
        <v>1.1583000000000001</v>
      </c>
      <c r="C12">
        <v>1.9782999999999999</v>
      </c>
      <c r="D12">
        <f>B12/C12</f>
        <v>0.58550270434211193</v>
      </c>
      <c r="E12">
        <f>1.153/1.928</f>
        <v>0.59802904564315351</v>
      </c>
      <c r="F12">
        <f>ABS(D12-E12)</f>
        <v>1.2526341301041577E-2</v>
      </c>
    </row>
    <row r="13" spans="1:6" x14ac:dyDescent="0.2">
      <c r="A13" t="s">
        <v>57</v>
      </c>
      <c r="B13">
        <v>1.1603000000000001</v>
      </c>
      <c r="C13">
        <v>1.9956</v>
      </c>
      <c r="D13">
        <f>B13/C13</f>
        <v>0.58142914411705759</v>
      </c>
      <c r="E13">
        <f>1.153/1.928</f>
        <v>0.59802904564315351</v>
      </c>
      <c r="F13">
        <f>ABS(D13-E13)</f>
        <v>1.6599901526095917E-2</v>
      </c>
    </row>
    <row r="14" spans="1:6" x14ac:dyDescent="0.2">
      <c r="A14" t="s">
        <v>54</v>
      </c>
      <c r="B14">
        <v>1.1623000000000001</v>
      </c>
      <c r="C14">
        <v>1.9504999999999999</v>
      </c>
      <c r="D14">
        <f>B14/C14</f>
        <v>0.59589848756729058</v>
      </c>
      <c r="E14">
        <f>1.153/1.928</f>
        <v>0.59802904564315351</v>
      </c>
      <c r="F14">
        <f>ABS(D14-E14)</f>
        <v>2.1305580758629317E-3</v>
      </c>
    </row>
    <row r="15" spans="1:6" x14ac:dyDescent="0.2">
      <c r="A15" t="s">
        <v>52</v>
      </c>
      <c r="B15">
        <v>1.1623000000000001</v>
      </c>
      <c r="C15">
        <v>1.9542999999999999</v>
      </c>
      <c r="D15">
        <f>B15/C15</f>
        <v>0.59473980453359265</v>
      </c>
      <c r="E15">
        <f>1.153/1.928</f>
        <v>0.59802904564315351</v>
      </c>
      <c r="F15">
        <f>ABS(D15-E15)</f>
        <v>3.2892411095608587E-3</v>
      </c>
    </row>
    <row r="16" spans="1:6" x14ac:dyDescent="0.2">
      <c r="A16" t="s">
        <v>65</v>
      </c>
      <c r="B16">
        <v>1.1647000000000001</v>
      </c>
      <c r="C16">
        <v>1.9573</v>
      </c>
      <c r="D16">
        <f>B16/C16</f>
        <v>0.5950544116895724</v>
      </c>
      <c r="E16">
        <f>1.153/1.928</f>
        <v>0.59802904564315351</v>
      </c>
      <c r="F16">
        <f>ABS(D16-E16)</f>
        <v>2.9746339535811073E-3</v>
      </c>
    </row>
    <row r="17" spans="1:6" x14ac:dyDescent="0.2">
      <c r="A17" t="s">
        <v>58</v>
      </c>
      <c r="B17">
        <v>1.1648000000000001</v>
      </c>
      <c r="C17">
        <v>1.9559</v>
      </c>
      <c r="D17">
        <f>B17/C17</f>
        <v>0.59553146888900255</v>
      </c>
      <c r="E17">
        <f>1.153/1.928</f>
        <v>0.59802904564315351</v>
      </c>
      <c r="F17">
        <f>ABS(D17-E17)</f>
        <v>2.4975767541509653E-3</v>
      </c>
    </row>
    <row r="18" spans="1:6" x14ac:dyDescent="0.2">
      <c r="A18" t="s">
        <v>68</v>
      </c>
      <c r="B18">
        <v>1.1672</v>
      </c>
      <c r="C18">
        <v>1.9810000000000001</v>
      </c>
      <c r="D18">
        <f>B18/C18</f>
        <v>0.58919737506309944</v>
      </c>
      <c r="E18">
        <f>1.153/1.928</f>
        <v>0.59802904564315351</v>
      </c>
      <c r="F18">
        <f>ABS(D18-E18)</f>
        <v>8.831670580054074E-3</v>
      </c>
    </row>
  </sheetData>
  <sortState ref="A1:F20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mar-n</vt:lpstr>
      <vt:lpstr>mnar</vt:lpstr>
      <vt:lpstr>mar-o</vt:lpstr>
      <vt:lpstr>npm</vt:lpstr>
      <vt:lpstr>var</vt:lpstr>
      <vt:lpstr>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2019-06-16T03:24:02Z</dcterms:created>
  <dcterms:modified xsi:type="dcterms:W3CDTF">2019-06-21T11:33:37Z</dcterms:modified>
</cp:coreProperties>
</file>