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3"/>
  </bookViews>
  <sheets>
    <sheet name="test" sheetId="2" r:id="rId1"/>
    <sheet name="npm" sheetId="4" r:id="rId2"/>
    <sheet name="mar" sheetId="3" r:id="rId3"/>
    <sheet name="mnar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B17" i="4"/>
  <c r="C17" i="4"/>
  <c r="B18" i="4"/>
  <c r="B8" i="4"/>
  <c r="E16" i="4"/>
  <c r="D17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B4" i="4"/>
  <c r="B7" i="4"/>
  <c r="E21" i="4"/>
  <c r="D22" i="4"/>
  <c r="E22" i="4"/>
  <c r="C21" i="4"/>
  <c r="C22" i="4"/>
  <c r="B22" i="4"/>
  <c r="H7" i="4"/>
  <c r="H5" i="4"/>
  <c r="H6" i="4"/>
  <c r="H8" i="4"/>
  <c r="I10" i="4"/>
  <c r="I11" i="4"/>
  <c r="I12" i="4"/>
  <c r="H12" i="4"/>
  <c r="E7" i="4"/>
  <c r="D9" i="4"/>
  <c r="E9" i="4"/>
  <c r="D23" i="4"/>
  <c r="D7" i="4"/>
  <c r="E10" i="4"/>
  <c r="E14" i="4"/>
  <c r="E3" i="4"/>
  <c r="E4" i="4"/>
  <c r="D4" i="4"/>
  <c r="I13" i="4"/>
  <c r="H13" i="4"/>
  <c r="E8" i="4"/>
  <c r="D8" i="4"/>
  <c r="D3" i="4"/>
  <c r="B9" i="4"/>
  <c r="C9" i="4"/>
  <c r="B23" i="4"/>
  <c r="B16" i="4"/>
  <c r="F5" i="4"/>
  <c r="F6" i="4"/>
  <c r="F7" i="4"/>
  <c r="F8" i="4"/>
  <c r="G10" i="4"/>
  <c r="F10" i="4"/>
  <c r="C5" i="4"/>
  <c r="C10" i="4"/>
  <c r="C14" i="4"/>
  <c r="C4" i="4"/>
  <c r="G11" i="4"/>
  <c r="G12" i="4"/>
  <c r="F12" i="4"/>
  <c r="C7" i="4"/>
  <c r="G13" i="4"/>
  <c r="F13" i="4"/>
  <c r="C8" i="4"/>
  <c r="C3" i="4"/>
  <c r="B3" i="4"/>
  <c r="H10" i="4"/>
  <c r="E5" i="4"/>
  <c r="A9" i="4"/>
  <c r="B10" i="4"/>
  <c r="D10" i="4"/>
  <c r="F11" i="4"/>
  <c r="H11" i="4"/>
  <c r="C15" i="4"/>
  <c r="E15" i="4"/>
  <c r="J5" i="3"/>
  <c r="I5" i="3"/>
  <c r="J6" i="3"/>
  <c r="I6" i="3"/>
  <c r="H5" i="3"/>
  <c r="K5" i="3"/>
  <c r="G5" i="3"/>
  <c r="L3" i="3"/>
  <c r="M3" i="3"/>
  <c r="N3" i="3"/>
  <c r="L7" i="3"/>
  <c r="M7" i="3"/>
  <c r="N7" i="3"/>
  <c r="K7" i="3"/>
  <c r="K22" i="3"/>
  <c r="L22" i="3"/>
  <c r="M22" i="3"/>
  <c r="N22" i="3"/>
  <c r="G14" i="3"/>
  <c r="H3" i="3"/>
  <c r="I3" i="3"/>
  <c r="J3" i="3"/>
  <c r="G3" i="3"/>
  <c r="C5" i="3"/>
  <c r="H6" i="3"/>
  <c r="G6" i="3"/>
  <c r="K3" i="3"/>
  <c r="C10" i="3"/>
  <c r="B18" i="3"/>
  <c r="B20" i="3"/>
  <c r="C14" i="3"/>
  <c r="C16" i="3"/>
  <c r="M13" i="3"/>
  <c r="C23" i="3"/>
  <c r="A23" i="3"/>
  <c r="G15" i="3"/>
  <c r="D18" i="3"/>
  <c r="D20" i="3"/>
  <c r="K14" i="3"/>
  <c r="G10" i="3"/>
  <c r="G21" i="3"/>
  <c r="G4" i="3"/>
  <c r="G8" i="3"/>
  <c r="K12" i="3"/>
  <c r="G12" i="3"/>
  <c r="E19" i="3"/>
  <c r="E18" i="3"/>
  <c r="E20" i="3"/>
  <c r="L14" i="3"/>
  <c r="H14" i="3"/>
  <c r="H10" i="3"/>
  <c r="H15" i="3"/>
  <c r="H21" i="3"/>
  <c r="H4" i="3"/>
  <c r="H8" i="3"/>
  <c r="L12" i="3"/>
  <c r="H12" i="3"/>
  <c r="I15" i="3"/>
  <c r="M14" i="3"/>
  <c r="I14" i="3"/>
  <c r="I10" i="3"/>
  <c r="I21" i="3"/>
  <c r="I4" i="3"/>
  <c r="I8" i="3"/>
  <c r="I12" i="3"/>
  <c r="N14" i="3"/>
  <c r="J14" i="3"/>
  <c r="J10" i="3"/>
  <c r="J15" i="3"/>
  <c r="J21" i="3"/>
  <c r="J4" i="3"/>
  <c r="J8" i="3"/>
  <c r="N12" i="3"/>
  <c r="J12" i="3"/>
  <c r="K13" i="3"/>
  <c r="G20" i="3"/>
  <c r="G7" i="3"/>
  <c r="G9" i="3"/>
  <c r="G13" i="3"/>
  <c r="H20" i="3"/>
  <c r="H7" i="3"/>
  <c r="H9" i="3"/>
  <c r="L13" i="3"/>
  <c r="H13" i="3"/>
  <c r="I20" i="3"/>
  <c r="I7" i="3"/>
  <c r="I9" i="3"/>
  <c r="I13" i="3"/>
  <c r="J20" i="3"/>
  <c r="J7" i="3"/>
  <c r="J9" i="3"/>
  <c r="N13" i="3"/>
  <c r="J13" i="3"/>
  <c r="L11" i="3"/>
  <c r="H11" i="3"/>
  <c r="E16" i="3"/>
  <c r="D16" i="3"/>
  <c r="M11" i="3"/>
  <c r="I11" i="3"/>
  <c r="N11" i="3"/>
  <c r="J11" i="3"/>
  <c r="C20" i="3"/>
  <c r="K11" i="3"/>
  <c r="G11" i="3"/>
  <c r="M12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</calcChain>
</file>

<file path=xl/sharedStrings.xml><?xml version="1.0" encoding="utf-8"?>
<sst xmlns="http://schemas.openxmlformats.org/spreadsheetml/2006/main" count="83" uniqueCount="41">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</sst>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50" zoomScaleNormal="150" workbookViewId="0">
      <selection sqref="A1:B7"/>
    </sheetView>
  </sheetViews>
  <sheetFormatPr baseColWidth="10" defaultRowHeight="16" x14ac:dyDescent="0.2"/>
  <sheetData>
    <row r="1" spans="1:13" x14ac:dyDescent="0.2">
      <c r="A1" s="9"/>
      <c r="B1" s="9"/>
      <c r="J1" s="2"/>
      <c r="M1" s="2"/>
    </row>
    <row r="2" spans="1:13" x14ac:dyDescent="0.2">
      <c r="A2" s="9"/>
      <c r="B2" s="9"/>
      <c r="J2" s="4"/>
      <c r="M2" s="3"/>
    </row>
    <row r="3" spans="1:13" x14ac:dyDescent="0.2">
      <c r="A3" s="9"/>
      <c r="B3" s="9"/>
      <c r="J3" s="2"/>
    </row>
    <row r="4" spans="1:13" x14ac:dyDescent="0.2">
      <c r="A4" s="9"/>
      <c r="B4" s="9"/>
      <c r="M4" s="3"/>
    </row>
    <row r="5" spans="1:13" x14ac:dyDescent="0.2">
      <c r="A5" s="9"/>
      <c r="B5" s="9"/>
      <c r="J5" s="2"/>
    </row>
    <row r="6" spans="1:13" x14ac:dyDescent="0.2">
      <c r="A6" s="9"/>
      <c r="B6" s="9"/>
      <c r="J6" s="2"/>
      <c r="M6" s="3"/>
    </row>
    <row r="7" spans="1:13" x14ac:dyDescent="0.2">
      <c r="A7" s="9"/>
      <c r="B7" s="9"/>
      <c r="J7" s="2"/>
      <c r="M7" s="3"/>
    </row>
    <row r="8" spans="1:13" x14ac:dyDescent="0.2">
      <c r="J8" s="2"/>
      <c r="M8" s="3"/>
    </row>
    <row r="9" spans="1:13" x14ac:dyDescent="0.2">
      <c r="M9" s="3"/>
    </row>
    <row r="10" spans="1:13" x14ac:dyDescent="0.2">
      <c r="M10" s="3"/>
    </row>
    <row r="11" spans="1:13" x14ac:dyDescent="0.2"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</sheetData>
  <sortState ref="A1:B1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E8" sqref="A2:E8"/>
    </sheetView>
  </sheetViews>
  <sheetFormatPr baseColWidth="10" defaultRowHeight="16" x14ac:dyDescent="0.2"/>
  <sheetData>
    <row r="1" spans="1:9" x14ac:dyDescent="0.2">
      <c r="A1" s="2"/>
      <c r="B1" s="10" t="s">
        <v>10</v>
      </c>
      <c r="C1" s="10"/>
      <c r="D1" s="10" t="s">
        <v>8</v>
      </c>
      <c r="E1" s="10"/>
      <c r="F1" s="11" t="s">
        <v>4</v>
      </c>
      <c r="G1" s="11"/>
      <c r="H1" s="11" t="s">
        <v>5</v>
      </c>
      <c r="I1" s="11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0.93738261606487328</v>
      </c>
      <c r="C3" s="4">
        <f>C9+C11*C14</f>
        <v>1.3324208762195964</v>
      </c>
      <c r="D3" s="4">
        <f>E3*D17</f>
        <v>0.77591187184337607</v>
      </c>
      <c r="E3" s="4">
        <f>E9-E11*E14</f>
        <v>1.0221906439961996</v>
      </c>
      <c r="F3" s="2"/>
      <c r="G3" s="2"/>
      <c r="H3" s="4"/>
      <c r="I3" s="4"/>
    </row>
    <row r="4" spans="1:9" x14ac:dyDescent="0.2">
      <c r="A4" s="7" t="s">
        <v>36</v>
      </c>
      <c r="B4" s="4">
        <f>C4*B20</f>
        <v>0.88659291576436217</v>
      </c>
      <c r="C4" s="4">
        <f>C9-C12*C14</f>
        <v>1.2536429515641898</v>
      </c>
      <c r="D4" s="4">
        <f>E4*D19</f>
        <v>0.76651003955535024</v>
      </c>
      <c r="E4" s="4">
        <f>E3-E12*E14</f>
        <v>1.0025143863977197</v>
      </c>
      <c r="F4" s="2"/>
      <c r="G4" s="2"/>
      <c r="H4" s="2"/>
      <c r="I4" s="2"/>
    </row>
    <row r="5" spans="1:9" x14ac:dyDescent="0.2">
      <c r="A5" s="7" t="s">
        <v>35</v>
      </c>
      <c r="B5" s="4">
        <f>C5*B21</f>
        <v>0.88483021175381593</v>
      </c>
      <c r="C5" s="4">
        <f>C6*F10</f>
        <v>1.2495184542827302</v>
      </c>
      <c r="D5" s="4">
        <f>E5*D21</f>
        <v>0.7606468094544494</v>
      </c>
      <c r="E5" s="4">
        <f>H10*E6</f>
        <v>0.98771514176581898</v>
      </c>
      <c r="F5" s="2">
        <f>POWER(G5,2)</f>
        <v>0.10195248999999998</v>
      </c>
      <c r="G5" s="2">
        <v>0.31929999999999997</v>
      </c>
      <c r="H5" s="4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4">
        <v>0.85299999999999998</v>
      </c>
      <c r="C6" s="4">
        <v>1.2030000000000001</v>
      </c>
      <c r="D6" s="4">
        <v>0.752</v>
      </c>
      <c r="E6" s="4">
        <v>0.97299999999999998</v>
      </c>
      <c r="F6" s="2">
        <f>POWER(G6,2)</f>
        <v>9.8156890000000011E-2</v>
      </c>
      <c r="G6" s="2">
        <v>0.31330000000000002</v>
      </c>
      <c r="H6" s="4">
        <f>POWER(I6,2)</f>
        <v>0.21585316000000002</v>
      </c>
      <c r="I6" s="4">
        <v>0.46460000000000001</v>
      </c>
    </row>
    <row r="7" spans="1:9" x14ac:dyDescent="0.2">
      <c r="A7" s="2" t="s">
        <v>33</v>
      </c>
      <c r="B7" s="4">
        <f>C7*B19</f>
        <v>0.88750390119212708</v>
      </c>
      <c r="C7" s="4">
        <f>C6*F12</f>
        <v>1.2565723314990926</v>
      </c>
      <c r="D7" s="4">
        <f>E7*D20</f>
        <v>0.76506173516997222</v>
      </c>
      <c r="E7" s="4">
        <f>E6*H12</f>
        <v>0.99702118593028688</v>
      </c>
      <c r="F7" s="2">
        <f>POWER(G7,2)</f>
        <v>0.10252803999999999</v>
      </c>
      <c r="G7" s="2">
        <v>0.32019999999999998</v>
      </c>
      <c r="H7" s="4">
        <f>POWER(I7,2)</f>
        <v>0.22118209</v>
      </c>
      <c r="I7" s="4">
        <v>0.4703</v>
      </c>
    </row>
    <row r="8" spans="1:9" x14ac:dyDescent="0.2">
      <c r="A8" s="7" t="s">
        <v>34</v>
      </c>
      <c r="B8" s="4">
        <f>C8*B18</f>
        <v>0.89577968821335707</v>
      </c>
      <c r="C8" s="4">
        <f>C6*F13</f>
        <v>1.2699504928283691</v>
      </c>
      <c r="D8" s="4">
        <f>E8*D18</f>
        <v>0.77546822622408429</v>
      </c>
      <c r="E8" s="4">
        <f>E6*H13</f>
        <v>1.017905106971795</v>
      </c>
      <c r="F8" s="2">
        <f>POWER(G8,2)</f>
        <v>0.10361961000000001</v>
      </c>
      <c r="G8" s="2">
        <v>0.32190000000000002</v>
      </c>
      <c r="H8" s="4">
        <f>POWER(I8,2)</f>
        <v>0.22581504000000002</v>
      </c>
      <c r="I8" s="4">
        <v>0.47520000000000001</v>
      </c>
    </row>
    <row r="9" spans="1:9" x14ac:dyDescent="0.2">
      <c r="A9" s="2" t="str">
        <f>mar!F10</f>
        <v>NFM-DR</v>
      </c>
      <c r="B9" s="4">
        <f>mar!G10</f>
        <v>0.89652179623496753</v>
      </c>
      <c r="C9" s="4">
        <f>mar!H10</f>
        <v>1.2930319138918931</v>
      </c>
      <c r="D9" s="4">
        <f>mar!I10</f>
        <v>0.77681100337432207</v>
      </c>
      <c r="E9" s="4">
        <f>mar!J10</f>
        <v>1.0271097083958196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4.3521796234967547E-2</v>
      </c>
      <c r="C10" s="2">
        <f>C9-C6</f>
        <v>9.0031913891893023E-2</v>
      </c>
      <c r="D10" s="2">
        <f>D9-D6</f>
        <v>2.4811003374322071E-2</v>
      </c>
      <c r="E10" s="2">
        <f>E9-E6</f>
        <v>5.4109708395819633E-2</v>
      </c>
      <c r="F10" s="2">
        <f>F5/G10</f>
        <v>1.0386687068019369</v>
      </c>
      <c r="G10" s="2">
        <f>MIN(F5:F8)</f>
        <v>9.8156890000000011E-2</v>
      </c>
      <c r="H10" s="4">
        <f>H5/I10</f>
        <v>1.0151234756072138</v>
      </c>
      <c r="I10" s="4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4">
        <f>H6/I11</f>
        <v>1</v>
      </c>
      <c r="I11" s="4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4">
        <f>H7/I12</f>
        <v>1.0246877553240359</v>
      </c>
      <c r="I12" s="4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4">
        <f>H8/I13</f>
        <v>1.0461511890768707</v>
      </c>
      <c r="I13" s="4">
        <f>I12</f>
        <v>0.21585316000000002</v>
      </c>
    </row>
    <row r="14" spans="1:9" x14ac:dyDescent="0.2">
      <c r="A14" s="2"/>
      <c r="B14" s="2"/>
      <c r="C14" s="2">
        <f>C10/SUM(C12:C13)</f>
        <v>5.6269946182433139E-3</v>
      </c>
      <c r="D14" s="2"/>
      <c r="E14" s="2">
        <f>E10/SUM(E11:E13)</f>
        <v>4.9190643996199664E-3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1.2030000000000001</v>
      </c>
      <c r="D15" s="2"/>
      <c r="E15" s="2">
        <f>E4-E13*E14</f>
        <v>0.97299999999999998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0.70351840983192704</v>
      </c>
      <c r="D16" s="8">
        <f>D9/E9*1</f>
        <v>0.75630772158465531</v>
      </c>
      <c r="E16" s="2">
        <f>(D23-D16)/(A23-A16)</f>
        <v>2.7599497941299123E-3</v>
      </c>
    </row>
    <row r="17" spans="1:5" x14ac:dyDescent="0.2">
      <c r="A17" s="2">
        <v>1</v>
      </c>
      <c r="B17" s="8">
        <f>B9/C9*1.016</f>
        <v>0.70444212179814925</v>
      </c>
      <c r="C17">
        <f>(B23-B17)/(A23-A17)</f>
        <v>9.2371196622218486E-4</v>
      </c>
      <c r="D17">
        <f>D16+E16</f>
        <v>0.75906767137878517</v>
      </c>
      <c r="E17" s="2">
        <f>E16</f>
        <v>2.7599497941299123E-3</v>
      </c>
    </row>
    <row r="18" spans="1:5" x14ac:dyDescent="0.2">
      <c r="A18" s="2">
        <v>2</v>
      </c>
      <c r="B18">
        <f>B17+C17</f>
        <v>0.70536583376437145</v>
      </c>
      <c r="C18">
        <f>C17</f>
        <v>9.2371196622218486E-4</v>
      </c>
      <c r="D18">
        <f t="shared" ref="D18:D21" si="0">D17+E17</f>
        <v>0.76182762117291514</v>
      </c>
      <c r="E18" s="2">
        <f t="shared" ref="E18:E22" si="1">E17</f>
        <v>2.7599497941299123E-3</v>
      </c>
    </row>
    <row r="19" spans="1:5" x14ac:dyDescent="0.2">
      <c r="A19" s="2">
        <v>3</v>
      </c>
      <c r="B19">
        <f t="shared" ref="B19:B22" si="2">B18+C18</f>
        <v>0.70628954573059366</v>
      </c>
      <c r="C19">
        <f t="shared" ref="C19:C22" si="3">C18</f>
        <v>9.2371196622218486E-4</v>
      </c>
      <c r="D19">
        <f t="shared" si="0"/>
        <v>0.7645875709670451</v>
      </c>
      <c r="E19" s="2">
        <f t="shared" si="1"/>
        <v>2.7599497941299123E-3</v>
      </c>
    </row>
    <row r="20" spans="1:5" x14ac:dyDescent="0.2">
      <c r="A20" s="2">
        <v>4</v>
      </c>
      <c r="B20">
        <f t="shared" si="2"/>
        <v>0.70721325769681587</v>
      </c>
      <c r="C20">
        <f t="shared" si="3"/>
        <v>9.2371196622218486E-4</v>
      </c>
      <c r="D20">
        <f t="shared" si="0"/>
        <v>0.76734752076117507</v>
      </c>
      <c r="E20" s="2">
        <f t="shared" si="1"/>
        <v>2.7599497941299123E-3</v>
      </c>
    </row>
    <row r="21" spans="1:5" x14ac:dyDescent="0.2">
      <c r="A21" s="2">
        <v>5</v>
      </c>
      <c r="B21">
        <f t="shared" si="2"/>
        <v>0.70813696966303807</v>
      </c>
      <c r="C21">
        <f t="shared" si="3"/>
        <v>9.2371196622218486E-4</v>
      </c>
      <c r="D21">
        <f t="shared" si="0"/>
        <v>0.77010747055530504</v>
      </c>
      <c r="E21" s="2">
        <f t="shared" si="1"/>
        <v>2.7599497941299123E-3</v>
      </c>
    </row>
    <row r="22" spans="1:5" x14ac:dyDescent="0.2">
      <c r="A22" s="2">
        <v>6</v>
      </c>
      <c r="B22">
        <f t="shared" si="2"/>
        <v>0.70906068162926028</v>
      </c>
      <c r="C22">
        <f t="shared" si="3"/>
        <v>9.2371196622218486E-4</v>
      </c>
      <c r="D22">
        <f>D21+E21</f>
        <v>0.77286742034943501</v>
      </c>
      <c r="E22" s="2">
        <f t="shared" si="1"/>
        <v>2.7599497941299123E-3</v>
      </c>
    </row>
    <row r="23" spans="1:5" x14ac:dyDescent="0.2">
      <c r="A23" s="2">
        <v>6</v>
      </c>
      <c r="B23">
        <f>B6/C6</f>
        <v>0.70906068162926017</v>
      </c>
      <c r="D23">
        <f>D6/E6</f>
        <v>0.77286742034943479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7" sqref="K17:N22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0" t="s">
        <v>10</v>
      </c>
      <c r="C1" s="10"/>
      <c r="D1" s="10" t="s">
        <v>8</v>
      </c>
      <c r="E1" s="10"/>
      <c r="F1" s="4"/>
      <c r="G1" s="10" t="s">
        <v>10</v>
      </c>
      <c r="H1" s="10"/>
      <c r="I1" s="10" t="s">
        <v>8</v>
      </c>
      <c r="J1" s="10"/>
      <c r="K1" s="10" t="s">
        <v>10</v>
      </c>
      <c r="L1" s="10"/>
      <c r="M1" s="10" t="s">
        <v>8</v>
      </c>
      <c r="N1" s="10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mar!K19</f>
        <v>1.153</v>
      </c>
      <c r="H3" s="4">
        <f>mar!L19</f>
        <v>1.9279999999999999</v>
      </c>
      <c r="I3" s="4">
        <f>mar!M19</f>
        <v>0.873</v>
      </c>
      <c r="J3" s="4">
        <f>mar!N19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1.0984790000979185</v>
      </c>
      <c r="H4" s="4">
        <f>H3*H15*H21</f>
        <v>1.7578714258745392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1.022474968456242</v>
      </c>
      <c r="H5" s="4">
        <f>H7+(H3-H7)/(L3-L7)*(L5-L7)</f>
        <v>1.5320172274892365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0.99674575277737176</v>
      </c>
      <c r="H7" s="4">
        <f t="shared" ref="H7:J7" si="1">H3*H17*H20</f>
        <v>1.4677210556640352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0.97641009857454564</v>
      </c>
      <c r="H8" s="4">
        <f>H4*H19*H21</f>
        <v>1.3883811392012639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0.92797445755058405</v>
      </c>
      <c r="H9" s="4">
        <f t="shared" ref="H9:J9" si="3">H7*C10*H20</f>
        <v>1.3552567629024312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0.89652179623496753</v>
      </c>
      <c r="H10" s="4">
        <f t="shared" ref="H10:J10" si="4">H14/L14</f>
        <v>1.2930319138918931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0.92193861278372358</v>
      </c>
      <c r="H11" s="4">
        <f t="shared" ref="H11:J11" si="6">H7*L11</f>
        <v>1.3281178781085798</v>
      </c>
      <c r="I11" s="4">
        <f t="shared" si="6"/>
        <v>0.79348004550806461</v>
      </c>
      <c r="J11" s="4">
        <f t="shared" si="6"/>
        <v>1.057200020125227</v>
      </c>
      <c r="K11" s="4">
        <f>PRODUCT(B20,C20,D20,E16)</f>
        <v>0.92494862427534541</v>
      </c>
      <c r="L11" s="4">
        <f>PRODUCT(B20,C20,D20,E20)</f>
        <v>0.90488439406335608</v>
      </c>
      <c r="M11" s="4">
        <f>PRODUCT(B20,C20,D16,E16)</f>
        <v>0.94205794871453852</v>
      </c>
      <c r="N11" s="4">
        <f>PRODUCT(B20,C20,D16,E20)</f>
        <v>0.92162257851129992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0.91247849117690327</v>
      </c>
      <c r="H12" s="4">
        <f t="shared" ref="H12:H13" si="8">H8*L12</f>
        <v>1.2693300639948708</v>
      </c>
      <c r="I12" s="4">
        <f t="shared" ref="I12:I13" si="9">I8*M12</f>
        <v>0.79014375206569476</v>
      </c>
      <c r="J12" s="4">
        <f t="shared" ref="J12:J13" si="10">J8*N12</f>
        <v>1.0391568691409616</v>
      </c>
      <c r="K12" s="4">
        <f>PRODUCT(B16,C20,D20,E16)</f>
        <v>0.93452381587308886</v>
      </c>
      <c r="L12" s="4">
        <f>PRODUCT(B16,C20,D20,E20)</f>
        <v>0.91425187807226826</v>
      </c>
      <c r="M12" s="4">
        <f>PRODUCT(B16,C20,D16,E16)</f>
        <v>0.95181025832220556</v>
      </c>
      <c r="N12" s="4">
        <f>PRODUCT(B16,C20,D16,E20)</f>
        <v>0.93116333843941568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0.87351455794088229</v>
      </c>
      <c r="H13" s="4">
        <f t="shared" si="8"/>
        <v>1.2480477323127519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0.94131314804348143</v>
      </c>
      <c r="L13" s="4">
        <f>PRODUCT(B20,C16,D20,E20)</f>
        <v>0.92089393425340338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mar!K22</f>
        <v>0.85264399999999996</v>
      </c>
      <c r="H14" s="4">
        <f>mar!L22</f>
        <v>1.2030719999999999</v>
      </c>
      <c r="I14" s="4">
        <f>mar!M22</f>
        <v>0.75245799999999996</v>
      </c>
      <c r="J14" s="4">
        <f>mar!N22</f>
        <v>0.97332799999999997</v>
      </c>
      <c r="K14" s="4">
        <f>PRODUCT(B16,C16,D20,E16)</f>
        <v>0.9510577473752041</v>
      </c>
      <c r="L14" s="4">
        <f>PRODUCT(B16,C16,D20,E20)</f>
        <v>0.93042715115891994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2" t="s">
        <v>10</v>
      </c>
      <c r="L17" s="12"/>
      <c r="M17" s="12" t="s">
        <v>8</v>
      </c>
      <c r="N17" s="12"/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5" t="s">
        <v>9</v>
      </c>
      <c r="L18" s="5" t="s">
        <v>3</v>
      </c>
      <c r="M18" s="5" t="s">
        <v>9</v>
      </c>
      <c r="N18" s="5" t="s">
        <v>3</v>
      </c>
    </row>
    <row r="19" spans="1:14" x14ac:dyDescent="0.2">
      <c r="A19" s="4"/>
      <c r="B19" s="4">
        <v>1.1759999999999999</v>
      </c>
      <c r="C19" s="4">
        <v>1.234</v>
      </c>
      <c r="D19" s="4">
        <v>1.208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5">
        <v>1.153</v>
      </c>
      <c r="L19" s="5">
        <v>1.9279999999999999</v>
      </c>
      <c r="M19" s="5">
        <v>0.873</v>
      </c>
      <c r="N19" s="5">
        <v>1.298</v>
      </c>
    </row>
    <row r="20" spans="1:14" x14ac:dyDescent="0.2">
      <c r="A20" s="5">
        <f>PRODUCT(B20:E20)</f>
        <v>0.90488439406335608</v>
      </c>
      <c r="B20" s="5">
        <f>B18*B19</f>
        <v>0.98314316736622465</v>
      </c>
      <c r="C20" s="5">
        <f>C18*C19</f>
        <v>0.9711082435033711</v>
      </c>
      <c r="D20" s="5">
        <f t="shared" ref="D20" si="15">D18*D19</f>
        <v>0.97067136179878033</v>
      </c>
      <c r="E20" s="5">
        <f t="shared" ref="E20" si="16">E18*E19</f>
        <v>0.97641957087192432</v>
      </c>
      <c r="F20" s="4"/>
      <c r="G20" s="4">
        <f>POWER((G10/G3)/(G15*G17*B10), 1/3)</f>
        <v>1.009522599725404</v>
      </c>
      <c r="H20" s="4">
        <f t="shared" ref="H20:J20" si="17">POWER((H10/H3)/(H15*H17*C10), 1/3)</f>
        <v>0.99696262287822324</v>
      </c>
      <c r="I20" s="4">
        <f t="shared" si="17"/>
        <v>1.0321279137225394</v>
      </c>
      <c r="J20" s="4">
        <f t="shared" si="17"/>
        <v>1.0163527817346705</v>
      </c>
      <c r="K20" s="5">
        <v>0.86299999999999999</v>
      </c>
      <c r="L20" s="5">
        <v>1.248</v>
      </c>
      <c r="M20" s="5">
        <v>0.75700000000000001</v>
      </c>
      <c r="N20" s="5">
        <v>1.016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0.99552843030270877</v>
      </c>
      <c r="H21" s="4">
        <f>POWER((H10/H3)/(H15*H19*C12), 1/3)</f>
        <v>0.95273318552612807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v>0.98799999999999999</v>
      </c>
      <c r="L21" s="5">
        <v>0.96399999999999997</v>
      </c>
      <c r="M21" s="5">
        <v>0.99399999999999999</v>
      </c>
      <c r="N21" s="5">
        <v>0.95799999999999996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0.89652179623496731</v>
      </c>
      <c r="H22" s="4">
        <f>H9*H15*H20</f>
        <v>1.2930319138918931</v>
      </c>
      <c r="I22" s="4">
        <f>I9*I15*I20</f>
        <v>0.77681100337432218</v>
      </c>
      <c r="J22" s="4">
        <f>J9*J15*J20</f>
        <v>1.0271097083958198</v>
      </c>
      <c r="K22" s="5">
        <f>K20*K21</f>
        <v>0.85264399999999996</v>
      </c>
      <c r="L22" s="5">
        <f>L20*L21</f>
        <v>1.2030719999999999</v>
      </c>
      <c r="M22" s="5">
        <f>M20*M21</f>
        <v>0.75245799999999996</v>
      </c>
      <c r="N22" s="5">
        <f>N20*N21</f>
        <v>0.97332799999999997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0.89652179623496753</v>
      </c>
      <c r="H23" s="4">
        <f>H8*C12*H21</f>
        <v>1.2930319138918931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8">
    <mergeCell ref="K17:L17"/>
    <mergeCell ref="M17:N17"/>
    <mergeCell ref="B1:C1"/>
    <mergeCell ref="D1:E1"/>
    <mergeCell ref="K1:L1"/>
    <mergeCell ref="M1:N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zoomScale="150" zoomScaleNormal="150" workbookViewId="0">
      <selection activeCell="M19" sqref="M19:N19"/>
    </sheetView>
  </sheetViews>
  <sheetFormatPr baseColWidth="10" defaultRowHeight="16" x14ac:dyDescent="0.2"/>
  <cols>
    <col min="1" max="11" width="10.83203125" style="1"/>
    <col min="14" max="16384" width="10.83203125" style="1"/>
  </cols>
  <sheetData>
    <row r="1" spans="2:13" x14ac:dyDescent="0.2">
      <c r="B1" s="11"/>
      <c r="C1" s="11"/>
      <c r="D1" s="11"/>
      <c r="E1" s="11"/>
      <c r="H1" s="11"/>
      <c r="I1" s="11"/>
      <c r="J1" s="11"/>
      <c r="K1" s="11"/>
      <c r="L1" s="1"/>
      <c r="M1" s="1"/>
    </row>
    <row r="2" spans="2:13" x14ac:dyDescent="0.2">
      <c r="L2" s="1"/>
      <c r="M2" s="1"/>
    </row>
    <row r="3" spans="2:13" x14ac:dyDescent="0.2">
      <c r="L3" s="1"/>
      <c r="M3" s="1"/>
    </row>
    <row r="4" spans="2:13" x14ac:dyDescent="0.2">
      <c r="L4" s="1"/>
      <c r="M4" s="1"/>
    </row>
    <row r="5" spans="2:13" x14ac:dyDescent="0.2">
      <c r="L5" s="1"/>
      <c r="M5" s="1"/>
    </row>
    <row r="17" spans="11:14" x14ac:dyDescent="0.2">
      <c r="K17" s="12" t="s">
        <v>39</v>
      </c>
      <c r="L17" s="12"/>
      <c r="M17" s="12" t="s">
        <v>40</v>
      </c>
      <c r="N17" s="12"/>
    </row>
    <row r="18" spans="11:14" x14ac:dyDescent="0.2">
      <c r="K18" s="6" t="s">
        <v>9</v>
      </c>
      <c r="L18" s="6" t="s">
        <v>3</v>
      </c>
      <c r="M18" s="6" t="s">
        <v>9</v>
      </c>
      <c r="N18" s="6" t="s">
        <v>3</v>
      </c>
    </row>
    <row r="19" spans="11:14" x14ac:dyDescent="0.2">
      <c r="K19" s="6">
        <v>0.60899999999999999</v>
      </c>
      <c r="L19" s="6">
        <v>0.71899999999999997</v>
      </c>
      <c r="M19" s="6">
        <v>0.73099999999999998</v>
      </c>
      <c r="N19" s="6">
        <v>0.86</v>
      </c>
    </row>
    <row r="20" spans="11:14" x14ac:dyDescent="0.2">
      <c r="K20" s="6">
        <v>0.86299999999999999</v>
      </c>
      <c r="L20" s="6">
        <v>1.248</v>
      </c>
      <c r="M20" s="6">
        <v>0.75700000000000001</v>
      </c>
      <c r="N20" s="6">
        <v>1.016</v>
      </c>
    </row>
    <row r="21" spans="11:14" x14ac:dyDescent="0.2">
      <c r="K21" s="6"/>
      <c r="L21" s="6"/>
      <c r="M21" s="6"/>
      <c r="N21" s="6"/>
    </row>
    <row r="22" spans="11:14" x14ac:dyDescent="0.2">
      <c r="K22" s="6"/>
      <c r="L22" s="6"/>
      <c r="M22" s="6"/>
      <c r="N22" s="6"/>
    </row>
    <row r="23" spans="11:14" x14ac:dyDescent="0.2">
      <c r="L23" s="1"/>
      <c r="M23" s="1"/>
    </row>
    <row r="24" spans="11:14" x14ac:dyDescent="0.2">
      <c r="L24" s="1"/>
      <c r="M24" s="1"/>
    </row>
    <row r="25" spans="11:14" x14ac:dyDescent="0.2">
      <c r="L25" s="1"/>
      <c r="M25" s="1"/>
    </row>
  </sheetData>
  <mergeCells count="6">
    <mergeCell ref="M17:N17"/>
    <mergeCell ref="B1:C1"/>
    <mergeCell ref="D1:E1"/>
    <mergeCell ref="J1:K1"/>
    <mergeCell ref="H1:I1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npm</vt:lpstr>
      <vt:lpstr>mar</vt:lpstr>
      <vt:lpstr>mnar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2019-06-17T05:15:49Z</dcterms:modified>
</cp:coreProperties>
</file>