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e1c7ab116142a6/문서/"/>
    </mc:Choice>
  </mc:AlternateContent>
  <xr:revisionPtr revIDLastSave="580" documentId="8_{B05050BB-D8AD-4728-A780-087A1CAB5DA8}" xr6:coauthVersionLast="47" xr6:coauthVersionMax="47" xr10:uidLastSave="{5D6B25AC-A519-41CB-B96C-36B552D5F132}"/>
  <bookViews>
    <workbookView xWindow="-120" yWindow="-120" windowWidth="29040" windowHeight="15840" activeTab="1" xr2:uid="{6EC87B87-EF6C-454B-89B5-7455FB4656A3}"/>
  </bookViews>
  <sheets>
    <sheet name="10주차 1교시" sheetId="1" r:id="rId1"/>
    <sheet name="10주차 2교시" sheetId="2" r:id="rId2"/>
    <sheet name="10주차 3교시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3" l="1"/>
  <c r="D42" i="3"/>
  <c r="D38" i="3"/>
  <c r="E38" i="3" s="1"/>
  <c r="D41" i="3"/>
  <c r="E35" i="3"/>
  <c r="D35" i="3"/>
  <c r="D32" i="3"/>
  <c r="B98" i="2" l="1"/>
  <c r="N6" i="3"/>
  <c r="N5" i="3"/>
  <c r="M6" i="3"/>
  <c r="M5" i="3"/>
  <c r="E97" i="2"/>
  <c r="D97" i="2"/>
  <c r="B95" i="2"/>
  <c r="C96" i="2"/>
  <c r="C95" i="2"/>
  <c r="E93" i="2"/>
  <c r="D93" i="2"/>
  <c r="C94" i="2"/>
  <c r="C93" i="2"/>
  <c r="J101" i="1"/>
  <c r="I101" i="1"/>
  <c r="H102" i="1"/>
  <c r="I124" i="1"/>
  <c r="H124" i="1"/>
  <c r="B113" i="1"/>
  <c r="B85" i="1"/>
  <c r="D85" i="1" s="1"/>
  <c r="B87" i="1"/>
  <c r="C87" i="1" s="1"/>
  <c r="B91" i="1"/>
  <c r="C91" i="1" s="1"/>
  <c r="F88" i="1" s="1"/>
  <c r="D91" i="1" l="1"/>
</calcChain>
</file>

<file path=xl/sharedStrings.xml><?xml version="1.0" encoding="utf-8"?>
<sst xmlns="http://schemas.openxmlformats.org/spreadsheetml/2006/main" count="219" uniqueCount="179">
  <si>
    <t>가설검정 문제를 접근하기 위해, 항상 두 가지 가설을 세운다.</t>
    <phoneticPr fontId="3" type="noConversion"/>
  </si>
  <si>
    <t>H0 : 새로운 청구시스템을 만드는 것이 비용 효율적이지 않다.</t>
    <phoneticPr fontId="3" type="noConversion"/>
  </si>
  <si>
    <t>H1 : 새로운 청구시스템을 만드는 것이 비용 효율적이다.</t>
    <phoneticPr fontId="3" type="noConversion"/>
  </si>
  <si>
    <r>
      <t>H0 :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 xml:space="preserve"> = 170 </t>
    </r>
    <phoneticPr fontId="3" type="noConversion"/>
  </si>
  <si>
    <t>vs</t>
    <phoneticPr fontId="3" type="noConversion"/>
  </si>
  <si>
    <r>
      <t xml:space="preserve">H1 :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 xml:space="preserve"> &gt; 170</t>
    </r>
    <phoneticPr fontId="3" type="noConversion"/>
  </si>
  <si>
    <t>가설검정 절차에서 1000단위는 생략함</t>
    <phoneticPr fontId="3" type="noConversion"/>
  </si>
  <si>
    <t>####가설 검정에서 귀무가설은 항상 "=" 세팅한다!!!#####</t>
    <phoneticPr fontId="3" type="noConversion"/>
  </si>
  <si>
    <r>
      <t xml:space="preserve">H0 :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 xml:space="preserve"> = 170</t>
    </r>
    <phoneticPr fontId="3" type="noConversion"/>
  </si>
  <si>
    <t>=&gt; 귀무가설이 '참' 이라고 가정한다.</t>
    <phoneticPr fontId="3" type="noConversion"/>
  </si>
  <si>
    <t>문제에서 주어진 정보(수집한 정보)는</t>
    <phoneticPr fontId="3" type="noConversion"/>
  </si>
  <si>
    <t>n = 400</t>
    <phoneticPr fontId="3" type="noConversion"/>
  </si>
  <si>
    <t>x(bar) = 178</t>
    <phoneticPr fontId="3" type="noConversion"/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</si>
  <si>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 xml:space="preserve"> = 65</t>
    </r>
    <phoneticPr fontId="3" type="noConversion"/>
  </si>
  <si>
    <t>가설검정을 위해서 두 가지 접근법을 택할 수 있다.</t>
    <phoneticPr fontId="3" type="noConversion"/>
  </si>
  <si>
    <t>1. 기각역(rejection region)을 이용한 접근법(통계량을 직접 계산할때 쓰는 방법)</t>
    <phoneticPr fontId="3" type="noConversion"/>
  </si>
  <si>
    <t>2. p값(p-value)의 접근법</t>
    <phoneticPr fontId="3" type="noConversion"/>
  </si>
  <si>
    <t>(컴퓨터, 소프트웨어를 이용할때 쓰는 방법)</t>
    <phoneticPr fontId="3" type="noConversion"/>
  </si>
  <si>
    <t>* 귀무가설이 참이라고 시작하고, 유의수준을 한정함으로써 시작한다.</t>
    <phoneticPr fontId="3" type="noConversion"/>
  </si>
  <si>
    <r>
      <t xml:space="preserve">**유의수준 = 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 xml:space="preserve"> (1종오류 발생확률)</t>
    </r>
    <phoneticPr fontId="3" type="noConversion"/>
  </si>
  <si>
    <t>* 기각역을 이용한 접근법에서는 H0를 기각하게 되는 영역을 정한다.</t>
    <phoneticPr fontId="3" type="noConversion"/>
  </si>
  <si>
    <t>* H0의 기각여부는 수집된 정보를 가지고 결정한다.</t>
    <phoneticPr fontId="3" type="noConversion"/>
  </si>
  <si>
    <r>
      <t xml:space="preserve">H0: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 xml:space="preserve"> = 170 </t>
    </r>
    <phoneticPr fontId="3" type="noConversion"/>
  </si>
  <si>
    <r>
      <t xml:space="preserve">H1 :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>&gt;170</t>
    </r>
    <phoneticPr fontId="3" type="noConversion"/>
  </si>
  <si>
    <t>* 기각역을 정하는 것은 수집한 정보(데이터)가 H1을 지지할 수 있는 강한(?) 증거(evidence)가 되는지 판단하기 위한 기준을 정하는 것이다.</t>
    <phoneticPr fontId="3" type="noConversion"/>
  </si>
  <si>
    <t>* 예제에서 수집한 정보(x(bar) = 178)는 H0를 기각할 수 있는 강한 증거일까??</t>
    <phoneticPr fontId="3" type="noConversion"/>
  </si>
  <si>
    <r>
      <t xml:space="preserve">* 표본평균 x(bar)가 충분히 클때 기각할 것이다. 수집한 데이터로부터 계산한 x(bar) 값이 얼마나 커야지 H0을 기각하겠는가?  -&gt; </t>
    </r>
    <r>
      <rPr>
        <b/>
        <sz val="11"/>
        <color theme="3" tint="0.249977111117893"/>
        <rFont val="맑은 고딕"/>
        <family val="3"/>
        <charset val="129"/>
        <scheme val="minor"/>
      </rPr>
      <t>x(bar) 가 검정통계량임</t>
    </r>
    <phoneticPr fontId="3" type="noConversion"/>
  </si>
  <si>
    <t>-&gt; x(bar)가 특정값(우선 a라고 칭한다.) 보다 크면, 기각결정을 내릴 것이다.</t>
    <phoneticPr fontId="3" type="noConversion"/>
  </si>
  <si>
    <r>
      <t xml:space="preserve">* 유의 수준 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Arial Unicode MS"/>
        <family val="2"/>
        <charset val="129"/>
      </rPr>
      <t xml:space="preserve">는 제 1종 오류가 발생할 확률이며, 제1종 오류는 </t>
    </r>
    <r>
      <rPr>
        <sz val="11"/>
        <color theme="1"/>
        <rFont val="맑은 고딕"/>
        <family val="2"/>
        <charset val="129"/>
      </rPr>
      <t xml:space="preserve">H0이 사실상 참일때(즉, 모평균이 170일때), 400명의 평균계좌 금액이 </t>
    </r>
    <r>
      <rPr>
        <sz val="11"/>
        <color rgb="FFFF0000"/>
        <rFont val="맑은 고딕"/>
        <family val="3"/>
        <charset val="129"/>
      </rPr>
      <t>기각역</t>
    </r>
    <r>
      <rPr>
        <sz val="11"/>
        <color theme="1"/>
        <rFont val="맑은 고딕"/>
        <family val="2"/>
        <charset val="129"/>
      </rPr>
      <t>에 속하게 되면 발생한다.</t>
    </r>
    <phoneticPr fontId="3" type="noConversion"/>
  </si>
  <si>
    <t>=test statistic</t>
    <phoneticPr fontId="3" type="noConversion"/>
  </si>
  <si>
    <t xml:space="preserve"> = P(reject H0 | H0 가참)</t>
    <phoneticPr fontId="3" type="noConversion"/>
  </si>
  <si>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 xml:space="preserve"> = </t>
    </r>
    <r>
      <rPr>
        <sz val="11"/>
        <color theme="1"/>
        <rFont val="Calibri"/>
        <family val="2"/>
      </rPr>
      <t>P</t>
    </r>
    <r>
      <rPr>
        <sz val="11"/>
        <color theme="1"/>
        <rFont val="맑은 고딕"/>
        <family val="2"/>
        <charset val="129"/>
        <scheme val="minor"/>
      </rPr>
      <t>(type I error)</t>
    </r>
    <phoneticPr fontId="3" type="noConversion"/>
  </si>
  <si>
    <r>
      <t xml:space="preserve"> = P(x(bar) &gt; a |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>=170)</t>
    </r>
    <phoneticPr fontId="3" type="noConversion"/>
  </si>
  <si>
    <t>***H0 reject == H1 support</t>
    <phoneticPr fontId="3" type="noConversion"/>
  </si>
  <si>
    <r>
      <t xml:space="preserve"> = P((x(bar) -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</rPr>
      <t>) / (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</rPr>
      <t xml:space="preserve">/sqrt(n))  &gt; (a -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</rPr>
      <t>) / (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</rPr>
      <t xml:space="preserve">/sqrt(n))  |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</rPr>
      <t xml:space="preserve"> = 170)</t>
    </r>
    <phoneticPr fontId="3" type="noConversion"/>
  </si>
  <si>
    <t>##표준화</t>
    <phoneticPr fontId="3" type="noConversion"/>
  </si>
  <si>
    <t>= P( Z &gt; (a - 170) / (65/sqrt(400) )</t>
    <phoneticPr fontId="3" type="noConversion"/>
  </si>
  <si>
    <r>
      <t xml:space="preserve"> = P( (x(bar) -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>) / (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 xml:space="preserve"> / sqrt(n))  &gt;  (a -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 xml:space="preserve">) /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 xml:space="preserve"> / sqrt(n) )   =  P( Z &gt; (a -170) / (65/sqrt(400)) ) = </t>
    </r>
    <r>
      <rPr>
        <sz val="11"/>
        <color theme="1"/>
        <rFont val="Calibri"/>
        <family val="2"/>
        <charset val="161"/>
      </rPr>
      <t>α</t>
    </r>
    <phoneticPr fontId="3" type="noConversion"/>
  </si>
  <si>
    <r>
      <t>P( Z &gt; z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 xml:space="preserve"> ) = </t>
    </r>
    <r>
      <rPr>
        <sz val="11"/>
        <color theme="1"/>
        <rFont val="Calibri"/>
        <family val="2"/>
        <charset val="161"/>
      </rPr>
      <t>α</t>
    </r>
    <phoneticPr fontId="3" type="noConversion"/>
  </si>
  <si>
    <r>
      <t>따라서 유의수준(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>) 에 따라서 a가 결정됨.</t>
    </r>
    <phoneticPr fontId="3" type="noConversion"/>
  </si>
  <si>
    <r>
      <t>-&gt; (a - 170) / (65/sqrt(400)) = z</t>
    </r>
    <r>
      <rPr>
        <sz val="11"/>
        <color theme="1"/>
        <rFont val="Calibri"/>
        <family val="2"/>
        <charset val="161"/>
      </rPr>
      <t>α</t>
    </r>
    <phoneticPr fontId="3" type="noConversion"/>
  </si>
  <si>
    <r>
      <t>유의수준 (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 xml:space="preserve"> = 0.05)라면, z0.025 = 1.96</t>
    </r>
    <phoneticPr fontId="3" type="noConversion"/>
  </si>
  <si>
    <t>(a - 170) / (65/sqrt(400)) = 1.96</t>
    <phoneticPr fontId="3" type="noConversion"/>
  </si>
  <si>
    <t>n</t>
    <phoneticPr fontId="3" type="noConversion"/>
  </si>
  <si>
    <t>σ</t>
    <phoneticPr fontId="3" type="noConversion"/>
  </si>
  <si>
    <t>μ</t>
    <phoneticPr fontId="3" type="noConversion"/>
  </si>
  <si>
    <r>
      <t>Z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>/2</t>
    </r>
    <phoneticPr fontId="3" type="noConversion"/>
  </si>
  <si>
    <t xml:space="preserve">        다시말하면, 새로운 청구 시스템이 비용효율적이라는 충분한 근거가 있다.</t>
    <phoneticPr fontId="3" type="noConversion"/>
  </si>
  <si>
    <t>*** 구간(범위)에 대한 기각영역이 아닌 평균에 대한 기각영역을 구하는 것이다!!!!</t>
    <phoneticPr fontId="3" type="noConversion"/>
  </si>
  <si>
    <t>a = 176.37</t>
    <phoneticPr fontId="3" type="noConversion"/>
  </si>
  <si>
    <t>&lt;</t>
    <phoneticPr fontId="3" type="noConversion"/>
  </si>
  <si>
    <t>H1을 지지하면서, H0를 기각한다.</t>
    <phoneticPr fontId="3" type="noConversion"/>
  </si>
  <si>
    <t>더 쉬운 방법은, 표준화된 검정통계량을 이용하는 것이다.</t>
    <phoneticPr fontId="3" type="noConversion"/>
  </si>
  <si>
    <t xml:space="preserve">즉,    </t>
    <phoneticPr fontId="3" type="noConversion"/>
  </si>
  <si>
    <r>
      <t xml:space="preserve">z = (x(bar) -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>) / (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 xml:space="preserve"> / sqrt(n)) </t>
    </r>
    <phoneticPr fontId="3" type="noConversion"/>
  </si>
  <si>
    <r>
      <t>과 z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 xml:space="preserve"> 를 비교하는 것인데, (표준화된 꼴에서 기각역은 z &gt; z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>)</t>
    </r>
    <phoneticPr fontId="3" type="noConversion"/>
  </si>
  <si>
    <t>-&gt; a = 175.33</t>
    <phoneticPr fontId="3" type="noConversion"/>
  </si>
  <si>
    <t>결론 : 유의수준 5%에서 기각역이 x(bar) &gt; a = 175.33로 정해지므로, 표본평균 x(bar) = 178은 기각역에 속하게 되고, 따라서 H0를 기각한다.</t>
    <phoneticPr fontId="3" type="noConversion"/>
  </si>
  <si>
    <r>
      <t xml:space="preserve">z = (x(bar) -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>) / (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 xml:space="preserve"> / sqrt(n))  =  (178 - 170 ) / (65/sqrt(400))   = 2.46</t>
    </r>
    <phoneticPr fontId="3" type="noConversion"/>
  </si>
  <si>
    <t>z = 2.46 &gt; z0.05 = 1.645</t>
    <phoneticPr fontId="3" type="noConversion"/>
  </si>
  <si>
    <t>결론 : 표본평균의 표준화된 꼴이 기각역에 속하므로 H0를 기각한다.</t>
    <phoneticPr fontId="3" type="noConversion"/>
  </si>
  <si>
    <t>다시말하면, 새로운 청구시스템이 비용효율적 이라는 충분한 근거가 있다.</t>
    <phoneticPr fontId="3" type="noConversion"/>
  </si>
  <si>
    <t>Z.05 = 1.645</t>
    <phoneticPr fontId="3" type="noConversion"/>
  </si>
  <si>
    <t>z = 2.46</t>
    <phoneticPr fontId="3" type="noConversion"/>
  </si>
  <si>
    <t>** 우리가 가설검증 하고자하는 표준화된 표본평균의 값</t>
    <phoneticPr fontId="3" type="noConversion"/>
  </si>
  <si>
    <r>
      <t>** 유의수준(</t>
    </r>
    <r>
      <rPr>
        <b/>
        <sz val="11"/>
        <color theme="1"/>
        <rFont val="Calibri"/>
        <family val="2"/>
        <charset val="161"/>
      </rPr>
      <t>α</t>
    </r>
    <r>
      <rPr>
        <b/>
        <sz val="11"/>
        <color theme="1"/>
        <rFont val="맑은 고딕"/>
        <family val="2"/>
        <charset val="129"/>
        <scheme val="minor"/>
      </rPr>
      <t>)를 차감한 신뢰수준 95% 일때의 표준값</t>
    </r>
    <phoneticPr fontId="3" type="noConversion"/>
  </si>
  <si>
    <t>** 우리가 가설검증 하고자하는 표본평균의 값</t>
    <phoneticPr fontId="3" type="noConversion"/>
  </si>
  <si>
    <t>=170 + 5.33</t>
    <phoneticPr fontId="3" type="noConversion"/>
  </si>
  <si>
    <r>
      <t>** 유의수준(</t>
    </r>
    <r>
      <rPr>
        <b/>
        <sz val="11"/>
        <color theme="1"/>
        <rFont val="Calibri"/>
        <family val="2"/>
        <charset val="161"/>
      </rPr>
      <t>α</t>
    </r>
    <r>
      <rPr>
        <b/>
        <sz val="11"/>
        <color theme="1"/>
        <rFont val="맑은 고딕"/>
        <family val="2"/>
        <charset val="129"/>
        <scheme val="minor"/>
      </rPr>
      <t>)를 차감한 신뢰수준 95% 일때의 평균의 범위값(a)</t>
    </r>
    <phoneticPr fontId="3" type="noConversion"/>
  </si>
  <si>
    <t>p값(p-value)을 이용한 접근법</t>
    <phoneticPr fontId="3" type="noConversion"/>
  </si>
  <si>
    <r>
      <rPr>
        <sz val="11"/>
        <color rgb="FFFF0000"/>
        <rFont val="맑은 고딕"/>
        <family val="3"/>
        <charset val="129"/>
        <scheme val="minor"/>
      </rPr>
      <t>p-value</t>
    </r>
    <r>
      <rPr>
        <sz val="11"/>
        <color theme="1"/>
        <rFont val="맑은 고딕"/>
        <family val="2"/>
        <charset val="129"/>
        <scheme val="minor"/>
      </rPr>
      <t xml:space="preserve"> 란 귀무가설이 옳다라는 전제하에서 계산된 검정통계량의 값만큼 또는 더 극단적인(더 큰 또는 더 작은) 검정통계량이 관측될 확률이다.</t>
    </r>
    <phoneticPr fontId="3" type="noConversion"/>
  </si>
  <si>
    <r>
      <t xml:space="preserve">앞서 소개된 예제에서 p-value란 귀무가설이 옳다는 전제하(즉,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 xml:space="preserve"> = 170이 맞다는 전제하)에서 계산된 검정통계량(표본 평균 x(bar) = 178) 보다 적어도 </t>
    </r>
    <r>
      <rPr>
        <sz val="11"/>
        <color rgb="FFFF0000"/>
        <rFont val="맑은 고딕"/>
        <family val="3"/>
        <charset val="129"/>
        <scheme val="minor"/>
      </rPr>
      <t xml:space="preserve">더 큰 </t>
    </r>
    <r>
      <rPr>
        <sz val="11"/>
        <color theme="1"/>
        <rFont val="맑은 고딕"/>
        <family val="2"/>
        <charset val="129"/>
        <scheme val="minor"/>
      </rPr>
      <t>검정통계량이 관측될 확률을 구한다. 즉,</t>
    </r>
    <phoneticPr fontId="3" type="noConversion"/>
  </si>
  <si>
    <t xml:space="preserve">          = P( Z &gt; 2.46) = 0.0069</t>
    <phoneticPr fontId="3" type="noConversion"/>
  </si>
  <si>
    <t>p-value</t>
    <phoneticPr fontId="3" type="noConversion"/>
  </si>
  <si>
    <r>
      <t xml:space="preserve">p - value   =  P(X(bar) &gt; 178 |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 xml:space="preserve">=170) = P( (X(bar) -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>) / (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</rPr>
      <t>/sqrt(n)) &gt; (178 - 170) / (65 / sqrt(400)) )</t>
    </r>
    <phoneticPr fontId="3" type="noConversion"/>
  </si>
  <si>
    <t>* 만약 p-value가 1%보다 작다면, 대립가설을 지지하는 압도적으로 강한(highly significant)증거가 있다.</t>
    <phoneticPr fontId="3" type="noConversion"/>
  </si>
  <si>
    <r>
      <t xml:space="preserve">* p-value가 </t>
    </r>
    <r>
      <rPr>
        <sz val="11"/>
        <color rgb="FFFF0000"/>
        <rFont val="맑은 고딕"/>
        <family val="3"/>
        <charset val="129"/>
        <scheme val="minor"/>
      </rPr>
      <t>작을수록</t>
    </r>
    <r>
      <rPr>
        <sz val="11"/>
        <color theme="1"/>
        <rFont val="맑은 고딕"/>
        <family val="2"/>
        <charset val="129"/>
        <scheme val="minor"/>
      </rPr>
      <t xml:space="preserve">, 대립가설을 지지하는 </t>
    </r>
    <r>
      <rPr>
        <sz val="11"/>
        <color rgb="FFFF0000"/>
        <rFont val="맑은 고딕"/>
        <family val="3"/>
        <charset val="129"/>
        <scheme val="minor"/>
      </rPr>
      <t>더 강한</t>
    </r>
    <r>
      <rPr>
        <sz val="11"/>
        <color theme="1"/>
        <rFont val="맑은 고딕"/>
        <family val="2"/>
        <charset val="129"/>
        <scheme val="minor"/>
      </rPr>
      <t xml:space="preserve"> 통계적 증거가 있다.</t>
    </r>
    <phoneticPr fontId="3" type="noConversion"/>
  </si>
  <si>
    <t>* 만약 p-value가 1%-5% 사이라면, 대립가설을 지지하는 강한(significant)증거가 있다.</t>
    <phoneticPr fontId="3" type="noConversion"/>
  </si>
  <si>
    <t>* 만약 p-value가 5%-10% 사이라면, 대립가설을 지지하는 약한(week)증거가 있다.</t>
    <phoneticPr fontId="3" type="noConversion"/>
  </si>
  <si>
    <t>* 만약 p-value가 10% 보다 크면, 대립가설을 지지하는 증거가 없다.</t>
    <phoneticPr fontId="3" type="noConversion"/>
  </si>
  <si>
    <r>
      <t xml:space="preserve">-&gt; 앞 예제에서, p-value가 0.0069이므로 H1 :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 xml:space="preserve"> &gt;170을 지지하는 매우 강한 증거가 있다.</t>
    </r>
    <phoneticPr fontId="3" type="noConversion"/>
  </si>
  <si>
    <r>
      <t xml:space="preserve">* p-value를 이용한 접근법에서는 p-value를 유의수준 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Arial Unicode MS"/>
        <family val="2"/>
        <charset val="129"/>
      </rPr>
      <t>의 선택된 값과 비교하여 결론을 내린다.</t>
    </r>
    <phoneticPr fontId="3" type="noConversion"/>
  </si>
  <si>
    <r>
      <t xml:space="preserve">* p-value가 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Arial Unicode MS"/>
        <family val="2"/>
        <charset val="129"/>
      </rPr>
      <t>보다 작으면 p-value가 귀무가설을 기각하기에 충분하다고 판단한다.</t>
    </r>
    <phoneticPr fontId="3" type="noConversion"/>
  </si>
  <si>
    <r>
      <t xml:space="preserve">* p-value가 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Arial Unicode MS"/>
        <family val="2"/>
        <charset val="129"/>
      </rPr>
      <t>보다 크면 귀무가설을 기각하지 않는다.</t>
    </r>
    <phoneticPr fontId="3" type="noConversion"/>
  </si>
  <si>
    <r>
      <t xml:space="preserve">* 앞의 예제에서 p-value = .0069 &lt; 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 xml:space="preserve"> = 0.05이므로(H1을 지지하며) H0를 기각한다.</t>
    </r>
    <phoneticPr fontId="3" type="noConversion"/>
  </si>
  <si>
    <t>* 두 접근법의 비교 : 기각역을 이용한 접근법은 유의수준에 따라 기각역을 업데이트해야 하는 반면, p-value를 이용한 접근법은 의사결정자가 유의수준을 정해서 결론을 내릴 수 있다.</t>
    <phoneticPr fontId="3" type="noConversion"/>
  </si>
  <si>
    <t>통계적 가설검정의 절차</t>
    <phoneticPr fontId="3" type="noConversion"/>
  </si>
  <si>
    <t>가설검정</t>
    <phoneticPr fontId="3" type="noConversion"/>
  </si>
  <si>
    <t>유의수준설정</t>
    <phoneticPr fontId="3" type="noConversion"/>
  </si>
  <si>
    <t>검정방법 선택</t>
    <phoneticPr fontId="3" type="noConversion"/>
  </si>
  <si>
    <t>검정통계량 계산</t>
    <phoneticPr fontId="3" type="noConversion"/>
  </si>
  <si>
    <t>p-value계산</t>
    <phoneticPr fontId="3" type="noConversion"/>
  </si>
  <si>
    <t>검정통계량 &gt; 임계치</t>
    <phoneticPr fontId="3" type="noConversion"/>
  </si>
  <si>
    <t>p-value &lt; 유의수준</t>
    <phoneticPr fontId="3" type="noConversion"/>
  </si>
  <si>
    <t>H0를 기각</t>
    <phoneticPr fontId="3" type="noConversion"/>
  </si>
  <si>
    <t>(H1을 지지)</t>
    <phoneticPr fontId="3" type="noConversion"/>
  </si>
  <si>
    <t>H0를 기각하지 않음</t>
    <phoneticPr fontId="3" type="noConversion"/>
  </si>
  <si>
    <t>단측검정</t>
    <phoneticPr fontId="3" type="noConversion"/>
  </si>
  <si>
    <t>양측검정</t>
    <phoneticPr fontId="3" type="noConversion"/>
  </si>
  <si>
    <r>
      <t xml:space="preserve">H0: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 xml:space="preserve"> =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>0</t>
    </r>
    <phoneticPr fontId="3" type="noConversion"/>
  </si>
  <si>
    <r>
      <t xml:space="preserve">H1 :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 xml:space="preserve"> &gt;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>0</t>
    </r>
    <phoneticPr fontId="3" type="noConversion"/>
  </si>
  <si>
    <r>
      <t xml:space="preserve">H1 :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 xml:space="preserve"> &lt;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>0</t>
    </r>
    <phoneticPr fontId="3" type="noConversion"/>
  </si>
  <si>
    <r>
      <t xml:space="preserve">H1 :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 xml:space="preserve"> ≠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>0</t>
    </r>
    <phoneticPr fontId="3" type="noConversion"/>
  </si>
  <si>
    <t>오른쪽 꼬리</t>
    <phoneticPr fontId="3" type="noConversion"/>
  </si>
  <si>
    <t>왼쪽 꼬리</t>
    <phoneticPr fontId="3" type="noConversion"/>
  </si>
  <si>
    <t>X(bar) &gt; a</t>
    <phoneticPr fontId="3" type="noConversion"/>
  </si>
  <si>
    <t>X(bar) &lt; a</t>
    <phoneticPr fontId="3" type="noConversion"/>
  </si>
  <si>
    <t>양쪽 꼬리</t>
    <phoneticPr fontId="3" type="noConversion"/>
  </si>
  <si>
    <r>
      <t>유의 수준 5%(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 xml:space="preserve"> = 0.05) 에서 </t>
    </r>
    <phoneticPr fontId="3" type="noConversion"/>
  </si>
  <si>
    <t xml:space="preserve"> </t>
    <phoneticPr fontId="3" type="noConversion"/>
  </si>
  <si>
    <r>
      <t xml:space="preserve">1. 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 xml:space="preserve"> = P(X(bar) &gt; a |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 xml:space="preserve"> =170)로 부터 기각역 a = 175.34을 계산한 후, X(bar) = 178이 기각역 안에 포함되어 H0가 기각되었음.</t>
    </r>
    <phoneticPr fontId="3" type="noConversion"/>
  </si>
  <si>
    <t>2. z = 2.46 &gt; z0.05  = 1.645로 H0가 기각되었음</t>
    <phoneticPr fontId="3" type="noConversion"/>
  </si>
  <si>
    <r>
      <t xml:space="preserve">3. p-value = P(X(bar) &gt; 178 |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 xml:space="preserve"> =170) = 0.0069 &lt; 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 xml:space="preserve"> = 0.05로 H0가 기각되었음. </t>
    </r>
    <phoneticPr fontId="3" type="noConversion"/>
  </si>
  <si>
    <r>
      <rPr>
        <b/>
        <sz val="11"/>
        <color theme="3" tint="0.249977111117893"/>
        <rFont val="맑은 고딕"/>
        <family val="3"/>
        <charset val="129"/>
        <scheme val="minor"/>
      </rPr>
      <t xml:space="preserve">단측검정에서 </t>
    </r>
    <r>
      <rPr>
        <sz val="11"/>
        <color theme="1"/>
        <rFont val="맑은 고딕"/>
        <family val="2"/>
        <charset val="129"/>
        <scheme val="minor"/>
      </rPr>
      <t>1. 기각역 2. 표준화된 검정통계량 3. p-value 의 세가지 접근법을 요약하면 다음과 같다.</t>
    </r>
    <phoneticPr fontId="3" type="noConversion"/>
  </si>
  <si>
    <r>
      <t xml:space="preserve">H1 :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 xml:space="preserve"> ≠ 170</t>
    </r>
    <phoneticPr fontId="3" type="noConversion"/>
  </si>
  <si>
    <r>
      <t>유의수준 5%(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 xml:space="preserve">=0.05) 에서 </t>
    </r>
    <r>
      <rPr>
        <b/>
        <sz val="11"/>
        <color theme="3" tint="0.249977111117893"/>
        <rFont val="맑은 고딕"/>
        <family val="3"/>
        <charset val="129"/>
        <scheme val="minor"/>
      </rPr>
      <t>양측검정은</t>
    </r>
    <phoneticPr fontId="3" type="noConversion"/>
  </si>
  <si>
    <r>
      <t xml:space="preserve">1. 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 xml:space="preserve"> = P( X(bar) &gt; a or X(bar) &lt; b |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 xml:space="preserve"> = 170 )로 부터</t>
    </r>
    <phoneticPr fontId="3" type="noConversion"/>
  </si>
  <si>
    <t>(a -170) / (65/sqrt(400))   =  z0.025  = 1.96</t>
    <phoneticPr fontId="3" type="noConversion"/>
  </si>
  <si>
    <t>(b -170) / (65/sqrt(400))   =  -z0.025  = -1.96</t>
    <phoneticPr fontId="3" type="noConversion"/>
  </si>
  <si>
    <t>2. z= 2.46 &gt; z0.025 =1.96 (또는 &lt; -z0.025 이면) 으로 H0가 기각됨</t>
    <phoneticPr fontId="3" type="noConversion"/>
  </si>
  <si>
    <r>
      <t xml:space="preserve">3. p-value = 2*P( X(bar) &gt; 178 |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 xml:space="preserve"> =170 ) = 2*0.0069 = 0.0138 &lt; 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 xml:space="preserve"> = 0.05 이므로 기각됨.</t>
    </r>
    <phoneticPr fontId="3" type="noConversion"/>
  </si>
  <si>
    <t>로부터 a =176.37,  b = 163.63이고 , 기각역, X(bar) = 178이 기각역(&gt;176.37 또는 &lt;163.63)에 포함되어 H0가 기각됨</t>
    <phoneticPr fontId="3" type="noConversion"/>
  </si>
  <si>
    <r>
      <t xml:space="preserve">H0 :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 xml:space="preserve"> = 170     </t>
    </r>
    <phoneticPr fontId="3" type="noConversion"/>
  </si>
  <si>
    <t>vs.</t>
    <phoneticPr fontId="3" type="noConversion"/>
  </si>
  <si>
    <r>
      <t xml:space="preserve">제 1종 오류가 발생할 확률을 제한 : 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 xml:space="preserve"> = 5%로 정함</t>
    </r>
    <phoneticPr fontId="3" type="noConversion"/>
  </si>
  <si>
    <t>Z test(단측검정)</t>
    <phoneticPr fontId="3" type="noConversion"/>
  </si>
  <si>
    <t xml:space="preserve">p-value  </t>
    <phoneticPr fontId="3" type="noConversion"/>
  </si>
  <si>
    <t>= P(X(bar) &gt; 178 | μ = 170) = 0.0069</t>
    <phoneticPr fontId="3" type="noConversion"/>
  </si>
  <si>
    <r>
      <t xml:space="preserve">→ &lt; 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 xml:space="preserve"> = 0.05</t>
    </r>
    <phoneticPr fontId="3" type="noConversion"/>
  </si>
  <si>
    <t>α</t>
    <phoneticPr fontId="3" type="noConversion"/>
  </si>
  <si>
    <t>기각역</t>
    <phoneticPr fontId="3" type="noConversion"/>
  </si>
  <si>
    <r>
      <t>z = (X(bar)-</t>
    </r>
    <r>
      <rPr>
        <sz val="11"/>
        <color theme="1"/>
        <rFont val="Calibri"/>
        <family val="2"/>
        <charset val="161"/>
      </rPr>
      <t>μ)</t>
    </r>
    <r>
      <rPr>
        <sz val="11"/>
        <color theme="1"/>
        <rFont val="맑은 고딕"/>
        <family val="2"/>
        <charset val="129"/>
        <scheme val="minor"/>
      </rPr>
      <t xml:space="preserve"> / (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>/sqrt(n))</t>
    </r>
    <phoneticPr fontId="3" type="noConversion"/>
  </si>
  <si>
    <t xml:space="preserve">   = 178 - 170 /  65 /sqrt(400)</t>
    <phoneticPr fontId="3" type="noConversion"/>
  </si>
  <si>
    <r>
      <t>z = 2.46 &gt; z</t>
    </r>
    <r>
      <rPr>
        <sz val="8"/>
        <color theme="1"/>
        <rFont val="맑은 고딕"/>
        <family val="3"/>
        <charset val="129"/>
        <scheme val="minor"/>
      </rPr>
      <t>0.05</t>
    </r>
    <r>
      <rPr>
        <sz val="11"/>
        <color theme="1"/>
        <rFont val="맑은 고딕"/>
        <family val="2"/>
        <charset val="129"/>
        <scheme val="minor"/>
      </rPr>
      <t xml:space="preserve"> = 1.645</t>
    </r>
    <phoneticPr fontId="3" type="noConversion"/>
  </si>
  <si>
    <t>(표준)기각역</t>
    <phoneticPr fontId="3" type="noConversion"/>
  </si>
  <si>
    <t>* 한집단, 모표준편차가 주어짐.</t>
    <phoneticPr fontId="3" type="noConversion"/>
  </si>
  <si>
    <t>→ Z test</t>
    <phoneticPr fontId="3" type="noConversion"/>
  </si>
  <si>
    <t>* 한집단, 모표준편차가 주어지지않음.</t>
    <phoneticPr fontId="3" type="noConversion"/>
  </si>
  <si>
    <t>→ 모분산을 표본분산으로 추정한 뒤, t-test를 적용</t>
    <phoneticPr fontId="3" type="noConversion"/>
  </si>
  <si>
    <t>엑셀 / R을 이용하여 Z test &amp; t-test 실습하기.</t>
    <phoneticPr fontId="3" type="noConversion"/>
  </si>
  <si>
    <t>(참고 : accountbal.csv)</t>
    <phoneticPr fontId="3" type="noConversion"/>
  </si>
  <si>
    <t>z값</t>
    <phoneticPr fontId="3" type="noConversion"/>
  </si>
  <si>
    <t>표준오차</t>
    <phoneticPr fontId="3" type="noConversion"/>
  </si>
  <si>
    <t>balance</t>
  </si>
  <si>
    <t>표준정규검정의 p값</t>
    <phoneticPr fontId="3" type="noConversion"/>
  </si>
  <si>
    <t>t검정의  t값</t>
    <phoneticPr fontId="3" type="noConversion"/>
  </si>
  <si>
    <t>*95% 일때</t>
    <phoneticPr fontId="3" type="noConversion"/>
  </si>
  <si>
    <t>t값에대한 P값(우측검정)</t>
    <phoneticPr fontId="3" type="noConversion"/>
  </si>
  <si>
    <t>예시)</t>
    <phoneticPr fontId="3" type="noConversion"/>
  </si>
  <si>
    <t>문제</t>
    <phoneticPr fontId="3" type="noConversion"/>
  </si>
  <si>
    <t>178에 대한 t값</t>
    <phoneticPr fontId="3" type="noConversion"/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</si>
  <si>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</si>
  <si>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</si>
  <si>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</si>
  <si>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</si>
  <si>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</si>
  <si>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</si>
  <si>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</si>
  <si>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</si>
  <si>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</si>
  <si>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</si>
  <si>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</si>
  <si>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</si>
  <si>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</si>
  <si>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가장 큰 값(1)</t>
  </si>
  <si>
    <t>가장 작은 값(1)</t>
  </si>
  <si>
    <t>신뢰 수준(95.0%)</t>
  </si>
  <si>
    <t>← 표본의 표준편차(자유도 고려)</t>
    <phoneticPr fontId="3" type="noConversion"/>
  </si>
  <si>
    <t xml:space="preserve">        One Sample t-test</t>
  </si>
  <si>
    <t>data:  bal</t>
  </si>
  <si>
    <t>t = 2.3475, df = 399, p-value = 0.009693</t>
  </si>
  <si>
    <t>alternative hypothesis: true mean is greater than 170</t>
  </si>
  <si>
    <t>95 percent confidence interval:</t>
  </si>
  <si>
    <t xml:space="preserve"> 172.3816      Inf</t>
  </si>
  <si>
    <t>sample estimates:</t>
  </si>
  <si>
    <t xml:space="preserve">mean of x </t>
  </si>
  <si>
    <t>R 프로그램</t>
    <phoneticPr fontId="3" type="noConversion"/>
  </si>
  <si>
    <t>← 모표준편차</t>
    <phoneticPr fontId="3" type="noConversion"/>
  </si>
  <si>
    <t>← 모표준편차*sqrt(n)/sqrt(n-1)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</si>
</sst>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61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Arial Unicode MS"/>
      <family val="2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3" tint="0.249977111117893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11"/>
      <color theme="1"/>
      <name val="Calibri"/>
      <family val="2"/>
    </font>
    <font>
      <b/>
      <sz val="11"/>
      <color theme="1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11"/>
      <color theme="1"/>
      <name val="Calibri"/>
      <family val="2"/>
      <charset val="161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나눔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0"/>
      <color rgb="FFF8F8F2"/>
      <name val="D2Coding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quotePrefix="1" applyFill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9" fillId="0" borderId="0" xfId="0" applyFont="1">
      <alignment vertical="center"/>
    </xf>
    <xf numFmtId="0" fontId="16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3" fillId="0" borderId="1" xfId="0" applyFont="1" applyBorder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>
      <alignment vertical="center"/>
    </xf>
    <xf numFmtId="0" fontId="17" fillId="0" borderId="0" xfId="0" quotePrefix="1" applyFont="1">
      <alignment vertical="center"/>
    </xf>
    <xf numFmtId="0" fontId="15" fillId="2" borderId="4" xfId="0" applyFont="1" applyFill="1" applyBorder="1">
      <alignment vertical="center"/>
    </xf>
    <xf numFmtId="0" fontId="2" fillId="2" borderId="4" xfId="0" applyFont="1" applyFill="1" applyBorder="1">
      <alignment vertical="center"/>
    </xf>
    <xf numFmtId="9" fontId="0" fillId="0" borderId="4" xfId="0" applyNumberFormat="1" applyBorder="1">
      <alignment vertical="center"/>
    </xf>
    <xf numFmtId="0" fontId="0" fillId="0" borderId="4" xfId="0" applyBorder="1">
      <alignment vertical="center"/>
    </xf>
    <xf numFmtId="1" fontId="0" fillId="0" borderId="4" xfId="0" applyNumberFormat="1" applyBorder="1">
      <alignment vertical="center"/>
    </xf>
    <xf numFmtId="0" fontId="0" fillId="2" borderId="4" xfId="0" applyFill="1" applyBorder="1">
      <alignment vertical="center"/>
    </xf>
    <xf numFmtId="0" fontId="0" fillId="4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Continuous" vertical="center"/>
    </xf>
    <xf numFmtId="0" fontId="0" fillId="2" borderId="5" xfId="0" applyFill="1" applyBorder="1">
      <alignment vertical="center"/>
    </xf>
    <xf numFmtId="0" fontId="1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70</xdr:row>
      <xdr:rowOff>200025</xdr:rowOff>
    </xdr:from>
    <xdr:to>
      <xdr:col>7</xdr:col>
      <xdr:colOff>247650</xdr:colOff>
      <xdr:row>73</xdr:row>
      <xdr:rowOff>28575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F71C9E18-B10C-C500-3968-9A471223F04A}"/>
            </a:ext>
          </a:extLst>
        </xdr:cNvPr>
        <xdr:cNvCxnSpPr/>
      </xdr:nvCxnSpPr>
      <xdr:spPr>
        <a:xfrm>
          <a:off x="4886325" y="14868525"/>
          <a:ext cx="16192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71</xdr:row>
      <xdr:rowOff>9525</xdr:rowOff>
    </xdr:from>
    <xdr:to>
      <xdr:col>8</xdr:col>
      <xdr:colOff>200025</xdr:colOff>
      <xdr:row>73</xdr:row>
      <xdr:rowOff>38100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4DA74615-66F0-957F-2EB0-FE4EB3A73448}"/>
            </a:ext>
          </a:extLst>
        </xdr:cNvPr>
        <xdr:cNvCxnSpPr/>
      </xdr:nvCxnSpPr>
      <xdr:spPr>
        <a:xfrm flipH="1">
          <a:off x="5391150" y="14887575"/>
          <a:ext cx="295275" cy="4476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428625</xdr:colOff>
      <xdr:row>70</xdr:row>
      <xdr:rowOff>190500</xdr:rowOff>
    </xdr:from>
    <xdr:to>
      <xdr:col>10</xdr:col>
      <xdr:colOff>47625</xdr:colOff>
      <xdr:row>73</xdr:row>
      <xdr:rowOff>104775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A26E6B7C-A9A5-BC3C-0F06-927FAAD7CD3E}"/>
            </a:ext>
          </a:extLst>
        </xdr:cNvPr>
        <xdr:cNvCxnSpPr/>
      </xdr:nvCxnSpPr>
      <xdr:spPr>
        <a:xfrm flipH="1">
          <a:off x="5915025" y="14859000"/>
          <a:ext cx="990600" cy="542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647700</xdr:colOff>
      <xdr:row>97</xdr:row>
      <xdr:rowOff>190500</xdr:rowOff>
    </xdr:from>
    <xdr:to>
      <xdr:col>2</xdr:col>
      <xdr:colOff>76200</xdr:colOff>
      <xdr:row>98</xdr:row>
      <xdr:rowOff>180975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13240DCF-D865-3FB2-2207-6089F48916FA}"/>
            </a:ext>
          </a:extLst>
        </xdr:cNvPr>
        <xdr:cNvCxnSpPr/>
      </xdr:nvCxnSpPr>
      <xdr:spPr>
        <a:xfrm>
          <a:off x="647700" y="20516850"/>
          <a:ext cx="800100" cy="200025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638175</xdr:colOff>
      <xdr:row>98</xdr:row>
      <xdr:rowOff>9525</xdr:rowOff>
    </xdr:from>
    <xdr:to>
      <xdr:col>2</xdr:col>
      <xdr:colOff>95250</xdr:colOff>
      <xdr:row>98</xdr:row>
      <xdr:rowOff>190500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4E0440B4-3C6B-F1B3-81D8-F4B492D2CD55}"/>
            </a:ext>
          </a:extLst>
        </xdr:cNvPr>
        <xdr:cNvCxnSpPr/>
      </xdr:nvCxnSpPr>
      <xdr:spPr>
        <a:xfrm flipV="1">
          <a:off x="638175" y="20545425"/>
          <a:ext cx="828675" cy="180975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223255</xdr:colOff>
      <xdr:row>100</xdr:row>
      <xdr:rowOff>20237</xdr:rowOff>
    </xdr:from>
    <xdr:to>
      <xdr:col>1</xdr:col>
      <xdr:colOff>652986</xdr:colOff>
      <xdr:row>101</xdr:row>
      <xdr:rowOff>81804</xdr:rowOff>
    </xdr:to>
    <xdr:sp macro="" textlink="">
      <xdr:nvSpPr>
        <xdr:cNvPr id="15" name="자유형: 도형 14">
          <a:extLst>
            <a:ext uri="{FF2B5EF4-FFF2-40B4-BE49-F238E27FC236}">
              <a16:creationId xmlns:a16="http://schemas.microsoft.com/office/drawing/2014/main" id="{B3677A0A-0EB2-1D07-50BA-114870AB37A2}"/>
            </a:ext>
          </a:extLst>
        </xdr:cNvPr>
        <xdr:cNvSpPr/>
      </xdr:nvSpPr>
      <xdr:spPr>
        <a:xfrm rot="549953">
          <a:off x="909055" y="20975237"/>
          <a:ext cx="429731" cy="271117"/>
        </a:xfrm>
        <a:custGeom>
          <a:avLst/>
          <a:gdLst>
            <a:gd name="connsiteX0" fmla="*/ 387597 w 387597"/>
            <a:gd name="connsiteY0" fmla="*/ 247650 h 248260"/>
            <a:gd name="connsiteX1" fmla="*/ 16122 w 387597"/>
            <a:gd name="connsiteY1" fmla="*/ 209550 h 248260"/>
            <a:gd name="connsiteX2" fmla="*/ 101847 w 387597"/>
            <a:gd name="connsiteY2" fmla="*/ 0 h 2482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87597" h="248260">
              <a:moveTo>
                <a:pt x="387597" y="247650"/>
              </a:moveTo>
              <a:cubicBezTo>
                <a:pt x="225672" y="249237"/>
                <a:pt x="63747" y="250825"/>
                <a:pt x="16122" y="209550"/>
              </a:cubicBezTo>
              <a:cubicBezTo>
                <a:pt x="-31503" y="168275"/>
                <a:pt x="35172" y="84137"/>
                <a:pt x="101847" y="0"/>
              </a:cubicBezTo>
            </a:path>
          </a:pathLst>
        </a:custGeom>
        <a:noFill/>
        <a:ln>
          <a:solidFill>
            <a:schemeClr val="accent6">
              <a:lumMod val="75000"/>
            </a:schemeClr>
          </a:solidFill>
          <a:headEnd type="none" w="med" len="med"/>
          <a:tailEnd type="arrow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647700</xdr:colOff>
      <xdr:row>119</xdr:row>
      <xdr:rowOff>190500</xdr:rowOff>
    </xdr:from>
    <xdr:to>
      <xdr:col>2</xdr:col>
      <xdr:colOff>76200</xdr:colOff>
      <xdr:row>120</xdr:row>
      <xdr:rowOff>180975</xdr:rowOff>
    </xdr:to>
    <xdr:cxnSp macro="">
      <xdr:nvCxnSpPr>
        <xdr:cNvPr id="16" name="직선 연결선 15">
          <a:extLst>
            <a:ext uri="{FF2B5EF4-FFF2-40B4-BE49-F238E27FC236}">
              <a16:creationId xmlns:a16="http://schemas.microsoft.com/office/drawing/2014/main" id="{A255C4D5-96CE-4057-BF10-71A80A6D465E}"/>
            </a:ext>
          </a:extLst>
        </xdr:cNvPr>
        <xdr:cNvCxnSpPr/>
      </xdr:nvCxnSpPr>
      <xdr:spPr>
        <a:xfrm>
          <a:off x="647700" y="20516850"/>
          <a:ext cx="800100" cy="200025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638175</xdr:colOff>
      <xdr:row>120</xdr:row>
      <xdr:rowOff>9525</xdr:rowOff>
    </xdr:from>
    <xdr:to>
      <xdr:col>2</xdr:col>
      <xdr:colOff>95250</xdr:colOff>
      <xdr:row>120</xdr:row>
      <xdr:rowOff>190500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71215CE9-DCAA-4759-9387-638453C70213}"/>
            </a:ext>
          </a:extLst>
        </xdr:cNvPr>
        <xdr:cNvCxnSpPr/>
      </xdr:nvCxnSpPr>
      <xdr:spPr>
        <a:xfrm flipV="1">
          <a:off x="638175" y="20545425"/>
          <a:ext cx="828675" cy="180975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223255</xdr:colOff>
      <xdr:row>122</xdr:row>
      <xdr:rowOff>20237</xdr:rowOff>
    </xdr:from>
    <xdr:to>
      <xdr:col>1</xdr:col>
      <xdr:colOff>652986</xdr:colOff>
      <xdr:row>123</xdr:row>
      <xdr:rowOff>81804</xdr:rowOff>
    </xdr:to>
    <xdr:sp macro="" textlink="">
      <xdr:nvSpPr>
        <xdr:cNvPr id="18" name="자유형: 도형 17">
          <a:extLst>
            <a:ext uri="{FF2B5EF4-FFF2-40B4-BE49-F238E27FC236}">
              <a16:creationId xmlns:a16="http://schemas.microsoft.com/office/drawing/2014/main" id="{96C7755D-E256-4C50-9ACD-DFF091932E5F}"/>
            </a:ext>
          </a:extLst>
        </xdr:cNvPr>
        <xdr:cNvSpPr/>
      </xdr:nvSpPr>
      <xdr:spPr>
        <a:xfrm rot="549953">
          <a:off x="909055" y="20975237"/>
          <a:ext cx="429731" cy="271117"/>
        </a:xfrm>
        <a:custGeom>
          <a:avLst/>
          <a:gdLst>
            <a:gd name="connsiteX0" fmla="*/ 387597 w 387597"/>
            <a:gd name="connsiteY0" fmla="*/ 247650 h 248260"/>
            <a:gd name="connsiteX1" fmla="*/ 16122 w 387597"/>
            <a:gd name="connsiteY1" fmla="*/ 209550 h 248260"/>
            <a:gd name="connsiteX2" fmla="*/ 101847 w 387597"/>
            <a:gd name="connsiteY2" fmla="*/ 0 h 2482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87597" h="248260">
              <a:moveTo>
                <a:pt x="387597" y="247650"/>
              </a:moveTo>
              <a:cubicBezTo>
                <a:pt x="225672" y="249237"/>
                <a:pt x="63747" y="250825"/>
                <a:pt x="16122" y="209550"/>
              </a:cubicBezTo>
              <a:cubicBezTo>
                <a:pt x="-31503" y="168275"/>
                <a:pt x="35172" y="84137"/>
                <a:pt x="101847" y="0"/>
              </a:cubicBezTo>
            </a:path>
          </a:pathLst>
        </a:custGeom>
        <a:noFill/>
        <a:ln>
          <a:solidFill>
            <a:schemeClr val="accent6">
              <a:lumMod val="75000"/>
            </a:schemeClr>
          </a:solidFill>
          <a:headEnd type="none" w="med" len="med"/>
          <a:tailEnd type="arrow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19050</xdr:colOff>
      <xdr:row>120</xdr:row>
      <xdr:rowOff>104775</xdr:rowOff>
    </xdr:from>
    <xdr:to>
      <xdr:col>8</xdr:col>
      <xdr:colOff>0</xdr:colOff>
      <xdr:row>120</xdr:row>
      <xdr:rowOff>104775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1E434873-C4AE-9A85-1ACC-830107863DB1}"/>
            </a:ext>
          </a:extLst>
        </xdr:cNvPr>
        <xdr:cNvCxnSpPr/>
      </xdr:nvCxnSpPr>
      <xdr:spPr>
        <a:xfrm flipH="1">
          <a:off x="4981575" y="25250775"/>
          <a:ext cx="666750" cy="0"/>
        </a:xfrm>
        <a:prstGeom prst="straightConnector1">
          <a:avLst/>
        </a:prstGeom>
        <a:ln>
          <a:solidFill>
            <a:schemeClr val="accent3">
              <a:lumMod val="7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98</xdr:row>
      <xdr:rowOff>104775</xdr:rowOff>
    </xdr:from>
    <xdr:to>
      <xdr:col>9</xdr:col>
      <xdr:colOff>0</xdr:colOff>
      <xdr:row>98</xdr:row>
      <xdr:rowOff>104775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B7FFF58D-FFC4-4B53-B3DD-114309DAE334}"/>
            </a:ext>
          </a:extLst>
        </xdr:cNvPr>
        <xdr:cNvCxnSpPr/>
      </xdr:nvCxnSpPr>
      <xdr:spPr>
        <a:xfrm flipH="1">
          <a:off x="5181600" y="20640675"/>
          <a:ext cx="1152525" cy="0"/>
        </a:xfrm>
        <a:prstGeom prst="straightConnector1">
          <a:avLst/>
        </a:prstGeom>
        <a:ln>
          <a:solidFill>
            <a:schemeClr val="accent3">
              <a:lumMod val="7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123</xdr:row>
      <xdr:rowOff>104775</xdr:rowOff>
    </xdr:from>
    <xdr:to>
      <xdr:col>9</xdr:col>
      <xdr:colOff>657225</xdr:colOff>
      <xdr:row>123</xdr:row>
      <xdr:rowOff>104775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661A8382-A532-6A7A-F242-4A35492471D6}"/>
            </a:ext>
          </a:extLst>
        </xdr:cNvPr>
        <xdr:cNvCxnSpPr/>
      </xdr:nvCxnSpPr>
      <xdr:spPr>
        <a:xfrm flipH="1">
          <a:off x="6334125" y="25879425"/>
          <a:ext cx="65722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100</xdr:row>
      <xdr:rowOff>95250</xdr:rowOff>
    </xdr:from>
    <xdr:to>
      <xdr:col>10</xdr:col>
      <xdr:colOff>676275</xdr:colOff>
      <xdr:row>100</xdr:row>
      <xdr:rowOff>95250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3314DD2A-FBEC-7F64-C72F-8FB01688E20D}"/>
            </a:ext>
          </a:extLst>
        </xdr:cNvPr>
        <xdr:cNvCxnSpPr/>
      </xdr:nvCxnSpPr>
      <xdr:spPr>
        <a:xfrm flipH="1">
          <a:off x="7058025" y="21050250"/>
          <a:ext cx="63817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10</xdr:row>
      <xdr:rowOff>0</xdr:rowOff>
    </xdr:from>
    <xdr:to>
      <xdr:col>6</xdr:col>
      <xdr:colOff>342900</xdr:colOff>
      <xdr:row>11</xdr:row>
      <xdr:rowOff>19050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9D4BD856-EBD6-2217-004E-8694A6197E94}"/>
            </a:ext>
          </a:extLst>
        </xdr:cNvPr>
        <xdr:cNvCxnSpPr/>
      </xdr:nvCxnSpPr>
      <xdr:spPr>
        <a:xfrm flipV="1">
          <a:off x="4457700" y="2095500"/>
          <a:ext cx="0" cy="22860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38</xdr:row>
      <xdr:rowOff>0</xdr:rowOff>
    </xdr:from>
    <xdr:to>
      <xdr:col>2</xdr:col>
      <xdr:colOff>352425</xdr:colOff>
      <xdr:row>39</xdr:row>
      <xdr:rowOff>19050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EE2BA53C-F620-2B5F-4ECF-BCBF18E2033A}"/>
            </a:ext>
          </a:extLst>
        </xdr:cNvPr>
        <xdr:cNvCxnSpPr/>
      </xdr:nvCxnSpPr>
      <xdr:spPr>
        <a:xfrm>
          <a:off x="1724025" y="7962900"/>
          <a:ext cx="0" cy="2286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39</xdr:row>
      <xdr:rowOff>200025</xdr:rowOff>
    </xdr:from>
    <xdr:to>
      <xdr:col>2</xdr:col>
      <xdr:colOff>352425</xdr:colOff>
      <xdr:row>41</xdr:row>
      <xdr:rowOff>9525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7FB7547A-A925-403F-98E9-FB7EB8449E03}"/>
            </a:ext>
          </a:extLst>
        </xdr:cNvPr>
        <xdr:cNvCxnSpPr/>
      </xdr:nvCxnSpPr>
      <xdr:spPr>
        <a:xfrm>
          <a:off x="1724025" y="8372475"/>
          <a:ext cx="0" cy="2286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42</xdr:row>
      <xdr:rowOff>19050</xdr:rowOff>
    </xdr:from>
    <xdr:to>
      <xdr:col>2</xdr:col>
      <xdr:colOff>342900</xdr:colOff>
      <xdr:row>43</xdr:row>
      <xdr:rowOff>38100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87959913-0A42-5A47-44FA-B659E35500CB}"/>
            </a:ext>
          </a:extLst>
        </xdr:cNvPr>
        <xdr:cNvCxnSpPr/>
      </xdr:nvCxnSpPr>
      <xdr:spPr>
        <a:xfrm>
          <a:off x="1714500" y="8820150"/>
          <a:ext cx="0" cy="2286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45</xdr:row>
      <xdr:rowOff>9525</xdr:rowOff>
    </xdr:from>
    <xdr:to>
      <xdr:col>2</xdr:col>
      <xdr:colOff>342900</xdr:colOff>
      <xdr:row>46</xdr:row>
      <xdr:rowOff>28575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F8F4E003-7CA8-42A5-EFF9-44FA7221532E}"/>
            </a:ext>
          </a:extLst>
        </xdr:cNvPr>
        <xdr:cNvCxnSpPr/>
      </xdr:nvCxnSpPr>
      <xdr:spPr>
        <a:xfrm>
          <a:off x="1714500" y="9439275"/>
          <a:ext cx="0" cy="2286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48</xdr:row>
      <xdr:rowOff>38100</xdr:rowOff>
    </xdr:from>
    <xdr:to>
      <xdr:col>4</xdr:col>
      <xdr:colOff>28575</xdr:colOff>
      <xdr:row>49</xdr:row>
      <xdr:rowOff>114300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089F9EAA-76AF-C919-0275-F35999ADD748}"/>
            </a:ext>
          </a:extLst>
        </xdr:cNvPr>
        <xdr:cNvCxnSpPr/>
      </xdr:nvCxnSpPr>
      <xdr:spPr>
        <a:xfrm>
          <a:off x="2552700" y="10096500"/>
          <a:ext cx="219075" cy="2857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48</xdr:row>
      <xdr:rowOff>57150</xdr:rowOff>
    </xdr:from>
    <xdr:to>
      <xdr:col>2</xdr:col>
      <xdr:colOff>152400</xdr:colOff>
      <xdr:row>49</xdr:row>
      <xdr:rowOff>180975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5B83C2E6-0FDD-7B3D-696D-25CE53256C10}"/>
            </a:ext>
          </a:extLst>
        </xdr:cNvPr>
        <xdr:cNvCxnSpPr/>
      </xdr:nvCxnSpPr>
      <xdr:spPr>
        <a:xfrm flipH="1">
          <a:off x="1257300" y="10115550"/>
          <a:ext cx="266700" cy="333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56</xdr:row>
      <xdr:rowOff>104775</xdr:rowOff>
    </xdr:from>
    <xdr:to>
      <xdr:col>4</xdr:col>
      <xdr:colOff>628650</xdr:colOff>
      <xdr:row>56</xdr:row>
      <xdr:rowOff>104775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66E45DD3-7D86-3ADB-9C79-6DA0D2A59295}"/>
            </a:ext>
          </a:extLst>
        </xdr:cNvPr>
        <xdr:cNvCxnSpPr/>
      </xdr:nvCxnSpPr>
      <xdr:spPr>
        <a:xfrm>
          <a:off x="3028950" y="11858625"/>
          <a:ext cx="6286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58</xdr:row>
      <xdr:rowOff>114300</xdr:rowOff>
    </xdr:from>
    <xdr:to>
      <xdr:col>4</xdr:col>
      <xdr:colOff>638175</xdr:colOff>
      <xdr:row>58</xdr:row>
      <xdr:rowOff>114300</xdr:rowOff>
    </xdr:to>
    <xdr:cxnSp macro="">
      <xdr:nvCxnSpPr>
        <xdr:cNvPr id="23" name="직선 화살표 연결선 22">
          <a:extLst>
            <a:ext uri="{FF2B5EF4-FFF2-40B4-BE49-F238E27FC236}">
              <a16:creationId xmlns:a16="http://schemas.microsoft.com/office/drawing/2014/main" id="{A05A0920-DEE0-4E66-98E3-9BA994BB9441}"/>
            </a:ext>
          </a:extLst>
        </xdr:cNvPr>
        <xdr:cNvCxnSpPr/>
      </xdr:nvCxnSpPr>
      <xdr:spPr>
        <a:xfrm>
          <a:off x="3038475" y="12287250"/>
          <a:ext cx="6286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60</xdr:row>
      <xdr:rowOff>114300</xdr:rowOff>
    </xdr:from>
    <xdr:to>
      <xdr:col>4</xdr:col>
      <xdr:colOff>638175</xdr:colOff>
      <xdr:row>60</xdr:row>
      <xdr:rowOff>114300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3AE2784F-7690-0CF7-183B-8C34B8E992BF}"/>
            </a:ext>
          </a:extLst>
        </xdr:cNvPr>
        <xdr:cNvCxnSpPr/>
      </xdr:nvCxnSpPr>
      <xdr:spPr>
        <a:xfrm>
          <a:off x="3038475" y="12706350"/>
          <a:ext cx="6286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2</xdr:row>
      <xdr:rowOff>0</xdr:rowOff>
    </xdr:from>
    <xdr:to>
      <xdr:col>3</xdr:col>
      <xdr:colOff>352425</xdr:colOff>
      <xdr:row>3</xdr:row>
      <xdr:rowOff>19050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ABECC02C-5C9D-41C9-B533-6B067CCD8BC2}"/>
            </a:ext>
          </a:extLst>
        </xdr:cNvPr>
        <xdr:cNvCxnSpPr/>
      </xdr:nvCxnSpPr>
      <xdr:spPr>
        <a:xfrm>
          <a:off x="1981200" y="7962900"/>
          <a:ext cx="0" cy="2286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3</xdr:row>
      <xdr:rowOff>200025</xdr:rowOff>
    </xdr:from>
    <xdr:to>
      <xdr:col>3</xdr:col>
      <xdr:colOff>352425</xdr:colOff>
      <xdr:row>5</xdr:row>
      <xdr:rowOff>9525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884CDD86-0B15-4548-B1B9-D6C38DF21A99}"/>
            </a:ext>
          </a:extLst>
        </xdr:cNvPr>
        <xdr:cNvCxnSpPr/>
      </xdr:nvCxnSpPr>
      <xdr:spPr>
        <a:xfrm>
          <a:off x="1981200" y="8372475"/>
          <a:ext cx="0" cy="2286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6</xdr:row>
      <xdr:rowOff>19050</xdr:rowOff>
    </xdr:from>
    <xdr:to>
      <xdr:col>3</xdr:col>
      <xdr:colOff>342900</xdr:colOff>
      <xdr:row>7</xdr:row>
      <xdr:rowOff>38100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CB9C1250-7046-4A0B-8AFF-AD3C9E1B89AE}"/>
            </a:ext>
          </a:extLst>
        </xdr:cNvPr>
        <xdr:cNvCxnSpPr/>
      </xdr:nvCxnSpPr>
      <xdr:spPr>
        <a:xfrm>
          <a:off x="1971675" y="8820150"/>
          <a:ext cx="0" cy="2286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9</xdr:row>
      <xdr:rowOff>9525</xdr:rowOff>
    </xdr:from>
    <xdr:to>
      <xdr:col>3</xdr:col>
      <xdr:colOff>342900</xdr:colOff>
      <xdr:row>10</xdr:row>
      <xdr:rowOff>28575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73E63169-F673-44F1-A95E-90A941C45037}"/>
            </a:ext>
          </a:extLst>
        </xdr:cNvPr>
        <xdr:cNvCxnSpPr/>
      </xdr:nvCxnSpPr>
      <xdr:spPr>
        <a:xfrm>
          <a:off x="1971675" y="9439275"/>
          <a:ext cx="0" cy="2286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12</xdr:row>
      <xdr:rowOff>38100</xdr:rowOff>
    </xdr:from>
    <xdr:to>
      <xdr:col>5</xdr:col>
      <xdr:colOff>28575</xdr:colOff>
      <xdr:row>13</xdr:row>
      <xdr:rowOff>114300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670E9D96-509A-462C-BCBA-04C91B212AEA}"/>
            </a:ext>
          </a:extLst>
        </xdr:cNvPr>
        <xdr:cNvCxnSpPr/>
      </xdr:nvCxnSpPr>
      <xdr:spPr>
        <a:xfrm>
          <a:off x="2809875" y="10096500"/>
          <a:ext cx="390525" cy="2857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12</xdr:row>
      <xdr:rowOff>57150</xdr:rowOff>
    </xdr:from>
    <xdr:to>
      <xdr:col>3</xdr:col>
      <xdr:colOff>152400</xdr:colOff>
      <xdr:row>13</xdr:row>
      <xdr:rowOff>180975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F1323D21-C330-443C-B814-C2080A5DDADF}"/>
            </a:ext>
          </a:extLst>
        </xdr:cNvPr>
        <xdr:cNvCxnSpPr/>
      </xdr:nvCxnSpPr>
      <xdr:spPr>
        <a:xfrm flipH="1">
          <a:off x="1257300" y="10115550"/>
          <a:ext cx="523875" cy="333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447675</xdr:colOff>
      <xdr:row>13</xdr:row>
      <xdr:rowOff>76200</xdr:rowOff>
    </xdr:from>
    <xdr:to>
      <xdr:col>3</xdr:col>
      <xdr:colOff>333375</xdr:colOff>
      <xdr:row>16</xdr:row>
      <xdr:rowOff>133350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52510338-F009-F6B1-358D-D20B4C8CA33D}"/>
            </a:ext>
          </a:extLst>
        </xdr:cNvPr>
        <xdr:cNvSpPr/>
      </xdr:nvSpPr>
      <xdr:spPr>
        <a:xfrm>
          <a:off x="1133475" y="2800350"/>
          <a:ext cx="1257300" cy="68580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638175</xdr:colOff>
      <xdr:row>36</xdr:row>
      <xdr:rowOff>0</xdr:rowOff>
    </xdr:from>
    <xdr:to>
      <xdr:col>17</xdr:col>
      <xdr:colOff>341944</xdr:colOff>
      <xdr:row>46</xdr:row>
      <xdr:rowOff>161642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272FF967-5379-FB43-9699-AD16BEC516D8}"/>
            </a:ext>
          </a:extLst>
        </xdr:cNvPr>
        <xdr:cNvGrpSpPr/>
      </xdr:nvGrpSpPr>
      <xdr:grpSpPr>
        <a:xfrm>
          <a:off x="2009775" y="7543800"/>
          <a:ext cx="12124369" cy="2266667"/>
          <a:chOff x="2009775" y="7543800"/>
          <a:chExt cx="11981494" cy="2266667"/>
        </a:xfrm>
      </xdr:grpSpPr>
      <xdr:pic>
        <xdr:nvPicPr>
          <xdr:cNvPr id="9" name="그림 8">
            <a:extLst>
              <a:ext uri="{FF2B5EF4-FFF2-40B4-BE49-F238E27FC236}">
                <a16:creationId xmlns:a16="http://schemas.microsoft.com/office/drawing/2014/main" id="{D54D485D-975A-4CE5-5013-860B97345E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343650" y="7543800"/>
            <a:ext cx="7647619" cy="2266667"/>
          </a:xfrm>
          <a:prstGeom prst="rect">
            <a:avLst/>
          </a:prstGeom>
        </xdr:spPr>
      </xdr:pic>
      <xdr:sp macro="" textlink="">
        <xdr:nvSpPr>
          <xdr:cNvPr id="10" name="타원 9">
            <a:extLst>
              <a:ext uri="{FF2B5EF4-FFF2-40B4-BE49-F238E27FC236}">
                <a16:creationId xmlns:a16="http://schemas.microsoft.com/office/drawing/2014/main" id="{985EC94F-7684-2632-D79C-2E76A24C03F5}"/>
              </a:ext>
            </a:extLst>
          </xdr:cNvPr>
          <xdr:cNvSpPr/>
        </xdr:nvSpPr>
        <xdr:spPr>
          <a:xfrm>
            <a:off x="6267450" y="8353425"/>
            <a:ext cx="990600" cy="285750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타원 10">
            <a:extLst>
              <a:ext uri="{FF2B5EF4-FFF2-40B4-BE49-F238E27FC236}">
                <a16:creationId xmlns:a16="http://schemas.microsoft.com/office/drawing/2014/main" id="{B273861B-3541-D50D-82FF-751B34CC161A}"/>
              </a:ext>
            </a:extLst>
          </xdr:cNvPr>
          <xdr:cNvSpPr/>
        </xdr:nvSpPr>
        <xdr:spPr>
          <a:xfrm>
            <a:off x="7820025" y="8334375"/>
            <a:ext cx="1562100" cy="333375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" name="타원 12">
            <a:extLst>
              <a:ext uri="{FF2B5EF4-FFF2-40B4-BE49-F238E27FC236}">
                <a16:creationId xmlns:a16="http://schemas.microsoft.com/office/drawing/2014/main" id="{F0307EB4-C8CF-4654-E6A3-8F0B0A80904E}"/>
              </a:ext>
            </a:extLst>
          </xdr:cNvPr>
          <xdr:cNvSpPr/>
        </xdr:nvSpPr>
        <xdr:spPr>
          <a:xfrm>
            <a:off x="2009775" y="7715250"/>
            <a:ext cx="990600" cy="285750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" name="타원 13">
            <a:extLst>
              <a:ext uri="{FF2B5EF4-FFF2-40B4-BE49-F238E27FC236}">
                <a16:creationId xmlns:a16="http://schemas.microsoft.com/office/drawing/2014/main" id="{71BE02CC-28E4-C481-E46C-FED05E56CCAF}"/>
              </a:ext>
            </a:extLst>
          </xdr:cNvPr>
          <xdr:cNvSpPr/>
        </xdr:nvSpPr>
        <xdr:spPr>
          <a:xfrm>
            <a:off x="3514725" y="7705725"/>
            <a:ext cx="1562100" cy="333375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00692-2DC5-4B8F-8288-C98EF485D798}">
  <dimension ref="A2:Q124"/>
  <sheetViews>
    <sheetView topLeftCell="A81" workbookViewId="0">
      <selection activeCell="I104" sqref="I104"/>
    </sheetView>
  </sheetViews>
  <sheetFormatPr defaultRowHeight="16.5"/>
  <cols>
    <col min="5" max="5" width="11.125" customWidth="1"/>
  </cols>
  <sheetData>
    <row r="2" spans="2:7">
      <c r="B2" t="s">
        <v>0</v>
      </c>
    </row>
    <row r="4" spans="2:7">
      <c r="B4" t="s">
        <v>1</v>
      </c>
    </row>
    <row r="6" spans="2:7">
      <c r="B6" t="s">
        <v>2</v>
      </c>
    </row>
    <row r="9" spans="2:7">
      <c r="B9" t="s">
        <v>3</v>
      </c>
      <c r="D9" t="s">
        <v>4</v>
      </c>
      <c r="E9" t="s">
        <v>5</v>
      </c>
    </row>
    <row r="11" spans="2:7">
      <c r="B11" s="1" t="s">
        <v>7</v>
      </c>
      <c r="C11" s="1"/>
      <c r="D11" s="1"/>
      <c r="E11" s="1"/>
      <c r="F11" s="1"/>
      <c r="G11" s="1"/>
    </row>
    <row r="13" spans="2:7">
      <c r="B13" t="s">
        <v>6</v>
      </c>
    </row>
    <row r="15" spans="2:7">
      <c r="B15" t="s">
        <v>3</v>
      </c>
      <c r="D15" t="s">
        <v>4</v>
      </c>
      <c r="E15" t="s">
        <v>5</v>
      </c>
    </row>
    <row r="17" spans="2:2">
      <c r="B17" s="2" t="s">
        <v>9</v>
      </c>
    </row>
    <row r="20" spans="2:2">
      <c r="B20" t="s">
        <v>10</v>
      </c>
    </row>
    <row r="22" spans="2:2">
      <c r="B22" t="s">
        <v>11</v>
      </c>
    </row>
    <row r="23" spans="2:2">
      <c r="B23" t="s">
        <v>12</v>
      </c>
    </row>
    <row r="24" spans="2:2">
      <c r="B24" s="3" t="s">
        <v>13</v>
      </c>
    </row>
    <row r="27" spans="2:2">
      <c r="B27" t="s">
        <v>14</v>
      </c>
    </row>
    <row r="29" spans="2:2">
      <c r="B29" t="s">
        <v>15</v>
      </c>
    </row>
    <row r="31" spans="2:2">
      <c r="B31" t="s">
        <v>16</v>
      </c>
    </row>
    <row r="32" spans="2:2">
      <c r="B32" t="s">
        <v>17</v>
      </c>
    </row>
    <row r="34" spans="2:8">
      <c r="B34" s="4" t="s">
        <v>18</v>
      </c>
      <c r="C34" s="5"/>
      <c r="D34" s="5"/>
      <c r="E34" s="5"/>
      <c r="F34" s="5"/>
      <c r="G34" s="5"/>
      <c r="H34" s="5"/>
    </row>
    <row r="36" spans="2:8">
      <c r="B36" t="s">
        <v>19</v>
      </c>
    </row>
    <row r="38" spans="2:8">
      <c r="B38" t="s">
        <v>20</v>
      </c>
    </row>
    <row r="40" spans="2:8">
      <c r="B40" t="s">
        <v>21</v>
      </c>
    </row>
    <row r="44" spans="2:8">
      <c r="B44" t="s">
        <v>22</v>
      </c>
      <c r="D44" t="s">
        <v>4</v>
      </c>
      <c r="E44" t="s">
        <v>23</v>
      </c>
    </row>
    <row r="46" spans="2:8">
      <c r="B46" t="s">
        <v>28</v>
      </c>
    </row>
    <row r="48" spans="2:8">
      <c r="B48" t="s">
        <v>24</v>
      </c>
    </row>
    <row r="50" spans="2:17">
      <c r="B50" t="s">
        <v>25</v>
      </c>
    </row>
    <row r="52" spans="2:17">
      <c r="B52" t="s">
        <v>26</v>
      </c>
      <c r="Q52" s="2" t="s">
        <v>29</v>
      </c>
    </row>
    <row r="54" spans="2:17">
      <c r="B54" s="2" t="s">
        <v>27</v>
      </c>
    </row>
    <row r="57" spans="2:17">
      <c r="B57" t="s">
        <v>22</v>
      </c>
      <c r="D57" t="s">
        <v>4</v>
      </c>
      <c r="E57" t="s">
        <v>23</v>
      </c>
      <c r="G57" t="s">
        <v>33</v>
      </c>
    </row>
    <row r="59" spans="2:17">
      <c r="B59" s="3" t="s">
        <v>31</v>
      </c>
    </row>
    <row r="61" spans="2:17">
      <c r="B61" t="s">
        <v>30</v>
      </c>
    </row>
    <row r="63" spans="2:17">
      <c r="B63" t="s">
        <v>32</v>
      </c>
    </row>
    <row r="65" spans="2:8">
      <c r="B65" t="s">
        <v>34</v>
      </c>
      <c r="H65" t="s">
        <v>35</v>
      </c>
    </row>
    <row r="67" spans="2:8">
      <c r="B67" s="2" t="s">
        <v>36</v>
      </c>
    </row>
    <row r="71" spans="2:8">
      <c r="B71" t="s">
        <v>37</v>
      </c>
    </row>
    <row r="74" spans="2:8">
      <c r="H74" t="s">
        <v>38</v>
      </c>
    </row>
    <row r="76" spans="2:8">
      <c r="B76" t="s">
        <v>39</v>
      </c>
      <c r="F76" s="2" t="s">
        <v>40</v>
      </c>
    </row>
    <row r="78" spans="2:8">
      <c r="B78" t="s">
        <v>41</v>
      </c>
    </row>
    <row r="80" spans="2:8">
      <c r="B80" s="2" t="s">
        <v>42</v>
      </c>
      <c r="F80" s="7" t="s">
        <v>56</v>
      </c>
      <c r="G80" s="1"/>
    </row>
    <row r="82" spans="1:16">
      <c r="A82" s="6" t="s">
        <v>45</v>
      </c>
      <c r="B82">
        <v>170</v>
      </c>
    </row>
    <row r="83" spans="1:16">
      <c r="A83" s="6" t="s">
        <v>44</v>
      </c>
      <c r="B83">
        <v>65</v>
      </c>
    </row>
    <row r="84" spans="1:16">
      <c r="A84" t="s">
        <v>43</v>
      </c>
      <c r="B84">
        <v>400</v>
      </c>
    </row>
    <row r="85" spans="1:16">
      <c r="A85" t="s">
        <v>46</v>
      </c>
      <c r="B85">
        <f>C91</f>
        <v>1.64</v>
      </c>
      <c r="D85" s="1">
        <f>B85*B83/SQRT(B84)+B82</f>
        <v>175.33</v>
      </c>
      <c r="F85" s="7" t="s">
        <v>67</v>
      </c>
      <c r="G85" s="1"/>
      <c r="I85" s="10" t="s">
        <v>48</v>
      </c>
      <c r="J85" s="10"/>
      <c r="K85" s="10"/>
      <c r="L85" s="10"/>
      <c r="M85" s="10"/>
      <c r="N85" s="10"/>
      <c r="O85" s="10"/>
      <c r="P85" s="10"/>
    </row>
    <row r="87" spans="1:16">
      <c r="B87">
        <f>_xlfn.NORM.INV(0.95,170,65)</f>
        <v>276.91548575184567</v>
      </c>
      <c r="C87">
        <f>_xlfn.NORM.DIST(B87,170,65,1)</f>
        <v>0.95</v>
      </c>
    </row>
    <row r="88" spans="1:16">
      <c r="F88" s="1">
        <f>C91*B83/SQRT(B84)</f>
        <v>5.33</v>
      </c>
    </row>
    <row r="91" spans="1:16">
      <c r="B91">
        <f>_xlfn.NORM.S.INV(0.95)</f>
        <v>1.6448536269514715</v>
      </c>
      <c r="C91">
        <f>ROUND(B91,2)</f>
        <v>1.64</v>
      </c>
      <c r="D91">
        <f>_xlfn.NORM.S.DIST(B91,1)</f>
        <v>0.94999999999999984</v>
      </c>
    </row>
    <row r="95" spans="1:16">
      <c r="B95" s="9" t="s">
        <v>57</v>
      </c>
    </row>
    <row r="96" spans="1:16">
      <c r="B96" s="9" t="s">
        <v>47</v>
      </c>
    </row>
    <row r="98" spans="2:12">
      <c r="E98" s="12" t="s">
        <v>68</v>
      </c>
    </row>
    <row r="99" spans="2:12">
      <c r="B99" t="s">
        <v>8</v>
      </c>
      <c r="E99" t="s">
        <v>49</v>
      </c>
      <c r="F99" s="11" t="s">
        <v>50</v>
      </c>
      <c r="G99" t="s">
        <v>12</v>
      </c>
      <c r="J99" s="8" t="s">
        <v>66</v>
      </c>
    </row>
    <row r="100" spans="2:12">
      <c r="B100" t="s">
        <v>5</v>
      </c>
    </row>
    <row r="101" spans="2:12">
      <c r="I101">
        <f>_xlfn.NORM.DIST(178,170,H102,1)</f>
        <v>0.9930828718071455</v>
      </c>
      <c r="J101" s="1">
        <f>1-I101</f>
        <v>6.9171281928545048E-3</v>
      </c>
      <c r="L101" t="s">
        <v>73</v>
      </c>
    </row>
    <row r="102" spans="2:12">
      <c r="C102" s="8" t="s">
        <v>51</v>
      </c>
      <c r="H102">
        <f>65/20</f>
        <v>3.25</v>
      </c>
    </row>
    <row r="105" spans="2:12">
      <c r="B105" t="s">
        <v>52</v>
      </c>
    </row>
    <row r="107" spans="2:12">
      <c r="B107" t="s">
        <v>53</v>
      </c>
      <c r="C107" t="s">
        <v>54</v>
      </c>
    </row>
    <row r="109" spans="2:12">
      <c r="B109" t="s">
        <v>55</v>
      </c>
    </row>
    <row r="111" spans="2:12">
      <c r="B111" t="s">
        <v>58</v>
      </c>
    </row>
    <row r="113" spans="2:11">
      <c r="B113">
        <f>8/(65/SQRT(400))</f>
        <v>2.4615384615384617</v>
      </c>
    </row>
    <row r="114" spans="2:11">
      <c r="C114" t="s">
        <v>59</v>
      </c>
    </row>
    <row r="117" spans="2:11">
      <c r="B117" s="9" t="s">
        <v>60</v>
      </c>
    </row>
    <row r="118" spans="2:11">
      <c r="B118" s="9" t="s">
        <v>61</v>
      </c>
    </row>
    <row r="120" spans="2:11">
      <c r="E120" s="12" t="s">
        <v>65</v>
      </c>
    </row>
    <row r="121" spans="2:11">
      <c r="B121" t="s">
        <v>8</v>
      </c>
      <c r="E121" t="s">
        <v>62</v>
      </c>
      <c r="F121" s="11" t="s">
        <v>50</v>
      </c>
      <c r="G121" t="s">
        <v>63</v>
      </c>
      <c r="I121" s="8" t="s">
        <v>64</v>
      </c>
    </row>
    <row r="122" spans="2:11">
      <c r="B122" t="s">
        <v>5</v>
      </c>
    </row>
    <row r="124" spans="2:11">
      <c r="C124" s="8" t="s">
        <v>51</v>
      </c>
      <c r="H124">
        <f>_xlfn.NORM.S.DIST(2.46,1)</f>
        <v>0.99305314921137566</v>
      </c>
      <c r="I124" s="1">
        <f>1-H124</f>
        <v>6.9468507886243369E-3</v>
      </c>
      <c r="K124" t="s">
        <v>73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9C0E-A66B-41BB-A855-0B892EA3511E}">
  <dimension ref="A2:H98"/>
  <sheetViews>
    <sheetView tabSelected="1" topLeftCell="A25" workbookViewId="0">
      <selection activeCell="H67" sqref="H67"/>
    </sheetView>
  </sheetViews>
  <sheetFormatPr defaultRowHeight="16.5"/>
  <cols>
    <col min="2" max="2" width="12.375" bestFit="1" customWidth="1"/>
    <col min="4" max="4" width="11.25" bestFit="1" customWidth="1"/>
  </cols>
  <sheetData>
    <row r="2" spans="2:7">
      <c r="B2" t="s">
        <v>69</v>
      </c>
    </row>
    <row r="4" spans="2:7">
      <c r="B4" s="13" t="s">
        <v>70</v>
      </c>
    </row>
    <row r="6" spans="2:7">
      <c r="B6" t="s">
        <v>71</v>
      </c>
    </row>
    <row r="8" spans="2:7">
      <c r="B8" t="s">
        <v>74</v>
      </c>
    </row>
    <row r="10" spans="2:7">
      <c r="E10" t="s">
        <v>72</v>
      </c>
    </row>
    <row r="12" spans="2:7">
      <c r="G12" s="14" t="s">
        <v>73</v>
      </c>
    </row>
    <row r="16" spans="2:7">
      <c r="B16" t="s">
        <v>76</v>
      </c>
    </row>
    <row r="17" spans="2:2">
      <c r="B17" t="s">
        <v>75</v>
      </c>
    </row>
    <row r="18" spans="2:2">
      <c r="B18" t="s">
        <v>77</v>
      </c>
    </row>
    <row r="19" spans="2:2">
      <c r="B19" t="s">
        <v>78</v>
      </c>
    </row>
    <row r="20" spans="2:2">
      <c r="B20" t="s">
        <v>79</v>
      </c>
    </row>
    <row r="22" spans="2:2">
      <c r="B22" s="2" t="s">
        <v>80</v>
      </c>
    </row>
    <row r="25" spans="2:2">
      <c r="B25" t="s">
        <v>81</v>
      </c>
    </row>
    <row r="27" spans="2:2">
      <c r="B27" t="s">
        <v>82</v>
      </c>
    </row>
    <row r="29" spans="2:2">
      <c r="B29" t="s">
        <v>83</v>
      </c>
    </row>
    <row r="31" spans="2:2">
      <c r="B31" t="s">
        <v>84</v>
      </c>
    </row>
    <row r="33" spans="2:3">
      <c r="B33" s="8" t="s">
        <v>85</v>
      </c>
    </row>
    <row r="36" spans="2:3">
      <c r="B36" s="8" t="s">
        <v>86</v>
      </c>
    </row>
    <row r="38" spans="2:3">
      <c r="C38" s="8" t="s">
        <v>87</v>
      </c>
    </row>
    <row r="40" spans="2:3">
      <c r="C40" s="8" t="s">
        <v>88</v>
      </c>
    </row>
    <row r="42" spans="2:3">
      <c r="C42" s="8" t="s">
        <v>89</v>
      </c>
    </row>
    <row r="44" spans="2:3">
      <c r="C44" s="8" t="s">
        <v>90</v>
      </c>
    </row>
    <row r="45" spans="2:3">
      <c r="C45" s="8" t="s">
        <v>91</v>
      </c>
    </row>
    <row r="47" spans="2:3">
      <c r="C47" s="8" t="s">
        <v>92</v>
      </c>
    </row>
    <row r="48" spans="2:3">
      <c r="C48" s="8" t="s">
        <v>93</v>
      </c>
    </row>
    <row r="51" spans="1:8">
      <c r="B51" s="8" t="s">
        <v>94</v>
      </c>
      <c r="E51" s="8" t="s">
        <v>96</v>
      </c>
    </row>
    <row r="52" spans="1:8">
      <c r="B52" s="8" t="s">
        <v>95</v>
      </c>
    </row>
    <row r="54" spans="1:8" ht="17.25" thickBot="1"/>
    <row r="55" spans="1:8" ht="17.25" thickBot="1">
      <c r="B55" s="16" t="s">
        <v>97</v>
      </c>
      <c r="C55" s="17" t="s">
        <v>4</v>
      </c>
      <c r="D55" s="18" t="s">
        <v>98</v>
      </c>
    </row>
    <row r="57" spans="1:8">
      <c r="A57">
        <v>1</v>
      </c>
      <c r="B57" t="s">
        <v>99</v>
      </c>
      <c r="C57" s="15" t="s">
        <v>4</v>
      </c>
      <c r="D57" t="s">
        <v>100</v>
      </c>
      <c r="F57" t="s">
        <v>103</v>
      </c>
      <c r="H57" t="s">
        <v>105</v>
      </c>
    </row>
    <row r="58" spans="1:8">
      <c r="C58" s="13"/>
    </row>
    <row r="59" spans="1:8">
      <c r="A59">
        <v>2</v>
      </c>
      <c r="B59" t="s">
        <v>99</v>
      </c>
      <c r="C59" s="15" t="s">
        <v>4</v>
      </c>
      <c r="D59" t="s">
        <v>101</v>
      </c>
      <c r="F59" t="s">
        <v>104</v>
      </c>
      <c r="H59" t="s">
        <v>106</v>
      </c>
    </row>
    <row r="60" spans="1:8">
      <c r="C60" s="13"/>
    </row>
    <row r="61" spans="1:8">
      <c r="A61">
        <v>3</v>
      </c>
      <c r="B61" t="s">
        <v>99</v>
      </c>
      <c r="C61" s="15" t="s">
        <v>4</v>
      </c>
      <c r="D61" t="s">
        <v>102</v>
      </c>
      <c r="F61" t="s">
        <v>107</v>
      </c>
    </row>
    <row r="66" spans="1:4">
      <c r="B66" t="s">
        <v>8</v>
      </c>
      <c r="C66" s="15" t="s">
        <v>4</v>
      </c>
      <c r="D66" t="s">
        <v>5</v>
      </c>
    </row>
    <row r="68" spans="1:4">
      <c r="B68" t="s">
        <v>108</v>
      </c>
    </row>
    <row r="70" spans="1:4">
      <c r="B70" s="13" t="s">
        <v>113</v>
      </c>
    </row>
    <row r="72" spans="1:4">
      <c r="A72" t="s">
        <v>109</v>
      </c>
      <c r="B72" t="s">
        <v>110</v>
      </c>
    </row>
    <row r="74" spans="1:4">
      <c r="B74" t="s">
        <v>111</v>
      </c>
    </row>
    <row r="76" spans="1:4">
      <c r="B76" t="s">
        <v>112</v>
      </c>
    </row>
    <row r="80" spans="1:4">
      <c r="B80" t="s">
        <v>8</v>
      </c>
      <c r="C80" s="15" t="s">
        <v>4</v>
      </c>
      <c r="D80" t="s">
        <v>114</v>
      </c>
    </row>
    <row r="82" spans="1:7">
      <c r="B82" t="s">
        <v>115</v>
      </c>
    </row>
    <row r="84" spans="1:7">
      <c r="B84" t="s">
        <v>116</v>
      </c>
    </row>
    <row r="85" spans="1:7">
      <c r="B85" t="s">
        <v>117</v>
      </c>
      <c r="G85" t="s">
        <v>118</v>
      </c>
    </row>
    <row r="87" spans="1:7">
      <c r="B87" t="s">
        <v>121</v>
      </c>
    </row>
    <row r="89" spans="1:7">
      <c r="B89" t="s">
        <v>119</v>
      </c>
    </row>
    <row r="91" spans="1:7">
      <c r="B91" t="s">
        <v>120</v>
      </c>
    </row>
    <row r="93" spans="1:7">
      <c r="C93">
        <f>_xlfn.NORM.DIST(178,170,65/20,1)</f>
        <v>0.9930828718071455</v>
      </c>
      <c r="D93">
        <f>1-C93</f>
        <v>6.9171281928545048E-3</v>
      </c>
      <c r="E93">
        <f>D93*2</f>
        <v>1.383425638570901E-2</v>
      </c>
    </row>
    <row r="94" spans="1:7">
      <c r="B94">
        <v>178</v>
      </c>
      <c r="C94">
        <f>_xlfn.NORM.INV(0.975,170,65/20)</f>
        <v>176.36988294975518</v>
      </c>
    </row>
    <row r="95" spans="1:7">
      <c r="A95" t="s">
        <v>141</v>
      </c>
      <c r="B95">
        <f>_xlfn.NORM.S.INV(C93)</f>
        <v>2.4615384615384595</v>
      </c>
      <c r="C95">
        <f>_xlfn.NORM.S.INV(C93)</f>
        <v>2.4615384615384595</v>
      </c>
    </row>
    <row r="96" spans="1:7">
      <c r="C96">
        <f>_xlfn.NORM.DIST(162,170,65/20,1)</f>
        <v>6.9171281928544657E-3</v>
      </c>
    </row>
    <row r="97" spans="1:5">
      <c r="D97">
        <f>_xlfn.NORM.S.DIST(C95,1)</f>
        <v>0.9930828718071455</v>
      </c>
      <c r="E97">
        <f>1-D97</f>
        <v>6.9171281928545048E-3</v>
      </c>
    </row>
    <row r="98" spans="1:5">
      <c r="A98" t="s">
        <v>142</v>
      </c>
      <c r="B98">
        <f>65/20</f>
        <v>3.25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1A73-CAB9-4DD8-8C37-11A4A9051F17}">
  <dimension ref="A2:N431"/>
  <sheetViews>
    <sheetView topLeftCell="A44" zoomScaleNormal="100" workbookViewId="0">
      <selection activeCell="E37" sqref="E37"/>
    </sheetView>
  </sheetViews>
  <sheetFormatPr defaultRowHeight="16.5"/>
  <cols>
    <col min="4" max="4" width="11.625" bestFit="1" customWidth="1"/>
    <col min="5" max="5" width="23.25" bestFit="1" customWidth="1"/>
    <col min="7" max="7" width="12.375" bestFit="1" customWidth="1"/>
    <col min="8" max="8" width="10.875" bestFit="1" customWidth="1"/>
    <col min="9" max="9" width="12.375" bestFit="1" customWidth="1"/>
    <col min="12" max="12" width="4.125" bestFit="1" customWidth="1"/>
    <col min="13" max="13" width="12.75" bestFit="1" customWidth="1"/>
    <col min="14" max="14" width="12.625" bestFit="1" customWidth="1"/>
  </cols>
  <sheetData>
    <row r="2" spans="1:14">
      <c r="D2" s="8" t="s">
        <v>87</v>
      </c>
      <c r="G2" t="s">
        <v>122</v>
      </c>
      <c r="H2" s="11" t="s">
        <v>123</v>
      </c>
      <c r="I2" t="s">
        <v>5</v>
      </c>
    </row>
    <row r="4" spans="1:14">
      <c r="D4" s="8" t="s">
        <v>88</v>
      </c>
      <c r="G4" t="s">
        <v>124</v>
      </c>
      <c r="L4" s="20" t="s">
        <v>129</v>
      </c>
      <c r="M4" s="21" t="s">
        <v>130</v>
      </c>
      <c r="N4" s="21" t="s">
        <v>134</v>
      </c>
    </row>
    <row r="5" spans="1:14">
      <c r="L5" s="22">
        <v>0.05</v>
      </c>
      <c r="M5" s="23">
        <f>_xlfn.NORM.INV(95%,170,65/20)</f>
        <v>175.34577428759229</v>
      </c>
      <c r="N5" s="23">
        <f>_xlfn.NORM.S.INV(95%)</f>
        <v>1.6448536269514715</v>
      </c>
    </row>
    <row r="6" spans="1:14">
      <c r="D6" s="8" t="s">
        <v>89</v>
      </c>
      <c r="G6" t="s">
        <v>125</v>
      </c>
      <c r="L6" s="22">
        <v>0.01</v>
      </c>
      <c r="M6" s="23">
        <f>_xlfn.NORM.INV(99%,170,65/20)</f>
        <v>177.56063059063274</v>
      </c>
      <c r="N6" s="23">
        <f>_xlfn.NORM.S.INV(99%)</f>
        <v>2.3263478740408408</v>
      </c>
    </row>
    <row r="8" spans="1:14">
      <c r="A8" t="s">
        <v>131</v>
      </c>
      <c r="D8" s="8" t="s">
        <v>90</v>
      </c>
      <c r="G8" t="s">
        <v>126</v>
      </c>
    </row>
    <row r="9" spans="1:14">
      <c r="A9" t="s">
        <v>132</v>
      </c>
      <c r="D9" s="8" t="s">
        <v>91</v>
      </c>
      <c r="G9" s="19" t="s">
        <v>127</v>
      </c>
    </row>
    <row r="10" spans="1:14">
      <c r="A10" t="s">
        <v>133</v>
      </c>
      <c r="H10" t="s">
        <v>128</v>
      </c>
    </row>
    <row r="11" spans="1:14">
      <c r="D11" s="8" t="s">
        <v>92</v>
      </c>
    </row>
    <row r="12" spans="1:14">
      <c r="D12" s="8" t="s">
        <v>93</v>
      </c>
    </row>
    <row r="15" spans="1:14">
      <c r="C15" s="8" t="s">
        <v>94</v>
      </c>
      <c r="F15" s="8" t="s">
        <v>96</v>
      </c>
    </row>
    <row r="16" spans="1:14">
      <c r="C16" s="8" t="s">
        <v>95</v>
      </c>
    </row>
    <row r="21" spans="2:4">
      <c r="B21" t="s">
        <v>135</v>
      </c>
    </row>
    <row r="22" spans="2:4">
      <c r="B22" t="s">
        <v>136</v>
      </c>
    </row>
    <row r="23" spans="2:4">
      <c r="B23" t="s">
        <v>137</v>
      </c>
    </row>
    <row r="24" spans="2:4">
      <c r="B24" t="s">
        <v>138</v>
      </c>
    </row>
    <row r="26" spans="2:4">
      <c r="B26" t="s">
        <v>139</v>
      </c>
    </row>
    <row r="27" spans="2:4">
      <c r="B27" t="s">
        <v>140</v>
      </c>
    </row>
    <row r="31" spans="2:4">
      <c r="B31" t="s">
        <v>143</v>
      </c>
      <c r="D31" t="s">
        <v>144</v>
      </c>
    </row>
    <row r="32" spans="2:4">
      <c r="B32">
        <v>104</v>
      </c>
      <c r="D32">
        <f>_xlfn.Z.TEST(B32:B431,170,65)</f>
        <v>6.9171281928544657E-3</v>
      </c>
    </row>
    <row r="33" spans="2:8">
      <c r="B33">
        <v>209</v>
      </c>
    </row>
    <row r="34" spans="2:8">
      <c r="B34">
        <v>209</v>
      </c>
      <c r="C34" s="26" t="s">
        <v>148</v>
      </c>
      <c r="D34" s="23" t="s">
        <v>145</v>
      </c>
      <c r="E34" s="23" t="s">
        <v>147</v>
      </c>
    </row>
    <row r="35" spans="2:8">
      <c r="B35">
        <v>201</v>
      </c>
      <c r="C35" s="23"/>
      <c r="D35" s="24">
        <f>_xlfn.T.INV(0.95,399)</f>
        <v>1.6486815335554372</v>
      </c>
      <c r="E35" s="23">
        <f>_xlfn.T.DIST.RT(2,399)</f>
        <v>2.3088820293838425E-2</v>
      </c>
      <c r="H35" s="8" t="s">
        <v>176</v>
      </c>
    </row>
    <row r="36" spans="2:8">
      <c r="B36">
        <v>174</v>
      </c>
      <c r="C36" s="23"/>
      <c r="D36" s="23" t="s">
        <v>146</v>
      </c>
      <c r="E36" s="23"/>
    </row>
    <row r="37" spans="2:8">
      <c r="B37">
        <v>119</v>
      </c>
      <c r="C37" s="25"/>
      <c r="D37" s="25" t="s">
        <v>145</v>
      </c>
      <c r="E37" s="25" t="s">
        <v>147</v>
      </c>
    </row>
    <row r="38" spans="2:8">
      <c r="B38">
        <v>103</v>
      </c>
      <c r="C38" s="25" t="s">
        <v>149</v>
      </c>
      <c r="D38" s="25">
        <f>(178-170)/(D41/SQRT(400))</f>
        <v>2.3475473078676368</v>
      </c>
      <c r="E38" s="25">
        <f>_xlfn.T.DIST.RT(D38,399)</f>
        <v>9.6926485237176421E-3</v>
      </c>
      <c r="H38" s="30" t="s">
        <v>168</v>
      </c>
    </row>
    <row r="39" spans="2:8">
      <c r="B39">
        <v>239</v>
      </c>
      <c r="D39" s="29" t="s">
        <v>150</v>
      </c>
      <c r="E39" s="1"/>
    </row>
    <row r="40" spans="2:8">
      <c r="B40">
        <v>152</v>
      </c>
      <c r="H40" s="30" t="s">
        <v>169</v>
      </c>
    </row>
    <row r="41" spans="2:8">
      <c r="B41">
        <v>243</v>
      </c>
      <c r="D41" s="1">
        <f>_xlfn.STDEV.S(B32:B431)</f>
        <v>68.15624096850847</v>
      </c>
      <c r="E41" s="1" t="s">
        <v>167</v>
      </c>
      <c r="F41" s="1"/>
      <c r="H41" s="30" t="s">
        <v>170</v>
      </c>
    </row>
    <row r="42" spans="2:8">
      <c r="B42">
        <v>114</v>
      </c>
      <c r="D42" s="1">
        <f>_xlfn.STDEV.P(B32:B431)</f>
        <v>68.070992353571569</v>
      </c>
      <c r="E42" s="1" t="s">
        <v>177</v>
      </c>
      <c r="F42" s="1"/>
      <c r="H42" s="30" t="s">
        <v>171</v>
      </c>
    </row>
    <row r="43" spans="2:8">
      <c r="B43">
        <v>78</v>
      </c>
      <c r="D43" s="1">
        <f>D42*SQRT(400)/SQRT(399)</f>
        <v>68.15624096850847</v>
      </c>
      <c r="E43" s="1" t="s">
        <v>178</v>
      </c>
      <c r="F43" s="1"/>
      <c r="H43" s="30" t="s">
        <v>172</v>
      </c>
    </row>
    <row r="44" spans="2:8" ht="17.25" thickBot="1">
      <c r="B44">
        <v>162</v>
      </c>
      <c r="H44" s="30" t="s">
        <v>173</v>
      </c>
    </row>
    <row r="45" spans="2:8">
      <c r="B45">
        <v>106</v>
      </c>
      <c r="E45" s="28" t="s">
        <v>143</v>
      </c>
      <c r="F45" s="28"/>
      <c r="H45" s="30" t="s">
        <v>174</v>
      </c>
    </row>
    <row r="46" spans="2:8">
      <c r="B46">
        <v>212</v>
      </c>
      <c r="H46" s="30" t="s">
        <v>175</v>
      </c>
    </row>
    <row r="47" spans="2:8">
      <c r="B47">
        <v>192</v>
      </c>
      <c r="E47" t="s">
        <v>151</v>
      </c>
      <c r="F47">
        <v>178</v>
      </c>
      <c r="H47" s="30">
        <v>178</v>
      </c>
    </row>
    <row r="48" spans="2:8">
      <c r="B48">
        <v>124</v>
      </c>
      <c r="E48" t="s">
        <v>152</v>
      </c>
      <c r="F48">
        <v>3.4078120484254235</v>
      </c>
    </row>
    <row r="49" spans="2:6">
      <c r="B49">
        <v>109</v>
      </c>
      <c r="E49" t="s">
        <v>153</v>
      </c>
      <c r="F49">
        <v>180.5</v>
      </c>
    </row>
    <row r="50" spans="2:6">
      <c r="B50">
        <v>161</v>
      </c>
      <c r="E50" t="s">
        <v>154</v>
      </c>
      <c r="F50">
        <v>222</v>
      </c>
    </row>
    <row r="51" spans="2:6">
      <c r="B51">
        <v>148</v>
      </c>
      <c r="E51" t="s">
        <v>155</v>
      </c>
      <c r="F51">
        <v>68.15624096850847</v>
      </c>
    </row>
    <row r="52" spans="2:6">
      <c r="B52">
        <v>94</v>
      </c>
      <c r="E52" t="s">
        <v>156</v>
      </c>
      <c r="F52">
        <v>4645.2731829573931</v>
      </c>
    </row>
    <row r="53" spans="2:6">
      <c r="B53">
        <v>97</v>
      </c>
      <c r="E53" t="s">
        <v>157</v>
      </c>
      <c r="F53">
        <v>13.715254101213077</v>
      </c>
    </row>
    <row r="54" spans="2:6">
      <c r="B54">
        <v>100</v>
      </c>
      <c r="E54" t="s">
        <v>158</v>
      </c>
      <c r="F54">
        <v>2.0076134348062347</v>
      </c>
    </row>
    <row r="55" spans="2:6">
      <c r="B55">
        <v>206</v>
      </c>
      <c r="E55" t="s">
        <v>159</v>
      </c>
      <c r="F55">
        <v>655</v>
      </c>
    </row>
    <row r="56" spans="2:6">
      <c r="B56">
        <v>253</v>
      </c>
      <c r="E56" t="s">
        <v>160</v>
      </c>
      <c r="F56">
        <v>45</v>
      </c>
    </row>
    <row r="57" spans="2:6">
      <c r="B57">
        <v>203</v>
      </c>
      <c r="E57" t="s">
        <v>161</v>
      </c>
      <c r="F57">
        <v>700</v>
      </c>
    </row>
    <row r="58" spans="2:6">
      <c r="B58">
        <v>139</v>
      </c>
      <c r="E58" t="s">
        <v>162</v>
      </c>
      <c r="F58">
        <v>71200</v>
      </c>
    </row>
    <row r="59" spans="2:6">
      <c r="B59">
        <v>80</v>
      </c>
      <c r="E59" t="s">
        <v>163</v>
      </c>
      <c r="F59">
        <v>400</v>
      </c>
    </row>
    <row r="60" spans="2:6">
      <c r="B60">
        <v>120</v>
      </c>
      <c r="E60" t="s">
        <v>164</v>
      </c>
      <c r="F60">
        <v>700</v>
      </c>
    </row>
    <row r="61" spans="2:6">
      <c r="B61">
        <v>222</v>
      </c>
      <c r="E61" t="s">
        <v>165</v>
      </c>
      <c r="F61">
        <v>45</v>
      </c>
    </row>
    <row r="62" spans="2:6" ht="17.25" thickBot="1">
      <c r="B62">
        <v>141</v>
      </c>
      <c r="E62" s="27" t="s">
        <v>166</v>
      </c>
      <c r="F62" s="27">
        <v>6.6995107253676291</v>
      </c>
    </row>
    <row r="63" spans="2:6">
      <c r="B63">
        <v>196</v>
      </c>
    </row>
    <row r="64" spans="2:6">
      <c r="B64">
        <v>241</v>
      </c>
    </row>
    <row r="65" spans="2:2">
      <c r="B65">
        <v>218</v>
      </c>
    </row>
    <row r="66" spans="2:2">
      <c r="B66">
        <v>241</v>
      </c>
    </row>
    <row r="67" spans="2:2">
      <c r="B67">
        <v>159</v>
      </c>
    </row>
    <row r="68" spans="2:2">
      <c r="B68">
        <v>114</v>
      </c>
    </row>
    <row r="69" spans="2:2">
      <c r="B69">
        <v>179</v>
      </c>
    </row>
    <row r="70" spans="2:2">
      <c r="B70">
        <v>182</v>
      </c>
    </row>
    <row r="71" spans="2:2">
      <c r="B71">
        <v>122</v>
      </c>
    </row>
    <row r="72" spans="2:2">
      <c r="B72">
        <v>134</v>
      </c>
    </row>
    <row r="73" spans="2:2">
      <c r="B73">
        <v>124</v>
      </c>
    </row>
    <row r="74" spans="2:2">
      <c r="B74">
        <v>155</v>
      </c>
    </row>
    <row r="75" spans="2:2">
      <c r="B75">
        <v>148</v>
      </c>
    </row>
    <row r="76" spans="2:2">
      <c r="B76">
        <v>137</v>
      </c>
    </row>
    <row r="77" spans="2:2">
      <c r="B77">
        <v>176</v>
      </c>
    </row>
    <row r="78" spans="2:2">
      <c r="B78">
        <v>164</v>
      </c>
    </row>
    <row r="79" spans="2:2">
      <c r="B79">
        <v>78</v>
      </c>
    </row>
    <row r="80" spans="2:2">
      <c r="B80">
        <v>80</v>
      </c>
    </row>
    <row r="81" spans="2:2">
      <c r="B81">
        <v>185</v>
      </c>
    </row>
    <row r="82" spans="2:2">
      <c r="B82">
        <v>92</v>
      </c>
    </row>
    <row r="83" spans="2:2">
      <c r="B83">
        <v>129</v>
      </c>
    </row>
    <row r="84" spans="2:2">
      <c r="B84">
        <v>167</v>
      </c>
    </row>
    <row r="85" spans="2:2">
      <c r="B85">
        <v>271</v>
      </c>
    </row>
    <row r="86" spans="2:2">
      <c r="B86">
        <v>140</v>
      </c>
    </row>
    <row r="87" spans="2:2">
      <c r="B87">
        <v>158</v>
      </c>
    </row>
    <row r="88" spans="2:2">
      <c r="B88">
        <v>222</v>
      </c>
    </row>
    <row r="89" spans="2:2">
      <c r="B89">
        <v>184</v>
      </c>
    </row>
    <row r="90" spans="2:2">
      <c r="B90">
        <v>98</v>
      </c>
    </row>
    <row r="91" spans="2:2">
      <c r="B91">
        <v>165</v>
      </c>
    </row>
    <row r="92" spans="2:2">
      <c r="B92">
        <v>122</v>
      </c>
    </row>
    <row r="93" spans="2:2">
      <c r="B93">
        <v>194</v>
      </c>
    </row>
    <row r="94" spans="2:2">
      <c r="B94">
        <v>259</v>
      </c>
    </row>
    <row r="95" spans="2:2">
      <c r="B95">
        <v>180</v>
      </c>
    </row>
    <row r="96" spans="2:2">
      <c r="B96">
        <v>208</v>
      </c>
    </row>
    <row r="97" spans="2:2">
      <c r="B97">
        <v>257</v>
      </c>
    </row>
    <row r="98" spans="2:2">
      <c r="B98">
        <v>231</v>
      </c>
    </row>
    <row r="99" spans="2:2">
      <c r="B99">
        <v>266</v>
      </c>
    </row>
    <row r="100" spans="2:2">
      <c r="B100">
        <v>243</v>
      </c>
    </row>
    <row r="101" spans="2:2">
      <c r="B101">
        <v>262</v>
      </c>
    </row>
    <row r="102" spans="2:2">
      <c r="B102">
        <v>167</v>
      </c>
    </row>
    <row r="103" spans="2:2">
      <c r="B103">
        <v>235</v>
      </c>
    </row>
    <row r="104" spans="2:2">
      <c r="B104">
        <v>170</v>
      </c>
    </row>
    <row r="105" spans="2:2">
      <c r="B105">
        <v>105</v>
      </c>
    </row>
    <row r="106" spans="2:2">
      <c r="B106">
        <v>233</v>
      </c>
    </row>
    <row r="107" spans="2:2">
      <c r="B107">
        <v>205</v>
      </c>
    </row>
    <row r="108" spans="2:2">
      <c r="B108">
        <v>242</v>
      </c>
    </row>
    <row r="109" spans="2:2">
      <c r="B109">
        <v>101</v>
      </c>
    </row>
    <row r="110" spans="2:2">
      <c r="B110">
        <v>265</v>
      </c>
    </row>
    <row r="111" spans="2:2">
      <c r="B111">
        <v>98</v>
      </c>
    </row>
    <row r="112" spans="2:2">
      <c r="B112">
        <v>106</v>
      </c>
    </row>
    <row r="113" spans="2:2">
      <c r="B113">
        <v>94</v>
      </c>
    </row>
    <row r="114" spans="2:2">
      <c r="B114">
        <v>195</v>
      </c>
    </row>
    <row r="115" spans="2:2">
      <c r="B115">
        <v>209</v>
      </c>
    </row>
    <row r="116" spans="2:2">
      <c r="B116">
        <v>99</v>
      </c>
    </row>
    <row r="117" spans="2:2">
      <c r="B117">
        <v>191</v>
      </c>
    </row>
    <row r="118" spans="2:2">
      <c r="B118">
        <v>155</v>
      </c>
    </row>
    <row r="119" spans="2:2">
      <c r="B119">
        <v>109</v>
      </c>
    </row>
    <row r="120" spans="2:2">
      <c r="B120">
        <v>92</v>
      </c>
    </row>
    <row r="121" spans="2:2">
      <c r="B121">
        <v>135</v>
      </c>
    </row>
    <row r="122" spans="2:2">
      <c r="B122">
        <v>274</v>
      </c>
    </row>
    <row r="123" spans="2:2">
      <c r="B123">
        <v>264</v>
      </c>
    </row>
    <row r="124" spans="2:2">
      <c r="B124">
        <v>265</v>
      </c>
    </row>
    <row r="125" spans="2:2">
      <c r="B125">
        <v>210</v>
      </c>
    </row>
    <row r="126" spans="2:2">
      <c r="B126">
        <v>206</v>
      </c>
    </row>
    <row r="127" spans="2:2">
      <c r="B127">
        <v>175</v>
      </c>
    </row>
    <row r="128" spans="2:2">
      <c r="B128">
        <v>247</v>
      </c>
    </row>
    <row r="129" spans="2:2">
      <c r="B129">
        <v>125</v>
      </c>
    </row>
    <row r="130" spans="2:2">
      <c r="B130">
        <v>219</v>
      </c>
    </row>
    <row r="131" spans="2:2">
      <c r="B131">
        <v>175</v>
      </c>
    </row>
    <row r="132" spans="2:2">
      <c r="B132">
        <v>97</v>
      </c>
    </row>
    <row r="133" spans="2:2">
      <c r="B133">
        <v>158</v>
      </c>
    </row>
    <row r="134" spans="2:2">
      <c r="B134">
        <v>179</v>
      </c>
    </row>
    <row r="135" spans="2:2">
      <c r="B135">
        <v>116</v>
      </c>
    </row>
    <row r="136" spans="2:2">
      <c r="B136">
        <v>247</v>
      </c>
    </row>
    <row r="137" spans="2:2">
      <c r="B137">
        <v>79</v>
      </c>
    </row>
    <row r="138" spans="2:2">
      <c r="B138">
        <v>205</v>
      </c>
    </row>
    <row r="139" spans="2:2">
      <c r="B139">
        <v>273</v>
      </c>
    </row>
    <row r="140" spans="2:2">
      <c r="B140">
        <v>117</v>
      </c>
    </row>
    <row r="141" spans="2:2">
      <c r="B141">
        <v>222</v>
      </c>
    </row>
    <row r="142" spans="2:2">
      <c r="B142">
        <v>139</v>
      </c>
    </row>
    <row r="143" spans="2:2">
      <c r="B143">
        <v>255</v>
      </c>
    </row>
    <row r="144" spans="2:2">
      <c r="B144">
        <v>191</v>
      </c>
    </row>
    <row r="145" spans="2:2">
      <c r="B145">
        <v>184</v>
      </c>
    </row>
    <row r="146" spans="2:2">
      <c r="B146">
        <v>125</v>
      </c>
    </row>
    <row r="147" spans="2:2">
      <c r="B147">
        <v>224</v>
      </c>
    </row>
    <row r="148" spans="2:2">
      <c r="B148">
        <v>272</v>
      </c>
    </row>
    <row r="149" spans="2:2">
      <c r="B149">
        <v>271</v>
      </c>
    </row>
    <row r="150" spans="2:2">
      <c r="B150">
        <v>201</v>
      </c>
    </row>
    <row r="151" spans="2:2">
      <c r="B151">
        <v>201</v>
      </c>
    </row>
    <row r="152" spans="2:2">
      <c r="B152">
        <v>243</v>
      </c>
    </row>
    <row r="153" spans="2:2">
      <c r="B153">
        <v>185</v>
      </c>
    </row>
    <row r="154" spans="2:2">
      <c r="B154">
        <v>209</v>
      </c>
    </row>
    <row r="155" spans="2:2">
      <c r="B155">
        <v>87</v>
      </c>
    </row>
    <row r="156" spans="2:2">
      <c r="B156">
        <v>263</v>
      </c>
    </row>
    <row r="157" spans="2:2">
      <c r="B157">
        <v>222</v>
      </c>
    </row>
    <row r="158" spans="2:2">
      <c r="B158">
        <v>260</v>
      </c>
    </row>
    <row r="159" spans="2:2">
      <c r="B159">
        <v>90</v>
      </c>
    </row>
    <row r="160" spans="2:2">
      <c r="B160">
        <v>192</v>
      </c>
    </row>
    <row r="161" spans="2:2">
      <c r="B161">
        <v>222</v>
      </c>
    </row>
    <row r="162" spans="2:2">
      <c r="B162">
        <v>278</v>
      </c>
    </row>
    <row r="163" spans="2:2">
      <c r="B163">
        <v>81</v>
      </c>
    </row>
    <row r="164" spans="2:2">
      <c r="B164">
        <v>214</v>
      </c>
    </row>
    <row r="165" spans="2:2">
      <c r="B165">
        <v>85</v>
      </c>
    </row>
    <row r="166" spans="2:2">
      <c r="B166">
        <v>205</v>
      </c>
    </row>
    <row r="167" spans="2:2">
      <c r="B167">
        <v>233</v>
      </c>
    </row>
    <row r="168" spans="2:2">
      <c r="B168">
        <v>132</v>
      </c>
    </row>
    <row r="169" spans="2:2">
      <c r="B169">
        <v>176</v>
      </c>
    </row>
    <row r="170" spans="2:2">
      <c r="B170">
        <v>119</v>
      </c>
    </row>
    <row r="171" spans="2:2">
      <c r="B171">
        <v>212</v>
      </c>
    </row>
    <row r="172" spans="2:2">
      <c r="B172">
        <v>103</v>
      </c>
    </row>
    <row r="173" spans="2:2">
      <c r="B173">
        <v>78</v>
      </c>
    </row>
    <row r="174" spans="2:2">
      <c r="B174">
        <v>186</v>
      </c>
    </row>
    <row r="175" spans="2:2">
      <c r="B175">
        <v>265</v>
      </c>
    </row>
    <row r="176" spans="2:2">
      <c r="B176">
        <v>256</v>
      </c>
    </row>
    <row r="177" spans="2:2">
      <c r="B177">
        <v>193</v>
      </c>
    </row>
    <row r="178" spans="2:2">
      <c r="B178">
        <v>211</v>
      </c>
    </row>
    <row r="179" spans="2:2">
      <c r="B179">
        <v>228</v>
      </c>
    </row>
    <row r="180" spans="2:2">
      <c r="B180">
        <v>235</v>
      </c>
    </row>
    <row r="181" spans="2:2">
      <c r="B181">
        <v>111</v>
      </c>
    </row>
    <row r="182" spans="2:2">
      <c r="B182">
        <v>219</v>
      </c>
    </row>
    <row r="183" spans="2:2">
      <c r="B183">
        <v>216</v>
      </c>
    </row>
    <row r="184" spans="2:2">
      <c r="B184">
        <v>170</v>
      </c>
    </row>
    <row r="185" spans="2:2">
      <c r="B185">
        <v>105</v>
      </c>
    </row>
    <row r="186" spans="2:2">
      <c r="B186">
        <v>149</v>
      </c>
    </row>
    <row r="187" spans="2:2">
      <c r="B187">
        <v>238</v>
      </c>
    </row>
    <row r="188" spans="2:2">
      <c r="B188">
        <v>230</v>
      </c>
    </row>
    <row r="189" spans="2:2">
      <c r="B189">
        <v>159</v>
      </c>
    </row>
    <row r="190" spans="2:2">
      <c r="B190">
        <v>193</v>
      </c>
    </row>
    <row r="191" spans="2:2">
      <c r="B191">
        <v>136</v>
      </c>
    </row>
    <row r="192" spans="2:2">
      <c r="B192">
        <v>194</v>
      </c>
    </row>
    <row r="193" spans="2:2">
      <c r="B193">
        <v>86</v>
      </c>
    </row>
    <row r="194" spans="2:2">
      <c r="B194">
        <v>201</v>
      </c>
    </row>
    <row r="195" spans="2:2">
      <c r="B195">
        <v>106</v>
      </c>
    </row>
    <row r="196" spans="2:2">
      <c r="B196">
        <v>238</v>
      </c>
    </row>
    <row r="197" spans="2:2">
      <c r="B197">
        <v>266</v>
      </c>
    </row>
    <row r="198" spans="2:2">
      <c r="B198">
        <v>172</v>
      </c>
    </row>
    <row r="199" spans="2:2">
      <c r="B199">
        <v>185</v>
      </c>
    </row>
    <row r="200" spans="2:2">
      <c r="B200">
        <v>230</v>
      </c>
    </row>
    <row r="201" spans="2:2">
      <c r="B201">
        <v>143</v>
      </c>
    </row>
    <row r="202" spans="2:2">
      <c r="B202">
        <v>172</v>
      </c>
    </row>
    <row r="203" spans="2:2">
      <c r="B203">
        <v>133</v>
      </c>
    </row>
    <row r="204" spans="2:2">
      <c r="B204">
        <v>184</v>
      </c>
    </row>
    <row r="205" spans="2:2">
      <c r="B205">
        <v>131</v>
      </c>
    </row>
    <row r="206" spans="2:2">
      <c r="B206">
        <v>91</v>
      </c>
    </row>
    <row r="207" spans="2:2">
      <c r="B207">
        <v>155</v>
      </c>
    </row>
    <row r="208" spans="2:2">
      <c r="B208">
        <v>229</v>
      </c>
    </row>
    <row r="209" spans="2:2">
      <c r="B209">
        <v>216</v>
      </c>
    </row>
    <row r="210" spans="2:2">
      <c r="B210">
        <v>80</v>
      </c>
    </row>
    <row r="211" spans="2:2">
      <c r="B211">
        <v>89</v>
      </c>
    </row>
    <row r="212" spans="2:2">
      <c r="B212">
        <v>205</v>
      </c>
    </row>
    <row r="213" spans="2:2">
      <c r="B213">
        <v>201</v>
      </c>
    </row>
    <row r="214" spans="2:2">
      <c r="B214">
        <v>148</v>
      </c>
    </row>
    <row r="215" spans="2:2">
      <c r="B215">
        <v>198</v>
      </c>
    </row>
    <row r="216" spans="2:2">
      <c r="B216">
        <v>249</v>
      </c>
    </row>
    <row r="217" spans="2:2">
      <c r="B217">
        <v>90</v>
      </c>
    </row>
    <row r="218" spans="2:2">
      <c r="B218">
        <v>121</v>
      </c>
    </row>
    <row r="219" spans="2:2">
      <c r="B219">
        <v>130</v>
      </c>
    </row>
    <row r="220" spans="2:2">
      <c r="B220">
        <v>210</v>
      </c>
    </row>
    <row r="221" spans="2:2">
      <c r="B221">
        <v>248</v>
      </c>
    </row>
    <row r="222" spans="2:2">
      <c r="B222">
        <v>213</v>
      </c>
    </row>
    <row r="223" spans="2:2">
      <c r="B223">
        <v>152</v>
      </c>
    </row>
    <row r="224" spans="2:2">
      <c r="B224">
        <v>232</v>
      </c>
    </row>
    <row r="225" spans="2:2">
      <c r="B225">
        <v>129</v>
      </c>
    </row>
    <row r="226" spans="2:2">
      <c r="B226">
        <v>188</v>
      </c>
    </row>
    <row r="227" spans="2:2">
      <c r="B227">
        <v>85</v>
      </c>
    </row>
    <row r="228" spans="2:2">
      <c r="B228">
        <v>151</v>
      </c>
    </row>
    <row r="229" spans="2:2">
      <c r="B229">
        <v>269</v>
      </c>
    </row>
    <row r="230" spans="2:2">
      <c r="B230">
        <v>227</v>
      </c>
    </row>
    <row r="231" spans="2:2">
      <c r="B231">
        <v>200</v>
      </c>
    </row>
    <row r="232" spans="2:2">
      <c r="B232">
        <v>210</v>
      </c>
    </row>
    <row r="233" spans="2:2">
      <c r="B233">
        <v>125</v>
      </c>
    </row>
    <row r="234" spans="2:2">
      <c r="B234">
        <v>175</v>
      </c>
    </row>
    <row r="235" spans="2:2">
      <c r="B235">
        <v>150</v>
      </c>
    </row>
    <row r="236" spans="2:2">
      <c r="B236">
        <v>86</v>
      </c>
    </row>
    <row r="237" spans="2:2">
      <c r="B237">
        <v>83</v>
      </c>
    </row>
    <row r="238" spans="2:2">
      <c r="B238">
        <v>197</v>
      </c>
    </row>
    <row r="239" spans="2:2">
      <c r="B239">
        <v>81</v>
      </c>
    </row>
    <row r="240" spans="2:2">
      <c r="B240">
        <v>139</v>
      </c>
    </row>
    <row r="241" spans="2:2">
      <c r="B241">
        <v>237</v>
      </c>
    </row>
    <row r="242" spans="2:2">
      <c r="B242">
        <v>193</v>
      </c>
    </row>
    <row r="243" spans="2:2">
      <c r="B243">
        <v>233</v>
      </c>
    </row>
    <row r="244" spans="2:2">
      <c r="B244">
        <v>209</v>
      </c>
    </row>
    <row r="245" spans="2:2">
      <c r="B245">
        <v>245</v>
      </c>
    </row>
    <row r="246" spans="2:2">
      <c r="B246">
        <v>229</v>
      </c>
    </row>
    <row r="247" spans="2:2">
      <c r="B247">
        <v>277</v>
      </c>
    </row>
    <row r="248" spans="2:2">
      <c r="B248">
        <v>110</v>
      </c>
    </row>
    <row r="249" spans="2:2">
      <c r="B249">
        <v>81</v>
      </c>
    </row>
    <row r="250" spans="2:2">
      <c r="B250">
        <v>210</v>
      </c>
    </row>
    <row r="251" spans="2:2">
      <c r="B251">
        <v>79</v>
      </c>
    </row>
    <row r="252" spans="2:2">
      <c r="B252">
        <v>88</v>
      </c>
    </row>
    <row r="253" spans="2:2">
      <c r="B253">
        <v>103</v>
      </c>
    </row>
    <row r="254" spans="2:2">
      <c r="B254">
        <v>174</v>
      </c>
    </row>
    <row r="255" spans="2:2">
      <c r="B255">
        <v>80</v>
      </c>
    </row>
    <row r="256" spans="2:2">
      <c r="B256">
        <v>252</v>
      </c>
    </row>
    <row r="257" spans="2:2">
      <c r="B257">
        <v>209</v>
      </c>
    </row>
    <row r="258" spans="2:2">
      <c r="B258">
        <v>108</v>
      </c>
    </row>
    <row r="259" spans="2:2">
      <c r="B259">
        <v>253</v>
      </c>
    </row>
    <row r="260" spans="2:2">
      <c r="B260">
        <v>242</v>
      </c>
    </row>
    <row r="261" spans="2:2">
      <c r="B261">
        <v>198</v>
      </c>
    </row>
    <row r="262" spans="2:2">
      <c r="B262">
        <v>153</v>
      </c>
    </row>
    <row r="263" spans="2:2">
      <c r="B263">
        <v>233</v>
      </c>
    </row>
    <row r="264" spans="2:2">
      <c r="B264">
        <v>139</v>
      </c>
    </row>
    <row r="265" spans="2:2">
      <c r="B265">
        <v>275</v>
      </c>
    </row>
    <row r="266" spans="2:2">
      <c r="B266">
        <v>175</v>
      </c>
    </row>
    <row r="267" spans="2:2">
      <c r="B267">
        <v>232</v>
      </c>
    </row>
    <row r="268" spans="2:2">
      <c r="B268">
        <v>190</v>
      </c>
    </row>
    <row r="269" spans="2:2">
      <c r="B269">
        <v>139</v>
      </c>
    </row>
    <row r="270" spans="2:2">
      <c r="B270">
        <v>222</v>
      </c>
    </row>
    <row r="271" spans="2:2">
      <c r="B271">
        <v>90</v>
      </c>
    </row>
    <row r="272" spans="2:2">
      <c r="B272">
        <v>222</v>
      </c>
    </row>
    <row r="273" spans="2:2">
      <c r="B273">
        <v>174</v>
      </c>
    </row>
    <row r="274" spans="2:2">
      <c r="B274">
        <v>171</v>
      </c>
    </row>
    <row r="275" spans="2:2">
      <c r="B275">
        <v>220</v>
      </c>
    </row>
    <row r="276" spans="2:2">
      <c r="B276">
        <v>240</v>
      </c>
    </row>
    <row r="277" spans="2:2">
      <c r="B277">
        <v>160</v>
      </c>
    </row>
    <row r="278" spans="2:2">
      <c r="B278">
        <v>242</v>
      </c>
    </row>
    <row r="279" spans="2:2">
      <c r="B279">
        <v>142</v>
      </c>
    </row>
    <row r="280" spans="2:2">
      <c r="B280">
        <v>116</v>
      </c>
    </row>
    <row r="281" spans="2:2">
      <c r="B281">
        <v>119</v>
      </c>
    </row>
    <row r="282" spans="2:2">
      <c r="B282">
        <v>239</v>
      </c>
    </row>
    <row r="283" spans="2:2">
      <c r="B283">
        <v>268</v>
      </c>
    </row>
    <row r="284" spans="2:2">
      <c r="B284">
        <v>194</v>
      </c>
    </row>
    <row r="285" spans="2:2">
      <c r="B285">
        <v>85</v>
      </c>
    </row>
    <row r="286" spans="2:2">
      <c r="B286">
        <v>96</v>
      </c>
    </row>
    <row r="287" spans="2:2">
      <c r="B287">
        <v>95</v>
      </c>
    </row>
    <row r="288" spans="2:2">
      <c r="B288">
        <v>253</v>
      </c>
    </row>
    <row r="289" spans="2:2">
      <c r="B289">
        <v>195</v>
      </c>
    </row>
    <row r="290" spans="2:2">
      <c r="B290">
        <v>87</v>
      </c>
    </row>
    <row r="291" spans="2:2">
      <c r="B291">
        <v>149</v>
      </c>
    </row>
    <row r="292" spans="2:2">
      <c r="B292">
        <v>109</v>
      </c>
    </row>
    <row r="293" spans="2:2">
      <c r="B293">
        <v>233</v>
      </c>
    </row>
    <row r="294" spans="2:2">
      <c r="B294">
        <v>197</v>
      </c>
    </row>
    <row r="295" spans="2:2">
      <c r="B295">
        <v>98</v>
      </c>
    </row>
    <row r="296" spans="2:2">
      <c r="B296">
        <v>268</v>
      </c>
    </row>
    <row r="297" spans="2:2">
      <c r="B297">
        <v>245</v>
      </c>
    </row>
    <row r="298" spans="2:2">
      <c r="B298">
        <v>267</v>
      </c>
    </row>
    <row r="299" spans="2:2">
      <c r="B299">
        <v>202</v>
      </c>
    </row>
    <row r="300" spans="2:2">
      <c r="B300">
        <v>193</v>
      </c>
    </row>
    <row r="301" spans="2:2">
      <c r="B301">
        <v>127</v>
      </c>
    </row>
    <row r="302" spans="2:2">
      <c r="B302">
        <v>266</v>
      </c>
    </row>
    <row r="303" spans="2:2">
      <c r="B303">
        <v>134</v>
      </c>
    </row>
    <row r="304" spans="2:2">
      <c r="B304">
        <v>103</v>
      </c>
    </row>
    <row r="305" spans="2:2">
      <c r="B305">
        <v>182</v>
      </c>
    </row>
    <row r="306" spans="2:2">
      <c r="B306">
        <v>219</v>
      </c>
    </row>
    <row r="307" spans="2:2">
      <c r="B307">
        <v>145</v>
      </c>
    </row>
    <row r="308" spans="2:2">
      <c r="B308">
        <v>182</v>
      </c>
    </row>
    <row r="309" spans="2:2">
      <c r="B309">
        <v>162</v>
      </c>
    </row>
    <row r="310" spans="2:2">
      <c r="B310">
        <v>240</v>
      </c>
    </row>
    <row r="311" spans="2:2">
      <c r="B311">
        <v>99</v>
      </c>
    </row>
    <row r="312" spans="2:2">
      <c r="B312">
        <v>143</v>
      </c>
    </row>
    <row r="313" spans="2:2">
      <c r="B313">
        <v>109</v>
      </c>
    </row>
    <row r="314" spans="2:2">
      <c r="B314">
        <v>142</v>
      </c>
    </row>
    <row r="315" spans="2:2">
      <c r="B315">
        <v>277</v>
      </c>
    </row>
    <row r="316" spans="2:2">
      <c r="B316">
        <v>271</v>
      </c>
    </row>
    <row r="317" spans="2:2">
      <c r="B317">
        <v>81</v>
      </c>
    </row>
    <row r="318" spans="2:2">
      <c r="B318">
        <v>123</v>
      </c>
    </row>
    <row r="319" spans="2:2">
      <c r="B319">
        <v>239</v>
      </c>
    </row>
    <row r="320" spans="2:2">
      <c r="B320">
        <v>257</v>
      </c>
    </row>
    <row r="321" spans="2:2">
      <c r="B321">
        <v>203</v>
      </c>
    </row>
    <row r="322" spans="2:2">
      <c r="B322">
        <v>185</v>
      </c>
    </row>
    <row r="323" spans="2:2">
      <c r="B323">
        <v>116</v>
      </c>
    </row>
    <row r="324" spans="2:2">
      <c r="B324">
        <v>173</v>
      </c>
    </row>
    <row r="325" spans="2:2">
      <c r="B325">
        <v>196</v>
      </c>
    </row>
    <row r="326" spans="2:2">
      <c r="B326">
        <v>209</v>
      </c>
    </row>
    <row r="327" spans="2:2">
      <c r="B327">
        <v>185</v>
      </c>
    </row>
    <row r="328" spans="2:2">
      <c r="B328">
        <v>105</v>
      </c>
    </row>
    <row r="329" spans="2:2">
      <c r="B329">
        <v>155</v>
      </c>
    </row>
    <row r="330" spans="2:2">
      <c r="B330">
        <v>255</v>
      </c>
    </row>
    <row r="331" spans="2:2">
      <c r="B331">
        <v>222</v>
      </c>
    </row>
    <row r="332" spans="2:2">
      <c r="B332">
        <v>137</v>
      </c>
    </row>
    <row r="333" spans="2:2">
      <c r="B333">
        <v>151</v>
      </c>
    </row>
    <row r="334" spans="2:2">
      <c r="B334">
        <v>80</v>
      </c>
    </row>
    <row r="335" spans="2:2">
      <c r="B335">
        <v>89</v>
      </c>
    </row>
    <row r="336" spans="2:2">
      <c r="B336">
        <v>233</v>
      </c>
    </row>
    <row r="337" spans="2:2">
      <c r="B337">
        <v>239</v>
      </c>
    </row>
    <row r="338" spans="2:2">
      <c r="B338">
        <v>208</v>
      </c>
    </row>
    <row r="339" spans="2:2">
      <c r="B339">
        <v>226</v>
      </c>
    </row>
    <row r="340" spans="2:2">
      <c r="B340">
        <v>244</v>
      </c>
    </row>
    <row r="341" spans="2:2">
      <c r="B341">
        <v>238</v>
      </c>
    </row>
    <row r="342" spans="2:2">
      <c r="B342">
        <v>239</v>
      </c>
    </row>
    <row r="343" spans="2:2">
      <c r="B343">
        <v>112</v>
      </c>
    </row>
    <row r="344" spans="2:2">
      <c r="B344">
        <v>143</v>
      </c>
    </row>
    <row r="345" spans="2:2">
      <c r="B345">
        <v>173</v>
      </c>
    </row>
    <row r="346" spans="2:2">
      <c r="B346">
        <v>239</v>
      </c>
    </row>
    <row r="347" spans="2:2">
      <c r="B347">
        <v>129</v>
      </c>
    </row>
    <row r="348" spans="2:2">
      <c r="B348">
        <v>152</v>
      </c>
    </row>
    <row r="349" spans="2:2">
      <c r="B349">
        <v>96</v>
      </c>
    </row>
    <row r="350" spans="2:2">
      <c r="B350">
        <v>132</v>
      </c>
    </row>
    <row r="351" spans="2:2">
      <c r="B351">
        <v>233</v>
      </c>
    </row>
    <row r="352" spans="2:2">
      <c r="B352">
        <v>166</v>
      </c>
    </row>
    <row r="353" spans="2:2">
      <c r="B353">
        <v>210</v>
      </c>
    </row>
    <row r="354" spans="2:2">
      <c r="B354">
        <v>111</v>
      </c>
    </row>
    <row r="355" spans="2:2">
      <c r="B355">
        <v>185</v>
      </c>
    </row>
    <row r="356" spans="2:2">
      <c r="B356">
        <v>185</v>
      </c>
    </row>
    <row r="357" spans="2:2">
      <c r="B357">
        <v>85</v>
      </c>
    </row>
    <row r="358" spans="2:2">
      <c r="B358">
        <v>193</v>
      </c>
    </row>
    <row r="359" spans="2:2">
      <c r="B359">
        <v>121</v>
      </c>
    </row>
    <row r="360" spans="2:2">
      <c r="B360">
        <v>190</v>
      </c>
    </row>
    <row r="361" spans="2:2">
      <c r="B361">
        <v>154</v>
      </c>
    </row>
    <row r="362" spans="2:2">
      <c r="B362">
        <v>272</v>
      </c>
    </row>
    <row r="363" spans="2:2">
      <c r="B363">
        <v>245</v>
      </c>
    </row>
    <row r="364" spans="2:2">
      <c r="B364">
        <v>98</v>
      </c>
    </row>
    <row r="365" spans="2:2">
      <c r="B365">
        <v>104</v>
      </c>
    </row>
    <row r="366" spans="2:2">
      <c r="B366">
        <v>92</v>
      </c>
    </row>
    <row r="367" spans="2:2">
      <c r="B367">
        <v>151</v>
      </c>
    </row>
    <row r="368" spans="2:2">
      <c r="B368">
        <v>239</v>
      </c>
    </row>
    <row r="369" spans="2:2">
      <c r="B369">
        <v>181</v>
      </c>
    </row>
    <row r="370" spans="2:2">
      <c r="B370">
        <v>100</v>
      </c>
    </row>
    <row r="371" spans="2:2">
      <c r="B371">
        <v>167</v>
      </c>
    </row>
    <row r="372" spans="2:2">
      <c r="B372">
        <v>241</v>
      </c>
    </row>
    <row r="373" spans="2:2">
      <c r="B373">
        <v>163</v>
      </c>
    </row>
    <row r="374" spans="2:2">
      <c r="B374">
        <v>108</v>
      </c>
    </row>
    <row r="375" spans="2:2">
      <c r="B375">
        <v>169</v>
      </c>
    </row>
    <row r="376" spans="2:2">
      <c r="B376">
        <v>171</v>
      </c>
    </row>
    <row r="377" spans="2:2">
      <c r="B377">
        <v>245</v>
      </c>
    </row>
    <row r="378" spans="2:2">
      <c r="B378">
        <v>111</v>
      </c>
    </row>
    <row r="379" spans="2:2">
      <c r="B379">
        <v>118</v>
      </c>
    </row>
    <row r="380" spans="2:2">
      <c r="B380">
        <v>197</v>
      </c>
    </row>
    <row r="381" spans="2:2">
      <c r="B381">
        <v>201</v>
      </c>
    </row>
    <row r="382" spans="2:2">
      <c r="B382">
        <v>265</v>
      </c>
    </row>
    <row r="383" spans="2:2">
      <c r="B383">
        <v>129</v>
      </c>
    </row>
    <row r="384" spans="2:2">
      <c r="B384">
        <v>123</v>
      </c>
    </row>
    <row r="385" spans="2:2">
      <c r="B385">
        <v>102</v>
      </c>
    </row>
    <row r="386" spans="2:2">
      <c r="B386">
        <v>158</v>
      </c>
    </row>
    <row r="387" spans="2:2">
      <c r="B387">
        <v>85</v>
      </c>
    </row>
    <row r="388" spans="2:2">
      <c r="B388">
        <v>140</v>
      </c>
    </row>
    <row r="389" spans="2:2">
      <c r="B389">
        <v>264</v>
      </c>
    </row>
    <row r="390" spans="2:2">
      <c r="B390">
        <v>245</v>
      </c>
    </row>
    <row r="391" spans="2:2">
      <c r="B391">
        <v>185</v>
      </c>
    </row>
    <row r="392" spans="2:2">
      <c r="B392">
        <v>274</v>
      </c>
    </row>
    <row r="393" spans="2:2">
      <c r="B393">
        <v>141</v>
      </c>
    </row>
    <row r="394" spans="2:2">
      <c r="B394">
        <v>262</v>
      </c>
    </row>
    <row r="395" spans="2:2">
      <c r="B395">
        <v>700</v>
      </c>
    </row>
    <row r="396" spans="2:2">
      <c r="B396">
        <v>197</v>
      </c>
    </row>
    <row r="397" spans="2:2">
      <c r="B397">
        <v>670</v>
      </c>
    </row>
    <row r="398" spans="2:2">
      <c r="B398">
        <v>236</v>
      </c>
    </row>
    <row r="399" spans="2:2">
      <c r="B399">
        <v>141</v>
      </c>
    </row>
    <row r="400" spans="2:2">
      <c r="B400">
        <v>360</v>
      </c>
    </row>
    <row r="401" spans="2:2">
      <c r="B401">
        <v>230</v>
      </c>
    </row>
    <row r="402" spans="2:2">
      <c r="B402">
        <v>188</v>
      </c>
    </row>
    <row r="403" spans="2:2">
      <c r="B403">
        <v>197</v>
      </c>
    </row>
    <row r="404" spans="2:2">
      <c r="B404">
        <v>172</v>
      </c>
    </row>
    <row r="405" spans="2:2">
      <c r="B405">
        <v>45</v>
      </c>
    </row>
    <row r="406" spans="2:2">
      <c r="B406">
        <v>123</v>
      </c>
    </row>
    <row r="407" spans="2:2">
      <c r="B407">
        <v>169</v>
      </c>
    </row>
    <row r="408" spans="2:2">
      <c r="B408">
        <v>187</v>
      </c>
    </row>
    <row r="409" spans="2:2">
      <c r="B409">
        <v>167</v>
      </c>
    </row>
    <row r="410" spans="2:2">
      <c r="B410">
        <v>125</v>
      </c>
    </row>
    <row r="411" spans="2:2">
      <c r="B411">
        <v>195</v>
      </c>
    </row>
    <row r="412" spans="2:2">
      <c r="B412">
        <v>130</v>
      </c>
    </row>
    <row r="413" spans="2:2">
      <c r="B413">
        <v>142</v>
      </c>
    </row>
    <row r="414" spans="2:2">
      <c r="B414">
        <v>229</v>
      </c>
    </row>
    <row r="415" spans="2:2">
      <c r="B415">
        <v>139</v>
      </c>
    </row>
    <row r="416" spans="2:2">
      <c r="B416">
        <v>125</v>
      </c>
    </row>
    <row r="417" spans="2:2">
      <c r="B417">
        <v>134</v>
      </c>
    </row>
    <row r="418" spans="2:2">
      <c r="B418">
        <v>234</v>
      </c>
    </row>
    <row r="419" spans="2:2">
      <c r="B419">
        <v>244</v>
      </c>
    </row>
    <row r="420" spans="2:2">
      <c r="B420">
        <v>189</v>
      </c>
    </row>
    <row r="421" spans="2:2">
      <c r="B421">
        <v>143</v>
      </c>
    </row>
    <row r="422" spans="2:2">
      <c r="B422">
        <v>256</v>
      </c>
    </row>
    <row r="423" spans="2:2">
      <c r="B423">
        <v>234</v>
      </c>
    </row>
    <row r="424" spans="2:2">
      <c r="B424">
        <v>247</v>
      </c>
    </row>
    <row r="425" spans="2:2">
      <c r="B425">
        <v>130</v>
      </c>
    </row>
    <row r="426" spans="2:2">
      <c r="B426">
        <v>121</v>
      </c>
    </row>
    <row r="427" spans="2:2">
      <c r="B427">
        <v>190</v>
      </c>
    </row>
    <row r="428" spans="2:2">
      <c r="B428">
        <v>181</v>
      </c>
    </row>
    <row r="429" spans="2:2">
      <c r="B429">
        <v>160</v>
      </c>
    </row>
    <row r="430" spans="2:2">
      <c r="B430">
        <v>85</v>
      </c>
    </row>
    <row r="431" spans="2:2">
      <c r="B431">
        <v>105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10주차 1교시</vt:lpstr>
      <vt:lpstr>10주차 2교시</vt:lpstr>
      <vt:lpstr>10주차 3교시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재환 김</dc:creator>
  <cp:lastModifiedBy>재환 김</cp:lastModifiedBy>
  <dcterms:created xsi:type="dcterms:W3CDTF">2024-05-07T23:12:34Z</dcterms:created>
  <dcterms:modified xsi:type="dcterms:W3CDTF">2024-05-18T00:16:56Z</dcterms:modified>
</cp:coreProperties>
</file>