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732" documentId="8_{BE528D7C-BDEF-42A7-9368-8D190F34676A}" xr6:coauthVersionLast="47" xr6:coauthVersionMax="47" xr10:uidLastSave="{067B4F6C-424B-447D-9BB3-1503E675F626}"/>
  <bookViews>
    <workbookView xWindow="-110" yWindow="-110" windowWidth="25820" windowHeight="13900" firstSheet="1" activeTab="6" xr2:uid="{18EE2187-9330-438B-8535-F6A289D1C90A}"/>
  </bookViews>
  <sheets>
    <sheet name="11주차 1교시" sheetId="1" r:id="rId1"/>
    <sheet name="등분산검정&lt;표1&gt;" sheetId="4" r:id="rId2"/>
    <sheet name="11주차 2교시" sheetId="2" r:id="rId3"/>
    <sheet name="11주차 3교시" sheetId="3" r:id="rId4"/>
    <sheet name="F-test, t-test(indep_FM)" sheetId="5" r:id="rId5"/>
    <sheet name="t-test(paired_FM)" sheetId="6" r:id="rId6"/>
    <sheet name="t-test(dietsup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5" l="1"/>
  <c r="H39" i="3"/>
  <c r="I36" i="3"/>
  <c r="G39" i="3" s="1"/>
  <c r="D33" i="3"/>
  <c r="C33" i="3"/>
  <c r="D32" i="3"/>
  <c r="C32" i="3"/>
  <c r="H36" i="3"/>
  <c r="G36" i="3"/>
  <c r="D149" i="2" l="1"/>
  <c r="E149" i="2"/>
  <c r="F149" i="2"/>
  <c r="G149" i="2"/>
  <c r="H149" i="2"/>
  <c r="I149" i="2"/>
  <c r="J149" i="2"/>
  <c r="K149" i="2"/>
  <c r="L149" i="2"/>
  <c r="C149" i="2"/>
  <c r="H95" i="2"/>
  <c r="H94" i="2"/>
  <c r="H88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F39" i="2"/>
  <c r="H86" i="2" l="1"/>
  <c r="H89" i="2" s="1"/>
  <c r="H85" i="2"/>
  <c r="H90" i="2" l="1"/>
  <c r="H91" i="2" s="1"/>
  <c r="H92" i="2" l="1"/>
  <c r="G39" i="2" l="1"/>
  <c r="F38" i="2"/>
  <c r="G38" i="2" s="1"/>
  <c r="F34" i="2"/>
  <c r="G30" i="2"/>
  <c r="G32" i="2"/>
  <c r="F32" i="2"/>
  <c r="F30" i="2"/>
  <c r="G29" i="2"/>
  <c r="F29" i="2"/>
  <c r="D130" i="1"/>
  <c r="G124" i="1"/>
  <c r="F125" i="1"/>
  <c r="F124" i="1"/>
  <c r="C110" i="1"/>
  <c r="B110" i="1"/>
  <c r="F33" i="2" l="1"/>
  <c r="F36" i="2"/>
  <c r="F37" i="2" s="1"/>
  <c r="G40" i="2"/>
  <c r="H40" i="2" s="1"/>
  <c r="D127" i="1"/>
  <c r="E124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23" i="1"/>
  <c r="C108" i="1"/>
  <c r="B108" i="1"/>
  <c r="C107" i="1"/>
  <c r="B107" i="1"/>
  <c r="E107" i="1" s="1"/>
  <c r="D124" i="1" l="1"/>
  <c r="E130" i="1" s="1"/>
  <c r="C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F123" authorId="0" shapeId="0" xr:uid="{9F9227C2-4624-49ED-B894-16C363173A75}">
      <text>
        <r>
          <rPr>
            <b/>
            <sz val="9"/>
            <color indexed="81"/>
            <rFont val="맑은 고딕"/>
            <family val="2"/>
            <charset val="129"/>
          </rPr>
          <t>등분산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가정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공동분산을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 xml:space="preserve">공식
</t>
        </r>
        <r>
          <rPr>
            <b/>
            <sz val="9"/>
            <color indexed="81"/>
            <rFont val="Tahoma"/>
            <family val="2"/>
          </rPr>
          <t>{ (df1*s1^2) + (df2*
s2^2) }  / (df1 +df2)</t>
        </r>
      </text>
    </comment>
  </commentList>
</comments>
</file>

<file path=xl/sharedStrings.xml><?xml version="1.0" encoding="utf-8"?>
<sst xmlns="http://schemas.openxmlformats.org/spreadsheetml/2006/main" count="318" uniqueCount="184">
  <si>
    <r>
      <t xml:space="preserve">* 가설 : H0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 = 170 vs. H1: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</rPr>
      <t xml:space="preserve"> &gt; 170</t>
    </r>
    <phoneticPr fontId="2" type="noConversion"/>
  </si>
  <si>
    <t xml:space="preserve">* 수집한 데이터(x(bar) = 178, s^2 = 4645, s= 68, n = 400) 로부터 </t>
    <phoneticPr fontId="2" type="noConversion"/>
  </si>
  <si>
    <r>
      <t xml:space="preserve">t = (x(bar)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) / s/sqrt(n)   =  (178 - 170) / 68 / sqrt(400)  =2.35</t>
    </r>
    <phoneticPr fontId="2" type="noConversion"/>
  </si>
  <si>
    <r>
      <t>t = 2.35  &gt; t</t>
    </r>
    <r>
      <rPr>
        <sz val="8"/>
        <color theme="1"/>
        <rFont val="맑은 고딕"/>
        <family val="3"/>
        <charset val="129"/>
        <scheme val="minor"/>
      </rPr>
      <t xml:space="preserve">0.05,399  </t>
    </r>
    <r>
      <rPr>
        <sz val="11"/>
        <color theme="1"/>
        <rFont val="맑은 고딕"/>
        <family val="3"/>
        <charset val="129"/>
        <scheme val="minor"/>
      </rPr>
      <t>= 1.65</t>
    </r>
    <phoneticPr fontId="2" type="noConversion"/>
  </si>
  <si>
    <r>
      <t xml:space="preserve">* p -value = P(X(bar) &gt; 178 |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= 170)</t>
    </r>
    <phoneticPr fontId="2" type="noConversion"/>
  </si>
  <si>
    <t xml:space="preserve">          = P(t &gt; 2.35) = 0.0096</t>
    <phoneticPr fontId="2" type="noConversion"/>
  </si>
  <si>
    <t>&gt;t.test(bal, mu=170, alternative="greater", conf.level=0.95)</t>
    <phoneticPr fontId="2" type="noConversion"/>
  </si>
  <si>
    <t>Finance</t>
  </si>
  <si>
    <t>Marketing</t>
  </si>
  <si>
    <t>&lt;표1&gt;</t>
    <phoneticPr fontId="2" type="noConversion"/>
  </si>
  <si>
    <t>&lt;표2&gt;</t>
    <phoneticPr fontId="2" type="noConversion"/>
  </si>
  <si>
    <t>Group</t>
  </si>
  <si>
    <t>MBA 재무전공자와와 마케팅 전공자들의 연봉에 대해서 조사하였다. &lt;표1&gt; 은 MBA 졸업생이 제안받은 최고연봉에 대한 데이터를 재무전공자와 마케팅 전공자에 대해서 정리하였다.</t>
    <phoneticPr fontId="2" type="noConversion"/>
  </si>
  <si>
    <t>&lt;표2&gt;는 GPA별로 그룹을 나누어서 같은 등급의 GPA별로 최고 연봉에 대한 데이터를 기록한 것이다.</t>
    <phoneticPr fontId="2" type="noConversion"/>
  </si>
  <si>
    <t>&lt;표1&gt; 또는 &lt;표2&gt;의 데이터에서</t>
    <phoneticPr fontId="2" type="noConversion"/>
  </si>
  <si>
    <t>Q1 재무 전공자가 마케팅 전공자에 비해서 더 높은 연봉을 제안 받는다고 추론할 수 있는가?</t>
    <phoneticPr fontId="2" type="noConversion"/>
  </si>
  <si>
    <t>Q2 재무 전공자와 마케팅전공자가 제안받은 연봉이 다르다고 추론할 수 있는가?</t>
    <phoneticPr fontId="2" type="noConversion"/>
  </si>
  <si>
    <t>위의 질문에 답하기 위해서 가설검정 절차를 이용한다면 어떻게 시작하겠는가?</t>
    <phoneticPr fontId="2" type="noConversion"/>
  </si>
  <si>
    <t>-&gt; 두 집단의 모평균을 비교하는 문제임.</t>
    <phoneticPr fontId="2" type="noConversion"/>
  </si>
  <si>
    <r>
      <t xml:space="preserve">-&gt;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</rPr>
      <t>: 재무전공자의 평균연봉    μ2: 마케팅전공자의 평균연봉</t>
    </r>
    <phoneticPr fontId="2" type="noConversion"/>
  </si>
  <si>
    <t>&lt;표1&gt; 에서 재무전공자가 마케팅전공자에 비해서 더 높은 연봉을 제안받는다고 추론할 수 있는가?(유의수준 5% 가정)</t>
    <phoneticPr fontId="2" type="noConversion"/>
  </si>
  <si>
    <t>1. 가설세우기</t>
    <phoneticPr fontId="2" type="noConversion"/>
  </si>
  <si>
    <t>한 집단의 경우</t>
    <phoneticPr fontId="2" type="noConversion"/>
  </si>
  <si>
    <r>
      <t xml:space="preserve">*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Arial Unicode MS"/>
        <family val="2"/>
        <charset val="129"/>
      </rPr>
      <t xml:space="preserve">에 대한 검정통계량 : </t>
    </r>
    <r>
      <rPr>
        <sz val="11"/>
        <color theme="1"/>
        <rFont val="맑은 고딕"/>
        <family val="2"/>
        <charset val="129"/>
      </rPr>
      <t>X(bar)</t>
    </r>
    <phoneticPr fontId="2" type="noConversion"/>
  </si>
  <si>
    <r>
      <t>* X(bar)~N(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^2 /sqrt(n))</t>
    </r>
    <phoneticPr fontId="2" type="noConversion"/>
  </si>
  <si>
    <r>
      <t xml:space="preserve">* Z= (X(bar)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</rPr>
      <t>)</t>
    </r>
    <r>
      <rPr>
        <sz val="11"/>
        <color theme="1"/>
        <rFont val="맑은 고딕"/>
        <family val="2"/>
        <charset val="129"/>
        <scheme val="minor"/>
      </rPr>
      <t xml:space="preserve"> / 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/sqrt(n)) , t = (X(bar)-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) / (s/sqrt(n))</t>
    </r>
    <phoneticPr fontId="2" type="noConversion"/>
  </si>
  <si>
    <r>
      <t xml:space="preserve">*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1 -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2 에 대한 검정통계량: X(bar)1 - X(bar)2 </t>
    </r>
    <phoneticPr fontId="2" type="noConversion"/>
  </si>
  <si>
    <t>두 집단 차이의 경우(두집단이 독립인 경우)</t>
    <phoneticPr fontId="2" type="noConversion"/>
  </si>
  <si>
    <r>
      <t>* X(bar)1 - X(bar)2 ~ N(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1 -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2, 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1^2 / n1) + 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2^2 /n2)</t>
    </r>
    <phoneticPr fontId="2" type="noConversion"/>
  </si>
  <si>
    <r>
      <t>* Z = (X(bar)1 - X(bar)2 -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1 -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2)) / sqrt( 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1^2 / n1) + 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2^2 /n2) ) , t분포</t>
    </r>
    <phoneticPr fontId="2" type="noConversion"/>
  </si>
  <si>
    <r>
      <t xml:space="preserve">H0 : </t>
    </r>
    <r>
      <rPr>
        <b/>
        <sz val="11"/>
        <color theme="1"/>
        <rFont val="Calibri"/>
        <family val="2"/>
        <charset val="161"/>
      </rPr>
      <t>μ</t>
    </r>
    <r>
      <rPr>
        <b/>
        <sz val="11"/>
        <color theme="1"/>
        <rFont val="맑은 고딕"/>
        <family val="2"/>
        <charset val="129"/>
      </rPr>
      <t xml:space="preserve">1 - </t>
    </r>
    <r>
      <rPr>
        <b/>
        <sz val="11"/>
        <color theme="1"/>
        <rFont val="Calibri"/>
        <family val="2"/>
        <charset val="161"/>
      </rPr>
      <t>μ</t>
    </r>
    <r>
      <rPr>
        <b/>
        <sz val="11"/>
        <color theme="1"/>
        <rFont val="맑은 고딕"/>
        <family val="2"/>
        <charset val="129"/>
      </rPr>
      <t>2 = 0 (</t>
    </r>
    <r>
      <rPr>
        <b/>
        <sz val="11"/>
        <color theme="1"/>
        <rFont val="Calibri"/>
        <family val="2"/>
        <charset val="161"/>
      </rPr>
      <t>μ</t>
    </r>
    <r>
      <rPr>
        <b/>
        <sz val="11"/>
        <color theme="1"/>
        <rFont val="맑은 고딕"/>
        <family val="2"/>
        <charset val="129"/>
      </rPr>
      <t xml:space="preserve">1 = </t>
    </r>
    <r>
      <rPr>
        <b/>
        <sz val="11"/>
        <color theme="1"/>
        <rFont val="Calibri"/>
        <family val="2"/>
        <charset val="161"/>
      </rPr>
      <t>μ</t>
    </r>
    <r>
      <rPr>
        <b/>
        <sz val="11"/>
        <color theme="1"/>
        <rFont val="맑은 고딕"/>
        <family val="2"/>
        <charset val="129"/>
      </rPr>
      <t>2)</t>
    </r>
    <phoneticPr fontId="2" type="noConversion"/>
  </si>
  <si>
    <r>
      <t xml:space="preserve">H1 : </t>
    </r>
    <r>
      <rPr>
        <b/>
        <sz val="11"/>
        <color theme="1"/>
        <rFont val="Calibri"/>
        <family val="2"/>
        <charset val="161"/>
      </rPr>
      <t>μ</t>
    </r>
    <r>
      <rPr>
        <b/>
        <sz val="11"/>
        <color theme="1"/>
        <rFont val="맑은 고딕"/>
        <family val="2"/>
        <charset val="129"/>
        <scheme val="minor"/>
      </rPr>
      <t xml:space="preserve">1 - </t>
    </r>
    <r>
      <rPr>
        <b/>
        <sz val="11"/>
        <color theme="1"/>
        <rFont val="Calibri"/>
        <family val="2"/>
        <charset val="161"/>
      </rPr>
      <t>μ</t>
    </r>
    <r>
      <rPr>
        <b/>
        <sz val="11"/>
        <color theme="1"/>
        <rFont val="맑은 고딕"/>
        <family val="2"/>
        <charset val="129"/>
        <scheme val="minor"/>
      </rPr>
      <t>2 &gt; 0 (</t>
    </r>
    <r>
      <rPr>
        <b/>
        <sz val="11"/>
        <color theme="1"/>
        <rFont val="Calibri"/>
        <family val="2"/>
        <charset val="161"/>
      </rPr>
      <t>μ</t>
    </r>
    <r>
      <rPr>
        <b/>
        <sz val="11"/>
        <color theme="1"/>
        <rFont val="맑은 고딕"/>
        <family val="2"/>
        <charset val="129"/>
        <scheme val="minor"/>
      </rPr>
      <t xml:space="preserve">1 &gt; </t>
    </r>
    <r>
      <rPr>
        <b/>
        <sz val="11"/>
        <color theme="1"/>
        <rFont val="Calibri"/>
        <family val="2"/>
        <charset val="161"/>
      </rPr>
      <t>μ</t>
    </r>
    <r>
      <rPr>
        <b/>
        <sz val="11"/>
        <color theme="1"/>
        <rFont val="맑은 고딕"/>
        <family val="2"/>
        <charset val="129"/>
        <scheme val="minor"/>
      </rPr>
      <t>2)</t>
    </r>
    <phoneticPr fontId="2" type="noConversion"/>
  </si>
  <si>
    <t>2. 가설검정방법 : Z-분포(Z-test) 또는 t-분포(t-test)를 이용</t>
    <phoneticPr fontId="2" type="noConversion"/>
  </si>
  <si>
    <r>
      <t xml:space="preserve"> (X(bar)1 - X(bar)2 - (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맑은 고딕"/>
        <family val="3"/>
        <charset val="129"/>
        <scheme val="minor"/>
      </rPr>
      <t>1 -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맑은 고딕"/>
        <family val="3"/>
        <charset val="129"/>
        <scheme val="minor"/>
      </rPr>
      <t>2)) / sqrt( (</t>
    </r>
    <r>
      <rPr>
        <sz val="11"/>
        <color theme="1"/>
        <rFont val="Calibri"/>
        <family val="3"/>
        <charset val="161"/>
      </rPr>
      <t>σ</t>
    </r>
    <r>
      <rPr>
        <sz val="11"/>
        <color theme="1"/>
        <rFont val="맑은 고딕"/>
        <family val="3"/>
        <charset val="129"/>
        <scheme val="minor"/>
      </rPr>
      <t>1^2 / n1) + (</t>
    </r>
    <r>
      <rPr>
        <sz val="11"/>
        <color theme="1"/>
        <rFont val="Calibri"/>
        <family val="3"/>
        <charset val="161"/>
      </rPr>
      <t>σ</t>
    </r>
    <r>
      <rPr>
        <sz val="11"/>
        <color theme="1"/>
        <rFont val="맑은 고딕"/>
        <family val="3"/>
        <charset val="129"/>
        <scheme val="minor"/>
      </rPr>
      <t>2^2 /n2) )</t>
    </r>
    <phoneticPr fontId="2" type="noConversion"/>
  </si>
  <si>
    <r>
      <rPr>
        <sz val="11"/>
        <color theme="1"/>
        <rFont val="Calibri"/>
        <family val="3"/>
        <charset val="161"/>
      </rPr>
      <t>σ</t>
    </r>
    <r>
      <rPr>
        <sz val="11"/>
        <color theme="1"/>
        <rFont val="D2Coding"/>
        <family val="3"/>
        <charset val="129"/>
      </rPr>
      <t xml:space="preserve">1^2 ≠ </t>
    </r>
    <r>
      <rPr>
        <sz val="11"/>
        <color theme="1"/>
        <rFont val="Calibri"/>
        <family val="3"/>
        <charset val="161"/>
      </rPr>
      <t>σ</t>
    </r>
    <r>
      <rPr>
        <sz val="11"/>
        <color theme="1"/>
        <rFont val="D2Coding"/>
        <family val="3"/>
        <charset val="129"/>
      </rPr>
      <t>2^2</t>
    </r>
    <phoneticPr fontId="2" type="noConversion"/>
  </si>
  <si>
    <r>
      <rPr>
        <sz val="11"/>
        <color theme="1"/>
        <rFont val="Calibri"/>
        <family val="3"/>
        <charset val="161"/>
      </rPr>
      <t>σ</t>
    </r>
    <r>
      <rPr>
        <sz val="11"/>
        <color theme="1"/>
        <rFont val="D2Coding"/>
        <family val="3"/>
        <charset val="129"/>
      </rPr>
      <t xml:space="preserve">1^2 = </t>
    </r>
    <r>
      <rPr>
        <sz val="11"/>
        <color theme="1"/>
        <rFont val="Calibri"/>
        <family val="3"/>
        <charset val="161"/>
      </rPr>
      <t>σ</t>
    </r>
    <r>
      <rPr>
        <sz val="11"/>
        <color theme="1"/>
        <rFont val="D2Coding"/>
        <family val="3"/>
        <charset val="129"/>
      </rPr>
      <t>2^2</t>
    </r>
    <phoneticPr fontId="2" type="noConversion"/>
  </si>
  <si>
    <r>
      <t xml:space="preserve"> (X(bar)1 - X(bar)2 - (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맑은 고딕"/>
        <family val="3"/>
        <charset val="129"/>
        <scheme val="minor"/>
      </rPr>
      <t>1 -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맑은 고딕"/>
        <family val="3"/>
        <charset val="129"/>
        <scheme val="minor"/>
      </rPr>
      <t>2)) / sqrt( (s</t>
    </r>
    <r>
      <rPr>
        <sz val="9"/>
        <color theme="1"/>
        <rFont val="맑은 고딕"/>
        <family val="3"/>
        <charset val="129"/>
      </rPr>
      <t>p</t>
    </r>
    <r>
      <rPr>
        <sz val="11"/>
        <color theme="1"/>
        <rFont val="맑은 고딕"/>
        <family val="3"/>
        <charset val="129"/>
        <scheme val="minor"/>
      </rPr>
      <t>^2 / n1) + (s</t>
    </r>
    <r>
      <rPr>
        <sz val="10"/>
        <color theme="1"/>
        <rFont val="맑은 고딕"/>
        <family val="3"/>
        <charset val="129"/>
      </rPr>
      <t>p</t>
    </r>
    <r>
      <rPr>
        <sz val="11"/>
        <color theme="1"/>
        <rFont val="맑은 고딕"/>
        <family val="3"/>
        <charset val="129"/>
        <scheme val="minor"/>
      </rPr>
      <t>^2 /n2) )</t>
    </r>
    <phoneticPr fontId="2" type="noConversion"/>
  </si>
  <si>
    <r>
      <t xml:space="preserve"> (X(bar)1 - X(bar)2 - (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맑은 고딕"/>
        <family val="3"/>
        <charset val="129"/>
        <scheme val="minor"/>
      </rPr>
      <t>1 -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맑은 고딕"/>
        <family val="3"/>
        <charset val="129"/>
        <scheme val="minor"/>
      </rPr>
      <t>2)) / sqrt( (s1^2 / n1) + (s2^2 /n2) )</t>
    </r>
    <phoneticPr fontId="2" type="noConversion"/>
  </si>
  <si>
    <t>t분포</t>
    <phoneticPr fontId="2" type="noConversion"/>
  </si>
  <si>
    <t>t분포, 자유도: n1 + n2 -2</t>
    <phoneticPr fontId="2" type="noConversion"/>
  </si>
  <si>
    <t>해당 예제는 모분산을 모르므로 추정해야 함. 표본추출방법이 독립이므로 등분산인지 아닌지 여부에 따라 자유도가 다른 t분포를 적용함. 우선, 등분산이라고 가정하자.</t>
    <phoneticPr fontId="2" type="noConversion"/>
  </si>
  <si>
    <t>수집한 데이터로부터, x1 = 65624   , x2 = 60423  , s1^2 = 360,344,294  , s2^2 = 262,228,559 ,  n1 = 25 ,  n2 = 25</t>
    <phoneticPr fontId="2" type="noConversion"/>
  </si>
  <si>
    <t>x1</t>
    <phoneticPr fontId="2" type="noConversion"/>
  </si>
  <si>
    <t>x2</t>
    <phoneticPr fontId="2" type="noConversion"/>
  </si>
  <si>
    <t>표본평균</t>
    <phoneticPr fontId="2" type="noConversion"/>
  </si>
  <si>
    <t>표본분산</t>
    <phoneticPr fontId="2" type="noConversion"/>
  </si>
  <si>
    <t>표본수</t>
    <phoneticPr fontId="2" type="noConversion"/>
  </si>
  <si>
    <t>p - value</t>
    <phoneticPr fontId="2" type="noConversion"/>
  </si>
  <si>
    <r>
      <t xml:space="preserve">= P(X(bar)1 - X(bar)2 &gt; 5201 |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1 -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2 = 0</t>
    </r>
    <phoneticPr fontId="2" type="noConversion"/>
  </si>
  <si>
    <t>x1 - x2</t>
    <phoneticPr fontId="2" type="noConversion"/>
  </si>
  <si>
    <t>평균</t>
  </si>
  <si>
    <t>평균</t>
    <phoneticPr fontId="2" type="noConversion"/>
  </si>
  <si>
    <t>자유도</t>
  </si>
  <si>
    <t>자유도</t>
    <phoneticPr fontId="2" type="noConversion"/>
  </si>
  <si>
    <r>
      <t>= P( (X(bar)1 - X(bar)2 -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1 -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2)) / sqrt( (sp^2 / n1) + (sp^2 /n2) )   &gt;    (5201 -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1 -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2)) / sqrt( (sp^2 / n1) + (sp^2 /n2) )  |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1 -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2 = 0 )</t>
    </r>
    <phoneticPr fontId="2" type="noConversion"/>
  </si>
  <si>
    <t>t검정의 t값</t>
    <phoneticPr fontId="2" type="noConversion"/>
  </si>
  <si>
    <t>t값에대한 P값(우측검정)</t>
    <phoneticPr fontId="2" type="noConversion"/>
  </si>
  <si>
    <t>t-검정: 등분산 가정 두 집단</t>
  </si>
  <si>
    <t>변수 1</t>
  </si>
  <si>
    <t>변수 2</t>
  </si>
  <si>
    <t>분산</t>
  </si>
  <si>
    <t>관측수</t>
  </si>
  <si>
    <t>공동(Pooled) 분산</t>
  </si>
  <si>
    <t>가설 평균차</t>
  </si>
  <si>
    <t>t 통계량</t>
  </si>
  <si>
    <t>P(T&lt;=t) 단측 검정</t>
  </si>
  <si>
    <t>t 기각치 단측 검정</t>
  </si>
  <si>
    <t>P(T&lt;=t) 양측 검정</t>
  </si>
  <si>
    <t>t 기각치 양측 검정</t>
  </si>
  <si>
    <t>공동분산</t>
    <phoneticPr fontId="2" type="noConversion"/>
  </si>
  <si>
    <t>표준오차 계산</t>
    <phoneticPr fontId="2" type="noConversion"/>
  </si>
  <si>
    <t>&lt;- 유의적이지 않음</t>
    <phoneticPr fontId="2" type="noConversion"/>
  </si>
  <si>
    <t>= P( t &gt; (5201 - 0 ) / (Sp * sqrt(1/25 + 1/25)) 여기에서  Sp^2 = {(n1-1)*s1^2 + (n2-1)s2^2} / (n1 + n2 -2)  = 311330926</t>
    <phoneticPr fontId="2" type="noConversion"/>
  </si>
  <si>
    <r>
      <t xml:space="preserve"> = P(t&gt; 1.04) = 0.152  &gt; </t>
    </r>
    <r>
      <rPr>
        <b/>
        <sz val="11"/>
        <color theme="1"/>
        <rFont val="Calibri"/>
        <family val="2"/>
        <charset val="161"/>
      </rPr>
      <t>α</t>
    </r>
    <r>
      <rPr>
        <b/>
        <sz val="11"/>
        <color theme="1"/>
        <rFont val="맑은 고딕"/>
        <family val="2"/>
        <charset val="129"/>
        <scheme val="minor"/>
      </rPr>
      <t xml:space="preserve"> = 0.05  -&gt;  H0을 기각하지 않는다.</t>
    </r>
    <phoneticPr fontId="2" type="noConversion"/>
  </si>
  <si>
    <t>&lt;표1&gt; 예제에서 재무전공자와 마케팅전공자의 두 데이터의 모분산이 동일하다고 가정하였음. 하지만 등분산 여부도 가설검정으로 통계적 유의미한 결론을 내려야함.</t>
    <phoneticPr fontId="2" type="noConversion"/>
  </si>
  <si>
    <r>
      <t xml:space="preserve">H0 :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1^2 /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2^2  = 1 (즉,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1^2  =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2^2)</t>
    </r>
    <phoneticPr fontId="2" type="noConversion"/>
  </si>
  <si>
    <r>
      <t xml:space="preserve">ex)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1 -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2 = 0 (평균)   , 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1^2 /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2^2  = 1 (분산) </t>
    </r>
    <phoneticPr fontId="2" type="noConversion"/>
  </si>
  <si>
    <r>
      <t xml:space="preserve">H1 :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1^2 /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2^2  ≠ 1 (즉,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1^2  ≠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2^2)</t>
    </r>
    <phoneticPr fontId="2" type="noConversion"/>
  </si>
  <si>
    <t>2. 가설검정방법 : F-분포 이용</t>
    <phoneticPr fontId="2" type="noConversion"/>
  </si>
  <si>
    <r>
      <t xml:space="preserve">~F </t>
    </r>
    <r>
      <rPr>
        <sz val="11"/>
        <color theme="1"/>
        <rFont val="Calibri"/>
        <family val="2"/>
        <charset val="161"/>
      </rPr>
      <t>υ</t>
    </r>
    <r>
      <rPr>
        <sz val="11"/>
        <color theme="1"/>
        <rFont val="맑은 고딕"/>
        <family val="2"/>
        <charset val="129"/>
        <scheme val="minor"/>
      </rPr>
      <t xml:space="preserve">1 = n1 - 1 , </t>
    </r>
    <r>
      <rPr>
        <sz val="11"/>
        <color theme="1"/>
        <rFont val="Calibri"/>
        <family val="2"/>
        <charset val="161"/>
      </rPr>
      <t>υ</t>
    </r>
    <r>
      <rPr>
        <sz val="11"/>
        <color theme="1"/>
        <rFont val="맑은 고딕"/>
        <family val="2"/>
        <charset val="129"/>
        <scheme val="minor"/>
      </rPr>
      <t>2 = n2 - 1</t>
    </r>
    <phoneticPr fontId="2" type="noConversion"/>
  </si>
  <si>
    <r>
      <t xml:space="preserve">F = (S1^2 /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1^2)  / (s2^2 /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2^2)</t>
    </r>
    <phoneticPr fontId="2" type="noConversion"/>
  </si>
  <si>
    <r>
      <t xml:space="preserve">s1^2, s2^2 는 두 집단의 표본분산으로 위와 같이 정의한 F는 자유도가 </t>
    </r>
    <r>
      <rPr>
        <sz val="11"/>
        <color theme="1"/>
        <rFont val="Calibri"/>
        <family val="2"/>
        <charset val="161"/>
      </rPr>
      <t>υ</t>
    </r>
    <r>
      <rPr>
        <sz val="11"/>
        <color theme="1"/>
        <rFont val="맑은 고딕"/>
        <family val="2"/>
        <charset val="129"/>
        <scheme val="minor"/>
      </rPr>
      <t xml:space="preserve">1 = n1 - 1 , </t>
    </r>
    <r>
      <rPr>
        <sz val="11"/>
        <color theme="1"/>
        <rFont val="Calibri"/>
        <family val="2"/>
        <charset val="161"/>
      </rPr>
      <t>υ</t>
    </r>
    <r>
      <rPr>
        <sz val="11"/>
        <color theme="1"/>
        <rFont val="맑은 고딕"/>
        <family val="2"/>
        <charset val="129"/>
        <scheme val="minor"/>
      </rPr>
      <t xml:space="preserve">2 = n2 - 1 인 F 분포를 따른다고 알려져 있음 </t>
    </r>
    <phoneticPr fontId="2" type="noConversion"/>
  </si>
  <si>
    <r>
      <t xml:space="preserve">&lt;표1&gt; 데이터로부터 s1^2 = 360,433,294 , s2^2 = 262,228,559 , n1 - 1 = 24 , n2 - 1 = 24 , 귀무가설이 참이라는 전제하에서 즉,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1^2 = </t>
    </r>
    <r>
      <rPr>
        <sz val="11"/>
        <color theme="1"/>
        <rFont val="Calibri"/>
        <family val="2"/>
        <charset val="161"/>
      </rPr>
      <t>σ2</t>
    </r>
    <r>
      <rPr>
        <sz val="11"/>
        <color theme="1"/>
        <rFont val="맑은 고딕"/>
        <family val="2"/>
        <charset val="129"/>
        <scheme val="minor"/>
      </rPr>
      <t>^2 이라는 전제하에서</t>
    </r>
    <phoneticPr fontId="2" type="noConversion"/>
  </si>
  <si>
    <r>
      <t xml:space="preserve">F = (S1^2 /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1^2)  / (s2^2 /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2^2) = S1^2 / S2^2  =  360,433,294 / 262,228,559 = 1.374</t>
    </r>
    <phoneticPr fontId="2" type="noConversion"/>
  </si>
  <si>
    <t>F 분포표 또는 엑셀로부터</t>
    <phoneticPr fontId="2" type="noConversion"/>
  </si>
  <si>
    <r>
      <t>F</t>
    </r>
    <r>
      <rPr>
        <sz val="8"/>
        <color theme="1"/>
        <rFont val="맑은 고딕"/>
        <family val="3"/>
        <charset val="129"/>
        <scheme val="minor"/>
      </rPr>
      <t xml:space="preserve">24, 24, 0.975 </t>
    </r>
    <r>
      <rPr>
        <sz val="11"/>
        <color theme="1"/>
        <rFont val="맑은 고딕"/>
        <family val="3"/>
        <charset val="129"/>
        <scheme val="minor"/>
      </rPr>
      <t>= 0.441(왼쪽꼬리확률이 0.025가 되도록 하는 F 임계치)</t>
    </r>
    <phoneticPr fontId="2" type="noConversion"/>
  </si>
  <si>
    <r>
      <t>F</t>
    </r>
    <r>
      <rPr>
        <sz val="8"/>
        <color theme="1"/>
        <rFont val="맑은 고딕"/>
        <family val="3"/>
        <charset val="129"/>
        <scheme val="minor"/>
      </rPr>
      <t xml:space="preserve">24, 24, 0.025 </t>
    </r>
    <r>
      <rPr>
        <sz val="11"/>
        <color theme="1"/>
        <rFont val="맑은 고딕"/>
        <family val="3"/>
        <charset val="129"/>
        <scheme val="minor"/>
      </rPr>
      <t>= 2.269(오른쪽꼬리확률이 0.025가 되도록 하는 F 임계치)</t>
    </r>
    <r>
      <rPr>
        <sz val="11"/>
        <color theme="1"/>
        <rFont val="맑은 고딕"/>
        <family val="2"/>
        <charset val="129"/>
        <scheme val="minor"/>
      </rPr>
      <t xml:space="preserve"> 이므로</t>
    </r>
    <phoneticPr fontId="2" type="noConversion"/>
  </si>
  <si>
    <t>계산된 검정통계량 F = 1.374 이 0.441보다 작거나, 2.269보다 크지 않으므로 귀무가설을 기각하지 않는다. 즉, 두집단의 분산이 다르다 라는 통계적 증거가 충분하지 않으므로 t검정 등분산 공식을 이용해야 함</t>
    <phoneticPr fontId="2" type="noConversion"/>
  </si>
  <si>
    <t>→ &lt;표1&gt; 은 t검정 등분산으로 가설검정을 함</t>
    <phoneticPr fontId="2" type="noConversion"/>
  </si>
  <si>
    <t>F 통계량</t>
    <phoneticPr fontId="2" type="noConversion"/>
  </si>
  <si>
    <t>p-value</t>
    <phoneticPr fontId="2" type="noConversion"/>
  </si>
  <si>
    <t>F값(0.975)</t>
    <phoneticPr fontId="2" type="noConversion"/>
  </si>
  <si>
    <t>F값(0.025)</t>
    <phoneticPr fontId="2" type="noConversion"/>
  </si>
  <si>
    <t>← 유의적이지 않음(양측검정)</t>
    <phoneticPr fontId="2" type="noConversion"/>
  </si>
  <si>
    <t>← F 2.267의 확률값(양측검정)</t>
    <phoneticPr fontId="2" type="noConversion"/>
  </si>
  <si>
    <t>← F 0.442의 확률값(양측검정)</t>
    <phoneticPr fontId="2" type="noConversion"/>
  </si>
  <si>
    <t>F-검정: 분산에 대한 두 집단</t>
  </si>
  <si>
    <t>F 비</t>
  </si>
  <si>
    <t>P(F&lt;=f) 단측 검정</t>
  </si>
  <si>
    <t>F 기각치: 단측 검정</t>
  </si>
  <si>
    <t>우측검정(p-value)</t>
    <phoneticPr fontId="2" type="noConversion"/>
  </si>
  <si>
    <t>좌측검정(p-value)</t>
    <phoneticPr fontId="2" type="noConversion"/>
  </si>
  <si>
    <t>→ 따라서 재무전공의 분산이 마케팅전공의 분산과 동질하다 귀무가설을 기각할 수 없다.</t>
    <phoneticPr fontId="2" type="noConversion"/>
  </si>
  <si>
    <t>&lt;표2&gt; 에서 재무 전공자가 마케팅전공자에 비해서 더 높은 연봉을 제안 받는다고 추론할 수 있는가?(유의수준 5% 가정)</t>
    <phoneticPr fontId="2" type="noConversion"/>
  </si>
  <si>
    <t>표본추출방법이 독립이 아닌 짝을 이룬 형태로 대응표본으로 접근함.</t>
    <phoneticPr fontId="2" type="noConversion"/>
  </si>
  <si>
    <r>
      <t>1. 가설세우기(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1-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2 = </t>
    </r>
    <r>
      <rPr>
        <sz val="11"/>
        <color theme="1"/>
        <rFont val="Calibri"/>
        <family val="2"/>
        <charset val="161"/>
      </rPr>
      <t>μD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</si>
  <si>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 xml:space="preserve">H0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D = 0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1 =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2)</t>
    </r>
    <phoneticPr fontId="2" type="noConversion"/>
  </si>
  <si>
    <r>
      <t xml:space="preserve">H1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D &gt; 0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1 ≠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2)</t>
    </r>
    <phoneticPr fontId="2" type="noConversion"/>
  </si>
  <si>
    <t>2. 가설검정방법 : t-분포(t-test) 이용</t>
    <phoneticPr fontId="2" type="noConversion"/>
  </si>
  <si>
    <r>
      <t>X</t>
    </r>
    <r>
      <rPr>
        <sz val="8"/>
        <color theme="1"/>
        <rFont val="맑은 고딕"/>
        <family val="3"/>
        <charset val="129"/>
        <scheme val="minor"/>
      </rPr>
      <t xml:space="preserve">D(bar) </t>
    </r>
    <r>
      <rPr>
        <sz val="11"/>
        <color theme="1"/>
        <rFont val="맑은 고딕"/>
        <family val="3"/>
        <charset val="129"/>
        <scheme val="minor"/>
      </rPr>
      <t>는 두쌍의 데이터 차이의 표본평균, s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3"/>
        <charset val="129"/>
        <scheme val="minor"/>
      </rPr>
      <t>^2 두쌍의 데이터 차이의 표본 분산, 이때 T는 자유도 n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3"/>
        <charset val="129"/>
        <scheme val="minor"/>
      </rPr>
      <t xml:space="preserve"> - 1 인 t분포를 따름</t>
    </r>
    <phoneticPr fontId="2" type="noConversion"/>
  </si>
  <si>
    <t>모평균 비교 t-검정(paired)</t>
    <phoneticPr fontId="2" type="noConversion"/>
  </si>
  <si>
    <r>
      <t>&lt;표2&gt;의 데이터로 부터 X</t>
    </r>
    <r>
      <rPr>
        <sz val="8"/>
        <color theme="1"/>
        <rFont val="맑은 고딕"/>
        <family val="3"/>
        <charset val="129"/>
        <scheme val="minor"/>
      </rPr>
      <t>D(bar)</t>
    </r>
    <r>
      <rPr>
        <sz val="11"/>
        <color theme="1"/>
        <rFont val="맑은 고딕"/>
        <family val="2"/>
        <charset val="129"/>
        <scheme val="minor"/>
      </rPr>
      <t xml:space="preserve"> = 5065, s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^2 = 44,181,217 , s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 xml:space="preserve"> = 6647, n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 xml:space="preserve"> = 25</t>
    </r>
    <phoneticPr fontId="2" type="noConversion"/>
  </si>
  <si>
    <r>
      <t>p-value = P( X</t>
    </r>
    <r>
      <rPr>
        <sz val="8"/>
        <color theme="1"/>
        <rFont val="맑은 고딕"/>
        <family val="3"/>
        <charset val="129"/>
        <scheme val="minor"/>
      </rPr>
      <t>D(bar)</t>
    </r>
    <r>
      <rPr>
        <sz val="11"/>
        <color theme="1"/>
        <rFont val="맑은 고딕"/>
        <family val="2"/>
        <charset val="129"/>
        <scheme val="minor"/>
      </rPr>
      <t xml:space="preserve"> &gt; 5065 | </t>
    </r>
    <r>
      <rPr>
        <sz val="11"/>
        <color theme="1"/>
        <rFont val="Calibri"/>
        <family val="2"/>
        <charset val="161"/>
      </rPr>
      <t>μ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 xml:space="preserve"> = 0 )</t>
    </r>
    <phoneticPr fontId="2" type="noConversion"/>
  </si>
  <si>
    <r>
      <t xml:space="preserve">          = P( (X</t>
    </r>
    <r>
      <rPr>
        <sz val="9"/>
        <color theme="1"/>
        <rFont val="맑은 고딕"/>
        <family val="3"/>
        <charset val="129"/>
        <scheme val="minor"/>
      </rPr>
      <t>D(bar)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sz val="11"/>
        <color theme="1"/>
        <rFont val="Calibri"/>
        <family val="2"/>
        <charset val="161"/>
      </rPr>
      <t>μ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) / SQRT( s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^2 / n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 xml:space="preserve">)   &gt;   (5065 - </t>
    </r>
    <r>
      <rPr>
        <sz val="11"/>
        <color theme="1"/>
        <rFont val="Calibri"/>
        <family val="2"/>
        <charset val="161"/>
      </rPr>
      <t>μ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) / SQRT( s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^2 / n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 xml:space="preserve">) | </t>
    </r>
    <r>
      <rPr>
        <sz val="11"/>
        <color theme="1"/>
        <rFont val="Calibri"/>
        <family val="2"/>
        <charset val="161"/>
      </rPr>
      <t>μ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3"/>
        <charset val="129"/>
        <scheme val="minor"/>
      </rPr>
      <t xml:space="preserve"> = 0 )</t>
    </r>
    <phoneticPr fontId="2" type="noConversion"/>
  </si>
  <si>
    <r>
      <t xml:space="preserve">          = P( T</t>
    </r>
    <r>
      <rPr>
        <sz val="8"/>
        <color theme="1"/>
        <rFont val="Calibri"/>
        <family val="2"/>
        <charset val="161"/>
      </rPr>
      <t>υ</t>
    </r>
    <r>
      <rPr>
        <sz val="8"/>
        <color theme="1"/>
        <rFont val="맑은 고딕"/>
        <family val="2"/>
        <charset val="129"/>
        <scheme val="minor"/>
      </rPr>
      <t>=24</t>
    </r>
    <r>
      <rPr>
        <sz val="11"/>
        <color theme="1"/>
        <rFont val="맑은 고딕"/>
        <family val="2"/>
        <charset val="129"/>
        <scheme val="minor"/>
      </rPr>
      <t xml:space="preserve">   &gt;   (5065 - </t>
    </r>
    <r>
      <rPr>
        <sz val="11"/>
        <color theme="1"/>
        <rFont val="Calibri"/>
        <family val="2"/>
        <charset val="161"/>
      </rPr>
      <t>μ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) / 6647 * SQRT( 1 / 25)</t>
    </r>
    <r>
      <rPr>
        <sz val="11"/>
        <color theme="1"/>
        <rFont val="맑은 고딕"/>
        <family val="3"/>
        <charset val="129"/>
        <scheme val="minor"/>
      </rPr>
      <t xml:space="preserve"> )  = P( T</t>
    </r>
    <r>
      <rPr>
        <sz val="8"/>
        <color theme="1"/>
        <rFont val="Calibri"/>
        <family val="3"/>
        <charset val="161"/>
      </rPr>
      <t>υ</t>
    </r>
    <r>
      <rPr>
        <sz val="8"/>
        <color theme="1"/>
        <rFont val="맑은 고딕"/>
        <family val="3"/>
        <charset val="129"/>
        <scheme val="minor"/>
      </rPr>
      <t>=24</t>
    </r>
    <r>
      <rPr>
        <sz val="11"/>
        <color theme="1"/>
        <rFont val="맑은 고딕"/>
        <family val="3"/>
        <charset val="129"/>
        <scheme val="minor"/>
      </rPr>
      <t xml:space="preserve"> &gt; 3.81)</t>
    </r>
    <phoneticPr fontId="2" type="noConversion"/>
  </si>
  <si>
    <r>
      <t xml:space="preserve">          = 0.000425 &lt;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0.05</t>
    </r>
    <phoneticPr fontId="2" type="noConversion"/>
  </si>
  <si>
    <t>또는</t>
    <phoneticPr fontId="2" type="noConversion"/>
  </si>
  <si>
    <r>
      <t>(X</t>
    </r>
    <r>
      <rPr>
        <sz val="8"/>
        <color theme="1"/>
        <rFont val="맑은 고딕"/>
        <family val="3"/>
        <charset val="129"/>
        <scheme val="minor"/>
      </rPr>
      <t>D(bar)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sz val="11"/>
        <color theme="1"/>
        <rFont val="Calibri"/>
        <family val="2"/>
        <charset val="161"/>
      </rPr>
      <t>μ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) / SQRT( s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^2 / n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) = 3.81   &gt;  T</t>
    </r>
    <r>
      <rPr>
        <sz val="8"/>
        <color theme="1"/>
        <rFont val="Calibri"/>
        <family val="2"/>
        <charset val="161"/>
      </rPr>
      <t>υ</t>
    </r>
    <r>
      <rPr>
        <sz val="8"/>
        <color theme="1"/>
        <rFont val="맑은 고딕"/>
        <family val="2"/>
        <charset val="129"/>
        <scheme val="minor"/>
      </rPr>
      <t>=24,0.05</t>
    </r>
    <r>
      <rPr>
        <sz val="11"/>
        <color theme="1"/>
        <rFont val="맑은 고딕"/>
        <family val="2"/>
        <charset val="129"/>
        <scheme val="minor"/>
      </rPr>
      <t xml:space="preserve"> = 1.711</t>
    </r>
    <phoneticPr fontId="2" type="noConversion"/>
  </si>
  <si>
    <t>이므로 귀무가설을 기각한다.</t>
    <phoneticPr fontId="2" type="noConversion"/>
  </si>
  <si>
    <t>diff</t>
    <phoneticPr fontId="2" type="noConversion"/>
  </si>
  <si>
    <t>T통계량</t>
    <phoneticPr fontId="2" type="noConversion"/>
  </si>
  <si>
    <t>p-value(단측)</t>
    <phoneticPr fontId="2" type="noConversion"/>
  </si>
  <si>
    <t>← 우측 단측검정</t>
    <phoneticPr fontId="2" type="noConversion"/>
  </si>
  <si>
    <t>t분포 확률</t>
    <phoneticPr fontId="2" type="noConversion"/>
  </si>
  <si>
    <r>
      <t>t</t>
    </r>
    <r>
      <rPr>
        <sz val="8"/>
        <color theme="1"/>
        <rFont val="Calibri"/>
        <family val="2"/>
        <charset val="161"/>
      </rPr>
      <t>υ</t>
    </r>
    <r>
      <rPr>
        <sz val="8"/>
        <color theme="1"/>
        <rFont val="맑은 고딕"/>
        <family val="2"/>
        <charset val="129"/>
        <scheme val="minor"/>
      </rPr>
      <t>=24,0.05</t>
    </r>
    <phoneticPr fontId="2" type="noConversion"/>
  </si>
  <si>
    <r>
      <t>t</t>
    </r>
    <r>
      <rPr>
        <sz val="8"/>
        <color theme="1"/>
        <rFont val="맑은 고딕"/>
        <family val="3"/>
        <charset val="129"/>
      </rPr>
      <t>υ</t>
    </r>
    <r>
      <rPr>
        <sz val="8"/>
        <color theme="1"/>
        <rFont val="맑은 고딕"/>
        <family val="3"/>
        <charset val="129"/>
        <scheme val="minor"/>
      </rPr>
      <t>=24,0.95</t>
    </r>
    <phoneticPr fontId="2" type="noConversion"/>
  </si>
  <si>
    <t>← 우측 단측검정 0.95%의 신뢰도 일때 t 값</t>
    <phoneticPr fontId="2" type="noConversion"/>
  </si>
  <si>
    <t>t-검정: 쌍체 비교</t>
  </si>
  <si>
    <t>피어슨 상관 계수</t>
  </si>
  <si>
    <r>
      <t>T = (X</t>
    </r>
    <r>
      <rPr>
        <sz val="8"/>
        <color theme="1"/>
        <rFont val="맑은 고딕"/>
        <family val="3"/>
        <charset val="129"/>
        <scheme val="minor"/>
      </rPr>
      <t>D(bar)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sz val="11"/>
        <color theme="1"/>
        <rFont val="맑은 고딕"/>
        <family val="2"/>
        <charset val="129"/>
      </rPr>
      <t>μ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) / SQRT( s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^2 / n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</si>
  <si>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&lt;표1&gt; 의 독립표본 t검정 : 귀무가설을 기각하지 않았음.</t>
    <phoneticPr fontId="2" type="noConversion"/>
  </si>
  <si>
    <t>&lt;표2&gt;의 대응표본 t검정 : 귀무가설을 기각함</t>
    <phoneticPr fontId="2" type="noConversion"/>
  </si>
  <si>
    <t>몇가지 질문들</t>
    <phoneticPr fontId="2" type="noConversion"/>
  </si>
  <si>
    <t>Q1 왜 독립표본에서는 귀무가설을 기각할 만큼 충분한 증거가 없었는데, 대응표본에서는 귀무가설을 기각할 만한 충분한 증거가 있는가?</t>
    <phoneticPr fontId="2" type="noConversion"/>
  </si>
  <si>
    <t>Q2 항상 대응표본을 사용해야 하는가? 대응표본을 만들때의 단점은 무엇인가?</t>
    <phoneticPr fontId="2" type="noConversion"/>
  </si>
  <si>
    <t>Q3 대응표본이라는 것을 어떻게 아는가?</t>
    <phoneticPr fontId="2" type="noConversion"/>
  </si>
  <si>
    <t>&lt;표 2&gt; 의 대응표본의 경우, XD(bar) = 5065, sD^2 = 44,181,217 으로부터</t>
    <phoneticPr fontId="2" type="noConversion"/>
  </si>
  <si>
    <r>
      <t xml:space="preserve">즉, 분자의 값은 비슷하나, 분모 즉 표준오차의 차이가 크다. </t>
    </r>
    <r>
      <rPr>
        <b/>
        <sz val="11"/>
        <color theme="3" tint="0.249977111117893"/>
        <rFont val="맑은 고딕"/>
        <family val="3"/>
        <charset val="129"/>
        <scheme val="minor"/>
      </rPr>
      <t>대응표본의 경우 표준오차가 훨씬작고(GPA 에 의해서 야기되는 변동성을 크게 감소 시킴), 독립표본의 경우 변동성이 매우 커서 t값을 상대적으로 작게 만듬.</t>
    </r>
    <phoneticPr fontId="2" type="noConversion"/>
  </si>
  <si>
    <r>
      <t>&lt;표 1&gt; 의 독립표본의 경우, X</t>
    </r>
    <r>
      <rPr>
        <sz val="8"/>
        <color theme="1"/>
        <rFont val="맑은 고딕"/>
        <family val="3"/>
        <charset val="129"/>
        <scheme val="minor"/>
      </rPr>
      <t>1(bar)</t>
    </r>
    <r>
      <rPr>
        <sz val="11"/>
        <color theme="1"/>
        <rFont val="맑은 고딕"/>
        <family val="3"/>
        <charset val="129"/>
        <scheme val="minor"/>
      </rPr>
      <t xml:space="preserve"> - X</t>
    </r>
    <r>
      <rPr>
        <sz val="8"/>
        <color theme="1"/>
        <rFont val="맑은 고딕"/>
        <family val="3"/>
        <charset val="129"/>
        <scheme val="minor"/>
      </rPr>
      <t>2(bar)</t>
    </r>
    <r>
      <rPr>
        <sz val="11"/>
        <color theme="1"/>
        <rFont val="맑은 고딕"/>
        <family val="3"/>
        <charset val="129"/>
        <scheme val="minor"/>
      </rPr>
      <t xml:space="preserve"> = 5201 , s</t>
    </r>
    <r>
      <rPr>
        <sz val="8"/>
        <color theme="1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3"/>
        <charset val="129"/>
        <scheme val="minor"/>
      </rPr>
      <t>^2 = 311,330,926 으로 부터</t>
    </r>
    <phoneticPr fontId="2" type="noConversion"/>
  </si>
  <si>
    <r>
      <t>t = 5201 - 0 / sqrt(s</t>
    </r>
    <r>
      <rPr>
        <sz val="8"/>
        <color theme="1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^2*(1/25 + 1/25)  =  5201 / 4991  = 1.04 &lt; t</t>
    </r>
    <r>
      <rPr>
        <sz val="8"/>
        <color theme="1"/>
        <rFont val="맑은 고딕"/>
        <family val="3"/>
        <charset val="129"/>
        <scheme val="minor"/>
      </rPr>
      <t>48,0.95</t>
    </r>
    <r>
      <rPr>
        <sz val="11"/>
        <color theme="1"/>
        <rFont val="맑은 고딕"/>
        <family val="2"/>
        <charset val="129"/>
        <scheme val="minor"/>
      </rPr>
      <t xml:space="preserve"> = 1.68</t>
    </r>
    <phoneticPr fontId="2" type="noConversion"/>
  </si>
  <si>
    <r>
      <t>t = 5065 - 0 / sqrt(s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^2 / 25)  = 5065 / 1329  =3.81 &gt; t</t>
    </r>
    <r>
      <rPr>
        <sz val="8"/>
        <color theme="1"/>
        <rFont val="맑은 고딕"/>
        <family val="3"/>
        <charset val="129"/>
        <scheme val="minor"/>
      </rPr>
      <t>24,0.95</t>
    </r>
    <r>
      <rPr>
        <sz val="11"/>
        <color theme="1"/>
        <rFont val="맑은 고딕"/>
        <family val="2"/>
        <charset val="129"/>
        <scheme val="minor"/>
      </rPr>
      <t xml:space="preserve"> =1.71</t>
    </r>
    <phoneticPr fontId="2" type="noConversion"/>
  </si>
  <si>
    <t>대응표본을 항상 사용할 필요가 없다</t>
    <phoneticPr fontId="2" type="noConversion"/>
  </si>
  <si>
    <t>대응표본을 함으로써 변동성이 현저히 감소되지 않는다면, 독립표본보다 더 귀무가설을 기각시킬 가능성이 낮아짐.</t>
    <phoneticPr fontId="2" type="noConversion"/>
  </si>
  <si>
    <t>두 표본의 쌍이 자연스러운 관계가 성립하는지 확인한다.</t>
    <phoneticPr fontId="2" type="noConversion"/>
  </si>
  <si>
    <t>표준오차</t>
    <phoneticPr fontId="2" type="noConversion"/>
  </si>
  <si>
    <t>→ 두개의 데이터가 양의 상관관계가 있다면 각 개별요소의 차(X1(bar) - X2(bar)) 의 경우 오히려 전체 분산을 줄이는(-2*cov(x1,x2) 만큼 줄이는) 결과를 가져오기 때문에 대응표본을 사용하기 수월하다.</t>
    <phoneticPr fontId="2" type="noConversion"/>
  </si>
  <si>
    <t xml:space="preserve">→ 독립인 경우 분산은 X1 ± X2의 경우 V(X1) ± V(X2) 이고 독립이 아닌 경우는  V(X1) ± V(X2) ± 2*cov(X1, X2) 이다. </t>
    <phoneticPr fontId="2" type="noConversion"/>
  </si>
  <si>
    <t>예제(9주차)</t>
    <phoneticPr fontId="2" type="noConversion"/>
  </si>
  <si>
    <t xml:space="preserve">제약회사 </t>
    <phoneticPr fontId="2" type="noConversion"/>
  </si>
  <si>
    <t>섭취전</t>
    <phoneticPr fontId="2" type="noConversion"/>
  </si>
  <si>
    <t>섭취후</t>
    <phoneticPr fontId="2" type="noConversion"/>
  </si>
  <si>
    <t>체중차이</t>
    <phoneticPr fontId="2" type="noConversion"/>
  </si>
  <si>
    <t>고객넘버</t>
    <phoneticPr fontId="2" type="noConversion"/>
  </si>
  <si>
    <t>A사의 다이어트 보조제가 체중감량에 효과가 있다고 볼수 있는가?</t>
    <phoneticPr fontId="2" type="noConversion"/>
  </si>
  <si>
    <t>가설검정 중에 어떤 검정을 하겠는가?</t>
    <phoneticPr fontId="2" type="noConversion"/>
  </si>
  <si>
    <t>* 모평균 차이에 대한 가설 검정</t>
    <phoneticPr fontId="2" type="noConversion"/>
  </si>
  <si>
    <r>
      <t xml:space="preserve">H0 : </t>
    </r>
    <r>
      <rPr>
        <sz val="11"/>
        <color theme="1"/>
        <rFont val="Calibri"/>
        <family val="2"/>
        <charset val="161"/>
      </rPr>
      <t>μ1 - μ</t>
    </r>
    <r>
      <rPr>
        <sz val="11"/>
        <color theme="1"/>
        <rFont val="맑은 고딕"/>
        <family val="2"/>
        <charset val="129"/>
      </rPr>
      <t>2 = 0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</rPr>
      <t xml:space="preserve">1 =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</rPr>
      <t>2)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</si>
  <si>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r>
      <t xml:space="preserve">H1 :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1 &gt;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2 또는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1 &lt;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2 또는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 xml:space="preserve">1 ≠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</si>
  <si>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t>* 엑셀 / R을 이용하기에 앞서 알아야 하는 사항</t>
    <phoneticPr fontId="2" type="noConversion"/>
  </si>
  <si>
    <t xml:space="preserve">  - 대립가설이 단측/양측 인지 결정</t>
    <phoneticPr fontId="2" type="noConversion"/>
  </si>
  <si>
    <t xml:space="preserve">  - 유의수준</t>
    <phoneticPr fontId="2" type="noConversion"/>
  </si>
  <si>
    <t xml:space="preserve">  - 데이터가 정규분포 모양인지 체크</t>
    <phoneticPr fontId="2" type="noConversion"/>
  </si>
  <si>
    <t xml:space="preserve">  - 독립표본인지 대응표본인지 체크</t>
    <phoneticPr fontId="2" type="noConversion"/>
  </si>
  <si>
    <t xml:space="preserve">  - 등분산인지 아닌지 체크</t>
    <phoneticPr fontId="2" type="noConversion"/>
  </si>
  <si>
    <t>* 참고파일(indep_FM.xlsx, paired_FM.xlsx, dietsup.xlsx)</t>
    <phoneticPr fontId="2" type="noConversion"/>
  </si>
  <si>
    <t>participant</t>
  </si>
  <si>
    <t>before</t>
  </si>
  <si>
    <t>after</t>
  </si>
  <si>
    <t>diff</t>
  </si>
  <si>
    <t>&lt;dietsup.csv&gt;</t>
    <phoneticPr fontId="2" type="noConversion"/>
  </si>
  <si>
    <t>← 차이가 유의적이다. 귀무가설을 기각한다.</t>
    <phoneticPr fontId="2" type="noConversion"/>
  </si>
  <si>
    <t>분산</t>
    <phoneticPr fontId="2" type="noConversion"/>
  </si>
  <si>
    <t>표본크기</t>
    <phoneticPr fontId="2" type="noConversion"/>
  </si>
  <si>
    <t>t통계량</t>
    <phoneticPr fontId="2" type="noConversion"/>
  </si>
  <si>
    <t>p값</t>
    <phoneticPr fontId="2" type="noConversion"/>
  </si>
  <si>
    <t>diff 데이터만을 사용한 우측 단측 t-검정</t>
    <phoneticPr fontId="2" type="noConversion"/>
  </si>
  <si>
    <t>양측검정 p 값</t>
    <phoneticPr fontId="2" type="noConversion"/>
  </si>
  <si>
    <t>← 분산이 동질적이다.</t>
    <phoneticPr fontId="2" type="noConversion"/>
  </si>
  <si>
    <t>귀무가설을 기각하지 않는다.</t>
    <phoneticPr fontId="2" type="noConversion"/>
  </si>
  <si>
    <t>귀무가설을 기각한다.</t>
    <phoneticPr fontId="2" type="noConversion"/>
  </si>
  <si>
    <t>p-value가 유의적이다.</t>
    <phoneticPr fontId="2" type="noConversion"/>
  </si>
  <si>
    <t>p-value가 유의적이지 않다.</t>
    <phoneticPr fontId="2" type="noConversion"/>
  </si>
  <si>
    <t>before &gt; atfer 일것이다.</t>
    <phoneticPr fontId="2" type="noConversion"/>
  </si>
  <si>
    <t>μ1 ≠ μ2 일것이다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</si>
</sst>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29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Arial"/>
      <family val="2"/>
    </font>
    <font>
      <sz val="11"/>
      <color theme="1"/>
      <name val="Arial Unicode MS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Calibri"/>
      <family val="2"/>
      <charset val="161"/>
    </font>
    <font>
      <b/>
      <sz val="11"/>
      <color theme="1"/>
      <name val="맑은 고딕"/>
      <family val="2"/>
      <charset val="129"/>
    </font>
    <font>
      <sz val="11"/>
      <color theme="1"/>
      <name val="Calibri"/>
      <family val="3"/>
      <charset val="161"/>
    </font>
    <font>
      <sz val="11"/>
      <color theme="1"/>
      <name val="D2Coding"/>
      <family val="3"/>
      <charset val="129"/>
    </font>
    <font>
      <sz val="11"/>
      <color theme="1"/>
      <name val="맑은 고딕"/>
      <family val="3"/>
      <charset val="161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맑은 고딕"/>
      <family val="2"/>
      <charset val="129"/>
    </font>
    <font>
      <sz val="9"/>
      <color theme="1"/>
      <name val="맑은 고딕"/>
      <family val="3"/>
      <charset val="129"/>
      <scheme val="minor"/>
    </font>
    <font>
      <sz val="8"/>
      <color theme="1"/>
      <name val="Calibri"/>
      <family val="2"/>
      <charset val="161"/>
    </font>
    <font>
      <sz val="8"/>
      <color theme="1"/>
      <name val="맑은 고딕"/>
      <family val="2"/>
      <charset val="129"/>
      <scheme val="minor"/>
    </font>
    <font>
      <sz val="8"/>
      <color theme="1"/>
      <name val="Calibri"/>
      <family val="3"/>
      <charset val="161"/>
    </font>
    <font>
      <sz val="8"/>
      <color theme="1"/>
      <name val="맑은 고딕"/>
      <family val="3"/>
      <charset val="129"/>
    </font>
    <font>
      <b/>
      <sz val="11"/>
      <color theme="3" tint="0.24997711111789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Continuous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685355</xdr:colOff>
      <xdr:row>9</xdr:row>
      <xdr:rowOff>188466</xdr:rowOff>
    </xdr:from>
    <xdr:ext cx="2810320" cy="5449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E2F1216-1AD2-A5B6-3D97-25BF6471CB40}"/>
                </a:ext>
              </a:extLst>
            </xdr:cNvPr>
            <xdr:cNvSpPr txBox="1"/>
          </xdr:nvSpPr>
          <xdr:spPr>
            <a:xfrm>
              <a:off x="685355" y="2074416"/>
              <a:ext cx="2810320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acc>
                              <m:accPr>
                                <m:chr m:val="̅"/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−170</m:t>
                                </m:r>
                              </m:e>
                            </m:acc>
                          </m:num>
                          <m:den>
                            <m:f>
                              <m:f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num>
                              <m:den>
                                <m:rad>
                                  <m:radPr>
                                    <m:degHide m:val="on"/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</m:rad>
                              </m:den>
                            </m:f>
                          </m:den>
                        </m:f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&gt;</m:t>
                        </m:r>
                        <m:f>
                          <m:f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178−170</m:t>
                            </m:r>
                          </m:num>
                          <m:den>
                            <m:f>
                              <m:f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68</m:t>
                                </m:r>
                              </m:num>
                              <m:den>
                                <m:rad>
                                  <m:radPr>
                                    <m:degHide m:val="on"/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400</m:t>
                                    </m:r>
                                  </m:e>
                                </m:rad>
                              </m:den>
                            </m:f>
                          </m:den>
                        </m:f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E2F1216-1AD2-A5B6-3D97-25BF6471CB40}"/>
                </a:ext>
              </a:extLst>
            </xdr:cNvPr>
            <xdr:cNvSpPr txBox="1"/>
          </xdr:nvSpPr>
          <xdr:spPr>
            <a:xfrm>
              <a:off x="685355" y="2074416"/>
              <a:ext cx="2810320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=𝑃(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(𝑋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−170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𝑠/√𝑛)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&gt;(178−170)/(68/√400))</a:t>
              </a:r>
              <a:endParaRPr lang="ko-KR" altLang="en-US" sz="1100"/>
            </a:p>
          </xdr:txBody>
        </xdr:sp>
      </mc:Fallback>
    </mc:AlternateContent>
    <xdr:clientData/>
  </xdr:oneCellAnchor>
  <xdr:twoCellAnchor>
    <xdr:from>
      <xdr:col>2</xdr:col>
      <xdr:colOff>733425</xdr:colOff>
      <xdr:row>86</xdr:row>
      <xdr:rowOff>9525</xdr:rowOff>
    </xdr:from>
    <xdr:to>
      <xdr:col>3</xdr:col>
      <xdr:colOff>638175</xdr:colOff>
      <xdr:row>91</xdr:row>
      <xdr:rowOff>47625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40C23661-90F2-58CA-CBE5-8D6515ED779D}"/>
            </a:ext>
          </a:extLst>
        </xdr:cNvPr>
        <xdr:cNvCxnSpPr/>
      </xdr:nvCxnSpPr>
      <xdr:spPr>
        <a:xfrm flipH="1">
          <a:off x="2105025" y="18030825"/>
          <a:ext cx="90487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85</xdr:row>
      <xdr:rowOff>200025</xdr:rowOff>
    </xdr:from>
    <xdr:to>
      <xdr:col>9</xdr:col>
      <xdr:colOff>333375</xdr:colOff>
      <xdr:row>90</xdr:row>
      <xdr:rowOff>161925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BBD18B1-4812-2426-847E-F9850F378CF0}"/>
            </a:ext>
          </a:extLst>
        </xdr:cNvPr>
        <xdr:cNvCxnSpPr/>
      </xdr:nvCxnSpPr>
      <xdr:spPr>
        <a:xfrm>
          <a:off x="5829300" y="18011775"/>
          <a:ext cx="990600" cy="1162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89</xdr:row>
      <xdr:rowOff>85725</xdr:rowOff>
    </xdr:from>
    <xdr:to>
      <xdr:col>15</xdr:col>
      <xdr:colOff>38100</xdr:colOff>
      <xdr:row>97</xdr:row>
      <xdr:rowOff>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532CDD29-7C17-AFF8-BC4F-06F59C35E0F1}"/>
            </a:ext>
          </a:extLst>
        </xdr:cNvPr>
        <xdr:cNvSpPr/>
      </xdr:nvSpPr>
      <xdr:spPr>
        <a:xfrm>
          <a:off x="6381750" y="18888075"/>
          <a:ext cx="4257675" cy="1590675"/>
        </a:xfrm>
        <a:prstGeom prst="ellipse">
          <a:avLst/>
        </a:prstGeom>
        <a:noFill/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12</xdr:row>
      <xdr:rowOff>114300</xdr:rowOff>
    </xdr:from>
    <xdr:to>
      <xdr:col>11</xdr:col>
      <xdr:colOff>619125</xdr:colOff>
      <xdr:row>12</xdr:row>
      <xdr:rowOff>133350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0CCC9B4-40D5-21D6-8719-77DB88C2F153}"/>
            </a:ext>
          </a:extLst>
        </xdr:cNvPr>
        <xdr:cNvCxnSpPr/>
      </xdr:nvCxnSpPr>
      <xdr:spPr>
        <a:xfrm flipH="1">
          <a:off x="10391775" y="2647950"/>
          <a:ext cx="15430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12</xdr:row>
      <xdr:rowOff>114300</xdr:rowOff>
    </xdr:from>
    <xdr:to>
      <xdr:col>7</xdr:col>
      <xdr:colOff>647700</xdr:colOff>
      <xdr:row>12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264D386-E428-8816-BAEF-F1CC9F3D38CC}"/>
            </a:ext>
          </a:extLst>
        </xdr:cNvPr>
        <xdr:cNvCxnSpPr/>
      </xdr:nvCxnSpPr>
      <xdr:spPr>
        <a:xfrm flipH="1">
          <a:off x="5095875" y="2638425"/>
          <a:ext cx="16002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95250</xdr:rowOff>
    </xdr:from>
    <xdr:to>
      <xdr:col>8</xdr:col>
      <xdr:colOff>657225</xdr:colOff>
      <xdr:row>11</xdr:row>
      <xdr:rowOff>95250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82573D9-7ADD-3F6F-7865-5C11867D7BB4}"/>
            </a:ext>
          </a:extLst>
        </xdr:cNvPr>
        <xdr:cNvCxnSpPr/>
      </xdr:nvCxnSpPr>
      <xdr:spPr>
        <a:xfrm flipH="1">
          <a:off x="5762625" y="2409825"/>
          <a:ext cx="16287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13</xdr:row>
      <xdr:rowOff>161925</xdr:rowOff>
    </xdr:from>
    <xdr:to>
      <xdr:col>8</xdr:col>
      <xdr:colOff>600075</xdr:colOff>
      <xdr:row>18</xdr:row>
      <xdr:rowOff>47625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B27147E-4433-CF62-7D3F-692DFCBD3A36}"/>
            </a:ext>
          </a:extLst>
        </xdr:cNvPr>
        <xdr:cNvCxnSpPr/>
      </xdr:nvCxnSpPr>
      <xdr:spPr>
        <a:xfrm flipH="1" flipV="1">
          <a:off x="5800725" y="2895600"/>
          <a:ext cx="1533525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7EF1-BD23-48CB-9DCE-6E5B075B9030}">
  <dimension ref="A2:K147"/>
  <sheetViews>
    <sheetView topLeftCell="A123" workbookViewId="0">
      <selection activeCell="F132" sqref="F132"/>
    </sheetView>
  </sheetViews>
  <sheetFormatPr defaultRowHeight="17"/>
  <cols>
    <col min="2" max="2" width="12.75" bestFit="1" customWidth="1"/>
    <col min="3" max="4" width="13.08203125" bestFit="1" customWidth="1"/>
    <col min="5" max="5" width="23.25" bestFit="1" customWidth="1"/>
    <col min="6" max="6" width="12.75" bestFit="1" customWidth="1"/>
    <col min="7" max="7" width="13.75" bestFit="1" customWidth="1"/>
  </cols>
  <sheetData>
    <row r="2" spans="2:3">
      <c r="B2" t="s">
        <v>0</v>
      </c>
    </row>
    <row r="4" spans="2:3">
      <c r="B4" t="s">
        <v>1</v>
      </c>
    </row>
    <row r="5" spans="2:3">
      <c r="C5" t="s">
        <v>2</v>
      </c>
    </row>
    <row r="7" spans="2:3">
      <c r="C7" t="s">
        <v>3</v>
      </c>
    </row>
    <row r="9" spans="2:3">
      <c r="B9" t="s">
        <v>4</v>
      </c>
    </row>
    <row r="15" spans="2:3">
      <c r="B15" t="s">
        <v>5</v>
      </c>
    </row>
    <row r="17" spans="2:7">
      <c r="C17">
        <f>1-_xlfn.T.DIST(2.35,399,1)</f>
        <v>9.6299060861037011E-3</v>
      </c>
    </row>
    <row r="19" spans="2:7">
      <c r="B19" t="s">
        <v>6</v>
      </c>
    </row>
    <row r="23" spans="2:7">
      <c r="B23" t="s">
        <v>9</v>
      </c>
      <c r="E23" t="s">
        <v>10</v>
      </c>
    </row>
    <row r="24" spans="2:7">
      <c r="B24" s="1" t="s">
        <v>7</v>
      </c>
      <c r="C24" s="1" t="s">
        <v>8</v>
      </c>
      <c r="E24" s="1" t="s">
        <v>11</v>
      </c>
      <c r="F24" s="1" t="s">
        <v>7</v>
      </c>
      <c r="G24" s="1" t="s">
        <v>8</v>
      </c>
    </row>
    <row r="25" spans="2:7">
      <c r="B25" s="2">
        <v>61228</v>
      </c>
      <c r="C25" s="2">
        <v>73361</v>
      </c>
      <c r="E25" s="2">
        <v>1</v>
      </c>
      <c r="F25" s="2">
        <v>95171</v>
      </c>
      <c r="G25" s="2">
        <v>89329</v>
      </c>
    </row>
    <row r="26" spans="2:7">
      <c r="B26" s="2">
        <v>51836</v>
      </c>
      <c r="C26" s="2">
        <v>36956</v>
      </c>
      <c r="E26" s="2">
        <v>2</v>
      </c>
      <c r="F26" s="2">
        <v>88009</v>
      </c>
      <c r="G26" s="2">
        <v>92705</v>
      </c>
    </row>
    <row r="27" spans="2:7">
      <c r="B27" s="2">
        <v>20620</v>
      </c>
      <c r="C27" s="2">
        <v>63627</v>
      </c>
      <c r="E27" s="2">
        <v>3</v>
      </c>
      <c r="F27" s="2">
        <v>98089</v>
      </c>
      <c r="G27" s="2">
        <v>99205</v>
      </c>
    </row>
    <row r="28" spans="2:7">
      <c r="B28" s="2">
        <v>73356</v>
      </c>
      <c r="C28" s="2">
        <v>71069</v>
      </c>
      <c r="E28" s="2">
        <v>4</v>
      </c>
      <c r="F28" s="2">
        <v>106322</v>
      </c>
      <c r="G28" s="2">
        <v>99003</v>
      </c>
    </row>
    <row r="29" spans="2:7">
      <c r="B29" s="2">
        <v>84186</v>
      </c>
      <c r="C29" s="2">
        <v>40203</v>
      </c>
      <c r="E29" s="2">
        <v>5</v>
      </c>
      <c r="F29" s="2">
        <v>74566</v>
      </c>
      <c r="G29" s="2">
        <v>74825</v>
      </c>
    </row>
    <row r="30" spans="2:7">
      <c r="B30" s="2">
        <v>79782</v>
      </c>
      <c r="C30" s="2">
        <v>97097</v>
      </c>
      <c r="E30" s="2">
        <v>6</v>
      </c>
      <c r="F30" s="2">
        <v>87089</v>
      </c>
      <c r="G30" s="2">
        <v>77038</v>
      </c>
    </row>
    <row r="31" spans="2:7">
      <c r="B31" s="2">
        <v>29523</v>
      </c>
      <c r="C31" s="2">
        <v>49442</v>
      </c>
      <c r="E31" s="2">
        <v>7</v>
      </c>
      <c r="F31" s="2">
        <v>88664</v>
      </c>
      <c r="G31" s="2">
        <v>78272</v>
      </c>
    </row>
    <row r="32" spans="2:7">
      <c r="B32" s="2">
        <v>80645</v>
      </c>
      <c r="C32" s="2">
        <v>75188</v>
      </c>
      <c r="E32" s="2">
        <v>8</v>
      </c>
      <c r="F32" s="2">
        <v>71200</v>
      </c>
      <c r="G32" s="2">
        <v>59462</v>
      </c>
    </row>
    <row r="33" spans="2:7">
      <c r="B33" s="2">
        <v>76125</v>
      </c>
      <c r="C33" s="2">
        <v>59854</v>
      </c>
      <c r="E33" s="2">
        <v>9</v>
      </c>
      <c r="F33" s="2">
        <v>69367</v>
      </c>
      <c r="G33" s="2">
        <v>51555</v>
      </c>
    </row>
    <row r="34" spans="2:7">
      <c r="B34" s="2">
        <v>62531</v>
      </c>
      <c r="C34" s="2">
        <v>79816</v>
      </c>
      <c r="E34" s="2">
        <v>10</v>
      </c>
      <c r="F34" s="2">
        <v>82618</v>
      </c>
      <c r="G34" s="2">
        <v>81591</v>
      </c>
    </row>
    <row r="35" spans="2:7">
      <c r="B35" s="2">
        <v>77073</v>
      </c>
      <c r="C35" s="2">
        <v>51943</v>
      </c>
      <c r="E35" s="2">
        <v>11</v>
      </c>
      <c r="F35" s="2">
        <v>69131</v>
      </c>
      <c r="G35" s="2">
        <v>68110</v>
      </c>
    </row>
    <row r="36" spans="2:7">
      <c r="B36" s="2">
        <v>86705</v>
      </c>
      <c r="C36" s="2">
        <v>35272</v>
      </c>
      <c r="E36" s="2">
        <v>12</v>
      </c>
      <c r="F36" s="2">
        <v>58187</v>
      </c>
      <c r="G36" s="2">
        <v>54970</v>
      </c>
    </row>
    <row r="37" spans="2:7">
      <c r="B37" s="2">
        <v>70286</v>
      </c>
      <c r="C37" s="2">
        <v>60631</v>
      </c>
      <c r="E37" s="2">
        <v>13</v>
      </c>
      <c r="F37" s="2">
        <v>64718</v>
      </c>
      <c r="G37" s="2">
        <v>68675</v>
      </c>
    </row>
    <row r="38" spans="2:7">
      <c r="B38" s="2">
        <v>63196</v>
      </c>
      <c r="C38" s="2">
        <v>63567</v>
      </c>
      <c r="E38" s="2">
        <v>14</v>
      </c>
      <c r="F38" s="2">
        <v>67716</v>
      </c>
      <c r="G38" s="2">
        <v>54110</v>
      </c>
    </row>
    <row r="39" spans="2:7">
      <c r="B39" s="2">
        <v>64358</v>
      </c>
      <c r="C39" s="2">
        <v>69423</v>
      </c>
      <c r="E39" s="2">
        <v>15</v>
      </c>
      <c r="F39" s="2">
        <v>49296</v>
      </c>
      <c r="G39" s="2">
        <v>46467</v>
      </c>
    </row>
    <row r="40" spans="2:7">
      <c r="B40" s="2">
        <v>47915</v>
      </c>
      <c r="C40" s="2">
        <v>68421</v>
      </c>
      <c r="E40" s="2">
        <v>16</v>
      </c>
      <c r="F40" s="2">
        <v>56625</v>
      </c>
      <c r="G40" s="2">
        <v>53559</v>
      </c>
    </row>
    <row r="41" spans="2:7">
      <c r="B41" s="2">
        <v>86792</v>
      </c>
      <c r="C41" s="2">
        <v>56276</v>
      </c>
      <c r="E41" s="2">
        <v>17</v>
      </c>
      <c r="F41" s="2">
        <v>63728</v>
      </c>
      <c r="G41" s="2">
        <v>46793</v>
      </c>
    </row>
    <row r="42" spans="2:7">
      <c r="B42" s="2">
        <v>75155</v>
      </c>
      <c r="C42" s="2">
        <v>47510</v>
      </c>
      <c r="E42" s="2">
        <v>18</v>
      </c>
      <c r="F42" s="2">
        <v>55425</v>
      </c>
      <c r="G42" s="2">
        <v>39984</v>
      </c>
    </row>
    <row r="43" spans="2:7">
      <c r="B43" s="2">
        <v>65948</v>
      </c>
      <c r="C43" s="2">
        <v>58925</v>
      </c>
      <c r="E43" s="2">
        <v>19</v>
      </c>
      <c r="F43" s="2">
        <v>37898</v>
      </c>
      <c r="G43" s="2">
        <v>30137</v>
      </c>
    </row>
    <row r="44" spans="2:7">
      <c r="B44" s="2">
        <v>29392</v>
      </c>
      <c r="C44" s="2">
        <v>78704</v>
      </c>
      <c r="E44" s="2">
        <v>20</v>
      </c>
      <c r="F44" s="2">
        <v>56244</v>
      </c>
      <c r="G44" s="2">
        <v>61965</v>
      </c>
    </row>
    <row r="45" spans="2:7">
      <c r="B45" s="2">
        <v>96382</v>
      </c>
      <c r="C45" s="2">
        <v>62553</v>
      </c>
      <c r="E45" s="2">
        <v>21</v>
      </c>
      <c r="F45" s="2">
        <v>51071</v>
      </c>
      <c r="G45" s="2">
        <v>47438</v>
      </c>
    </row>
    <row r="46" spans="2:7">
      <c r="B46" s="2">
        <v>80644</v>
      </c>
      <c r="C46" s="2">
        <v>81931</v>
      </c>
      <c r="E46" s="2">
        <v>22</v>
      </c>
      <c r="F46" s="2">
        <v>31235</v>
      </c>
      <c r="G46" s="2">
        <v>29662</v>
      </c>
    </row>
    <row r="47" spans="2:7">
      <c r="B47" s="2">
        <v>51389</v>
      </c>
      <c r="C47" s="2">
        <v>30867</v>
      </c>
      <c r="E47" s="2">
        <v>23</v>
      </c>
      <c r="F47" s="2">
        <v>32477</v>
      </c>
      <c r="G47" s="2">
        <v>33710</v>
      </c>
    </row>
    <row r="48" spans="2:7">
      <c r="B48" s="2">
        <v>61955</v>
      </c>
      <c r="C48" s="2">
        <v>49091</v>
      </c>
      <c r="E48" s="2">
        <v>24</v>
      </c>
      <c r="F48" s="2">
        <v>35274</v>
      </c>
      <c r="G48" s="2">
        <v>31989</v>
      </c>
    </row>
    <row r="49" spans="2:7">
      <c r="B49" s="2">
        <v>63573</v>
      </c>
      <c r="C49" s="2">
        <v>48843</v>
      </c>
      <c r="E49" s="2">
        <v>25</v>
      </c>
      <c r="F49" s="2">
        <v>45835</v>
      </c>
      <c r="G49" s="2">
        <v>38788</v>
      </c>
    </row>
    <row r="52" spans="2:7">
      <c r="B52" t="s">
        <v>12</v>
      </c>
    </row>
    <row r="53" spans="2:7">
      <c r="B53" t="s">
        <v>13</v>
      </c>
    </row>
    <row r="55" spans="2:7">
      <c r="B55" t="s">
        <v>14</v>
      </c>
    </row>
    <row r="57" spans="2:7">
      <c r="B57" t="s">
        <v>15</v>
      </c>
    </row>
    <row r="59" spans="2:7">
      <c r="B59" t="s">
        <v>16</v>
      </c>
    </row>
    <row r="61" spans="2:7">
      <c r="B61" t="s">
        <v>17</v>
      </c>
    </row>
    <row r="63" spans="2:7">
      <c r="B63" s="3" t="s">
        <v>18</v>
      </c>
    </row>
    <row r="65" spans="2:10">
      <c r="B65" s="3" t="s">
        <v>19</v>
      </c>
    </row>
    <row r="67" spans="2:10">
      <c r="B67" t="s">
        <v>20</v>
      </c>
    </row>
    <row r="69" spans="2:10">
      <c r="B69" s="4" t="s">
        <v>21</v>
      </c>
    </row>
    <row r="70" spans="2:10">
      <c r="D70" s="5" t="s">
        <v>30</v>
      </c>
    </row>
    <row r="71" spans="2:10">
      <c r="D71" s="5" t="s">
        <v>31</v>
      </c>
    </row>
    <row r="73" spans="2:10">
      <c r="C73" s="4" t="s">
        <v>22</v>
      </c>
      <c r="J73" s="4" t="s">
        <v>27</v>
      </c>
    </row>
    <row r="74" spans="2:10">
      <c r="C74" t="s">
        <v>23</v>
      </c>
      <c r="J74" t="s">
        <v>26</v>
      </c>
    </row>
    <row r="75" spans="2:10">
      <c r="C75" t="s">
        <v>24</v>
      </c>
      <c r="J75" t="s">
        <v>28</v>
      </c>
    </row>
    <row r="76" spans="2:10">
      <c r="C76" t="s">
        <v>25</v>
      </c>
      <c r="J76" t="s">
        <v>29</v>
      </c>
    </row>
    <row r="80" spans="2:10">
      <c r="B80" t="s">
        <v>20</v>
      </c>
    </row>
    <row r="82" spans="2:11">
      <c r="B82" s="4" t="s">
        <v>32</v>
      </c>
    </row>
    <row r="85" spans="2:11">
      <c r="E85" s="6" t="s">
        <v>33</v>
      </c>
    </row>
    <row r="89" spans="2:11" ht="28.5" customHeight="1">
      <c r="C89" s="7" t="s">
        <v>34</v>
      </c>
      <c r="J89" s="7" t="s">
        <v>35</v>
      </c>
    </row>
    <row r="93" spans="2:11">
      <c r="B93" s="6" t="s">
        <v>37</v>
      </c>
      <c r="J93" s="6" t="s">
        <v>36</v>
      </c>
    </row>
    <row r="95" spans="2:11">
      <c r="C95" s="4" t="s">
        <v>38</v>
      </c>
      <c r="K95" s="4" t="s">
        <v>39</v>
      </c>
    </row>
    <row r="102" spans="1:5">
      <c r="B102" t="s">
        <v>40</v>
      </c>
    </row>
    <row r="104" spans="1:5">
      <c r="B104" t="s">
        <v>41</v>
      </c>
    </row>
    <row r="106" spans="1:5">
      <c r="B106" t="s">
        <v>42</v>
      </c>
      <c r="C106" t="s">
        <v>43</v>
      </c>
      <c r="E106" t="s">
        <v>49</v>
      </c>
    </row>
    <row r="107" spans="1:5">
      <c r="A107" t="s">
        <v>44</v>
      </c>
      <c r="B107">
        <f>AVERAGE(B25:B49)</f>
        <v>65623.8</v>
      </c>
      <c r="C107">
        <f>AVERAGE(C25:C49)</f>
        <v>60422.8</v>
      </c>
      <c r="E107">
        <f>B107-C107</f>
        <v>5201</v>
      </c>
    </row>
    <row r="108" spans="1:5">
      <c r="A108" t="s">
        <v>45</v>
      </c>
      <c r="B108">
        <f>_xlfn.VAR.S(B25:B49)</f>
        <v>360433294.25</v>
      </c>
      <c r="C108">
        <f>_xlfn.VAR.S(C25:C49)</f>
        <v>262228558.66666666</v>
      </c>
    </row>
    <row r="109" spans="1:5">
      <c r="A109" t="s">
        <v>46</v>
      </c>
      <c r="B109">
        <v>25</v>
      </c>
      <c r="C109">
        <v>25</v>
      </c>
    </row>
    <row r="110" spans="1:5">
      <c r="A110" t="s">
        <v>53</v>
      </c>
      <c r="B110">
        <f>B109-1</f>
        <v>24</v>
      </c>
      <c r="C110">
        <f>C109-1</f>
        <v>24</v>
      </c>
    </row>
    <row r="112" spans="1:5">
      <c r="B112" t="s">
        <v>47</v>
      </c>
      <c r="C112" s="3" t="s">
        <v>48</v>
      </c>
    </row>
    <row r="114" spans="2:7">
      <c r="B114" s="3" t="s">
        <v>54</v>
      </c>
    </row>
    <row r="116" spans="2:7">
      <c r="B116" s="3" t="s">
        <v>72</v>
      </c>
    </row>
    <row r="118" spans="2:7">
      <c r="B118" s="5" t="s">
        <v>73</v>
      </c>
    </row>
    <row r="122" spans="2:7">
      <c r="B122" t="s">
        <v>49</v>
      </c>
    </row>
    <row r="123" spans="2:7">
      <c r="B123">
        <f t="shared" ref="B123:B147" si="0">B25-C25</f>
        <v>-12133</v>
      </c>
      <c r="D123" s="12" t="s">
        <v>51</v>
      </c>
      <c r="E123" s="12" t="s">
        <v>53</v>
      </c>
      <c r="F123" s="8" t="s">
        <v>69</v>
      </c>
      <c r="G123" s="8" t="s">
        <v>70</v>
      </c>
    </row>
    <row r="124" spans="2:7">
      <c r="B124">
        <f t="shared" si="0"/>
        <v>14880</v>
      </c>
      <c r="D124" s="12">
        <f>AVERAGE(B123:B147)</f>
        <v>5201</v>
      </c>
      <c r="E124" s="12">
        <f>B109+C109-2</f>
        <v>48</v>
      </c>
      <c r="F124" s="8">
        <f>(B110*B108+C110*C108)/(B110+C110)</f>
        <v>311330926.45833331</v>
      </c>
      <c r="G124" s="8">
        <f>F125*SQRT(2/25)</f>
        <v>4990.6386481758682</v>
      </c>
    </row>
    <row r="125" spans="2:7">
      <c r="B125">
        <f t="shared" si="0"/>
        <v>-43007</v>
      </c>
      <c r="F125">
        <f>SQRT(F124)</f>
        <v>17644.572152884106</v>
      </c>
    </row>
    <row r="126" spans="2:7">
      <c r="B126">
        <f t="shared" si="0"/>
        <v>2287</v>
      </c>
    </row>
    <row r="127" spans="2:7">
      <c r="B127">
        <f t="shared" si="0"/>
        <v>43983</v>
      </c>
      <c r="D127">
        <f>_xlfn.T.INV(0.95,48)</f>
        <v>1.6772241961243386</v>
      </c>
    </row>
    <row r="128" spans="2:7">
      <c r="B128">
        <f t="shared" si="0"/>
        <v>-17315</v>
      </c>
    </row>
    <row r="129" spans="2:6">
      <c r="B129">
        <f t="shared" si="0"/>
        <v>-19919</v>
      </c>
      <c r="D129" s="8" t="s">
        <v>55</v>
      </c>
      <c r="E129" s="8" t="s">
        <v>56</v>
      </c>
    </row>
    <row r="130" spans="2:6">
      <c r="B130">
        <f t="shared" si="0"/>
        <v>5457</v>
      </c>
      <c r="D130" s="8">
        <f>(D124-0)/(SQRT(F124)*SQRT(2/25))</f>
        <v>1.0421511887864334</v>
      </c>
      <c r="E130" s="8">
        <f>_xlfn.T.DIST.RT(D130,48)</f>
        <v>0.15128113564016779</v>
      </c>
      <c r="F130" t="s">
        <v>71</v>
      </c>
    </row>
    <row r="131" spans="2:6">
      <c r="B131">
        <f t="shared" si="0"/>
        <v>16271</v>
      </c>
    </row>
    <row r="132" spans="2:6">
      <c r="B132">
        <f t="shared" si="0"/>
        <v>-17285</v>
      </c>
    </row>
    <row r="133" spans="2:6">
      <c r="B133">
        <f t="shared" si="0"/>
        <v>25130</v>
      </c>
    </row>
    <row r="134" spans="2:6">
      <c r="B134">
        <f t="shared" si="0"/>
        <v>51433</v>
      </c>
    </row>
    <row r="135" spans="2:6">
      <c r="B135">
        <f t="shared" si="0"/>
        <v>9655</v>
      </c>
    </row>
    <row r="136" spans="2:6">
      <c r="B136">
        <f t="shared" si="0"/>
        <v>-371</v>
      </c>
    </row>
    <row r="137" spans="2:6">
      <c r="B137">
        <f t="shared" si="0"/>
        <v>-5065</v>
      </c>
    </row>
    <row r="138" spans="2:6">
      <c r="B138">
        <f t="shared" si="0"/>
        <v>-20506</v>
      </c>
    </row>
    <row r="139" spans="2:6">
      <c r="B139">
        <f t="shared" si="0"/>
        <v>30516</v>
      </c>
    </row>
    <row r="140" spans="2:6">
      <c r="B140">
        <f t="shared" si="0"/>
        <v>27645</v>
      </c>
    </row>
    <row r="141" spans="2:6">
      <c r="B141">
        <f t="shared" si="0"/>
        <v>7023</v>
      </c>
    </row>
    <row r="142" spans="2:6">
      <c r="B142">
        <f t="shared" si="0"/>
        <v>-49312</v>
      </c>
    </row>
    <row r="143" spans="2:6">
      <c r="B143">
        <f t="shared" si="0"/>
        <v>33829</v>
      </c>
    </row>
    <row r="144" spans="2:6">
      <c r="B144">
        <f t="shared" si="0"/>
        <v>-1287</v>
      </c>
    </row>
    <row r="145" spans="2:2">
      <c r="B145">
        <f t="shared" si="0"/>
        <v>20522</v>
      </c>
    </row>
    <row r="146" spans="2:2">
      <c r="B146">
        <f t="shared" si="0"/>
        <v>12864</v>
      </c>
    </row>
    <row r="147" spans="2:2">
      <c r="B147">
        <f t="shared" si="0"/>
        <v>14730</v>
      </c>
    </row>
  </sheetData>
  <phoneticPr fontId="2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C472-F38E-4BE4-92B9-574DA0E55F5C}">
  <dimension ref="A1:F26"/>
  <sheetViews>
    <sheetView workbookViewId="0">
      <selection activeCell="D24" sqref="D24"/>
    </sheetView>
  </sheetViews>
  <sheetFormatPr defaultRowHeight="17"/>
  <cols>
    <col min="4" max="4" width="17.83203125" bestFit="1" customWidth="1"/>
    <col min="5" max="6" width="12.75" bestFit="1" customWidth="1"/>
  </cols>
  <sheetData>
    <row r="1" spans="1:6">
      <c r="A1" s="1" t="s">
        <v>7</v>
      </c>
      <c r="B1" s="1" t="s">
        <v>8</v>
      </c>
    </row>
    <row r="2" spans="1:6">
      <c r="A2" s="2">
        <v>61228</v>
      </c>
      <c r="B2" s="2">
        <v>73361</v>
      </c>
      <c r="D2" t="s">
        <v>57</v>
      </c>
    </row>
    <row r="3" spans="1:6" ht="17.5" thickBot="1">
      <c r="A3" s="2">
        <v>51836</v>
      </c>
      <c r="B3" s="2">
        <v>36956</v>
      </c>
    </row>
    <row r="4" spans="1:6">
      <c r="A4" s="2">
        <v>20620</v>
      </c>
      <c r="B4" s="2">
        <v>63627</v>
      </c>
      <c r="D4" s="10"/>
      <c r="E4" s="10" t="s">
        <v>58</v>
      </c>
      <c r="F4" s="10" t="s">
        <v>59</v>
      </c>
    </row>
    <row r="5" spans="1:6">
      <c r="A5" s="2">
        <v>73356</v>
      </c>
      <c r="B5" s="2">
        <v>71069</v>
      </c>
      <c r="D5" t="s">
        <v>50</v>
      </c>
      <c r="E5">
        <v>65623.8</v>
      </c>
      <c r="F5">
        <v>60422.8</v>
      </c>
    </row>
    <row r="6" spans="1:6">
      <c r="A6" s="2">
        <v>84186</v>
      </c>
      <c r="B6" s="2">
        <v>40203</v>
      </c>
      <c r="D6" t="s">
        <v>60</v>
      </c>
      <c r="E6">
        <v>360433294.25</v>
      </c>
      <c r="F6">
        <v>262228558.66666666</v>
      </c>
    </row>
    <row r="7" spans="1:6">
      <c r="A7" s="2">
        <v>79782</v>
      </c>
      <c r="B7" s="2">
        <v>97097</v>
      </c>
      <c r="D7" t="s">
        <v>61</v>
      </c>
      <c r="E7">
        <v>25</v>
      </c>
      <c r="F7">
        <v>25</v>
      </c>
    </row>
    <row r="8" spans="1:6">
      <c r="A8" s="2">
        <v>29523</v>
      </c>
      <c r="B8" s="2">
        <v>49442</v>
      </c>
      <c r="D8" s="11" t="s">
        <v>62</v>
      </c>
      <c r="E8" s="11">
        <v>311330926.45833331</v>
      </c>
    </row>
    <row r="9" spans="1:6">
      <c r="A9" s="2">
        <v>80645</v>
      </c>
      <c r="B9" s="2">
        <v>75188</v>
      </c>
      <c r="D9" t="s">
        <v>63</v>
      </c>
      <c r="E9">
        <v>0</v>
      </c>
    </row>
    <row r="10" spans="1:6">
      <c r="A10" s="2">
        <v>76125</v>
      </c>
      <c r="B10" s="2">
        <v>59854</v>
      </c>
      <c r="D10" t="s">
        <v>52</v>
      </c>
      <c r="E10">
        <v>48</v>
      </c>
    </row>
    <row r="11" spans="1:6">
      <c r="A11" s="2">
        <v>62531</v>
      </c>
      <c r="B11" s="2">
        <v>79816</v>
      </c>
      <c r="D11" s="11" t="s">
        <v>64</v>
      </c>
      <c r="E11" s="11">
        <v>1.0421511887864332</v>
      </c>
    </row>
    <row r="12" spans="1:6">
      <c r="A12" s="2">
        <v>77073</v>
      </c>
      <c r="B12" s="2">
        <v>51943</v>
      </c>
      <c r="D12" s="11" t="s">
        <v>65</v>
      </c>
      <c r="E12" s="11">
        <v>0.15128113564016779</v>
      </c>
    </row>
    <row r="13" spans="1:6">
      <c r="A13" s="2">
        <v>86705</v>
      </c>
      <c r="B13" s="2">
        <v>35272</v>
      </c>
      <c r="D13" t="s">
        <v>66</v>
      </c>
      <c r="E13">
        <v>1.6772241961243386</v>
      </c>
    </row>
    <row r="14" spans="1:6">
      <c r="A14" s="2">
        <v>70286</v>
      </c>
      <c r="B14" s="2">
        <v>60631</v>
      </c>
      <c r="D14" t="s">
        <v>67</v>
      </c>
      <c r="E14">
        <v>0.30256227128033558</v>
      </c>
    </row>
    <row r="15" spans="1:6" ht="17.5" thickBot="1">
      <c r="A15" s="2">
        <v>63196</v>
      </c>
      <c r="B15" s="2">
        <v>63567</v>
      </c>
      <c r="D15" s="9" t="s">
        <v>68</v>
      </c>
      <c r="E15" s="9">
        <v>2.0106347576242314</v>
      </c>
      <c r="F15" s="9"/>
    </row>
    <row r="16" spans="1:6">
      <c r="A16" s="2">
        <v>64358</v>
      </c>
      <c r="B16" s="2">
        <v>69423</v>
      </c>
    </row>
    <row r="17" spans="1:2">
      <c r="A17" s="2">
        <v>47915</v>
      </c>
      <c r="B17" s="2">
        <v>68421</v>
      </c>
    </row>
    <row r="18" spans="1:2">
      <c r="A18" s="2">
        <v>86792</v>
      </c>
      <c r="B18" s="2">
        <v>56276</v>
      </c>
    </row>
    <row r="19" spans="1:2">
      <c r="A19" s="2">
        <v>75155</v>
      </c>
      <c r="B19" s="2">
        <v>47510</v>
      </c>
    </row>
    <row r="20" spans="1:2">
      <c r="A20" s="2">
        <v>65948</v>
      </c>
      <c r="B20" s="2">
        <v>58925</v>
      </c>
    </row>
    <row r="21" spans="1:2">
      <c r="A21" s="2">
        <v>29392</v>
      </c>
      <c r="B21" s="2">
        <v>78704</v>
      </c>
    </row>
    <row r="22" spans="1:2">
      <c r="A22" s="2">
        <v>96382</v>
      </c>
      <c r="B22" s="2">
        <v>62553</v>
      </c>
    </row>
    <row r="23" spans="1:2">
      <c r="A23" s="2">
        <v>80644</v>
      </c>
      <c r="B23" s="2">
        <v>81931</v>
      </c>
    </row>
    <row r="24" spans="1:2">
      <c r="A24" s="2">
        <v>51389</v>
      </c>
      <c r="B24" s="2">
        <v>30867</v>
      </c>
    </row>
    <row r="25" spans="1:2">
      <c r="A25" s="2">
        <v>61955</v>
      </c>
      <c r="B25" s="2">
        <v>49091</v>
      </c>
    </row>
    <row r="26" spans="1:2">
      <c r="A26" s="2">
        <v>63573</v>
      </c>
      <c r="B26" s="2">
        <v>48843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8DEF-66B6-4FE7-8BBC-8845B65FA72F}">
  <dimension ref="B2:L152"/>
  <sheetViews>
    <sheetView topLeftCell="A60" zoomScaleNormal="100" workbookViewId="0">
      <selection activeCell="E94" sqref="E94"/>
    </sheetView>
  </sheetViews>
  <sheetFormatPr defaultRowHeight="17"/>
  <cols>
    <col min="5" max="5" width="25.33203125" bestFit="1" customWidth="1"/>
    <col min="6" max="6" width="12.33203125" bestFit="1" customWidth="1"/>
    <col min="7" max="7" width="17.08203125" bestFit="1" customWidth="1"/>
    <col min="8" max="9" width="12.33203125" bestFit="1" customWidth="1"/>
  </cols>
  <sheetData>
    <row r="2" spans="2:8">
      <c r="B2" t="s">
        <v>74</v>
      </c>
    </row>
    <row r="4" spans="2:8">
      <c r="B4" t="s">
        <v>21</v>
      </c>
    </row>
    <row r="5" spans="2:8">
      <c r="C5" t="s">
        <v>75</v>
      </c>
      <c r="H5" t="s">
        <v>76</v>
      </c>
    </row>
    <row r="7" spans="2:8">
      <c r="C7" t="s">
        <v>77</v>
      </c>
    </row>
    <row r="10" spans="2:8">
      <c r="B10" t="s">
        <v>78</v>
      </c>
    </row>
    <row r="12" spans="2:8">
      <c r="C12" t="s">
        <v>80</v>
      </c>
      <c r="D12" s="13"/>
      <c r="E12" s="13"/>
      <c r="F12" s="13"/>
      <c r="H12" t="s">
        <v>79</v>
      </c>
    </row>
    <row r="14" spans="2:8">
      <c r="B14" t="s">
        <v>81</v>
      </c>
    </row>
    <row r="16" spans="2:8">
      <c r="B16" t="s">
        <v>82</v>
      </c>
    </row>
    <row r="18" spans="2:7">
      <c r="C18" t="s">
        <v>83</v>
      </c>
    </row>
    <row r="20" spans="2:7">
      <c r="B20" t="s">
        <v>84</v>
      </c>
    </row>
    <row r="21" spans="2:7">
      <c r="B21" t="s">
        <v>85</v>
      </c>
    </row>
    <row r="22" spans="2:7">
      <c r="B22" t="s">
        <v>86</v>
      </c>
    </row>
    <row r="24" spans="2:7">
      <c r="B24" t="s">
        <v>87</v>
      </c>
    </row>
    <row r="25" spans="2:7">
      <c r="B25" t="s">
        <v>88</v>
      </c>
    </row>
    <row r="27" spans="2:7">
      <c r="B27" t="s">
        <v>9</v>
      </c>
    </row>
    <row r="28" spans="2:7">
      <c r="B28" s="1" t="s">
        <v>7</v>
      </c>
      <c r="C28" s="1" t="s">
        <v>8</v>
      </c>
      <c r="F28" s="1" t="s">
        <v>7</v>
      </c>
      <c r="G28" s="1" t="s">
        <v>8</v>
      </c>
    </row>
    <row r="29" spans="2:7">
      <c r="B29" s="2">
        <v>61228</v>
      </c>
      <c r="C29" s="2">
        <v>73361</v>
      </c>
      <c r="E29" t="s">
        <v>44</v>
      </c>
      <c r="F29">
        <f>AVERAGE(B29:B53)</f>
        <v>65623.8</v>
      </c>
      <c r="G29">
        <f>AVERAGE(C29:C53)</f>
        <v>60422.8</v>
      </c>
    </row>
    <row r="30" spans="2:7">
      <c r="B30" s="2">
        <v>51836</v>
      </c>
      <c r="C30" s="2">
        <v>36956</v>
      </c>
      <c r="E30" s="11" t="s">
        <v>45</v>
      </c>
      <c r="F30" s="11">
        <f>_xlfn.VAR.S(B29:B53)</f>
        <v>360433294.25</v>
      </c>
      <c r="G30" s="11">
        <f>_xlfn.VAR.S(C29:C53)</f>
        <v>262228558.66666666</v>
      </c>
    </row>
    <row r="31" spans="2:7">
      <c r="B31" s="2">
        <v>20620</v>
      </c>
      <c r="C31" s="2">
        <v>63627</v>
      </c>
      <c r="E31" t="s">
        <v>46</v>
      </c>
      <c r="F31">
        <v>25</v>
      </c>
      <c r="G31">
        <v>25</v>
      </c>
    </row>
    <row r="32" spans="2:7">
      <c r="B32" s="2">
        <v>73356</v>
      </c>
      <c r="C32" s="2">
        <v>71069</v>
      </c>
      <c r="E32" t="s">
        <v>53</v>
      </c>
      <c r="F32">
        <f>F31-1</f>
        <v>24</v>
      </c>
      <c r="G32">
        <f>G31-1</f>
        <v>24</v>
      </c>
    </row>
    <row r="33" spans="2:11">
      <c r="B33" s="2">
        <v>84186</v>
      </c>
      <c r="C33" s="2">
        <v>40203</v>
      </c>
      <c r="E33" s="11" t="s">
        <v>89</v>
      </c>
      <c r="F33" s="11">
        <f>F30/G30</f>
        <v>1.3745005352684216</v>
      </c>
    </row>
    <row r="34" spans="2:11">
      <c r="B34" s="2">
        <v>79782</v>
      </c>
      <c r="C34" s="2">
        <v>97097</v>
      </c>
      <c r="E34" s="11" t="s">
        <v>90</v>
      </c>
      <c r="F34" s="11">
        <f>_xlfn.F.TEST(B29:B53,C29:C53)</f>
        <v>0.44160345300603149</v>
      </c>
      <c r="G34" t="s">
        <v>93</v>
      </c>
    </row>
    <row r="35" spans="2:11">
      <c r="B35" s="2">
        <v>29523</v>
      </c>
      <c r="C35" s="2">
        <v>49442</v>
      </c>
    </row>
    <row r="36" spans="2:11">
      <c r="B36" s="2">
        <v>80645</v>
      </c>
      <c r="C36" s="2">
        <v>75188</v>
      </c>
      <c r="E36" t="s">
        <v>101</v>
      </c>
      <c r="F36">
        <f>_xlfn.F.DIST(F33,24,24,1)</f>
        <v>0.77919827349698423</v>
      </c>
    </row>
    <row r="37" spans="2:11">
      <c r="B37" s="2">
        <v>76125</v>
      </c>
      <c r="C37" s="2">
        <v>59854</v>
      </c>
      <c r="E37" t="s">
        <v>100</v>
      </c>
      <c r="F37">
        <f>1-F36</f>
        <v>0.22080172650301577</v>
      </c>
    </row>
    <row r="38" spans="2:11">
      <c r="B38" s="2">
        <v>62531</v>
      </c>
      <c r="C38" s="2">
        <v>79816</v>
      </c>
      <c r="E38" s="11" t="s">
        <v>91</v>
      </c>
      <c r="F38" s="11">
        <f>_xlfn.F.INV(0.975,24,24)</f>
        <v>2.2692772776214256</v>
      </c>
      <c r="G38">
        <f>_xlfn.F.DIST(F38,24,24,1)</f>
        <v>0.97499999999999998</v>
      </c>
      <c r="H38" t="s">
        <v>94</v>
      </c>
    </row>
    <row r="39" spans="2:11">
      <c r="B39" s="2">
        <v>77073</v>
      </c>
      <c r="C39" s="2">
        <v>51943</v>
      </c>
      <c r="E39" s="11" t="s">
        <v>92</v>
      </c>
      <c r="F39" s="11">
        <f>_xlfn.F.INV(0.0255,24,24)</f>
        <v>0.44227660633246302</v>
      </c>
      <c r="G39">
        <f>_xlfn.F.DIST(F39,24,24,1)</f>
        <v>2.5499999999999908E-2</v>
      </c>
      <c r="H39" t="s">
        <v>95</v>
      </c>
    </row>
    <row r="40" spans="2:11">
      <c r="B40" s="2">
        <v>86705</v>
      </c>
      <c r="C40" s="2">
        <v>35272</v>
      </c>
      <c r="G40">
        <f>G38-G39</f>
        <v>0.94950000000000012</v>
      </c>
      <c r="H40">
        <f>ROUND(G40,2)</f>
        <v>0.95</v>
      </c>
    </row>
    <row r="41" spans="2:11">
      <c r="B41" s="2">
        <v>70286</v>
      </c>
      <c r="C41" s="2">
        <v>60631</v>
      </c>
    </row>
    <row r="42" spans="2:11">
      <c r="B42" s="2">
        <v>63196</v>
      </c>
      <c r="C42" s="2">
        <v>63567</v>
      </c>
      <c r="E42" s="11" t="s">
        <v>102</v>
      </c>
      <c r="F42" s="11"/>
      <c r="G42" s="11"/>
      <c r="H42" s="11"/>
      <c r="I42" s="11"/>
      <c r="J42" s="11"/>
      <c r="K42" s="11"/>
    </row>
    <row r="43" spans="2:11">
      <c r="B43" s="2">
        <v>64358</v>
      </c>
      <c r="C43" s="2">
        <v>69423</v>
      </c>
    </row>
    <row r="44" spans="2:11">
      <c r="B44" s="2">
        <v>47915</v>
      </c>
      <c r="C44" s="2">
        <v>68421</v>
      </c>
      <c r="E44" t="s">
        <v>96</v>
      </c>
    </row>
    <row r="45" spans="2:11" ht="17.5" thickBot="1">
      <c r="B45" s="2">
        <v>86792</v>
      </c>
      <c r="C45" s="2">
        <v>56276</v>
      </c>
    </row>
    <row r="46" spans="2:11">
      <c r="B46" s="2">
        <v>75155</v>
      </c>
      <c r="C46" s="2">
        <v>47510</v>
      </c>
      <c r="E46" s="10"/>
      <c r="F46" s="10" t="s">
        <v>7</v>
      </c>
      <c r="G46" s="10" t="s">
        <v>8</v>
      </c>
    </row>
    <row r="47" spans="2:11">
      <c r="B47" s="2">
        <v>65948</v>
      </c>
      <c r="C47" s="2">
        <v>58925</v>
      </c>
      <c r="E47" t="s">
        <v>50</v>
      </c>
      <c r="F47">
        <v>65623.8</v>
      </c>
      <c r="G47">
        <v>60422.8</v>
      </c>
    </row>
    <row r="48" spans="2:11">
      <c r="B48" s="2">
        <v>29392</v>
      </c>
      <c r="C48" s="2">
        <v>78704</v>
      </c>
      <c r="E48" s="11" t="s">
        <v>60</v>
      </c>
      <c r="F48" s="11">
        <v>360433294.25</v>
      </c>
      <c r="G48" s="11">
        <v>262228558.66666666</v>
      </c>
    </row>
    <row r="49" spans="2:7">
      <c r="B49" s="2">
        <v>96382</v>
      </c>
      <c r="C49" s="2">
        <v>62553</v>
      </c>
      <c r="E49" t="s">
        <v>61</v>
      </c>
      <c r="F49">
        <v>25</v>
      </c>
      <c r="G49">
        <v>25</v>
      </c>
    </row>
    <row r="50" spans="2:7">
      <c r="B50" s="2">
        <v>80644</v>
      </c>
      <c r="C50" s="2">
        <v>81931</v>
      </c>
      <c r="E50" t="s">
        <v>52</v>
      </c>
      <c r="F50">
        <v>24</v>
      </c>
      <c r="G50">
        <v>24</v>
      </c>
    </row>
    <row r="51" spans="2:7">
      <c r="B51" s="2">
        <v>51389</v>
      </c>
      <c r="C51" s="2">
        <v>30867</v>
      </c>
      <c r="E51" s="11" t="s">
        <v>97</v>
      </c>
      <c r="F51" s="11">
        <v>1.3745005352684216</v>
      </c>
    </row>
    <row r="52" spans="2:7">
      <c r="B52" s="2">
        <v>61955</v>
      </c>
      <c r="C52" s="2">
        <v>49091</v>
      </c>
      <c r="E52" t="s">
        <v>98</v>
      </c>
      <c r="F52">
        <v>0.22080172650301572</v>
      </c>
    </row>
    <row r="53" spans="2:7" ht="17.5" thickBot="1">
      <c r="B53" s="2">
        <v>63573</v>
      </c>
      <c r="C53" s="2">
        <v>48843</v>
      </c>
      <c r="E53" t="s">
        <v>99</v>
      </c>
      <c r="F53">
        <v>1.9837595684896132</v>
      </c>
      <c r="G53" s="9"/>
    </row>
    <row r="56" spans="2:7">
      <c r="B56" s="4" t="s">
        <v>110</v>
      </c>
    </row>
    <row r="58" spans="2:7">
      <c r="B58" t="s">
        <v>103</v>
      </c>
    </row>
    <row r="60" spans="2:7">
      <c r="B60" t="s">
        <v>104</v>
      </c>
    </row>
    <row r="62" spans="2:7">
      <c r="B62" t="s">
        <v>105</v>
      </c>
    </row>
    <row r="63" spans="2:7">
      <c r="D63" t="s">
        <v>106</v>
      </c>
    </row>
    <row r="64" spans="2:7">
      <c r="D64" t="s">
        <v>107</v>
      </c>
    </row>
    <row r="66" spans="2:3">
      <c r="B66" t="s">
        <v>108</v>
      </c>
    </row>
    <row r="68" spans="2:3">
      <c r="C68" t="s">
        <v>129</v>
      </c>
    </row>
    <row r="70" spans="2:3">
      <c r="B70" t="s">
        <v>109</v>
      </c>
    </row>
    <row r="72" spans="2:3">
      <c r="B72" t="s">
        <v>111</v>
      </c>
    </row>
    <row r="74" spans="2:3">
      <c r="B74" t="s">
        <v>112</v>
      </c>
    </row>
    <row r="75" spans="2:3">
      <c r="B75" t="s">
        <v>113</v>
      </c>
    </row>
    <row r="76" spans="2:3">
      <c r="B76" t="s">
        <v>114</v>
      </c>
    </row>
    <row r="77" spans="2:3">
      <c r="B77" t="s">
        <v>115</v>
      </c>
    </row>
    <row r="79" spans="2:3">
      <c r="B79" t="s">
        <v>116</v>
      </c>
    </row>
    <row r="80" spans="2:3">
      <c r="C80" t="s">
        <v>117</v>
      </c>
    </row>
    <row r="82" spans="2:9">
      <c r="B82" t="s">
        <v>118</v>
      </c>
    </row>
    <row r="84" spans="2:9">
      <c r="B84" s="1" t="s">
        <v>11</v>
      </c>
      <c r="C84" s="1" t="s">
        <v>7</v>
      </c>
      <c r="D84" s="1" t="s">
        <v>8</v>
      </c>
      <c r="E84" s="1" t="s">
        <v>119</v>
      </c>
    </row>
    <row r="85" spans="2:9">
      <c r="B85" s="2">
        <v>1</v>
      </c>
      <c r="C85" s="2">
        <v>95171</v>
      </c>
      <c r="D85" s="2">
        <v>89329</v>
      </c>
      <c r="E85">
        <f>C85-D85</f>
        <v>5842</v>
      </c>
      <c r="G85" t="s">
        <v>44</v>
      </c>
      <c r="H85">
        <f>AVERAGE(E85:E109)</f>
        <v>5064.5200000000004</v>
      </c>
    </row>
    <row r="86" spans="2:9">
      <c r="B86" s="2">
        <v>2</v>
      </c>
      <c r="C86" s="2">
        <v>88009</v>
      </c>
      <c r="D86" s="2">
        <v>92705</v>
      </c>
      <c r="E86">
        <f t="shared" ref="E86:E109" si="0">C86-D86</f>
        <v>-4696</v>
      </c>
      <c r="G86" t="s">
        <v>45</v>
      </c>
      <c r="H86">
        <f>_xlfn.VAR.S(E85:E109)</f>
        <v>44181217.093333334</v>
      </c>
    </row>
    <row r="87" spans="2:9">
      <c r="B87" s="2">
        <v>3</v>
      </c>
      <c r="C87" s="2">
        <v>98089</v>
      </c>
      <c r="D87" s="2">
        <v>99205</v>
      </c>
      <c r="E87">
        <f t="shared" si="0"/>
        <v>-1116</v>
      </c>
      <c r="G87" t="s">
        <v>46</v>
      </c>
      <c r="H87">
        <v>25</v>
      </c>
    </row>
    <row r="88" spans="2:9">
      <c r="B88" s="2">
        <v>4</v>
      </c>
      <c r="C88" s="2">
        <v>106322</v>
      </c>
      <c r="D88" s="2">
        <v>99003</v>
      </c>
      <c r="E88">
        <f t="shared" si="0"/>
        <v>7319</v>
      </c>
      <c r="G88" t="s">
        <v>53</v>
      </c>
      <c r="H88">
        <f>H87-1</f>
        <v>24</v>
      </c>
    </row>
    <row r="89" spans="2:9">
      <c r="B89" s="2">
        <v>5</v>
      </c>
      <c r="C89" s="2">
        <v>74566</v>
      </c>
      <c r="D89" s="2">
        <v>74825</v>
      </c>
      <c r="E89">
        <f t="shared" si="0"/>
        <v>-259</v>
      </c>
      <c r="G89" s="11" t="s">
        <v>144</v>
      </c>
      <c r="H89" s="11">
        <f>SQRT(H86/H87)</f>
        <v>1329.37905946097</v>
      </c>
    </row>
    <row r="90" spans="2:9">
      <c r="B90" s="2">
        <v>6</v>
      </c>
      <c r="C90" s="2">
        <v>87089</v>
      </c>
      <c r="D90" s="2">
        <v>77038</v>
      </c>
      <c r="E90">
        <f t="shared" si="0"/>
        <v>10051</v>
      </c>
      <c r="G90" s="11" t="s">
        <v>120</v>
      </c>
      <c r="H90" s="11">
        <f>H85/SQRT(H86/H87)</f>
        <v>3.809688413516561</v>
      </c>
    </row>
    <row r="91" spans="2:9">
      <c r="B91" s="2">
        <v>7</v>
      </c>
      <c r="C91" s="2">
        <v>88664</v>
      </c>
      <c r="D91" s="2">
        <v>78272</v>
      </c>
      <c r="E91">
        <f t="shared" si="0"/>
        <v>10392</v>
      </c>
      <c r="G91" t="s">
        <v>123</v>
      </c>
      <c r="H91">
        <f>_xlfn.T.DIST(H90,24,1)</f>
        <v>0.9995744570062205</v>
      </c>
    </row>
    <row r="92" spans="2:9">
      <c r="B92" s="2">
        <v>8</v>
      </c>
      <c r="C92" s="2">
        <v>71200</v>
      </c>
      <c r="D92" s="2">
        <v>59462</v>
      </c>
      <c r="E92">
        <f t="shared" si="0"/>
        <v>11738</v>
      </c>
      <c r="G92" s="11" t="s">
        <v>121</v>
      </c>
      <c r="H92" s="11">
        <f>_xlfn.T.DIST.RT(H90,24)</f>
        <v>4.2554299377949923E-4</v>
      </c>
      <c r="I92" t="s">
        <v>122</v>
      </c>
    </row>
    <row r="93" spans="2:9">
      <c r="B93" s="2">
        <v>9</v>
      </c>
      <c r="C93" s="2">
        <v>69367</v>
      </c>
      <c r="D93" s="2">
        <v>51555</v>
      </c>
      <c r="E93">
        <f t="shared" si="0"/>
        <v>17812</v>
      </c>
    </row>
    <row r="94" spans="2:9">
      <c r="B94" s="2">
        <v>10</v>
      </c>
      <c r="C94" s="2">
        <v>82618</v>
      </c>
      <c r="D94" s="2">
        <v>81591</v>
      </c>
      <c r="E94">
        <f t="shared" si="0"/>
        <v>1027</v>
      </c>
      <c r="G94" t="s">
        <v>124</v>
      </c>
      <c r="H94">
        <f>_xlfn.T.INV(0.05,24)</f>
        <v>-1.7108820799094284</v>
      </c>
    </row>
    <row r="95" spans="2:9">
      <c r="B95" s="2">
        <v>11</v>
      </c>
      <c r="C95" s="2">
        <v>69131</v>
      </c>
      <c r="D95" s="2">
        <v>68110</v>
      </c>
      <c r="E95">
        <f t="shared" si="0"/>
        <v>1021</v>
      </c>
      <c r="G95" s="11" t="s">
        <v>125</v>
      </c>
      <c r="H95" s="11">
        <f>_xlfn.T.INV(0.95,24)</f>
        <v>1.7108820799094284</v>
      </c>
      <c r="I95" t="s">
        <v>126</v>
      </c>
    </row>
    <row r="96" spans="2:9">
      <c r="B96" s="2">
        <v>12</v>
      </c>
      <c r="C96" s="2">
        <v>58187</v>
      </c>
      <c r="D96" s="2">
        <v>54970</v>
      </c>
      <c r="E96">
        <f t="shared" si="0"/>
        <v>3217</v>
      </c>
    </row>
    <row r="97" spans="2:9">
      <c r="B97" s="2">
        <v>13</v>
      </c>
      <c r="C97" s="2">
        <v>64718</v>
      </c>
      <c r="D97" s="2">
        <v>68675</v>
      </c>
      <c r="E97">
        <f t="shared" si="0"/>
        <v>-3957</v>
      </c>
      <c r="G97" t="s">
        <v>127</v>
      </c>
    </row>
    <row r="98" spans="2:9" ht="17.5" thickBot="1">
      <c r="B98" s="2">
        <v>14</v>
      </c>
      <c r="C98" s="2">
        <v>67716</v>
      </c>
      <c r="D98" s="2">
        <v>54110</v>
      </c>
      <c r="E98">
        <f t="shared" si="0"/>
        <v>13606</v>
      </c>
    </row>
    <row r="99" spans="2:9">
      <c r="B99" s="2">
        <v>15</v>
      </c>
      <c r="C99" s="2">
        <v>49296</v>
      </c>
      <c r="D99" s="2">
        <v>46467</v>
      </c>
      <c r="E99">
        <f t="shared" si="0"/>
        <v>2829</v>
      </c>
      <c r="G99" s="10"/>
      <c r="H99" s="10" t="s">
        <v>7</v>
      </c>
      <c r="I99" s="10" t="s">
        <v>8</v>
      </c>
    </row>
    <row r="100" spans="2:9">
      <c r="B100" s="2">
        <v>16</v>
      </c>
      <c r="C100" s="2">
        <v>56625</v>
      </c>
      <c r="D100" s="2">
        <v>53559</v>
      </c>
      <c r="E100">
        <f t="shared" si="0"/>
        <v>3066</v>
      </c>
      <c r="G100" t="s">
        <v>50</v>
      </c>
      <c r="H100">
        <v>65438.2</v>
      </c>
      <c r="I100">
        <v>60373.68</v>
      </c>
    </row>
    <row r="101" spans="2:9">
      <c r="B101" s="2">
        <v>17</v>
      </c>
      <c r="C101" s="2">
        <v>63728</v>
      </c>
      <c r="D101" s="2">
        <v>46793</v>
      </c>
      <c r="E101">
        <f t="shared" si="0"/>
        <v>16935</v>
      </c>
      <c r="G101" t="s">
        <v>60</v>
      </c>
      <c r="H101">
        <v>444981809.5</v>
      </c>
      <c r="I101">
        <v>469441784.64333344</v>
      </c>
    </row>
    <row r="102" spans="2:9">
      <c r="B102" s="2">
        <v>18</v>
      </c>
      <c r="C102" s="2">
        <v>55425</v>
      </c>
      <c r="D102" s="2">
        <v>39984</v>
      </c>
      <c r="E102">
        <f t="shared" si="0"/>
        <v>15441</v>
      </c>
      <c r="G102" t="s">
        <v>61</v>
      </c>
      <c r="H102">
        <v>25</v>
      </c>
      <c r="I102">
        <v>25</v>
      </c>
    </row>
    <row r="103" spans="2:9">
      <c r="B103" s="2">
        <v>19</v>
      </c>
      <c r="C103" s="2">
        <v>37898</v>
      </c>
      <c r="D103" s="2">
        <v>30137</v>
      </c>
      <c r="E103">
        <f t="shared" si="0"/>
        <v>7761</v>
      </c>
      <c r="G103" s="11" t="s">
        <v>128</v>
      </c>
      <c r="H103" s="11">
        <v>0.95202473384588193</v>
      </c>
    </row>
    <row r="104" spans="2:9">
      <c r="B104" s="2">
        <v>20</v>
      </c>
      <c r="C104" s="2">
        <v>56244</v>
      </c>
      <c r="D104" s="2">
        <v>61965</v>
      </c>
      <c r="E104">
        <f t="shared" si="0"/>
        <v>-5721</v>
      </c>
      <c r="G104" t="s">
        <v>63</v>
      </c>
      <c r="H104">
        <v>0</v>
      </c>
    </row>
    <row r="105" spans="2:9">
      <c r="B105" s="2">
        <v>21</v>
      </c>
      <c r="C105" s="2">
        <v>51071</v>
      </c>
      <c r="D105" s="2">
        <v>47438</v>
      </c>
      <c r="E105">
        <f t="shared" si="0"/>
        <v>3633</v>
      </c>
      <c r="G105" t="s">
        <v>52</v>
      </c>
      <c r="H105">
        <v>24</v>
      </c>
    </row>
    <row r="106" spans="2:9">
      <c r="B106" s="2">
        <v>22</v>
      </c>
      <c r="C106" s="2">
        <v>31235</v>
      </c>
      <c r="D106" s="2">
        <v>29662</v>
      </c>
      <c r="E106">
        <f t="shared" si="0"/>
        <v>1573</v>
      </c>
      <c r="G106" s="11" t="s">
        <v>64</v>
      </c>
      <c r="H106" s="11">
        <v>3.809688413516561</v>
      </c>
    </row>
    <row r="107" spans="2:9">
      <c r="B107" s="2">
        <v>23</v>
      </c>
      <c r="C107" s="2">
        <v>32477</v>
      </c>
      <c r="D107" s="2">
        <v>33710</v>
      </c>
      <c r="E107">
        <f t="shared" si="0"/>
        <v>-1233</v>
      </c>
      <c r="G107" s="11" t="s">
        <v>65</v>
      </c>
      <c r="H107" s="11">
        <v>4.2554299377949923E-4</v>
      </c>
    </row>
    <row r="108" spans="2:9">
      <c r="B108" s="2">
        <v>24</v>
      </c>
      <c r="C108" s="2">
        <v>35274</v>
      </c>
      <c r="D108" s="2">
        <v>31989</v>
      </c>
      <c r="E108">
        <f t="shared" si="0"/>
        <v>3285</v>
      </c>
      <c r="G108" s="11" t="s">
        <v>66</v>
      </c>
      <c r="H108" s="11">
        <v>1.7108820799094284</v>
      </c>
    </row>
    <row r="109" spans="2:9">
      <c r="B109" s="2">
        <v>25</v>
      </c>
      <c r="C109" s="2">
        <v>45835</v>
      </c>
      <c r="D109" s="2">
        <v>38788</v>
      </c>
      <c r="E109">
        <f t="shared" si="0"/>
        <v>7047</v>
      </c>
      <c r="G109" t="s">
        <v>67</v>
      </c>
      <c r="H109">
        <v>8.5108598755899846E-4</v>
      </c>
    </row>
    <row r="110" spans="2:9" ht="17.5" thickBot="1">
      <c r="G110" s="9" t="s">
        <v>68</v>
      </c>
      <c r="H110" s="9">
        <v>2.0638985616280254</v>
      </c>
      <c r="I110" s="9"/>
    </row>
    <row r="112" spans="2:9">
      <c r="B112" t="s">
        <v>130</v>
      </c>
    </row>
    <row r="113" spans="2:3">
      <c r="B113" t="s">
        <v>131</v>
      </c>
    </row>
    <row r="115" spans="2:3">
      <c r="B115" s="4" t="s">
        <v>132</v>
      </c>
    </row>
    <row r="117" spans="2:3">
      <c r="B117" s="4" t="s">
        <v>133</v>
      </c>
    </row>
    <row r="118" spans="2:3">
      <c r="B118" s="4"/>
    </row>
    <row r="119" spans="2:3">
      <c r="B119" s="6" t="s">
        <v>138</v>
      </c>
    </row>
    <row r="120" spans="2:3">
      <c r="B120" s="6"/>
      <c r="C120" t="s">
        <v>139</v>
      </c>
    </row>
    <row r="121" spans="2:3">
      <c r="B121" s="6"/>
    </row>
    <row r="122" spans="2:3">
      <c r="B122" s="6" t="s">
        <v>136</v>
      </c>
    </row>
    <row r="123" spans="2:3">
      <c r="B123" s="6"/>
      <c r="C123" t="s">
        <v>140</v>
      </c>
    </row>
    <row r="124" spans="2:3">
      <c r="B124" s="6"/>
    </row>
    <row r="125" spans="2:3">
      <c r="B125" s="6" t="s">
        <v>137</v>
      </c>
    </row>
    <row r="126" spans="2:3">
      <c r="B126" s="6"/>
    </row>
    <row r="128" spans="2:3">
      <c r="B128" s="4" t="s">
        <v>134</v>
      </c>
    </row>
    <row r="129" spans="2:2">
      <c r="B129" s="4"/>
    </row>
    <row r="130" spans="2:2">
      <c r="B130" s="14" t="s">
        <v>141</v>
      </c>
    </row>
    <row r="131" spans="2:2">
      <c r="B131" s="6"/>
    </row>
    <row r="132" spans="2:2">
      <c r="B132" s="6" t="s">
        <v>142</v>
      </c>
    </row>
    <row r="133" spans="2:2">
      <c r="B133" s="15" t="s">
        <v>145</v>
      </c>
    </row>
    <row r="134" spans="2:2">
      <c r="B134" s="14" t="s">
        <v>146</v>
      </c>
    </row>
    <row r="135" spans="2:2">
      <c r="B135" s="6"/>
    </row>
    <row r="136" spans="2:2">
      <c r="B136" s="4"/>
    </row>
    <row r="137" spans="2:2">
      <c r="B137" s="4" t="s">
        <v>135</v>
      </c>
    </row>
    <row r="139" spans="2:2">
      <c r="B139" s="14" t="s">
        <v>143</v>
      </c>
    </row>
    <row r="142" spans="2:2">
      <c r="B142" t="s">
        <v>147</v>
      </c>
    </row>
    <row r="144" spans="2:2">
      <c r="B144" t="s">
        <v>148</v>
      </c>
    </row>
    <row r="146" spans="2:12">
      <c r="B146" s="12" t="s">
        <v>152</v>
      </c>
      <c r="C146" s="12">
        <v>1</v>
      </c>
      <c r="D146" s="12">
        <v>2</v>
      </c>
      <c r="E146" s="12">
        <v>3</v>
      </c>
      <c r="F146" s="12">
        <v>4</v>
      </c>
      <c r="G146" s="12">
        <v>5</v>
      </c>
      <c r="H146" s="12">
        <v>6</v>
      </c>
      <c r="I146" s="12">
        <v>7</v>
      </c>
      <c r="J146" s="12">
        <v>8</v>
      </c>
      <c r="K146" s="12">
        <v>9</v>
      </c>
      <c r="L146" s="12">
        <v>10</v>
      </c>
    </row>
    <row r="147" spans="2:12">
      <c r="B147" s="12" t="s">
        <v>149</v>
      </c>
      <c r="C147" s="12">
        <v>80</v>
      </c>
      <c r="D147" s="12">
        <v>65</v>
      </c>
      <c r="E147" s="12">
        <v>77</v>
      </c>
      <c r="F147" s="12">
        <v>70</v>
      </c>
      <c r="G147" s="12">
        <v>82</v>
      </c>
      <c r="H147" s="12">
        <v>60</v>
      </c>
      <c r="I147" s="12">
        <v>78</v>
      </c>
      <c r="J147" s="12">
        <v>82</v>
      </c>
      <c r="K147" s="12">
        <v>79</v>
      </c>
      <c r="L147" s="12">
        <v>76</v>
      </c>
    </row>
    <row r="148" spans="2:12">
      <c r="B148" s="12" t="s">
        <v>150</v>
      </c>
      <c r="C148" s="12">
        <v>77</v>
      </c>
      <c r="D148" s="12">
        <v>64</v>
      </c>
      <c r="E148" s="12">
        <v>77.5</v>
      </c>
      <c r="F148" s="12">
        <v>67.5</v>
      </c>
      <c r="G148" s="12">
        <v>81.5</v>
      </c>
      <c r="H148" s="12">
        <v>59.7</v>
      </c>
      <c r="I148" s="12">
        <v>76</v>
      </c>
      <c r="J148" s="12">
        <v>79</v>
      </c>
      <c r="K148" s="12">
        <v>76.3</v>
      </c>
      <c r="L148" s="12">
        <v>74.099999999999994</v>
      </c>
    </row>
    <row r="149" spans="2:12">
      <c r="B149" s="12" t="s">
        <v>151</v>
      </c>
      <c r="C149" s="12">
        <f>C147-C148</f>
        <v>3</v>
      </c>
      <c r="D149" s="12">
        <f t="shared" ref="D149:L149" si="1">D147-D148</f>
        <v>1</v>
      </c>
      <c r="E149" s="12">
        <f t="shared" si="1"/>
        <v>-0.5</v>
      </c>
      <c r="F149" s="12">
        <f t="shared" si="1"/>
        <v>2.5</v>
      </c>
      <c r="G149" s="12">
        <f t="shared" si="1"/>
        <v>0.5</v>
      </c>
      <c r="H149" s="12">
        <f t="shared" si="1"/>
        <v>0.29999999999999716</v>
      </c>
      <c r="I149" s="12">
        <f t="shared" si="1"/>
        <v>2</v>
      </c>
      <c r="J149" s="12">
        <f t="shared" si="1"/>
        <v>3</v>
      </c>
      <c r="K149" s="12">
        <f t="shared" si="1"/>
        <v>2.7000000000000028</v>
      </c>
      <c r="L149" s="12">
        <f t="shared" si="1"/>
        <v>1.9000000000000057</v>
      </c>
    </row>
    <row r="151" spans="2:12">
      <c r="B151" t="s">
        <v>153</v>
      </c>
    </row>
    <row r="152" spans="2:12">
      <c r="B152" t="s">
        <v>154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BE28-08DD-46BA-952C-F2F85ECC653E}">
  <dimension ref="B2:J39"/>
  <sheetViews>
    <sheetView topLeftCell="A27" workbookViewId="0">
      <selection activeCell="F33" sqref="F33"/>
    </sheetView>
  </sheetViews>
  <sheetFormatPr defaultRowHeight="17"/>
  <cols>
    <col min="7" max="7" width="17.83203125" bestFit="1" customWidth="1"/>
    <col min="8" max="9" width="12.75" bestFit="1" customWidth="1"/>
  </cols>
  <sheetData>
    <row r="2" spans="2:2">
      <c r="B2" t="s">
        <v>155</v>
      </c>
    </row>
    <row r="4" spans="2:2">
      <c r="B4" t="s">
        <v>156</v>
      </c>
    </row>
    <row r="5" spans="2:2">
      <c r="B5" t="s">
        <v>157</v>
      </c>
    </row>
    <row r="8" spans="2:2">
      <c r="B8" t="s">
        <v>158</v>
      </c>
    </row>
    <row r="9" spans="2:2">
      <c r="B9" t="s">
        <v>159</v>
      </c>
    </row>
    <row r="10" spans="2:2">
      <c r="B10" t="s">
        <v>160</v>
      </c>
    </row>
    <row r="11" spans="2:2">
      <c r="B11" t="s">
        <v>161</v>
      </c>
    </row>
    <row r="12" spans="2:2">
      <c r="B12" t="s">
        <v>162</v>
      </c>
    </row>
    <row r="13" spans="2:2">
      <c r="B13" t="s">
        <v>163</v>
      </c>
    </row>
    <row r="16" spans="2:2">
      <c r="B16" t="s">
        <v>164</v>
      </c>
    </row>
    <row r="18" spans="2:10">
      <c r="B18" t="s">
        <v>169</v>
      </c>
    </row>
    <row r="19" spans="2:10">
      <c r="B19" t="s">
        <v>165</v>
      </c>
      <c r="C19" t="s">
        <v>166</v>
      </c>
      <c r="D19" t="s">
        <v>167</v>
      </c>
      <c r="E19" t="s">
        <v>168</v>
      </c>
      <c r="G19" t="s">
        <v>127</v>
      </c>
    </row>
    <row r="20" spans="2:10" ht="17.5" thickBot="1">
      <c r="B20">
        <v>1</v>
      </c>
      <c r="C20">
        <v>80</v>
      </c>
      <c r="D20">
        <v>77</v>
      </c>
      <c r="E20">
        <v>3</v>
      </c>
    </row>
    <row r="21" spans="2:10">
      <c r="B21">
        <v>2</v>
      </c>
      <c r="C21">
        <v>65</v>
      </c>
      <c r="D21">
        <v>64</v>
      </c>
      <c r="E21">
        <v>1</v>
      </c>
      <c r="G21" s="10"/>
      <c r="H21" s="10" t="s">
        <v>166</v>
      </c>
      <c r="I21" s="10" t="s">
        <v>167</v>
      </c>
    </row>
    <row r="22" spans="2:10">
      <c r="B22">
        <v>3</v>
      </c>
      <c r="C22">
        <v>77</v>
      </c>
      <c r="D22">
        <v>77.5</v>
      </c>
      <c r="E22">
        <v>-0.5</v>
      </c>
      <c r="G22" t="s">
        <v>50</v>
      </c>
      <c r="H22">
        <v>74.900000000000006</v>
      </c>
      <c r="I22">
        <v>73.260000000000005</v>
      </c>
    </row>
    <row r="23" spans="2:10">
      <c r="B23">
        <v>4</v>
      </c>
      <c r="C23">
        <v>70</v>
      </c>
      <c r="D23">
        <v>67.5</v>
      </c>
      <c r="E23">
        <v>2.5</v>
      </c>
      <c r="G23" t="s">
        <v>60</v>
      </c>
      <c r="H23">
        <v>55.877777777777766</v>
      </c>
      <c r="I23">
        <v>50.340444444444437</v>
      </c>
    </row>
    <row r="24" spans="2:10">
      <c r="B24">
        <v>5</v>
      </c>
      <c r="C24">
        <v>82</v>
      </c>
      <c r="D24">
        <v>81.5</v>
      </c>
      <c r="E24">
        <v>0.5</v>
      </c>
      <c r="G24" t="s">
        <v>61</v>
      </c>
      <c r="H24">
        <v>10</v>
      </c>
      <c r="I24">
        <v>10</v>
      </c>
    </row>
    <row r="25" spans="2:10">
      <c r="B25">
        <v>6</v>
      </c>
      <c r="C25">
        <v>60</v>
      </c>
      <c r="D25">
        <v>59.7</v>
      </c>
      <c r="E25">
        <v>0.3</v>
      </c>
      <c r="G25" t="s">
        <v>128</v>
      </c>
      <c r="H25">
        <v>0.98686019589350682</v>
      </c>
    </row>
    <row r="26" spans="2:10">
      <c r="B26">
        <v>7</v>
      </c>
      <c r="C26">
        <v>78</v>
      </c>
      <c r="D26">
        <v>76</v>
      </c>
      <c r="E26">
        <v>2</v>
      </c>
      <c r="G26" t="s">
        <v>63</v>
      </c>
      <c r="H26">
        <v>0</v>
      </c>
    </row>
    <row r="27" spans="2:10">
      <c r="B27">
        <v>8</v>
      </c>
      <c r="C27">
        <v>82</v>
      </c>
      <c r="D27">
        <v>79</v>
      </c>
      <c r="E27">
        <v>3</v>
      </c>
      <c r="G27" t="s">
        <v>52</v>
      </c>
      <c r="H27">
        <v>9</v>
      </c>
    </row>
    <row r="28" spans="2:10">
      <c r="B28">
        <v>9</v>
      </c>
      <c r="C28">
        <v>79</v>
      </c>
      <c r="D28">
        <v>76.3</v>
      </c>
      <c r="E28">
        <v>2.7</v>
      </c>
      <c r="G28" s="11" t="s">
        <v>64</v>
      </c>
      <c r="H28" s="11">
        <v>4.181521243224906</v>
      </c>
    </row>
    <row r="29" spans="2:10">
      <c r="B29">
        <v>10</v>
      </c>
      <c r="C29">
        <v>76</v>
      </c>
      <c r="D29">
        <v>74.099999999999994</v>
      </c>
      <c r="E29">
        <v>1.9</v>
      </c>
      <c r="G29" s="11" t="s">
        <v>65</v>
      </c>
      <c r="H29" s="11">
        <v>1.1853668605993901E-3</v>
      </c>
      <c r="J29" t="s">
        <v>170</v>
      </c>
    </row>
    <row r="30" spans="2:10">
      <c r="G30" s="11" t="s">
        <v>66</v>
      </c>
      <c r="H30" s="11">
        <v>1.8331129326562374</v>
      </c>
    </row>
    <row r="31" spans="2:10">
      <c r="G31" t="s">
        <v>67</v>
      </c>
      <c r="H31">
        <v>2.3707337211987803E-3</v>
      </c>
    </row>
    <row r="32" spans="2:10" ht="17.5" thickBot="1">
      <c r="B32" t="s">
        <v>44</v>
      </c>
      <c r="C32">
        <f>AVERAGE(C20:C29)</f>
        <v>74.900000000000006</v>
      </c>
      <c r="D32">
        <f>AVERAGE(D20:D29)</f>
        <v>73.260000000000005</v>
      </c>
      <c r="G32" s="9" t="s">
        <v>68</v>
      </c>
      <c r="H32" s="9">
        <v>2.2621571627982053</v>
      </c>
      <c r="I32" s="9"/>
    </row>
    <row r="33" spans="2:10">
      <c r="B33" t="s">
        <v>45</v>
      </c>
      <c r="C33">
        <f>_xlfn.VAR.S(C20:C29)</f>
        <v>55.877777777777766</v>
      </c>
      <c r="D33">
        <f>_xlfn.VAR.S(D20:D29)</f>
        <v>50.340444444444437</v>
      </c>
    </row>
    <row r="34" spans="2:10">
      <c r="B34" t="s">
        <v>172</v>
      </c>
      <c r="C34">
        <v>10</v>
      </c>
      <c r="D34">
        <v>10</v>
      </c>
      <c r="G34" t="s">
        <v>175</v>
      </c>
    </row>
    <row r="35" spans="2:10">
      <c r="G35" s="12" t="s">
        <v>51</v>
      </c>
      <c r="H35" s="12" t="s">
        <v>171</v>
      </c>
      <c r="I35" s="12" t="s">
        <v>144</v>
      </c>
      <c r="J35" s="12" t="s">
        <v>53</v>
      </c>
    </row>
    <row r="36" spans="2:10">
      <c r="G36" s="12">
        <f>AVERAGE(E20:E29)</f>
        <v>1.64</v>
      </c>
      <c r="H36" s="12">
        <f>_xlfn.VAR.S(E20:E29)</f>
        <v>1.5382222222222228</v>
      </c>
      <c r="I36" s="12">
        <f>SQRT(C33/C34+D33/D34-2*_xlfn.COVARIANCE.S(C20:C29,D20:D29)/10)</f>
        <v>0.39220176213553781</v>
      </c>
      <c r="J36" s="12">
        <v>9</v>
      </c>
    </row>
    <row r="38" spans="2:10">
      <c r="G38" s="8" t="s">
        <v>173</v>
      </c>
      <c r="H38" s="8" t="s">
        <v>174</v>
      </c>
    </row>
    <row r="39" spans="2:10">
      <c r="G39" s="8">
        <f>G36/I36</f>
        <v>4.1815212432249238</v>
      </c>
      <c r="H39" s="8">
        <f>_xlfn.T.DIST.RT(G39,9)</f>
        <v>1.1853668605993591E-3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6FC7-7B9D-4530-B4CD-74681E9E386B}">
  <dimension ref="A1:M27"/>
  <sheetViews>
    <sheetView workbookViewId="0">
      <selection activeCell="M15" sqref="M15"/>
    </sheetView>
  </sheetViews>
  <sheetFormatPr defaultRowHeight="17"/>
  <cols>
    <col min="4" max="4" width="26.33203125" bestFit="1" customWidth="1"/>
    <col min="5" max="6" width="12.75" bestFit="1" customWidth="1"/>
    <col min="9" max="9" width="26.08203125" bestFit="1" customWidth="1"/>
    <col min="10" max="11" width="12.75" bestFit="1" customWidth="1"/>
  </cols>
  <sheetData>
    <row r="1" spans="1:13">
      <c r="A1" s="1" t="s">
        <v>7</v>
      </c>
      <c r="B1" s="1" t="s">
        <v>8</v>
      </c>
    </row>
    <row r="2" spans="1:13">
      <c r="A2" s="2">
        <v>61228</v>
      </c>
      <c r="B2" s="2">
        <v>73361</v>
      </c>
    </row>
    <row r="3" spans="1:13">
      <c r="A3" s="2">
        <v>51836</v>
      </c>
      <c r="B3" s="2">
        <v>36956</v>
      </c>
      <c r="D3" t="s">
        <v>96</v>
      </c>
      <c r="I3" t="s">
        <v>57</v>
      </c>
    </row>
    <row r="4" spans="1:13" ht="17.5" thickBot="1">
      <c r="A4" s="2">
        <v>20620</v>
      </c>
      <c r="B4" s="2">
        <v>63627</v>
      </c>
    </row>
    <row r="5" spans="1:13">
      <c r="A5" s="2">
        <v>73356</v>
      </c>
      <c r="B5" s="2">
        <v>71069</v>
      </c>
      <c r="D5" s="10"/>
      <c r="E5" s="10" t="s">
        <v>7</v>
      </c>
      <c r="F5" s="10" t="s">
        <v>8</v>
      </c>
      <c r="I5" s="10"/>
      <c r="J5" s="10" t="s">
        <v>7</v>
      </c>
      <c r="K5" s="10" t="s">
        <v>8</v>
      </c>
    </row>
    <row r="6" spans="1:13">
      <c r="A6" s="2">
        <v>84186</v>
      </c>
      <c r="B6" s="2">
        <v>40203</v>
      </c>
      <c r="D6" t="s">
        <v>50</v>
      </c>
      <c r="E6">
        <v>65623.8</v>
      </c>
      <c r="F6">
        <v>60422.8</v>
      </c>
      <c r="I6" t="s">
        <v>50</v>
      </c>
      <c r="J6">
        <v>65623.8</v>
      </c>
      <c r="K6">
        <v>60422.8</v>
      </c>
    </row>
    <row r="7" spans="1:13">
      <c r="A7" s="2">
        <v>79782</v>
      </c>
      <c r="B7" s="2">
        <v>97097</v>
      </c>
      <c r="D7" t="s">
        <v>60</v>
      </c>
      <c r="E7">
        <v>360433294.25</v>
      </c>
      <c r="F7">
        <v>262228558.66666666</v>
      </c>
      <c r="I7" t="s">
        <v>60</v>
      </c>
      <c r="J7">
        <v>360433294.25</v>
      </c>
      <c r="K7">
        <v>262228558.66666666</v>
      </c>
    </row>
    <row r="8" spans="1:13">
      <c r="A8" s="2">
        <v>29523</v>
      </c>
      <c r="B8" s="2">
        <v>49442</v>
      </c>
      <c r="D8" t="s">
        <v>61</v>
      </c>
      <c r="E8">
        <v>25</v>
      </c>
      <c r="F8">
        <v>25</v>
      </c>
      <c r="I8" t="s">
        <v>61</v>
      </c>
      <c r="J8">
        <v>25</v>
      </c>
      <c r="K8">
        <v>25</v>
      </c>
    </row>
    <row r="9" spans="1:13">
      <c r="A9" s="2">
        <v>80645</v>
      </c>
      <c r="B9" s="2">
        <v>75188</v>
      </c>
      <c r="D9" t="s">
        <v>52</v>
      </c>
      <c r="E9">
        <v>24</v>
      </c>
      <c r="F9">
        <v>24</v>
      </c>
      <c r="I9" s="11" t="s">
        <v>62</v>
      </c>
      <c r="J9" s="11">
        <v>311330926.45833331</v>
      </c>
    </row>
    <row r="10" spans="1:13">
      <c r="A10" s="2">
        <v>76125</v>
      </c>
      <c r="B10" s="2">
        <v>59854</v>
      </c>
      <c r="D10" t="s">
        <v>97</v>
      </c>
      <c r="E10">
        <v>1.3745005352684216</v>
      </c>
      <c r="I10" t="s">
        <v>63</v>
      </c>
      <c r="J10">
        <v>0</v>
      </c>
    </row>
    <row r="11" spans="1:13">
      <c r="A11" s="2">
        <v>62531</v>
      </c>
      <c r="B11" s="2">
        <v>79816</v>
      </c>
      <c r="D11" t="s">
        <v>98</v>
      </c>
      <c r="E11" s="11">
        <v>0.22080172650301572</v>
      </c>
      <c r="I11" s="11" t="s">
        <v>52</v>
      </c>
      <c r="J11" s="11">
        <v>48</v>
      </c>
    </row>
    <row r="12" spans="1:13" ht="17.5" thickBot="1">
      <c r="A12" s="2">
        <v>77073</v>
      </c>
      <c r="B12" s="2">
        <v>51943</v>
      </c>
      <c r="D12" s="9" t="s">
        <v>99</v>
      </c>
      <c r="E12" s="9">
        <v>1.9837595684896132</v>
      </c>
      <c r="F12" s="9"/>
      <c r="I12" s="11" t="s">
        <v>64</v>
      </c>
      <c r="J12" s="11">
        <v>1.0421511887864332</v>
      </c>
    </row>
    <row r="13" spans="1:13">
      <c r="A13" s="2">
        <v>86705</v>
      </c>
      <c r="B13" s="2">
        <v>35272</v>
      </c>
      <c r="I13" s="11" t="s">
        <v>65</v>
      </c>
      <c r="J13" s="11">
        <v>0.15128113564016779</v>
      </c>
      <c r="M13" t="s">
        <v>178</v>
      </c>
    </row>
    <row r="14" spans="1:13">
      <c r="A14" s="2">
        <v>70286</v>
      </c>
      <c r="B14" s="2">
        <v>60631</v>
      </c>
      <c r="I14" t="s">
        <v>66</v>
      </c>
      <c r="J14">
        <v>1.6772241961243386</v>
      </c>
      <c r="M14" t="s">
        <v>181</v>
      </c>
    </row>
    <row r="15" spans="1:13">
      <c r="A15" s="2">
        <v>63196</v>
      </c>
      <c r="B15" s="2">
        <v>63567</v>
      </c>
      <c r="I15" t="s">
        <v>67</v>
      </c>
      <c r="J15">
        <v>0.30256227128033558</v>
      </c>
    </row>
    <row r="16" spans="1:13" ht="17.5" thickBot="1">
      <c r="A16" s="2">
        <v>64358</v>
      </c>
      <c r="B16" s="2">
        <v>69423</v>
      </c>
      <c r="D16" t="s">
        <v>96</v>
      </c>
      <c r="I16" s="9" t="s">
        <v>68</v>
      </c>
      <c r="J16" s="9">
        <v>2.0106347576242314</v>
      </c>
      <c r="K16" s="9"/>
    </row>
    <row r="17" spans="1:6" ht="17.5" thickBot="1">
      <c r="A17" s="2">
        <v>47915</v>
      </c>
      <c r="B17" s="2">
        <v>68421</v>
      </c>
    </row>
    <row r="18" spans="1:6">
      <c r="A18" s="2">
        <v>86792</v>
      </c>
      <c r="B18" s="2">
        <v>56276</v>
      </c>
      <c r="D18" s="10"/>
      <c r="E18" s="10" t="s">
        <v>7</v>
      </c>
      <c r="F18" s="10" t="s">
        <v>8</v>
      </c>
    </row>
    <row r="19" spans="1:6">
      <c r="A19" s="2">
        <v>75155</v>
      </c>
      <c r="B19" s="2">
        <v>47510</v>
      </c>
      <c r="D19" t="s">
        <v>50</v>
      </c>
      <c r="E19">
        <v>65623.8</v>
      </c>
      <c r="F19">
        <v>60422.8</v>
      </c>
    </row>
    <row r="20" spans="1:6">
      <c r="A20" s="2">
        <v>65948</v>
      </c>
      <c r="B20" s="2">
        <v>58925</v>
      </c>
      <c r="D20" t="s">
        <v>60</v>
      </c>
      <c r="E20">
        <v>360433294.25</v>
      </c>
      <c r="F20">
        <v>262228558.66666666</v>
      </c>
    </row>
    <row r="21" spans="1:6">
      <c r="A21" s="2">
        <v>29392</v>
      </c>
      <c r="B21" s="2">
        <v>78704</v>
      </c>
      <c r="D21" t="s">
        <v>61</v>
      </c>
      <c r="E21">
        <v>25</v>
      </c>
      <c r="F21">
        <v>25</v>
      </c>
    </row>
    <row r="22" spans="1:6">
      <c r="A22" s="2">
        <v>96382</v>
      </c>
      <c r="B22" s="2">
        <v>62553</v>
      </c>
      <c r="D22" t="s">
        <v>52</v>
      </c>
      <c r="E22">
        <v>24</v>
      </c>
      <c r="F22">
        <v>24</v>
      </c>
    </row>
    <row r="23" spans="1:6">
      <c r="A23" s="2">
        <v>80644</v>
      </c>
      <c r="B23" s="2">
        <v>81931</v>
      </c>
      <c r="D23" t="s">
        <v>97</v>
      </c>
      <c r="E23">
        <v>1.3745005352684216</v>
      </c>
    </row>
    <row r="24" spans="1:6">
      <c r="A24" s="2">
        <v>51389</v>
      </c>
      <c r="B24" s="2">
        <v>30867</v>
      </c>
      <c r="D24" t="s">
        <v>98</v>
      </c>
      <c r="E24" s="11">
        <v>0.22080172650301572</v>
      </c>
    </row>
    <row r="25" spans="1:6" ht="17.5" thickBot="1">
      <c r="A25" s="2">
        <v>61955</v>
      </c>
      <c r="B25" s="2">
        <v>49091</v>
      </c>
      <c r="D25" s="9" t="s">
        <v>99</v>
      </c>
      <c r="E25" s="9">
        <v>2.2692772776214256</v>
      </c>
      <c r="F25" s="9"/>
    </row>
    <row r="26" spans="1:6">
      <c r="A26" s="2">
        <v>63573</v>
      </c>
      <c r="B26" s="2">
        <v>48843</v>
      </c>
    </row>
    <row r="27" spans="1:6">
      <c r="D27" s="11" t="s">
        <v>176</v>
      </c>
      <c r="E27" s="11">
        <f>E24*2</f>
        <v>0.44160345300603143</v>
      </c>
      <c r="F27" t="s">
        <v>177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F06D-A0A8-4AAF-99A9-0C09D2DDADC6}">
  <dimension ref="A1:I26"/>
  <sheetViews>
    <sheetView workbookViewId="0">
      <selection activeCell="G27" sqref="G27"/>
    </sheetView>
  </sheetViews>
  <sheetFormatPr defaultRowHeight="17"/>
  <cols>
    <col min="5" max="5" width="17.83203125" bestFit="1" customWidth="1"/>
    <col min="6" max="7" width="12.75" bestFit="1" customWidth="1"/>
  </cols>
  <sheetData>
    <row r="1" spans="1:9">
      <c r="A1" s="1" t="s">
        <v>11</v>
      </c>
      <c r="B1" s="1" t="s">
        <v>7</v>
      </c>
      <c r="C1" s="1" t="s">
        <v>8</v>
      </c>
    </row>
    <row r="2" spans="1:9">
      <c r="A2" s="2">
        <v>1</v>
      </c>
      <c r="B2" s="2">
        <v>95171</v>
      </c>
      <c r="C2" s="2">
        <v>89329</v>
      </c>
    </row>
    <row r="3" spans="1:9">
      <c r="A3" s="2">
        <v>2</v>
      </c>
      <c r="B3" s="2">
        <v>88009</v>
      </c>
      <c r="C3" s="2">
        <v>92705</v>
      </c>
      <c r="E3" t="s">
        <v>127</v>
      </c>
    </row>
    <row r="4" spans="1:9" ht="17.5" thickBot="1">
      <c r="A4" s="2">
        <v>3</v>
      </c>
      <c r="B4" s="2">
        <v>98089</v>
      </c>
      <c r="C4" s="2">
        <v>99205</v>
      </c>
    </row>
    <row r="5" spans="1:9">
      <c r="A5" s="2">
        <v>4</v>
      </c>
      <c r="B5" s="2">
        <v>106322</v>
      </c>
      <c r="C5" s="2">
        <v>99003</v>
      </c>
      <c r="E5" s="10"/>
      <c r="F5" s="10" t="s">
        <v>7</v>
      </c>
      <c r="G5" s="10" t="s">
        <v>8</v>
      </c>
    </row>
    <row r="6" spans="1:9">
      <c r="A6" s="2">
        <v>5</v>
      </c>
      <c r="B6" s="2">
        <v>74566</v>
      </c>
      <c r="C6" s="2">
        <v>74825</v>
      </c>
      <c r="E6" t="s">
        <v>50</v>
      </c>
      <c r="F6">
        <v>65438.2</v>
      </c>
      <c r="G6">
        <v>60373.68</v>
      </c>
    </row>
    <row r="7" spans="1:9">
      <c r="A7" s="2">
        <v>6</v>
      </c>
      <c r="B7" s="2">
        <v>87089</v>
      </c>
      <c r="C7" s="2">
        <v>77038</v>
      </c>
      <c r="E7" t="s">
        <v>60</v>
      </c>
      <c r="F7">
        <v>444981809.5</v>
      </c>
      <c r="G7">
        <v>469441784.64333344</v>
      </c>
    </row>
    <row r="8" spans="1:9">
      <c r="A8" s="2">
        <v>7</v>
      </c>
      <c r="B8" s="2">
        <v>88664</v>
      </c>
      <c r="C8" s="2">
        <v>78272</v>
      </c>
      <c r="E8" t="s">
        <v>61</v>
      </c>
      <c r="F8">
        <v>25</v>
      </c>
      <c r="G8">
        <v>25</v>
      </c>
    </row>
    <row r="9" spans="1:9">
      <c r="A9" s="2">
        <v>8</v>
      </c>
      <c r="B9" s="2">
        <v>71200</v>
      </c>
      <c r="C9" s="2">
        <v>59462</v>
      </c>
      <c r="E9" t="s">
        <v>128</v>
      </c>
      <c r="F9">
        <v>0.95202473384588193</v>
      </c>
    </row>
    <row r="10" spans="1:9">
      <c r="A10" s="2">
        <v>9</v>
      </c>
      <c r="B10" s="2">
        <v>69367</v>
      </c>
      <c r="C10" s="2">
        <v>51555</v>
      </c>
      <c r="E10" t="s">
        <v>63</v>
      </c>
      <c r="F10">
        <v>0</v>
      </c>
    </row>
    <row r="11" spans="1:9">
      <c r="A11" s="2">
        <v>10</v>
      </c>
      <c r="B11" s="2">
        <v>82618</v>
      </c>
      <c r="C11" s="2">
        <v>81591</v>
      </c>
      <c r="E11" t="s">
        <v>52</v>
      </c>
      <c r="F11">
        <v>24</v>
      </c>
    </row>
    <row r="12" spans="1:9">
      <c r="A12" s="2">
        <v>11</v>
      </c>
      <c r="B12" s="2">
        <v>69131</v>
      </c>
      <c r="C12" s="2">
        <v>68110</v>
      </c>
      <c r="E12" t="s">
        <v>64</v>
      </c>
      <c r="F12" s="11">
        <v>3.809688413516561</v>
      </c>
    </row>
    <row r="13" spans="1:9">
      <c r="A13" s="2">
        <v>12</v>
      </c>
      <c r="B13" s="2">
        <v>58187</v>
      </c>
      <c r="C13" s="2">
        <v>54970</v>
      </c>
      <c r="E13" s="11" t="s">
        <v>65</v>
      </c>
      <c r="F13" s="11">
        <v>4.2554299377949923E-4</v>
      </c>
      <c r="I13" t="s">
        <v>179</v>
      </c>
    </row>
    <row r="14" spans="1:9">
      <c r="A14" s="2">
        <v>13</v>
      </c>
      <c r="B14" s="2">
        <v>64718</v>
      </c>
      <c r="C14" s="2">
        <v>68675</v>
      </c>
      <c r="E14" t="s">
        <v>66</v>
      </c>
      <c r="F14" s="11">
        <v>1.7108820799094284</v>
      </c>
      <c r="I14" t="s">
        <v>180</v>
      </c>
    </row>
    <row r="15" spans="1:9">
      <c r="A15" s="2">
        <v>14</v>
      </c>
      <c r="B15" s="2">
        <v>67716</v>
      </c>
      <c r="C15" s="2">
        <v>54110</v>
      </c>
      <c r="E15" t="s">
        <v>67</v>
      </c>
      <c r="F15">
        <v>8.5108598755899846E-4</v>
      </c>
    </row>
    <row r="16" spans="1:9" ht="17.5" thickBot="1">
      <c r="A16" s="2">
        <v>15</v>
      </c>
      <c r="B16" s="2">
        <v>49296</v>
      </c>
      <c r="C16" s="2">
        <v>46467</v>
      </c>
      <c r="E16" s="9" t="s">
        <v>68</v>
      </c>
      <c r="F16" s="9">
        <v>2.0638985616280254</v>
      </c>
      <c r="G16" s="9"/>
    </row>
    <row r="17" spans="1:3">
      <c r="A17" s="2">
        <v>16</v>
      </c>
      <c r="B17" s="2">
        <v>56625</v>
      </c>
      <c r="C17" s="2">
        <v>53559</v>
      </c>
    </row>
    <row r="18" spans="1:3">
      <c r="A18" s="2">
        <v>17</v>
      </c>
      <c r="B18" s="2">
        <v>63728</v>
      </c>
      <c r="C18" s="2">
        <v>46793</v>
      </c>
    </row>
    <row r="19" spans="1:3">
      <c r="A19" s="2">
        <v>18</v>
      </c>
      <c r="B19" s="2">
        <v>55425</v>
      </c>
      <c r="C19" s="2">
        <v>39984</v>
      </c>
    </row>
    <row r="20" spans="1:3">
      <c r="A20" s="2">
        <v>19</v>
      </c>
      <c r="B20" s="2">
        <v>37898</v>
      </c>
      <c r="C20" s="2">
        <v>30137</v>
      </c>
    </row>
    <row r="21" spans="1:3">
      <c r="A21" s="2">
        <v>20</v>
      </c>
      <c r="B21" s="2">
        <v>56244</v>
      </c>
      <c r="C21" s="2">
        <v>61965</v>
      </c>
    </row>
    <row r="22" spans="1:3">
      <c r="A22" s="2">
        <v>21</v>
      </c>
      <c r="B22" s="2">
        <v>51071</v>
      </c>
      <c r="C22" s="2">
        <v>47438</v>
      </c>
    </row>
    <row r="23" spans="1:3">
      <c r="A23" s="2">
        <v>22</v>
      </c>
      <c r="B23" s="2">
        <v>31235</v>
      </c>
      <c r="C23" s="2">
        <v>29662</v>
      </c>
    </row>
    <row r="24" spans="1:3">
      <c r="A24" s="2">
        <v>23</v>
      </c>
      <c r="B24" s="2">
        <v>32477</v>
      </c>
      <c r="C24" s="2">
        <v>33710</v>
      </c>
    </row>
    <row r="25" spans="1:3">
      <c r="A25" s="2">
        <v>24</v>
      </c>
      <c r="B25" s="2">
        <v>35274</v>
      </c>
      <c r="C25" s="2">
        <v>31989</v>
      </c>
    </row>
    <row r="26" spans="1:3">
      <c r="A26" s="2">
        <v>25</v>
      </c>
      <c r="B26" s="2">
        <v>45835</v>
      </c>
      <c r="C26" s="2">
        <v>38788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DF74-247E-4C0D-92BD-64EB1578C5BC}">
  <dimension ref="A1:J19"/>
  <sheetViews>
    <sheetView tabSelected="1" workbookViewId="0">
      <selection activeCell="G20" sqref="G20"/>
    </sheetView>
  </sheetViews>
  <sheetFormatPr defaultRowHeight="17"/>
  <cols>
    <col min="6" max="6" width="17.83203125" bestFit="1" customWidth="1"/>
    <col min="7" max="8" width="12.75" bestFit="1" customWidth="1"/>
  </cols>
  <sheetData>
    <row r="1" spans="1:10">
      <c r="A1" t="s">
        <v>165</v>
      </c>
      <c r="B1" t="s">
        <v>166</v>
      </c>
      <c r="C1" t="s">
        <v>167</v>
      </c>
      <c r="D1" t="s">
        <v>168</v>
      </c>
    </row>
    <row r="2" spans="1:10">
      <c r="A2">
        <v>1</v>
      </c>
      <c r="B2">
        <v>80</v>
      </c>
      <c r="C2">
        <v>77</v>
      </c>
      <c r="D2">
        <v>3</v>
      </c>
      <c r="F2" t="s">
        <v>127</v>
      </c>
    </row>
    <row r="3" spans="1:10" ht="17.5" thickBot="1">
      <c r="A3">
        <v>2</v>
      </c>
      <c r="B3">
        <v>65</v>
      </c>
      <c r="C3">
        <v>64</v>
      </c>
      <c r="D3">
        <v>1</v>
      </c>
    </row>
    <row r="4" spans="1:10">
      <c r="A4">
        <v>3</v>
      </c>
      <c r="B4">
        <v>77</v>
      </c>
      <c r="C4">
        <v>77.5</v>
      </c>
      <c r="D4">
        <v>-0.5</v>
      </c>
      <c r="F4" s="10"/>
      <c r="G4" s="10" t="s">
        <v>166</v>
      </c>
      <c r="H4" s="10" t="s">
        <v>167</v>
      </c>
    </row>
    <row r="5" spans="1:10">
      <c r="A5">
        <v>4</v>
      </c>
      <c r="B5">
        <v>70</v>
      </c>
      <c r="C5">
        <v>67.5</v>
      </c>
      <c r="D5">
        <v>2.5</v>
      </c>
      <c r="F5" t="s">
        <v>50</v>
      </c>
      <c r="G5">
        <v>74.900000000000006</v>
      </c>
      <c r="H5">
        <v>73.260000000000005</v>
      </c>
    </row>
    <row r="6" spans="1:10">
      <c r="A6">
        <v>5</v>
      </c>
      <c r="B6">
        <v>82</v>
      </c>
      <c r="C6">
        <v>81.5</v>
      </c>
      <c r="D6">
        <v>0.5</v>
      </c>
      <c r="F6" t="s">
        <v>60</v>
      </c>
      <c r="G6">
        <v>55.877777777777766</v>
      </c>
      <c r="H6">
        <v>50.340444444444437</v>
      </c>
    </row>
    <row r="7" spans="1:10">
      <c r="A7">
        <v>6</v>
      </c>
      <c r="B7">
        <v>60</v>
      </c>
      <c r="C7">
        <v>59.7</v>
      </c>
      <c r="D7">
        <v>0.3</v>
      </c>
      <c r="F7" t="s">
        <v>61</v>
      </c>
      <c r="G7">
        <v>10</v>
      </c>
      <c r="H7">
        <v>10</v>
      </c>
    </row>
    <row r="8" spans="1:10">
      <c r="A8">
        <v>7</v>
      </c>
      <c r="B8">
        <v>78</v>
      </c>
      <c r="C8">
        <v>76</v>
      </c>
      <c r="D8">
        <v>2</v>
      </c>
      <c r="F8" t="s">
        <v>128</v>
      </c>
      <c r="G8">
        <v>0.98686019589350682</v>
      </c>
    </row>
    <row r="9" spans="1:10">
      <c r="A9">
        <v>8</v>
      </c>
      <c r="B9">
        <v>82</v>
      </c>
      <c r="C9">
        <v>79</v>
      </c>
      <c r="D9">
        <v>3</v>
      </c>
      <c r="F9" t="s">
        <v>63</v>
      </c>
      <c r="G9">
        <v>0</v>
      </c>
    </row>
    <row r="10" spans="1:10">
      <c r="A10">
        <v>9</v>
      </c>
      <c r="B10">
        <v>79</v>
      </c>
      <c r="C10">
        <v>76.3</v>
      </c>
      <c r="D10">
        <v>2.7</v>
      </c>
      <c r="F10" t="s">
        <v>52</v>
      </c>
      <c r="G10">
        <v>9</v>
      </c>
    </row>
    <row r="11" spans="1:10">
      <c r="A11">
        <v>10</v>
      </c>
      <c r="B11">
        <v>76</v>
      </c>
      <c r="C11">
        <v>74.099999999999994</v>
      </c>
      <c r="D11">
        <v>1.9</v>
      </c>
      <c r="F11" t="s">
        <v>64</v>
      </c>
      <c r="G11">
        <v>4.181521243224906</v>
      </c>
      <c r="J11" t="s">
        <v>182</v>
      </c>
    </row>
    <row r="12" spans="1:10">
      <c r="F12" t="s">
        <v>65</v>
      </c>
      <c r="G12" s="11">
        <v>1.1853668605993901E-3</v>
      </c>
      <c r="J12" t="s">
        <v>179</v>
      </c>
    </row>
    <row r="13" spans="1:10">
      <c r="F13" t="s">
        <v>66</v>
      </c>
      <c r="G13">
        <v>1.8331129326562374</v>
      </c>
      <c r="J13" t="s">
        <v>180</v>
      </c>
    </row>
    <row r="14" spans="1:10">
      <c r="F14" t="s">
        <v>67</v>
      </c>
      <c r="G14" s="16">
        <v>2.3707337211987803E-3</v>
      </c>
    </row>
    <row r="15" spans="1:10" ht="17.5" thickBot="1">
      <c r="F15" s="9" t="s">
        <v>68</v>
      </c>
      <c r="G15" s="9">
        <v>2.2621571627982053</v>
      </c>
      <c r="H15" s="9"/>
    </row>
    <row r="19" spans="10:10">
      <c r="J19" s="6" t="s">
        <v>183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11주차 1교시</vt:lpstr>
      <vt:lpstr>등분산검정&lt;표1&gt;</vt:lpstr>
      <vt:lpstr>11주차 2교시</vt:lpstr>
      <vt:lpstr>11주차 3교시</vt:lpstr>
      <vt:lpstr>F-test, t-test(indep_FM)</vt:lpstr>
      <vt:lpstr>t-test(paired_FM)</vt:lpstr>
      <vt:lpstr>t-test(dietsup)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2024-05-17T19:29:32Z</dcterms:created>
  <dcterms:modified xsi:type="dcterms:W3CDTF">2024-05-31T11:49:57Z</dcterms:modified>
</cp:coreProperties>
</file>