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e1c7ab116142a6/바탕 화면/한국외대/2024 - 3학기/경영통계와 의사결정/"/>
    </mc:Choice>
  </mc:AlternateContent>
  <xr:revisionPtr revIDLastSave="142" documentId="11_6283AFED3A83B72BCEEE33C43BDC53064F53ED1C" xr6:coauthVersionLast="47" xr6:coauthVersionMax="47" xr10:uidLastSave="{4CC33CBD-6134-4787-85D5-188A95B6BF52}"/>
  <bookViews>
    <workbookView minimized="1" xWindow="1140" yWindow="1140" windowWidth="19200" windowHeight="9970" activeTab="1" xr2:uid="{00000000-000D-0000-FFFF-FFFF00000000}"/>
  </bookViews>
  <sheets>
    <sheet name="Sheet1" sheetId="8" r:id="rId1"/>
    <sheet name="수업" sheetId="1" r:id="rId2"/>
    <sheet name="카이제곱검정" sheetId="7" r:id="rId3"/>
    <sheet name="paired_t-test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7" l="1"/>
  <c r="S13" i="7"/>
  <c r="J21" i="7"/>
  <c r="J20" i="7"/>
  <c r="J19" i="7"/>
  <c r="I20" i="7"/>
  <c r="H20" i="7"/>
  <c r="I19" i="7"/>
  <c r="H19" i="7"/>
  <c r="S15" i="7"/>
  <c r="R15" i="7"/>
  <c r="Q15" i="7"/>
  <c r="Q13" i="7"/>
  <c r="M12" i="7"/>
  <c r="N12" i="7"/>
  <c r="O12" i="7"/>
  <c r="M13" i="7"/>
  <c r="N13" i="7"/>
  <c r="O13" i="7"/>
  <c r="N11" i="7"/>
  <c r="O11" i="7"/>
  <c r="M11" i="7"/>
  <c r="I16" i="7"/>
  <c r="K13" i="7"/>
  <c r="J13" i="7"/>
  <c r="I13" i="7"/>
  <c r="K12" i="7"/>
  <c r="J12" i="7"/>
  <c r="I12" i="7"/>
  <c r="K11" i="7"/>
  <c r="J11" i="7"/>
  <c r="I11" i="7"/>
  <c r="L6" i="7"/>
  <c r="K6" i="7"/>
  <c r="J6" i="7"/>
  <c r="I6" i="7"/>
  <c r="L5" i="7"/>
  <c r="L4" i="7"/>
  <c r="L3" i="7"/>
  <c r="K5" i="7"/>
  <c r="J5" i="7"/>
  <c r="I5" i="7"/>
  <c r="K4" i="7"/>
  <c r="J4" i="7"/>
  <c r="I4" i="7"/>
  <c r="K3" i="7"/>
  <c r="J3" i="7"/>
  <c r="I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" i="7"/>
  <c r="C29" i="7"/>
  <c r="B29" i="7"/>
  <c r="C28" i="7"/>
  <c r="B28" i="7"/>
  <c r="B33" i="1"/>
  <c r="B32" i="1"/>
  <c r="G30" i="1"/>
  <c r="G29" i="1"/>
  <c r="E30" i="1"/>
  <c r="E29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8" i="1"/>
</calcChain>
</file>

<file path=xl/sharedStrings.xml><?xml version="1.0" encoding="utf-8"?>
<sst xmlns="http://schemas.openxmlformats.org/spreadsheetml/2006/main" count="55" uniqueCount="33">
  <si>
    <t>Group</t>
  </si>
  <si>
    <t>Finance</t>
  </si>
  <si>
    <t>Marketing</t>
  </si>
  <si>
    <t>Diff</t>
    <phoneticPr fontId="0" type="noConversion"/>
  </si>
  <si>
    <t>UB</t>
    <phoneticPr fontId="0" type="noConversion"/>
  </si>
  <si>
    <t>LB</t>
    <phoneticPr fontId="0" type="noConversion"/>
  </si>
  <si>
    <t>교차표</t>
    <phoneticPr fontId="3" type="noConversion"/>
  </si>
  <si>
    <t>재무/마케팅</t>
    <phoneticPr fontId="3" type="noConversion"/>
  </si>
  <si>
    <t>낮음</t>
    <phoneticPr fontId="3" type="noConversion"/>
  </si>
  <si>
    <t>중간</t>
    <phoneticPr fontId="3" type="noConversion"/>
  </si>
  <si>
    <t>높음</t>
    <phoneticPr fontId="3" type="noConversion"/>
  </si>
  <si>
    <t>합계</t>
    <phoneticPr fontId="3" type="noConversion"/>
  </si>
  <si>
    <t>기대빈도</t>
    <phoneticPr fontId="3" type="noConversion"/>
  </si>
  <si>
    <t>카이제곱검정</t>
    <phoneticPr fontId="3" type="noConversion"/>
  </si>
  <si>
    <t>t-검정: 쌍체 비교</t>
  </si>
  <si>
    <t>변수 1</t>
  </si>
  <si>
    <t>변수 2</t>
  </si>
  <si>
    <t>평균</t>
  </si>
  <si>
    <t>분산</t>
  </si>
  <si>
    <t>관측수</t>
  </si>
  <si>
    <t>피어슨 상관 계수</t>
  </si>
  <si>
    <t>가설 평균차</t>
  </si>
  <si>
    <t>자유도</t>
  </si>
  <si>
    <r>
      <t xml:space="preserve">t </t>
    </r>
    <r>
      <rPr>
        <sz val="10"/>
        <rFont val="Arial"/>
        <family val="2"/>
      </rPr>
      <t>통계량</t>
    </r>
  </si>
  <si>
    <r>
      <t xml:space="preserve">P(T&lt;=t) </t>
    </r>
    <r>
      <rPr>
        <sz val="10"/>
        <rFont val="Arial"/>
        <family val="2"/>
      </rPr>
      <t>단측 검정</t>
    </r>
  </si>
  <si>
    <r>
      <t xml:space="preserve">t </t>
    </r>
    <r>
      <rPr>
        <sz val="10"/>
        <rFont val="Arial"/>
        <family val="2"/>
      </rPr>
      <t>기각치 단측 검정</t>
    </r>
  </si>
  <si>
    <r>
      <t xml:space="preserve">P(T&lt;=t) </t>
    </r>
    <r>
      <rPr>
        <sz val="10"/>
        <rFont val="Arial"/>
        <family val="2"/>
      </rPr>
      <t>양측 검정</t>
    </r>
  </si>
  <si>
    <r>
      <t xml:space="preserve">t </t>
    </r>
    <r>
      <rPr>
        <sz val="10"/>
        <rFont val="Arial"/>
        <family val="2"/>
      </rPr>
      <t>기각치 양측 검정</t>
    </r>
  </si>
  <si>
    <t>신뢰수준 95% 일때</t>
    <phoneticPr fontId="3" type="noConversion"/>
  </si>
  <si>
    <t>카이제곱 통계량</t>
    <phoneticPr fontId="3" type="noConversion"/>
  </si>
  <si>
    <t>카이제곱의 확률</t>
    <phoneticPr fontId="3" type="noConversion"/>
  </si>
  <si>
    <r>
      <t>p</t>
    </r>
    <r>
      <rPr>
        <sz val="10"/>
        <rFont val="Arial Unicode MS"/>
        <family val="2"/>
      </rPr>
      <t>값</t>
    </r>
    <phoneticPr fontId="3" type="noConversion"/>
  </si>
  <si>
    <r>
      <t xml:space="preserve">-&gt; </t>
    </r>
    <r>
      <rPr>
        <sz val="10"/>
        <rFont val="Arial Unicode MS"/>
        <family val="2"/>
      </rPr>
      <t>유의적이다.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</si>
</sst>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);[Red]\(0.00000000\)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 Unicode MS"/>
      <family val="2"/>
    </font>
    <font>
      <sz val="10"/>
      <name val="굴림"/>
      <family val="3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0" fontId="4" fillId="0" borderId="0" xfId="0" applyFont="1"/>
    <xf numFmtId="176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0" xfId="0" quotePrefix="1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/>
    <xf numFmtId="0" fontId="2" fillId="2" borderId="0" xfId="0" applyFont="1" applyFill="1"/>
    <xf numFmtId="176" fontId="4" fillId="2" borderId="0" xfId="0" applyNumberFormat="1" applyFont="1" applyFill="1"/>
    <xf numFmtId="176" fontId="0" fillId="2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재무전공과 마케팅전공의 연봉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수업!$B$2:$B$26</c:f>
              <c:numCache>
                <c:formatCode>General</c:formatCode>
                <c:ptCount val="25"/>
                <c:pt idx="0">
                  <c:v>95171</c:v>
                </c:pt>
                <c:pt idx="1">
                  <c:v>88009</c:v>
                </c:pt>
                <c:pt idx="2">
                  <c:v>98089</c:v>
                </c:pt>
                <c:pt idx="3">
                  <c:v>106322</c:v>
                </c:pt>
                <c:pt idx="4">
                  <c:v>74566</c:v>
                </c:pt>
                <c:pt idx="5">
                  <c:v>87089</c:v>
                </c:pt>
                <c:pt idx="6">
                  <c:v>88664</c:v>
                </c:pt>
                <c:pt idx="7">
                  <c:v>71200</c:v>
                </c:pt>
                <c:pt idx="8">
                  <c:v>69367</c:v>
                </c:pt>
                <c:pt idx="9">
                  <c:v>82618</c:v>
                </c:pt>
                <c:pt idx="10">
                  <c:v>69131</c:v>
                </c:pt>
                <c:pt idx="11">
                  <c:v>58187</c:v>
                </c:pt>
                <c:pt idx="12">
                  <c:v>64718</c:v>
                </c:pt>
                <c:pt idx="13">
                  <c:v>67716</c:v>
                </c:pt>
                <c:pt idx="14">
                  <c:v>49296</c:v>
                </c:pt>
                <c:pt idx="15">
                  <c:v>56625</c:v>
                </c:pt>
                <c:pt idx="16">
                  <c:v>63728</c:v>
                </c:pt>
                <c:pt idx="17">
                  <c:v>55425</c:v>
                </c:pt>
                <c:pt idx="18">
                  <c:v>37898</c:v>
                </c:pt>
                <c:pt idx="19">
                  <c:v>56244</c:v>
                </c:pt>
                <c:pt idx="20">
                  <c:v>51071</c:v>
                </c:pt>
                <c:pt idx="21">
                  <c:v>31235</c:v>
                </c:pt>
                <c:pt idx="22">
                  <c:v>32477</c:v>
                </c:pt>
                <c:pt idx="23">
                  <c:v>35274</c:v>
                </c:pt>
                <c:pt idx="24">
                  <c:v>45835</c:v>
                </c:pt>
              </c:numCache>
            </c:numRef>
          </c:xVal>
          <c:yVal>
            <c:numRef>
              <c:f>수업!$C$2:$C$26</c:f>
              <c:numCache>
                <c:formatCode>General</c:formatCode>
                <c:ptCount val="25"/>
                <c:pt idx="0">
                  <c:v>89329</c:v>
                </c:pt>
                <c:pt idx="1">
                  <c:v>92705</c:v>
                </c:pt>
                <c:pt idx="2">
                  <c:v>99205</c:v>
                </c:pt>
                <c:pt idx="3">
                  <c:v>99003</c:v>
                </c:pt>
                <c:pt idx="4">
                  <c:v>74825</c:v>
                </c:pt>
                <c:pt idx="5">
                  <c:v>77038</c:v>
                </c:pt>
                <c:pt idx="6">
                  <c:v>78272</c:v>
                </c:pt>
                <c:pt idx="7">
                  <c:v>59462</c:v>
                </c:pt>
                <c:pt idx="8">
                  <c:v>51555</c:v>
                </c:pt>
                <c:pt idx="9">
                  <c:v>81591</c:v>
                </c:pt>
                <c:pt idx="10">
                  <c:v>68110</c:v>
                </c:pt>
                <c:pt idx="11">
                  <c:v>54970</c:v>
                </c:pt>
                <c:pt idx="12">
                  <c:v>68675</c:v>
                </c:pt>
                <c:pt idx="13">
                  <c:v>54110</c:v>
                </c:pt>
                <c:pt idx="14">
                  <c:v>46467</c:v>
                </c:pt>
                <c:pt idx="15">
                  <c:v>53559</c:v>
                </c:pt>
                <c:pt idx="16">
                  <c:v>46793</c:v>
                </c:pt>
                <c:pt idx="17">
                  <c:v>39984</c:v>
                </c:pt>
                <c:pt idx="18">
                  <c:v>30137</c:v>
                </c:pt>
                <c:pt idx="19">
                  <c:v>61965</c:v>
                </c:pt>
                <c:pt idx="20">
                  <c:v>47438</c:v>
                </c:pt>
                <c:pt idx="21">
                  <c:v>29662</c:v>
                </c:pt>
                <c:pt idx="22">
                  <c:v>33710</c:v>
                </c:pt>
                <c:pt idx="23">
                  <c:v>31989</c:v>
                </c:pt>
                <c:pt idx="24">
                  <c:v>38788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9-49E8-AB11-AC0E9B9E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83807"/>
        <c:axId val="1381086687"/>
      </c:scatterChart>
      <c:valAx>
        <c:axId val="13810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86687"/>
        <c:crosses val="autoZero"/>
        <c:crossBetween val="midCat"/>
      </c:valAx>
      <c:valAx>
        <c:axId val="13810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8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4</xdr:row>
      <xdr:rowOff>33336</xdr:rowOff>
    </xdr:from>
    <xdr:to>
      <xdr:col>21</xdr:col>
      <xdr:colOff>123825</xdr:colOff>
      <xdr:row>30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07F7D9-2BF7-4A41-F464-91809F39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F32" sqref="F32"/>
    </sheetView>
  </sheetViews>
  <sheetFormatPr defaultRowHeight="12.5"/>
  <sheetData>
    <row r="1" spans="1:3" ht="1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95171</v>
      </c>
      <c r="C2" s="2">
        <v>89329</v>
      </c>
    </row>
    <row r="3" spans="1:3">
      <c r="A3" s="2">
        <v>2</v>
      </c>
      <c r="B3" s="2">
        <v>88009</v>
      </c>
      <c r="C3" s="2">
        <v>92705</v>
      </c>
    </row>
    <row r="4" spans="1:3">
      <c r="A4" s="2">
        <v>3</v>
      </c>
      <c r="B4" s="2">
        <v>98089</v>
      </c>
      <c r="C4" s="2">
        <v>99205</v>
      </c>
    </row>
    <row r="5" spans="1:3">
      <c r="A5" s="2">
        <v>4</v>
      </c>
      <c r="B5" s="2">
        <v>106322</v>
      </c>
      <c r="C5" s="2">
        <v>99003</v>
      </c>
    </row>
    <row r="6" spans="1:3">
      <c r="A6" s="2">
        <v>5</v>
      </c>
      <c r="B6" s="2">
        <v>74566</v>
      </c>
      <c r="C6" s="2">
        <v>74825</v>
      </c>
    </row>
    <row r="7" spans="1:3">
      <c r="A7" s="2">
        <v>6</v>
      </c>
      <c r="B7" s="2">
        <v>87089</v>
      </c>
      <c r="C7" s="2">
        <v>77038</v>
      </c>
    </row>
    <row r="8" spans="1:3">
      <c r="A8" s="2">
        <v>7</v>
      </c>
      <c r="B8" s="2">
        <v>88664</v>
      </c>
      <c r="C8" s="2">
        <v>78272</v>
      </c>
    </row>
    <row r="9" spans="1:3">
      <c r="A9" s="2">
        <v>8</v>
      </c>
      <c r="B9" s="2">
        <v>71200</v>
      </c>
      <c r="C9" s="2">
        <v>59462</v>
      </c>
    </row>
    <row r="10" spans="1:3">
      <c r="A10" s="2">
        <v>9</v>
      </c>
      <c r="B10" s="2">
        <v>69367</v>
      </c>
      <c r="C10" s="2">
        <v>51555</v>
      </c>
    </row>
    <row r="11" spans="1:3">
      <c r="A11" s="2">
        <v>10</v>
      </c>
      <c r="B11" s="2">
        <v>82618</v>
      </c>
      <c r="C11" s="2">
        <v>81591</v>
      </c>
    </row>
    <row r="12" spans="1:3">
      <c r="A12" s="2">
        <v>11</v>
      </c>
      <c r="B12" s="2">
        <v>69131</v>
      </c>
      <c r="C12" s="2">
        <v>68110</v>
      </c>
    </row>
    <row r="13" spans="1:3">
      <c r="A13" s="2">
        <v>12</v>
      </c>
      <c r="B13" s="2">
        <v>58187</v>
      </c>
      <c r="C13" s="2">
        <v>54970</v>
      </c>
    </row>
    <row r="14" spans="1:3">
      <c r="A14" s="2">
        <v>13</v>
      </c>
      <c r="B14" s="2">
        <v>64718</v>
      </c>
      <c r="C14" s="2">
        <v>68675</v>
      </c>
    </row>
    <row r="15" spans="1:3">
      <c r="A15" s="2">
        <v>14</v>
      </c>
      <c r="B15" s="2">
        <v>67716</v>
      </c>
      <c r="C15" s="2">
        <v>54110</v>
      </c>
    </row>
    <row r="16" spans="1:3">
      <c r="A16" s="2">
        <v>15</v>
      </c>
      <c r="B16" s="2">
        <v>49296</v>
      </c>
      <c r="C16" s="2">
        <v>46467</v>
      </c>
    </row>
    <row r="17" spans="1:3">
      <c r="A17" s="2">
        <v>16</v>
      </c>
      <c r="B17" s="2">
        <v>56625</v>
      </c>
      <c r="C17" s="2">
        <v>53559</v>
      </c>
    </row>
    <row r="18" spans="1:3">
      <c r="A18" s="2">
        <v>17</v>
      </c>
      <c r="B18" s="2">
        <v>63728</v>
      </c>
      <c r="C18" s="2">
        <v>46793</v>
      </c>
    </row>
    <row r="19" spans="1:3">
      <c r="A19" s="2">
        <v>18</v>
      </c>
      <c r="B19" s="2">
        <v>55425</v>
      </c>
      <c r="C19" s="2">
        <v>39984</v>
      </c>
    </row>
    <row r="20" spans="1:3">
      <c r="A20" s="2">
        <v>19</v>
      </c>
      <c r="B20" s="2">
        <v>37898</v>
      </c>
      <c r="C20" s="2">
        <v>30137</v>
      </c>
    </row>
    <row r="21" spans="1:3">
      <c r="A21" s="2">
        <v>20</v>
      </c>
      <c r="B21" s="2">
        <v>56244</v>
      </c>
      <c r="C21" s="2">
        <v>61965</v>
      </c>
    </row>
    <row r="22" spans="1:3">
      <c r="A22" s="2">
        <v>21</v>
      </c>
      <c r="B22" s="2">
        <v>51071</v>
      </c>
      <c r="C22" s="2">
        <v>47438</v>
      </c>
    </row>
    <row r="23" spans="1:3">
      <c r="A23" s="2">
        <v>22</v>
      </c>
      <c r="B23" s="2">
        <v>31235</v>
      </c>
      <c r="C23" s="2">
        <v>29662</v>
      </c>
    </row>
    <row r="24" spans="1:3">
      <c r="A24" s="2">
        <v>23</v>
      </c>
      <c r="B24" s="2">
        <v>32477</v>
      </c>
      <c r="C24" s="2">
        <v>33710</v>
      </c>
    </row>
    <row r="25" spans="1:3">
      <c r="A25" s="2">
        <v>24</v>
      </c>
      <c r="B25" s="2">
        <v>35274</v>
      </c>
      <c r="C25" s="2">
        <v>31989</v>
      </c>
    </row>
    <row r="26" spans="1:3">
      <c r="A26" s="2">
        <v>25</v>
      </c>
      <c r="B26" s="2">
        <v>45835</v>
      </c>
      <c r="C26" s="2">
        <v>38788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I20" sqref="I20"/>
    </sheetView>
  </sheetViews>
  <sheetFormatPr defaultRowHeight="12.5"/>
  <cols>
    <col min="1" max="2" width="8.81640625" style="2"/>
    <col min="3" max="3" width="9.54296875" style="2" bestFit="1" customWidth="1"/>
    <col min="4" max="4" width="11.81640625" bestFit="1" customWidth="1"/>
  </cols>
  <sheetData>
    <row r="1" spans="1:4" ht="13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95171</v>
      </c>
      <c r="C2" s="2">
        <v>89329</v>
      </c>
      <c r="D2">
        <f>B2-C2</f>
        <v>5842</v>
      </c>
    </row>
    <row r="3" spans="1:4">
      <c r="A3" s="2">
        <v>2</v>
      </c>
      <c r="B3" s="2">
        <v>88009</v>
      </c>
      <c r="C3" s="2">
        <v>92705</v>
      </c>
      <c r="D3">
        <f t="shared" ref="D3:D26" si="0">B3-C3</f>
        <v>-4696</v>
      </c>
    </row>
    <row r="4" spans="1:4">
      <c r="A4" s="2">
        <v>3</v>
      </c>
      <c r="B4" s="2">
        <v>98089</v>
      </c>
      <c r="C4" s="2">
        <v>99205</v>
      </c>
      <c r="D4">
        <f t="shared" si="0"/>
        <v>-1116</v>
      </c>
    </row>
    <row r="5" spans="1:4">
      <c r="A5" s="2">
        <v>4</v>
      </c>
      <c r="B5" s="2">
        <v>106322</v>
      </c>
      <c r="C5" s="2">
        <v>99003</v>
      </c>
      <c r="D5">
        <f t="shared" si="0"/>
        <v>7319</v>
      </c>
    </row>
    <row r="6" spans="1:4">
      <c r="A6" s="2">
        <v>5</v>
      </c>
      <c r="B6" s="2">
        <v>74566</v>
      </c>
      <c r="C6" s="2">
        <v>74825</v>
      </c>
      <c r="D6">
        <f t="shared" si="0"/>
        <v>-259</v>
      </c>
    </row>
    <row r="7" spans="1:4">
      <c r="A7" s="2">
        <v>6</v>
      </c>
      <c r="B7" s="2">
        <v>87089</v>
      </c>
      <c r="C7" s="2">
        <v>77038</v>
      </c>
      <c r="D7">
        <f t="shared" si="0"/>
        <v>10051</v>
      </c>
    </row>
    <row r="8" spans="1:4">
      <c r="A8" s="2">
        <v>7</v>
      </c>
      <c r="B8" s="2">
        <v>88664</v>
      </c>
      <c r="C8" s="2">
        <v>78272</v>
      </c>
      <c r="D8">
        <f t="shared" si="0"/>
        <v>10392</v>
      </c>
    </row>
    <row r="9" spans="1:4">
      <c r="A9" s="2">
        <v>8</v>
      </c>
      <c r="B9" s="2">
        <v>71200</v>
      </c>
      <c r="C9" s="2">
        <v>59462</v>
      </c>
      <c r="D9">
        <f t="shared" si="0"/>
        <v>11738</v>
      </c>
    </row>
    <row r="10" spans="1:4">
      <c r="A10" s="2">
        <v>9</v>
      </c>
      <c r="B10" s="2">
        <v>69367</v>
      </c>
      <c r="C10" s="2">
        <v>51555</v>
      </c>
      <c r="D10">
        <f t="shared" si="0"/>
        <v>17812</v>
      </c>
    </row>
    <row r="11" spans="1:4">
      <c r="A11" s="2">
        <v>10</v>
      </c>
      <c r="B11" s="2">
        <v>82618</v>
      </c>
      <c r="C11" s="2">
        <v>81591</v>
      </c>
      <c r="D11">
        <f t="shared" si="0"/>
        <v>1027</v>
      </c>
    </row>
    <row r="12" spans="1:4">
      <c r="A12" s="2">
        <v>11</v>
      </c>
      <c r="B12" s="2">
        <v>69131</v>
      </c>
      <c r="C12" s="2">
        <v>68110</v>
      </c>
      <c r="D12">
        <f t="shared" si="0"/>
        <v>1021</v>
      </c>
    </row>
    <row r="13" spans="1:4">
      <c r="A13" s="2">
        <v>12</v>
      </c>
      <c r="B13" s="2">
        <v>58187</v>
      </c>
      <c r="C13" s="2">
        <v>54970</v>
      </c>
      <c r="D13">
        <f t="shared" si="0"/>
        <v>3217</v>
      </c>
    </row>
    <row r="14" spans="1:4">
      <c r="A14" s="2">
        <v>13</v>
      </c>
      <c r="B14" s="2">
        <v>64718</v>
      </c>
      <c r="C14" s="2">
        <v>68675</v>
      </c>
      <c r="D14">
        <f t="shared" si="0"/>
        <v>-3957</v>
      </c>
    </row>
    <row r="15" spans="1:4">
      <c r="A15" s="2">
        <v>14</v>
      </c>
      <c r="B15" s="2">
        <v>67716</v>
      </c>
      <c r="C15" s="2">
        <v>54110</v>
      </c>
      <c r="D15">
        <f t="shared" si="0"/>
        <v>13606</v>
      </c>
    </row>
    <row r="16" spans="1:4">
      <c r="A16" s="2">
        <v>15</v>
      </c>
      <c r="B16" s="2">
        <v>49296</v>
      </c>
      <c r="C16" s="2">
        <v>46467</v>
      </c>
      <c r="D16">
        <f t="shared" si="0"/>
        <v>2829</v>
      </c>
    </row>
    <row r="17" spans="1:7">
      <c r="A17" s="2">
        <v>16</v>
      </c>
      <c r="B17" s="2">
        <v>56625</v>
      </c>
      <c r="C17" s="2">
        <v>53559</v>
      </c>
      <c r="D17">
        <f t="shared" si="0"/>
        <v>3066</v>
      </c>
    </row>
    <row r="18" spans="1:7">
      <c r="A18" s="2">
        <v>17</v>
      </c>
      <c r="B18" s="2">
        <v>63728</v>
      </c>
      <c r="C18" s="2">
        <v>46793</v>
      </c>
      <c r="D18">
        <f t="shared" si="0"/>
        <v>16935</v>
      </c>
    </row>
    <row r="19" spans="1:7">
      <c r="A19" s="2">
        <v>18</v>
      </c>
      <c r="B19" s="2">
        <v>55425</v>
      </c>
      <c r="C19" s="2">
        <v>39984</v>
      </c>
      <c r="D19">
        <f t="shared" si="0"/>
        <v>15441</v>
      </c>
    </row>
    <row r="20" spans="1:7">
      <c r="A20" s="2">
        <v>19</v>
      </c>
      <c r="B20" s="2">
        <v>37898</v>
      </c>
      <c r="C20" s="2">
        <v>30137</v>
      </c>
      <c r="D20">
        <f t="shared" si="0"/>
        <v>7761</v>
      </c>
    </row>
    <row r="21" spans="1:7">
      <c r="A21" s="2">
        <v>20</v>
      </c>
      <c r="B21" s="2">
        <v>56244</v>
      </c>
      <c r="C21" s="2">
        <v>61965</v>
      </c>
      <c r="D21">
        <f t="shared" si="0"/>
        <v>-5721</v>
      </c>
    </row>
    <row r="22" spans="1:7">
      <c r="A22" s="2">
        <v>21</v>
      </c>
      <c r="B22" s="2">
        <v>51071</v>
      </c>
      <c r="C22" s="2">
        <v>47438</v>
      </c>
      <c r="D22">
        <f t="shared" si="0"/>
        <v>3633</v>
      </c>
    </row>
    <row r="23" spans="1:7">
      <c r="A23" s="2">
        <v>22</v>
      </c>
      <c r="B23" s="2">
        <v>31235</v>
      </c>
      <c r="C23" s="2">
        <v>29662</v>
      </c>
      <c r="D23">
        <f t="shared" si="0"/>
        <v>1573</v>
      </c>
    </row>
    <row r="24" spans="1:7">
      <c r="A24" s="2">
        <v>23</v>
      </c>
      <c r="B24" s="2">
        <v>32477</v>
      </c>
      <c r="C24" s="2">
        <v>33710</v>
      </c>
      <c r="D24">
        <f t="shared" si="0"/>
        <v>-1233</v>
      </c>
    </row>
    <row r="25" spans="1:7">
      <c r="A25" s="2">
        <v>24</v>
      </c>
      <c r="B25" s="2">
        <v>35274</v>
      </c>
      <c r="C25" s="2">
        <v>31989</v>
      </c>
      <c r="D25">
        <f t="shared" si="0"/>
        <v>3285</v>
      </c>
    </row>
    <row r="26" spans="1:7">
      <c r="A26" s="2">
        <v>25</v>
      </c>
      <c r="B26" s="2">
        <v>45835</v>
      </c>
      <c r="C26" s="2">
        <v>38788</v>
      </c>
      <c r="D26">
        <f t="shared" si="0"/>
        <v>7047</v>
      </c>
    </row>
    <row r="28" spans="1:7">
      <c r="B28" s="2">
        <f>CORREL(B2:B26,C2:C26)</f>
        <v>0.95202473384588193</v>
      </c>
      <c r="D28">
        <f>AVERAGE(D2:D26)</f>
        <v>5064.5200000000004</v>
      </c>
    </row>
    <row r="29" spans="1:7">
      <c r="D29">
        <f>_xlfn.VAR.S(D2:D26)</f>
        <v>44181217.093333334</v>
      </c>
      <c r="E29">
        <f>SQRT(D29)</f>
        <v>6646.8952973048499</v>
      </c>
      <c r="G29">
        <f>_xlfn.NORM.S.INV(0.975)</f>
        <v>1.9599639845400536</v>
      </c>
    </row>
    <row r="30" spans="1:7">
      <c r="E30">
        <f>_xlfn.STDEV.S(D2:D26)</f>
        <v>6646.8952973048499</v>
      </c>
      <c r="G30">
        <f>_xlfn.T.INV(0.975,24)</f>
        <v>2.0638985616280254</v>
      </c>
    </row>
    <row r="32" spans="1:7">
      <c r="A32" s="4" t="s">
        <v>4</v>
      </c>
      <c r="B32" s="5">
        <f>D28+G30*E29/SQRT(25)</f>
        <v>7808.2235286799132</v>
      </c>
    </row>
    <row r="33" spans="1:2">
      <c r="A33" s="4" t="s">
        <v>5</v>
      </c>
      <c r="B33" s="5">
        <f>D28-G30*E29/SQRT(25)</f>
        <v>2320.8164713200872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9"/>
  <sheetViews>
    <sheetView workbookViewId="0">
      <selection activeCell="L17" sqref="L17"/>
    </sheetView>
  </sheetViews>
  <sheetFormatPr defaultRowHeight="12.5"/>
  <cols>
    <col min="8" max="8" width="13.54296875" bestFit="1" customWidth="1"/>
    <col min="9" max="9" width="12" bestFit="1" customWidth="1"/>
    <col min="17" max="17" width="15.81640625" bestFit="1" customWidth="1"/>
    <col min="19" max="19" width="15.81640625" bestFit="1" customWidth="1"/>
    <col min="21" max="21" width="13.54296875" bestFit="1" customWidth="1"/>
  </cols>
  <sheetData>
    <row r="1" spans="1:22" ht="13.5">
      <c r="A1" s="1" t="s">
        <v>0</v>
      </c>
      <c r="B1" s="1" t="s">
        <v>1</v>
      </c>
      <c r="C1" s="1" t="s">
        <v>2</v>
      </c>
      <c r="E1" s="1" t="s">
        <v>1</v>
      </c>
      <c r="F1" s="1" t="s">
        <v>2</v>
      </c>
      <c r="H1" s="6" t="s">
        <v>6</v>
      </c>
    </row>
    <row r="2" spans="1:22" ht="13">
      <c r="A2" s="2">
        <v>1</v>
      </c>
      <c r="B2" s="2">
        <v>95171</v>
      </c>
      <c r="C2" s="2">
        <v>89329</v>
      </c>
      <c r="E2" t="str">
        <f>IF(B2 &lt; $B$28, "낮음", IF(B2 &lt; $B$29, "중간", "높음"))</f>
        <v>높음</v>
      </c>
      <c r="F2" t="str">
        <f>IF(C2 &lt; $B$28, "낮음", IF(C2 &lt; $B$29, "중간", "높음"))</f>
        <v>높음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22" ht="13">
      <c r="A3" s="2">
        <v>2</v>
      </c>
      <c r="B3" s="2">
        <v>88009</v>
      </c>
      <c r="C3" s="2">
        <v>92705</v>
      </c>
      <c r="E3" t="str">
        <f t="shared" ref="E3:E26" si="0">IF(B3 &lt; $B$28, "낮음", IF(B3 &lt; $B$29, "중간", "높음"))</f>
        <v>높음</v>
      </c>
      <c r="F3" t="str">
        <f t="shared" ref="F3:F26" si="1">IF(C3 &lt; $B$28, "낮음", IF(C3 &lt; $B$29, "중간", "높음"))</f>
        <v>높음</v>
      </c>
      <c r="H3" s="6" t="s">
        <v>8</v>
      </c>
      <c r="I3">
        <f>COUNTIFS($E$2:$E$26,$H3,$F$2:$F$26,I$2)</f>
        <v>8</v>
      </c>
      <c r="J3">
        <f t="shared" ref="J3:K5" si="2">COUNTIFS($E$2:$E$26,$H3,$F$2:$F$26,J$2)</f>
        <v>0</v>
      </c>
      <c r="K3">
        <f t="shared" si="2"/>
        <v>0</v>
      </c>
      <c r="L3">
        <f>SUM(I3:K3)</f>
        <v>8</v>
      </c>
    </row>
    <row r="4" spans="1:22" ht="13">
      <c r="A4" s="2">
        <v>3</v>
      </c>
      <c r="B4" s="2">
        <v>98089</v>
      </c>
      <c r="C4" s="2">
        <v>99205</v>
      </c>
      <c r="E4" t="str">
        <f t="shared" si="0"/>
        <v>높음</v>
      </c>
      <c r="F4" t="str">
        <f t="shared" si="1"/>
        <v>높음</v>
      </c>
      <c r="H4" s="6" t="s">
        <v>9</v>
      </c>
      <c r="I4">
        <f t="shared" ref="I4:I5" si="3">COUNTIFS($E$2:$E$26,$H4,$F$2:$F$26,I$2)</f>
        <v>5</v>
      </c>
      <c r="J4">
        <f t="shared" si="2"/>
        <v>4</v>
      </c>
      <c r="K4">
        <f t="shared" si="2"/>
        <v>0</v>
      </c>
      <c r="L4">
        <f t="shared" ref="L4:L5" si="4">SUM(I4:K4)</f>
        <v>9</v>
      </c>
    </row>
    <row r="5" spans="1:22" ht="13">
      <c r="A5" s="2">
        <v>4</v>
      </c>
      <c r="B5" s="2">
        <v>106322</v>
      </c>
      <c r="C5" s="2">
        <v>99003</v>
      </c>
      <c r="E5" t="str">
        <f t="shared" si="0"/>
        <v>높음</v>
      </c>
      <c r="F5" t="str">
        <f t="shared" si="1"/>
        <v>높음</v>
      </c>
      <c r="H5" s="6" t="s">
        <v>10</v>
      </c>
      <c r="I5">
        <f t="shared" si="3"/>
        <v>0</v>
      </c>
      <c r="J5">
        <f t="shared" si="2"/>
        <v>0</v>
      </c>
      <c r="K5">
        <f t="shared" si="2"/>
        <v>8</v>
      </c>
      <c r="L5">
        <f t="shared" si="4"/>
        <v>8</v>
      </c>
    </row>
    <row r="6" spans="1:22" ht="13">
      <c r="A6" s="2">
        <v>5</v>
      </c>
      <c r="B6" s="2">
        <v>74566</v>
      </c>
      <c r="C6" s="2">
        <v>74825</v>
      </c>
      <c r="E6" t="str">
        <f t="shared" si="0"/>
        <v>높음</v>
      </c>
      <c r="F6" t="str">
        <f t="shared" si="1"/>
        <v>높음</v>
      </c>
      <c r="H6" s="7" t="s">
        <v>11</v>
      </c>
      <c r="I6" s="3">
        <f>SUM(I3:I5)</f>
        <v>13</v>
      </c>
      <c r="J6" s="3">
        <f t="shared" ref="J6:K6" si="5">SUM(J3:J5)</f>
        <v>4</v>
      </c>
      <c r="K6" s="3">
        <f t="shared" si="5"/>
        <v>8</v>
      </c>
      <c r="L6">
        <f>SUM(L3:L5)</f>
        <v>25</v>
      </c>
    </row>
    <row r="7" spans="1:22">
      <c r="A7" s="2">
        <v>6</v>
      </c>
      <c r="B7" s="2">
        <v>87089</v>
      </c>
      <c r="C7" s="2">
        <v>77038</v>
      </c>
      <c r="E7" t="str">
        <f t="shared" si="0"/>
        <v>높음</v>
      </c>
      <c r="F7" t="str">
        <f t="shared" si="1"/>
        <v>높음</v>
      </c>
    </row>
    <row r="8" spans="1:22">
      <c r="A8" s="2">
        <v>7</v>
      </c>
      <c r="B8" s="2">
        <v>88664</v>
      </c>
      <c r="C8" s="2">
        <v>78272</v>
      </c>
      <c r="E8" t="str">
        <f t="shared" si="0"/>
        <v>높음</v>
      </c>
      <c r="F8" t="str">
        <f t="shared" si="1"/>
        <v>높음</v>
      </c>
    </row>
    <row r="9" spans="1:22" ht="13">
      <c r="A9" s="2">
        <v>8</v>
      </c>
      <c r="B9" s="2">
        <v>71200</v>
      </c>
      <c r="C9" s="2">
        <v>59462</v>
      </c>
      <c r="E9" t="str">
        <f t="shared" si="0"/>
        <v>중간</v>
      </c>
      <c r="F9" t="str">
        <f t="shared" si="1"/>
        <v>중간</v>
      </c>
      <c r="H9" s="6" t="s">
        <v>12</v>
      </c>
    </row>
    <row r="10" spans="1:22" ht="13">
      <c r="A10" s="2">
        <v>9</v>
      </c>
      <c r="B10" s="2">
        <v>69367</v>
      </c>
      <c r="C10" s="2">
        <v>51555</v>
      </c>
      <c r="E10" t="str">
        <f t="shared" si="0"/>
        <v>중간</v>
      </c>
      <c r="F10" t="str">
        <f t="shared" si="1"/>
        <v>낮음</v>
      </c>
      <c r="H10" s="6" t="s">
        <v>7</v>
      </c>
      <c r="I10" s="6" t="s">
        <v>8</v>
      </c>
      <c r="J10" s="6" t="s">
        <v>9</v>
      </c>
      <c r="K10" s="6" t="s">
        <v>10</v>
      </c>
    </row>
    <row r="11" spans="1:22" ht="13">
      <c r="A11" s="2">
        <v>10</v>
      </c>
      <c r="B11" s="2">
        <v>82618</v>
      </c>
      <c r="C11" s="2">
        <v>81591</v>
      </c>
      <c r="E11" t="str">
        <f t="shared" si="0"/>
        <v>높음</v>
      </c>
      <c r="F11" t="str">
        <f t="shared" si="1"/>
        <v>높음</v>
      </c>
      <c r="H11" s="6" t="s">
        <v>8</v>
      </c>
      <c r="I11">
        <f>$L3*I$6/$L$6</f>
        <v>4.16</v>
      </c>
      <c r="J11">
        <f t="shared" ref="J11:K11" si="6">$L3*J$6/$L$6</f>
        <v>1.28</v>
      </c>
      <c r="K11">
        <f t="shared" si="6"/>
        <v>2.56</v>
      </c>
      <c r="M11">
        <f>((I11-I3)^2)/I11</f>
        <v>3.5446153846153843</v>
      </c>
      <c r="N11">
        <f t="shared" ref="N11:O11" si="7">((J11-J3)^2)/J11</f>
        <v>1.28</v>
      </c>
      <c r="O11">
        <f t="shared" si="7"/>
        <v>2.56</v>
      </c>
    </row>
    <row r="12" spans="1:22" ht="13">
      <c r="A12" s="2">
        <v>11</v>
      </c>
      <c r="B12" s="2">
        <v>69131</v>
      </c>
      <c r="C12" s="2">
        <v>68110</v>
      </c>
      <c r="E12" t="str">
        <f t="shared" si="0"/>
        <v>중간</v>
      </c>
      <c r="F12" t="str">
        <f t="shared" si="1"/>
        <v>중간</v>
      </c>
      <c r="H12" s="6" t="s">
        <v>9</v>
      </c>
      <c r="I12">
        <f t="shared" ref="I12:K12" si="8">$L4*I$6/$L$6</f>
        <v>4.68</v>
      </c>
      <c r="J12">
        <f t="shared" si="8"/>
        <v>1.44</v>
      </c>
      <c r="K12">
        <f t="shared" si="8"/>
        <v>2.88</v>
      </c>
      <c r="M12">
        <f t="shared" ref="M12:M13" si="9">((I12-I4)^2)/I12</f>
        <v>2.1880341880341922E-2</v>
      </c>
      <c r="N12">
        <f t="shared" ref="N12:N13" si="10">((J12-J4)^2)/J12</f>
        <v>4.5511111111111111</v>
      </c>
      <c r="O12">
        <f t="shared" ref="O12:O13" si="11">((K12-K4)^2)/K12</f>
        <v>2.88</v>
      </c>
      <c r="Q12" s="12" t="s">
        <v>29</v>
      </c>
      <c r="S12" s="14" t="s">
        <v>30</v>
      </c>
      <c r="U12" s="15" t="s">
        <v>31</v>
      </c>
    </row>
    <row r="13" spans="1:22" ht="13">
      <c r="A13" s="2">
        <v>12</v>
      </c>
      <c r="B13" s="2">
        <v>58187</v>
      </c>
      <c r="C13" s="2">
        <v>54970</v>
      </c>
      <c r="E13" t="str">
        <f t="shared" si="0"/>
        <v>중간</v>
      </c>
      <c r="F13" t="str">
        <f t="shared" si="1"/>
        <v>낮음</v>
      </c>
      <c r="H13" s="6" t="s">
        <v>10</v>
      </c>
      <c r="I13">
        <f t="shared" ref="I13:K13" si="12">$L5*I$6/$L$6</f>
        <v>4.16</v>
      </c>
      <c r="J13">
        <f t="shared" si="12"/>
        <v>1.28</v>
      </c>
      <c r="K13">
        <f t="shared" si="12"/>
        <v>2.56</v>
      </c>
      <c r="M13">
        <f t="shared" si="9"/>
        <v>4.16</v>
      </c>
      <c r="N13">
        <f t="shared" si="10"/>
        <v>1.28</v>
      </c>
      <c r="O13">
        <f t="shared" si="11"/>
        <v>11.559999999999997</v>
      </c>
      <c r="Q13" s="13">
        <f>SUM(M11:O13)</f>
        <v>31.837606837606835</v>
      </c>
      <c r="S13" s="13">
        <f>_xlfn.CHISQ.DIST(Q13,4,1)</f>
        <v>0.99999793499474565</v>
      </c>
      <c r="U13" s="13">
        <f>1-S13</f>
        <v>2.0650052543480513E-6</v>
      </c>
      <c r="V13" s="11" t="s">
        <v>32</v>
      </c>
    </row>
    <row r="14" spans="1:22">
      <c r="A14" s="2">
        <v>13</v>
      </c>
      <c r="B14" s="2">
        <v>64718</v>
      </c>
      <c r="C14" s="2">
        <v>68675</v>
      </c>
      <c r="E14" t="str">
        <f t="shared" si="0"/>
        <v>중간</v>
      </c>
      <c r="F14" t="str">
        <f t="shared" si="1"/>
        <v>중간</v>
      </c>
    </row>
    <row r="15" spans="1:22">
      <c r="A15" s="2">
        <v>14</v>
      </c>
      <c r="B15" s="2">
        <v>67716</v>
      </c>
      <c r="C15" s="2">
        <v>54110</v>
      </c>
      <c r="E15" t="str">
        <f t="shared" si="0"/>
        <v>중간</v>
      </c>
      <c r="F15" t="str">
        <f t="shared" si="1"/>
        <v>낮음</v>
      </c>
      <c r="I15" s="8"/>
      <c r="Q15">
        <f>Q13/I16</f>
        <v>15417688.051834103</v>
      </c>
      <c r="R15">
        <f>SQRT(Q15)</f>
        <v>3926.5363937997699</v>
      </c>
      <c r="S15">
        <f>SQRT(R15)</f>
        <v>62.662080988423689</v>
      </c>
    </row>
    <row r="16" spans="1:22" ht="13">
      <c r="A16" s="2">
        <v>15</v>
      </c>
      <c r="B16" s="2">
        <v>49296</v>
      </c>
      <c r="C16" s="2">
        <v>46467</v>
      </c>
      <c r="E16" t="str">
        <f t="shared" si="0"/>
        <v>낮음</v>
      </c>
      <c r="F16" t="str">
        <f t="shared" si="1"/>
        <v>낮음</v>
      </c>
      <c r="H16" s="16" t="s">
        <v>13</v>
      </c>
      <c r="I16" s="17">
        <f>_xlfn.CHISQ.TEST(I3:K5,I11:K13)</f>
        <v>2.0650052543915235E-6</v>
      </c>
    </row>
    <row r="17" spans="1:10">
      <c r="A17" s="2">
        <v>16</v>
      </c>
      <c r="B17" s="2">
        <v>56625</v>
      </c>
      <c r="C17" s="2">
        <v>53559</v>
      </c>
      <c r="E17" t="str">
        <f t="shared" si="0"/>
        <v>중간</v>
      </c>
      <c r="F17" t="str">
        <f t="shared" si="1"/>
        <v>낮음</v>
      </c>
    </row>
    <row r="18" spans="1:10" ht="13">
      <c r="A18" s="2">
        <v>17</v>
      </c>
      <c r="B18" s="2">
        <v>63728</v>
      </c>
      <c r="C18" s="2">
        <v>46793</v>
      </c>
      <c r="E18" t="str">
        <f t="shared" si="0"/>
        <v>중간</v>
      </c>
      <c r="F18" t="str">
        <f t="shared" si="1"/>
        <v>낮음</v>
      </c>
      <c r="H18" s="7" t="s">
        <v>28</v>
      </c>
    </row>
    <row r="19" spans="1:10">
      <c r="A19" s="2">
        <v>18</v>
      </c>
      <c r="B19" s="2">
        <v>55425</v>
      </c>
      <c r="C19" s="2">
        <v>39984</v>
      </c>
      <c r="E19" t="str">
        <f t="shared" si="0"/>
        <v>낮음</v>
      </c>
      <c r="F19" t="str">
        <f t="shared" si="1"/>
        <v>낮음</v>
      </c>
      <c r="H19">
        <f>_xlfn.CHISQ.INV(0.975,4)</f>
        <v>11.143286781877796</v>
      </c>
      <c r="I19">
        <f>ROUND(H19,2)</f>
        <v>11.14</v>
      </c>
      <c r="J19">
        <f>_xlfn.CHISQ.DIST(I19,4,1)</f>
        <v>0.97496514355787034</v>
      </c>
    </row>
    <row r="20" spans="1:10">
      <c r="A20" s="2">
        <v>19</v>
      </c>
      <c r="B20" s="2">
        <v>37898</v>
      </c>
      <c r="C20" s="2">
        <v>30137</v>
      </c>
      <c r="E20" t="str">
        <f t="shared" si="0"/>
        <v>낮음</v>
      </c>
      <c r="F20" t="str">
        <f t="shared" si="1"/>
        <v>낮음</v>
      </c>
      <c r="H20">
        <f>_xlfn.CHISQ.INV(0.025,4)</f>
        <v>0.48441855708792997</v>
      </c>
      <c r="I20">
        <f>ROUND(H20,2)</f>
        <v>0.48</v>
      </c>
      <c r="J20">
        <f>_xlfn.CHISQ.DIST(I20,4,1)</f>
        <v>2.4581452277473766E-2</v>
      </c>
    </row>
    <row r="21" spans="1:10">
      <c r="A21" s="2">
        <v>20</v>
      </c>
      <c r="B21" s="2">
        <v>56244</v>
      </c>
      <c r="C21" s="2">
        <v>61965</v>
      </c>
      <c r="E21" t="str">
        <f t="shared" si="0"/>
        <v>중간</v>
      </c>
      <c r="F21" t="str">
        <f t="shared" si="1"/>
        <v>중간</v>
      </c>
      <c r="J21">
        <f>J19-J20</f>
        <v>0.95038369128039657</v>
      </c>
    </row>
    <row r="22" spans="1:10">
      <c r="A22" s="2">
        <v>21</v>
      </c>
      <c r="B22" s="2">
        <v>51071</v>
      </c>
      <c r="C22" s="2">
        <v>47438</v>
      </c>
      <c r="E22" t="str">
        <f t="shared" si="0"/>
        <v>낮음</v>
      </c>
      <c r="F22" t="str">
        <f t="shared" si="1"/>
        <v>낮음</v>
      </c>
    </row>
    <row r="23" spans="1:10">
      <c r="A23" s="2">
        <v>22</v>
      </c>
      <c r="B23" s="2">
        <v>31235</v>
      </c>
      <c r="C23" s="2">
        <v>29662</v>
      </c>
      <c r="E23" t="str">
        <f t="shared" si="0"/>
        <v>낮음</v>
      </c>
      <c r="F23" t="str">
        <f t="shared" si="1"/>
        <v>낮음</v>
      </c>
    </row>
    <row r="24" spans="1:10">
      <c r="A24" s="2">
        <v>23</v>
      </c>
      <c r="B24" s="2">
        <v>32477</v>
      </c>
      <c r="C24" s="2">
        <v>33710</v>
      </c>
      <c r="E24" t="str">
        <f t="shared" si="0"/>
        <v>낮음</v>
      </c>
      <c r="F24" t="str">
        <f t="shared" si="1"/>
        <v>낮음</v>
      </c>
    </row>
    <row r="25" spans="1:10">
      <c r="A25" s="2">
        <v>24</v>
      </c>
      <c r="B25" s="2">
        <v>35274</v>
      </c>
      <c r="C25" s="2">
        <v>31989</v>
      </c>
      <c r="E25" t="str">
        <f t="shared" si="0"/>
        <v>낮음</v>
      </c>
      <c r="F25" t="str">
        <f t="shared" si="1"/>
        <v>낮음</v>
      </c>
    </row>
    <row r="26" spans="1:10">
      <c r="A26" s="2">
        <v>25</v>
      </c>
      <c r="B26" s="2">
        <v>45835</v>
      </c>
      <c r="C26" s="2">
        <v>38788</v>
      </c>
      <c r="E26" t="str">
        <f t="shared" si="0"/>
        <v>낮음</v>
      </c>
      <c r="F26" t="str">
        <f t="shared" si="1"/>
        <v>낮음</v>
      </c>
    </row>
    <row r="28" spans="1:10">
      <c r="B28">
        <f>_xlfn.PERCENTILE.INC(B2:B26, 0.33)</f>
        <v>56178.48</v>
      </c>
      <c r="C28">
        <f>_xlfn.PERCENTILE.INC(C2:C26, 0.33)</f>
        <v>47386.400000000001</v>
      </c>
    </row>
    <row r="29" spans="1:10">
      <c r="B29">
        <f>_xlfn.PERCENTILE.INC(B2:B26, 0.67)</f>
        <v>71469.280000000013</v>
      </c>
      <c r="C29">
        <f>_xlfn.PERCENTILE.INC(C2:C26, 0.67)</f>
        <v>69167.000000000015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A2F-4BDC-4D31-958E-78A8D264F99E}">
  <dimension ref="A1:H26"/>
  <sheetViews>
    <sheetView workbookViewId="0">
      <selection activeCell="F25" sqref="F25"/>
    </sheetView>
  </sheetViews>
  <sheetFormatPr defaultRowHeight="12.5"/>
  <cols>
    <col min="6" max="6" width="17.81640625" bestFit="1" customWidth="1"/>
    <col min="7" max="8" width="13" bestFit="1" customWidth="1"/>
  </cols>
  <sheetData>
    <row r="1" spans="1:8" ht="13">
      <c r="A1" s="1" t="s">
        <v>0</v>
      </c>
      <c r="B1" s="1" t="s">
        <v>1</v>
      </c>
      <c r="C1" s="1" t="s">
        <v>2</v>
      </c>
      <c r="F1" t="s">
        <v>14</v>
      </c>
    </row>
    <row r="2" spans="1:8" ht="13" thickBot="1">
      <c r="A2" s="2">
        <v>1</v>
      </c>
      <c r="B2" s="2">
        <v>95171</v>
      </c>
      <c r="C2" s="2">
        <v>89329</v>
      </c>
    </row>
    <row r="3" spans="1:8">
      <c r="A3" s="2">
        <v>2</v>
      </c>
      <c r="B3" s="2">
        <v>88009</v>
      </c>
      <c r="C3" s="2">
        <v>92705</v>
      </c>
      <c r="F3" s="10"/>
      <c r="G3" s="10" t="s">
        <v>15</v>
      </c>
      <c r="H3" s="10" t="s">
        <v>16</v>
      </c>
    </row>
    <row r="4" spans="1:8">
      <c r="A4" s="2">
        <v>3</v>
      </c>
      <c r="B4" s="2">
        <v>98089</v>
      </c>
      <c r="C4" s="2">
        <v>99205</v>
      </c>
      <c r="F4" s="3" t="s">
        <v>17</v>
      </c>
      <c r="G4">
        <v>65438.2</v>
      </c>
      <c r="H4">
        <v>60373.68</v>
      </c>
    </row>
    <row r="5" spans="1:8">
      <c r="A5" s="2">
        <v>4</v>
      </c>
      <c r="B5" s="2">
        <v>106322</v>
      </c>
      <c r="C5" s="2">
        <v>99003</v>
      </c>
      <c r="F5" s="3" t="s">
        <v>18</v>
      </c>
      <c r="G5">
        <v>444981809.5</v>
      </c>
      <c r="H5">
        <v>469441784.64333344</v>
      </c>
    </row>
    <row r="6" spans="1:8">
      <c r="A6" s="2">
        <v>5</v>
      </c>
      <c r="B6" s="2">
        <v>74566</v>
      </c>
      <c r="C6" s="2">
        <v>74825</v>
      </c>
      <c r="F6" s="3" t="s">
        <v>19</v>
      </c>
      <c r="G6">
        <v>25</v>
      </c>
      <c r="H6">
        <v>25</v>
      </c>
    </row>
    <row r="7" spans="1:8">
      <c r="A7" s="2">
        <v>6</v>
      </c>
      <c r="B7" s="2">
        <v>87089</v>
      </c>
      <c r="C7" s="2">
        <v>77038</v>
      </c>
      <c r="F7" s="3" t="s">
        <v>20</v>
      </c>
      <c r="G7">
        <v>0.95202473384588193</v>
      </c>
    </row>
    <row r="8" spans="1:8">
      <c r="A8" s="2">
        <v>7</v>
      </c>
      <c r="B8" s="2">
        <v>88664</v>
      </c>
      <c r="C8" s="2">
        <v>78272</v>
      </c>
      <c r="F8" s="3" t="s">
        <v>21</v>
      </c>
      <c r="G8">
        <v>0</v>
      </c>
    </row>
    <row r="9" spans="1:8">
      <c r="A9" s="2">
        <v>8</v>
      </c>
      <c r="B9" s="2">
        <v>71200</v>
      </c>
      <c r="C9" s="2">
        <v>59462</v>
      </c>
      <c r="F9" s="3" t="s">
        <v>22</v>
      </c>
      <c r="G9">
        <v>24</v>
      </c>
    </row>
    <row r="10" spans="1:8">
      <c r="A10" s="2">
        <v>9</v>
      </c>
      <c r="B10" s="2">
        <v>69367</v>
      </c>
      <c r="C10" s="2">
        <v>51555</v>
      </c>
      <c r="F10" t="s">
        <v>23</v>
      </c>
      <c r="G10">
        <v>3.809688413516561</v>
      </c>
    </row>
    <row r="11" spans="1:8">
      <c r="A11" s="2">
        <v>10</v>
      </c>
      <c r="B11" s="2">
        <v>82618</v>
      </c>
      <c r="C11" s="2">
        <v>81591</v>
      </c>
      <c r="F11" t="s">
        <v>24</v>
      </c>
      <c r="G11">
        <v>4.2554299377949923E-4</v>
      </c>
    </row>
    <row r="12" spans="1:8">
      <c r="A12" s="2">
        <v>11</v>
      </c>
      <c r="B12" s="2">
        <v>69131</v>
      </c>
      <c r="C12" s="2">
        <v>68110</v>
      </c>
      <c r="F12" t="s">
        <v>25</v>
      </c>
      <c r="G12">
        <v>1.7108820799094284</v>
      </c>
    </row>
    <row r="13" spans="1:8">
      <c r="A13" s="2">
        <v>12</v>
      </c>
      <c r="B13" s="2">
        <v>58187</v>
      </c>
      <c r="C13" s="2">
        <v>54970</v>
      </c>
      <c r="F13" t="s">
        <v>26</v>
      </c>
      <c r="G13">
        <v>8.5108598755899846E-4</v>
      </c>
    </row>
    <row r="14" spans="1:8" ht="13" thickBot="1">
      <c r="A14" s="2">
        <v>13</v>
      </c>
      <c r="B14" s="2">
        <v>64718</v>
      </c>
      <c r="C14" s="2">
        <v>68675</v>
      </c>
      <c r="F14" s="9" t="s">
        <v>27</v>
      </c>
      <c r="G14" s="9">
        <v>2.0638985616280254</v>
      </c>
      <c r="H14" s="9"/>
    </row>
    <row r="15" spans="1:8">
      <c r="A15" s="2">
        <v>14</v>
      </c>
      <c r="B15" s="2">
        <v>67716</v>
      </c>
      <c r="C15" s="2">
        <v>54110</v>
      </c>
    </row>
    <row r="16" spans="1:8">
      <c r="A16" s="2">
        <v>15</v>
      </c>
      <c r="B16" s="2">
        <v>49296</v>
      </c>
      <c r="C16" s="2">
        <v>46467</v>
      </c>
    </row>
    <row r="17" spans="1:3">
      <c r="A17" s="2">
        <v>16</v>
      </c>
      <c r="B17" s="2">
        <v>56625</v>
      </c>
      <c r="C17" s="2">
        <v>53559</v>
      </c>
    </row>
    <row r="18" spans="1:3">
      <c r="A18" s="2">
        <v>17</v>
      </c>
      <c r="B18" s="2">
        <v>63728</v>
      </c>
      <c r="C18" s="2">
        <v>46793</v>
      </c>
    </row>
    <row r="19" spans="1:3">
      <c r="A19" s="2">
        <v>18</v>
      </c>
      <c r="B19" s="2">
        <v>55425</v>
      </c>
      <c r="C19" s="2">
        <v>39984</v>
      </c>
    </row>
    <row r="20" spans="1:3">
      <c r="A20" s="2">
        <v>19</v>
      </c>
      <c r="B20" s="2">
        <v>37898</v>
      </c>
      <c r="C20" s="2">
        <v>30137</v>
      </c>
    </row>
    <row r="21" spans="1:3">
      <c r="A21" s="2">
        <v>20</v>
      </c>
      <c r="B21" s="2">
        <v>56244</v>
      </c>
      <c r="C21" s="2">
        <v>61965</v>
      </c>
    </row>
    <row r="22" spans="1:3">
      <c r="A22" s="2">
        <v>21</v>
      </c>
      <c r="B22" s="2">
        <v>51071</v>
      </c>
      <c r="C22" s="2">
        <v>47438</v>
      </c>
    </row>
    <row r="23" spans="1:3">
      <c r="A23" s="2">
        <v>22</v>
      </c>
      <c r="B23" s="2">
        <v>31235</v>
      </c>
      <c r="C23" s="2">
        <v>29662</v>
      </c>
    </row>
    <row r="24" spans="1:3">
      <c r="A24" s="2">
        <v>23</v>
      </c>
      <c r="B24" s="2">
        <v>32477</v>
      </c>
      <c r="C24" s="2">
        <v>33710</v>
      </c>
    </row>
    <row r="25" spans="1:3">
      <c r="A25" s="2">
        <v>24</v>
      </c>
      <c r="B25" s="2">
        <v>35274</v>
      </c>
      <c r="C25" s="2">
        <v>31989</v>
      </c>
    </row>
    <row r="26" spans="1:3">
      <c r="A26" s="2">
        <v>25</v>
      </c>
      <c r="B26" s="2">
        <v>45835</v>
      </c>
      <c r="C26" s="2">
        <v>38788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수업</vt:lpstr>
      <vt:lpstr>카이제곱검정</vt:lpstr>
      <vt:lpstr>paired_t-test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재환 김</cp:lastModifiedBy>
  <dcterms:created xsi:type="dcterms:W3CDTF">2001-07-29T19:19:22Z</dcterms:created>
  <dcterms:modified xsi:type="dcterms:W3CDTF">2024-05-18T09:51:04Z</dcterms:modified>
</cp:coreProperties>
</file>