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502" documentId="8_{30914892-C89C-4FCC-BB68-BF69106B4947}" xr6:coauthVersionLast="47" xr6:coauthVersionMax="47" xr10:uidLastSave="{C3BBA885-AF01-414A-A21F-88C6DCA78155}"/>
  <bookViews>
    <workbookView xWindow="-45" yWindow="0" windowWidth="15420" windowHeight="15600" activeTab="2" xr2:uid="{CFFC33F1-6497-4E6D-9CAF-479642F87DF1}"/>
  </bookViews>
  <sheets>
    <sheet name="6주차 1교시" sheetId="1" r:id="rId1"/>
    <sheet name="6주차 2교시" sheetId="2" r:id="rId2"/>
    <sheet name="6주차 3교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3" l="1"/>
  <c r="D83" i="3"/>
  <c r="E82" i="3"/>
  <c r="D82" i="3"/>
  <c r="G82" i="3"/>
  <c r="C83" i="3"/>
  <c r="C73" i="3"/>
  <c r="E72" i="3"/>
  <c r="D72" i="3"/>
  <c r="G72" i="3"/>
  <c r="B64" i="3"/>
  <c r="D76" i="3" s="1"/>
  <c r="E48" i="3"/>
  <c r="E49" i="3"/>
  <c r="G48" i="3"/>
  <c r="E42" i="3"/>
  <c r="C42" i="3"/>
  <c r="C32" i="3"/>
  <c r="E30" i="3"/>
  <c r="C30" i="3"/>
  <c r="C28" i="3"/>
  <c r="H106" i="2"/>
  <c r="I106" i="2" s="1"/>
  <c r="D64" i="3" l="1"/>
</calcChain>
</file>

<file path=xl/sharedStrings.xml><?xml version="1.0" encoding="utf-8"?>
<sst xmlns="http://schemas.openxmlformats.org/spreadsheetml/2006/main" count="270" uniqueCount="214">
  <si>
    <t>옵션 이론의 기초</t>
    <phoneticPr fontId="1" type="noConversion"/>
  </si>
  <si>
    <t xml:space="preserve">정의 </t>
    <phoneticPr fontId="1" type="noConversion"/>
  </si>
  <si>
    <t>- 미래 특정 시점 혹은 그 이전에 사전에 약정한 가격으로 사거나 팔 수 있는 권리</t>
    <phoneticPr fontId="1" type="noConversion"/>
  </si>
  <si>
    <t>선물 vs 옵션</t>
    <phoneticPr fontId="1" type="noConversion"/>
  </si>
  <si>
    <t>- 의무 vs 권리</t>
    <phoneticPr fontId="1" type="noConversion"/>
  </si>
  <si>
    <t>- 선물의 가격은 인수도 가격 vs 옵션의 가격은 권리에 대한 가격(인수도 가격은 행사가격)</t>
    <phoneticPr fontId="1" type="noConversion"/>
  </si>
  <si>
    <t>종류</t>
    <phoneticPr fontId="1" type="noConversion"/>
  </si>
  <si>
    <t>- 행사유형에 따른 분류</t>
    <phoneticPr fontId="1" type="noConversion"/>
  </si>
  <si>
    <t>* 콜(call)옵션 / 풋(put) 옵션</t>
    <phoneticPr fontId="1" type="noConversion"/>
  </si>
  <si>
    <t>- 행사시점에 따른 분류</t>
    <phoneticPr fontId="1" type="noConversion"/>
  </si>
  <si>
    <t>* 유럽형(Europran) 옵션 / 미국형(American) 옵션 /  Bermudan 옵션</t>
    <phoneticPr fontId="1" type="noConversion"/>
  </si>
  <si>
    <t xml:space="preserve">* 옵션 매수(Long a Call / Long a Put) </t>
    <phoneticPr fontId="1" type="noConversion"/>
  </si>
  <si>
    <t>- 행사가격 $100인 콜옵션의 가격이 $2, 풋 옶션의 가격이 $3이라고 하면,</t>
    <phoneticPr fontId="1" type="noConversion"/>
  </si>
  <si>
    <t>* 옵션 매수의 특징</t>
    <phoneticPr fontId="1" type="noConversion"/>
  </si>
  <si>
    <t>- 제한된 초기비용 + 높은 이익 기회</t>
    <phoneticPr fontId="1" type="noConversion"/>
  </si>
  <si>
    <t>- 주가 상승 혹은 하락으로 인한 손실위험 방지</t>
    <phoneticPr fontId="1" type="noConversion"/>
  </si>
  <si>
    <t>- 주가의 변동성이 클 수록 이익 기회 증대</t>
    <phoneticPr fontId="1" type="noConversion"/>
  </si>
  <si>
    <t>- 보험(insurance) / 복권(lottery) 매수의 의미</t>
    <phoneticPr fontId="1" type="noConversion"/>
  </si>
  <si>
    <t>* 옵션 매도( Short a Call / Short a Put)</t>
    <phoneticPr fontId="1" type="noConversion"/>
  </si>
  <si>
    <t>* 옵션 매도의 특징</t>
    <phoneticPr fontId="1" type="noConversion"/>
  </si>
  <si>
    <t>- 제한된 초기이익 + 높은 손실 가능</t>
    <phoneticPr fontId="1" type="noConversion"/>
  </si>
  <si>
    <t>- 주가의 변동성이 작을 수록 이익 기회 증대</t>
    <phoneticPr fontId="1" type="noConversion"/>
  </si>
  <si>
    <t>- 보험(insurance) / 복권(lottery) 매도의 의미</t>
    <phoneticPr fontId="1" type="noConversion"/>
  </si>
  <si>
    <t>* 손익구조</t>
    <phoneticPr fontId="1" type="noConversion"/>
  </si>
  <si>
    <t xml:space="preserve">Long a call  :  </t>
    <phoneticPr fontId="1" type="noConversion"/>
  </si>
  <si>
    <t>Terminal payoff: max(St - X, 0)</t>
    <phoneticPr fontId="1" type="noConversion"/>
  </si>
  <si>
    <t xml:space="preserve"> </t>
    <phoneticPr fontId="1" type="noConversion"/>
  </si>
  <si>
    <t>Net payoff: max(St - X, 0) - C</t>
    <phoneticPr fontId="1" type="noConversion"/>
  </si>
  <si>
    <t xml:space="preserve">Long a put : </t>
    <phoneticPr fontId="1" type="noConversion"/>
  </si>
  <si>
    <t>Terminal payoff: max(X - St, 0)</t>
    <phoneticPr fontId="1" type="noConversion"/>
  </si>
  <si>
    <t xml:space="preserve">Net payoff: max(X - St, 0) - P </t>
    <phoneticPr fontId="1" type="noConversion"/>
  </si>
  <si>
    <t>Short a call :</t>
    <phoneticPr fontId="1" type="noConversion"/>
  </si>
  <si>
    <t>Terminal payoff: - max(St - X, 0)</t>
    <phoneticPr fontId="1" type="noConversion"/>
  </si>
  <si>
    <t>Net payoff: - max(St - X, 0) + C</t>
    <phoneticPr fontId="1" type="noConversion"/>
  </si>
  <si>
    <t xml:space="preserve">Short a put : </t>
    <phoneticPr fontId="1" type="noConversion"/>
  </si>
  <si>
    <t>Terminal payoff: - max(X - St, 0)</t>
    <phoneticPr fontId="1" type="noConversion"/>
  </si>
  <si>
    <t>Net payoff: - max(X - St, 0) + P</t>
    <phoneticPr fontId="1" type="noConversion"/>
  </si>
  <si>
    <t>- 기초자산( undrlying asset)이 개별 주식</t>
    <phoneticPr fontId="1" type="noConversion"/>
  </si>
  <si>
    <t>- IBM 주식옵션, 삼성전자 주식옵션 등</t>
    <phoneticPr fontId="1" type="noConversion"/>
  </si>
  <si>
    <t>* 주식옵션(Stock Option)</t>
    <phoneticPr fontId="1" type="noConversion"/>
  </si>
  <si>
    <t>* 주가지수옵션(Stock Index Option)</t>
    <phoneticPr fontId="1" type="noConversion"/>
  </si>
  <si>
    <t>- 기초자산이 주요 주가지수</t>
    <phoneticPr fontId="1" type="noConversion"/>
  </si>
  <si>
    <t>- KOSPI 200 지수옵션, S&amp;P 500 지수옵션, Nikkei 225 지수옵션 등</t>
    <phoneticPr fontId="1" type="noConversion"/>
  </si>
  <si>
    <t>- 기초자산이 외국통화</t>
    <phoneticPr fontId="1" type="noConversion"/>
  </si>
  <si>
    <t>- KRX의 달러옵션, PHX의 파운드 옵션 등</t>
    <phoneticPr fontId="1" type="noConversion"/>
  </si>
  <si>
    <t>* 금리옵션(Interest Rate Option)</t>
    <phoneticPr fontId="1" type="noConversion"/>
  </si>
  <si>
    <t>- 기초자산이 금리 혹은 채권</t>
    <phoneticPr fontId="1" type="noConversion"/>
  </si>
  <si>
    <t>- 장외에서 거래되는 금리 캡(Cap), 금리 플로어(Floor)  등</t>
    <phoneticPr fontId="1" type="noConversion"/>
  </si>
  <si>
    <t>* 통화옵션(Currency Option) - 환율</t>
    <phoneticPr fontId="1" type="noConversion"/>
  </si>
  <si>
    <t>- 옵션이 행사될 때의 인수도 가격</t>
    <phoneticPr fontId="1" type="noConversion"/>
  </si>
  <si>
    <t>- Delivery price when an option is exercised</t>
    <phoneticPr fontId="1" type="noConversion"/>
  </si>
  <si>
    <t>- Strike price</t>
    <phoneticPr fontId="1" type="noConversion"/>
  </si>
  <si>
    <t xml:space="preserve">* 정의 </t>
    <phoneticPr fontId="1" type="noConversion"/>
  </si>
  <si>
    <t>* 가격도(Moneyness)</t>
    <phoneticPr fontId="1" type="noConversion"/>
  </si>
  <si>
    <t>- (행사가격) / (기초자산가격) or</t>
    <phoneticPr fontId="1" type="noConversion"/>
  </si>
  <si>
    <t>- (기초자산가격) / (행사가격)</t>
    <phoneticPr fontId="1" type="noConversion"/>
  </si>
  <si>
    <t>* 가격도에 따른 옵션의 분류</t>
    <phoneticPr fontId="1" type="noConversion"/>
  </si>
  <si>
    <t>Exercise Price(행사가격)</t>
    <phoneticPr fontId="1" type="noConversion"/>
  </si>
  <si>
    <t>- 내가격:</t>
    <phoneticPr fontId="1" type="noConversion"/>
  </si>
  <si>
    <t>ITM(in-the-money) option</t>
    <phoneticPr fontId="1" type="noConversion"/>
  </si>
  <si>
    <t>-</t>
    <phoneticPr fontId="1" type="noConversion"/>
  </si>
  <si>
    <t>ex) x = 10$,   s  = $20,  call</t>
    <phoneticPr fontId="1" type="noConversion"/>
  </si>
  <si>
    <t>call: s/x &gt; 1</t>
    <phoneticPr fontId="1" type="noConversion"/>
  </si>
  <si>
    <t>- 외가격:</t>
    <phoneticPr fontId="1" type="noConversion"/>
  </si>
  <si>
    <t>OTM(out-of-the money) option</t>
    <phoneticPr fontId="1" type="noConversion"/>
  </si>
  <si>
    <t>ex) x = 10$,   s  = $20,  put</t>
    <phoneticPr fontId="1" type="noConversion"/>
  </si>
  <si>
    <t>put: s/x &gt; 1</t>
    <phoneticPr fontId="1" type="noConversion"/>
  </si>
  <si>
    <t>- 등가격:</t>
    <phoneticPr fontId="1" type="noConversion"/>
  </si>
  <si>
    <t>ATM(at-the-money) option</t>
    <phoneticPr fontId="1" type="noConversion"/>
  </si>
  <si>
    <t xml:space="preserve">ex) x = 20$    s = 20$   </t>
    <phoneticPr fontId="1" type="noConversion"/>
  </si>
  <si>
    <t>DITM(deep ITM), DOTM(deep OTM),  NTM(near-the-money) options (1과 유사할 때)</t>
    <phoneticPr fontId="1" type="noConversion"/>
  </si>
  <si>
    <t>* 옵션 가격의 구성</t>
    <phoneticPr fontId="1" type="noConversion"/>
  </si>
  <si>
    <t>Option premium = 내재가치(Intrinsic value) + 시간가치(Time value)</t>
    <phoneticPr fontId="1" type="noConversion"/>
  </si>
  <si>
    <t>Intrinsic Value(Exercise Value)</t>
    <phoneticPr fontId="1" type="noConversion"/>
  </si>
  <si>
    <t>-현재 옵션의 권리행사시 발생 가능한 이익</t>
    <phoneticPr fontId="1" type="noConversion"/>
  </si>
  <si>
    <t>- Difference between the exercise price of the option and the current value of the underlying asset</t>
    <phoneticPr fontId="1" type="noConversion"/>
  </si>
  <si>
    <t>max(St - X, 0)  or max(X - St, 0)</t>
    <phoneticPr fontId="1" type="noConversion"/>
  </si>
  <si>
    <t>* Time Value</t>
    <phoneticPr fontId="1" type="noConversion"/>
  </si>
  <si>
    <t>- 옵션 가격 중 계약의 잔존만기 동안 발생 가능한 잠재적 이익에 대한 보상 부분</t>
    <phoneticPr fontId="1" type="noConversion"/>
  </si>
  <si>
    <t>- 기초자산의 가격 변동성에 근거</t>
    <phoneticPr fontId="1" type="noConversion"/>
  </si>
  <si>
    <t>- Difference between option premium and intrinsic value</t>
    <phoneticPr fontId="1" type="noConversion"/>
  </si>
  <si>
    <t>C - max(St - X , 0)  or P - max(X - St, 0)</t>
    <phoneticPr fontId="1" type="noConversion"/>
  </si>
  <si>
    <t>* 배당과 주식 옵션</t>
    <phoneticPr fontId="1" type="noConversion"/>
  </si>
  <si>
    <t>- 현금배당(Cash dividends) : no adjustment in general</t>
    <phoneticPr fontId="1" type="noConversion"/>
  </si>
  <si>
    <t>- 주식배당 / 주식분할(Stock dividends / Stock splits) : adjustment in general</t>
    <phoneticPr fontId="1" type="noConversion"/>
  </si>
  <si>
    <t>- 예</t>
    <phoneticPr fontId="1" type="noConversion"/>
  </si>
  <si>
    <t>consider a call option to buy 100 shares for $20 per share</t>
    <phoneticPr fontId="1" type="noConversion"/>
  </si>
  <si>
    <t xml:space="preserve">(1) for a 2 - for - 1 stock split? </t>
    <phoneticPr fontId="1" type="noConversion"/>
  </si>
  <si>
    <t>(2) for a 5% stock dividend</t>
    <phoneticPr fontId="1" type="noConversion"/>
  </si>
  <si>
    <t>* 증거금(Margins)</t>
    <phoneticPr fontId="1" type="noConversion"/>
  </si>
  <si>
    <t>- 개시(initial) / 유지(Maintenance) / 추가(Variation) 증거금</t>
    <phoneticPr fontId="1" type="noConversion"/>
  </si>
  <si>
    <t>- 증거금 납입요청(Margin call)</t>
    <phoneticPr fontId="1" type="noConversion"/>
  </si>
  <si>
    <t>- 옵션계약 매수의 경우: any other margins than initial premium is not required in general</t>
    <phoneticPr fontId="1" type="noConversion"/>
  </si>
  <si>
    <t>* 미결제약정(Open Interests)</t>
    <phoneticPr fontId="1" type="noConversion"/>
  </si>
  <si>
    <t>- 선물의 경우와 동일</t>
    <phoneticPr fontId="1" type="noConversion"/>
  </si>
  <si>
    <t>200 shares for 10$ per share</t>
    <phoneticPr fontId="1" type="noConversion"/>
  </si>
  <si>
    <t>105 share for 19.047$ per share</t>
    <phoneticPr fontId="1" type="noConversion"/>
  </si>
  <si>
    <t>(옵션 매도자만 납입)</t>
    <phoneticPr fontId="1" type="noConversion"/>
  </si>
  <si>
    <t>- 일반적으로 기업이나 금융기관에 의하여 발행되는 주식옵션</t>
    <phoneticPr fontId="1" type="noConversion"/>
  </si>
  <si>
    <t>* 워런트(Warrant) - 신주인수권</t>
    <phoneticPr fontId="1" type="noConversion"/>
  </si>
  <si>
    <t>- 기업이 워런트를 발행한 경우에는, 권리행사시 신주를 발행하여 인도하는 것이 일반적임</t>
    <phoneticPr fontId="1" type="noConversion"/>
  </si>
  <si>
    <t>- 워런트의 매도는 불특정 다수에 의한 매도가 아님에 유의</t>
    <phoneticPr fontId="1" type="noConversion"/>
  </si>
  <si>
    <t>Ex . 신주인수권부 사채(BW : bond with warrants)</t>
    <phoneticPr fontId="1" type="noConversion"/>
  </si>
  <si>
    <t>* 경영자 주식 옵션(Executive Stock Option)</t>
    <phoneticPr fontId="1" type="noConversion"/>
  </si>
  <si>
    <t>- 임원들에게 지급되는 주식 콜 옵션</t>
    <phoneticPr fontId="1" type="noConversion"/>
  </si>
  <si>
    <t>- 권리행사시 해당 기업이 행사가격을 받고 경영자에게 매도</t>
    <phoneticPr fontId="1" type="noConversion"/>
  </si>
  <si>
    <t xml:space="preserve">      행사가격을 받고 경영자에게 매도</t>
    <phoneticPr fontId="1" type="noConversion"/>
  </si>
  <si>
    <t>- 경영자 주식 옵션은 최초 시점에는 등가격으로 발행되는 것이 일반적임</t>
    <phoneticPr fontId="1" type="noConversion"/>
  </si>
  <si>
    <t>* 전환사채(Convertible Bond)</t>
    <phoneticPr fontId="1" type="noConversion"/>
  </si>
  <si>
    <t>- 일정시점에서 미리 정한 교환비율에 따라 주식으로 전환할 수 있는 회사채</t>
    <phoneticPr fontId="1" type="noConversion"/>
  </si>
  <si>
    <t>- 채권 + 주식 콜 옵션</t>
    <phoneticPr fontId="1" type="noConversion"/>
  </si>
  <si>
    <t>Determinants of Option Prices</t>
    <phoneticPr fontId="1" type="noConversion"/>
  </si>
  <si>
    <t>기초자산</t>
    <phoneticPr fontId="1" type="noConversion"/>
  </si>
  <si>
    <t>행사가격</t>
    <phoneticPr fontId="1" type="noConversion"/>
  </si>
  <si>
    <t>잔존만기</t>
    <phoneticPr fontId="1" type="noConversion"/>
  </si>
  <si>
    <t>변동성</t>
    <phoneticPr fontId="1" type="noConversion"/>
  </si>
  <si>
    <t>무위험이자율</t>
    <phoneticPr fontId="1" type="noConversion"/>
  </si>
  <si>
    <t>배당</t>
    <phoneticPr fontId="1" type="noConversion"/>
  </si>
  <si>
    <t>유럽형 옵션</t>
    <phoneticPr fontId="1" type="noConversion"/>
  </si>
  <si>
    <t>미국형옵션</t>
    <phoneticPr fontId="1" type="noConversion"/>
  </si>
  <si>
    <t>콜옵션</t>
    <phoneticPr fontId="1" type="noConversion"/>
  </si>
  <si>
    <t>풋옵션</t>
    <phoneticPr fontId="1" type="noConversion"/>
  </si>
  <si>
    <t>+</t>
    <phoneticPr fontId="1" type="noConversion"/>
  </si>
  <si>
    <t>* 무차익거래 원칙(No Arbitrage Argument)</t>
    <phoneticPr fontId="1" type="noConversion"/>
  </si>
  <si>
    <t>- No free luch</t>
    <phoneticPr fontId="1" type="noConversion"/>
  </si>
  <si>
    <t>- No risk, no return (in a consistent way)</t>
    <phoneticPr fontId="1" type="noConversion"/>
  </si>
  <si>
    <t>- There can never be any bills or coins to be found on the street!</t>
    <phoneticPr fontId="1" type="noConversion"/>
  </si>
  <si>
    <t>* 예시</t>
    <phoneticPr fontId="1" type="noConversion"/>
  </si>
  <si>
    <t>- 과일 바구니(A basket of fruits)</t>
    <phoneticPr fontId="1" type="noConversion"/>
  </si>
  <si>
    <t xml:space="preserve">     사과 5개, 복숭아 3개, 오렌지 2개</t>
    <phoneticPr fontId="1" type="noConversion"/>
  </si>
  <si>
    <t>- 과일 바구니의 가격 vs. 개별 과일들의 가격합</t>
    <phoneticPr fontId="1" type="noConversion"/>
  </si>
  <si>
    <t>* Black - Scholed - Merton OPM(1973)</t>
    <phoneticPr fontId="1" type="noConversion"/>
  </si>
  <si>
    <t>- 1997 Nobel price in economics</t>
    <phoneticPr fontId="1" type="noConversion"/>
  </si>
  <si>
    <t>Principles of Option Pricing</t>
    <phoneticPr fontId="1" type="noConversion"/>
  </si>
  <si>
    <t>Option Bounds (With No Dividend)</t>
    <phoneticPr fontId="1" type="noConversion"/>
  </si>
  <si>
    <t>* 유럽형 옵션(European Options)</t>
    <phoneticPr fontId="1" type="noConversion"/>
  </si>
  <si>
    <t>max(S - [X / (1+r)^T] ,  0)  &lt;= c &lt;= S</t>
    <phoneticPr fontId="1" type="noConversion"/>
  </si>
  <si>
    <t>max([X / (1+r)^T] - S ,  0)  &lt;= p &lt;= [X / (1+r)^T]</t>
    <phoneticPr fontId="1" type="noConversion"/>
  </si>
  <si>
    <t>* 미국형 옵션(American Options)</t>
    <phoneticPr fontId="1" type="noConversion"/>
  </si>
  <si>
    <t>c &lt;= C &lt;= S</t>
    <phoneticPr fontId="1" type="noConversion"/>
  </si>
  <si>
    <t>p &lt;= P &lt;= X</t>
    <phoneticPr fontId="1" type="noConversion"/>
  </si>
  <si>
    <t>(1)</t>
    <phoneticPr fontId="1" type="noConversion"/>
  </si>
  <si>
    <t>c</t>
    <phoneticPr fontId="1" type="noConversion"/>
  </si>
  <si>
    <t>상한</t>
    <phoneticPr fontId="1" type="noConversion"/>
  </si>
  <si>
    <t>하한</t>
    <phoneticPr fontId="1" type="noConversion"/>
  </si>
  <si>
    <t>(2)</t>
    <phoneticPr fontId="1" type="noConversion"/>
  </si>
  <si>
    <t>p</t>
    <phoneticPr fontId="1" type="noConversion"/>
  </si>
  <si>
    <t>(3)</t>
    <phoneticPr fontId="1" type="noConversion"/>
  </si>
  <si>
    <t>c = 3</t>
    <phoneticPr fontId="1" type="noConversion"/>
  </si>
  <si>
    <t>거래전략</t>
    <phoneticPr fontId="1" type="noConversion"/>
  </si>
  <si>
    <t>현재</t>
    <phoneticPr fontId="1" type="noConversion"/>
  </si>
  <si>
    <t>만기일</t>
    <phoneticPr fontId="1" type="noConversion"/>
  </si>
  <si>
    <t>콜옵션 매입</t>
    <phoneticPr fontId="1" type="noConversion"/>
  </si>
  <si>
    <t>주식 공매도</t>
    <phoneticPr fontId="1" type="noConversion"/>
  </si>
  <si>
    <t>예금(채권매입)</t>
    <phoneticPr fontId="1" type="noConversion"/>
  </si>
  <si>
    <t>총합</t>
    <phoneticPr fontId="1" type="noConversion"/>
  </si>
  <si>
    <t>St &gt; 18</t>
    <phoneticPr fontId="1" type="noConversion"/>
  </si>
  <si>
    <t>St &lt; 18</t>
    <phoneticPr fontId="1" type="noConversion"/>
  </si>
  <si>
    <t>St - 18</t>
    <phoneticPr fontId="1" type="noConversion"/>
  </si>
  <si>
    <t>-St</t>
    <phoneticPr fontId="1" type="noConversion"/>
  </si>
  <si>
    <t>17(1 + 0.1)^1 = 18.7</t>
    <phoneticPr fontId="1" type="noConversion"/>
  </si>
  <si>
    <t>18,7 - St</t>
    <phoneticPr fontId="1" type="noConversion"/>
  </si>
  <si>
    <t>(4)</t>
    <phoneticPr fontId="1" type="noConversion"/>
  </si>
  <si>
    <t>풋옵션 매입</t>
    <phoneticPr fontId="1" type="noConversion"/>
  </si>
  <si>
    <t>p= 1</t>
    <phoneticPr fontId="1" type="noConversion"/>
  </si>
  <si>
    <t>St &gt; 40</t>
    <phoneticPr fontId="1" type="noConversion"/>
  </si>
  <si>
    <t>St &lt; 40</t>
    <phoneticPr fontId="1" type="noConversion"/>
  </si>
  <si>
    <t>주식매입</t>
    <phoneticPr fontId="1" type="noConversion"/>
  </si>
  <si>
    <t>St</t>
    <phoneticPr fontId="1" type="noConversion"/>
  </si>
  <si>
    <t>St - 38.94</t>
    <phoneticPr fontId="1" type="noConversion"/>
  </si>
  <si>
    <t>채권발행(대출)</t>
    <phoneticPr fontId="1" type="noConversion"/>
  </si>
  <si>
    <t>40 -St</t>
    <phoneticPr fontId="1" type="noConversion"/>
  </si>
  <si>
    <t>-38(1 + 0.05)^0.5 = -38.94</t>
    <phoneticPr fontId="1" type="noConversion"/>
  </si>
  <si>
    <t>Put - Call Parity(With No Dividend)</t>
    <phoneticPr fontId="1" type="noConversion"/>
  </si>
  <si>
    <t>S + p = c + X /(1+r)^T</t>
    <phoneticPr fontId="1" type="noConversion"/>
  </si>
  <si>
    <t>* 미국형 옵션(American Option)</t>
    <phoneticPr fontId="1" type="noConversion"/>
  </si>
  <si>
    <t>C + 1/(1+r)^T &lt;= S+P &lt;= C+X</t>
    <phoneticPr fontId="1" type="noConversion"/>
  </si>
  <si>
    <t>* 예제</t>
    <phoneticPr fontId="1" type="noConversion"/>
  </si>
  <si>
    <t>풋옵션 매도</t>
    <phoneticPr fontId="1" type="noConversion"/>
  </si>
  <si>
    <t>예금</t>
    <phoneticPr fontId="1" type="noConversion"/>
  </si>
  <si>
    <t>St &gt; 30</t>
    <phoneticPr fontId="1" type="noConversion"/>
  </si>
  <si>
    <t>St &lt; 30</t>
    <phoneticPr fontId="1" type="noConversion"/>
  </si>
  <si>
    <t>St-30</t>
    <phoneticPr fontId="1" type="noConversion"/>
  </si>
  <si>
    <t>-(30-St)</t>
    <phoneticPr fontId="1" type="noConversion"/>
  </si>
  <si>
    <t>콜옵션 매도</t>
    <phoneticPr fontId="1" type="noConversion"/>
  </si>
  <si>
    <t>차입</t>
    <phoneticPr fontId="1" type="noConversion"/>
  </si>
  <si>
    <t>-(St-30)</t>
    <phoneticPr fontId="1" type="noConversion"/>
  </si>
  <si>
    <t>(30-St)</t>
    <phoneticPr fontId="1" type="noConversion"/>
  </si>
  <si>
    <t>* 무배당 콜 옵션의 경우</t>
    <phoneticPr fontId="1" type="noConversion"/>
  </si>
  <si>
    <t>- 만기일 전 조기행사가 최적 선택이 아님</t>
    <phoneticPr fontId="1" type="noConversion"/>
  </si>
  <si>
    <t>- 미국형 옵션의 조기행사가 발생하지 않음</t>
    <phoneticPr fontId="1" type="noConversion"/>
  </si>
  <si>
    <t>- 예제</t>
    <phoneticPr fontId="1" type="noConversion"/>
  </si>
  <si>
    <t>Early Exercise(조기행사)</t>
    <phoneticPr fontId="1" type="noConversion"/>
  </si>
  <si>
    <t>조기행사를 하지않음</t>
    <phoneticPr fontId="1" type="noConversion"/>
  </si>
  <si>
    <t>원인 : 기대이익이 무한대이기 때문</t>
    <phoneticPr fontId="1" type="noConversion"/>
  </si>
  <si>
    <t>* 풋 옵션의 경우</t>
    <phoneticPr fontId="1" type="noConversion"/>
  </si>
  <si>
    <t>- 만기일 전 조기행사가 최적 선택이 될 수 있음</t>
    <phoneticPr fontId="1" type="noConversion"/>
  </si>
  <si>
    <t>- 미국형 옵션의 조기행사가 발생 가능</t>
    <phoneticPr fontId="1" type="noConversion"/>
  </si>
  <si>
    <t>예제</t>
    <phoneticPr fontId="1" type="noConversion"/>
  </si>
  <si>
    <t>A = E</t>
    <phoneticPr fontId="1" type="noConversion"/>
  </si>
  <si>
    <t>A &gt;= E</t>
    <phoneticPr fontId="1" type="noConversion"/>
  </si>
  <si>
    <t>원인: 기대이익이 제한되어 있기 때문</t>
    <phoneticPr fontId="1" type="noConversion"/>
  </si>
  <si>
    <t>* Option bounds</t>
    <phoneticPr fontId="1" type="noConversion"/>
  </si>
  <si>
    <t>Effect of dividends</t>
    <phoneticPr fontId="1" type="noConversion"/>
  </si>
  <si>
    <t>max([X / (1+r)^T] - (S - PV(D)) ,  0)  &lt;= p &lt;= [X / (1+r)^T]</t>
    <phoneticPr fontId="1" type="noConversion"/>
  </si>
  <si>
    <t>max((S-PV(D)) - [X / (1+r)^T] ,  0)  &lt;= c &lt;= S</t>
    <phoneticPr fontId="1" type="noConversion"/>
  </si>
  <si>
    <t>* Early Exercise</t>
    <phoneticPr fontId="1" type="noConversion"/>
  </si>
  <si>
    <t>- 미국형 콜옵션이라 하더라도 조기행사 발생가능</t>
    <phoneticPr fontId="1" type="noConversion"/>
  </si>
  <si>
    <t>- 배당락일 직전</t>
    <phoneticPr fontId="1" type="noConversion"/>
  </si>
  <si>
    <t>* Put - Call Parity</t>
    <phoneticPr fontId="1" type="noConversion"/>
  </si>
  <si>
    <t>American</t>
    <phoneticPr fontId="1" type="noConversion"/>
  </si>
  <si>
    <t>European</t>
    <phoneticPr fontId="1" type="noConversion"/>
  </si>
  <si>
    <t>c + X/(1+r)^T  = S -PV(D) + p</t>
    <phoneticPr fontId="1" type="noConversion"/>
  </si>
  <si>
    <t>C + 1/(1+r)^T &lt;= (S - PV(D))+P &lt;= C+X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</si>
</sst>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2" fontId="0" fillId="0" borderId="1" xfId="0" quotePrefix="1" applyNumberFormat="1" applyBorder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F155-714D-44CE-8634-C71A35C1C387}">
  <dimension ref="A1"/>
  <sheetViews>
    <sheetView workbookViewId="0">
      <selection activeCell="B10" sqref="B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8F5E-2FE1-48D7-8FB0-6126C25054BE}">
  <dimension ref="B2:I145"/>
  <sheetViews>
    <sheetView topLeftCell="A121" workbookViewId="0">
      <selection activeCell="C146" sqref="C146"/>
    </sheetView>
  </sheetViews>
  <sheetFormatPr defaultRowHeight="16.5" x14ac:dyDescent="0.3"/>
  <cols>
    <col min="2" max="2" width="13" bestFit="1" customWidth="1"/>
    <col min="5" max="5" width="11.375" customWidth="1"/>
  </cols>
  <sheetData>
    <row r="2" spans="2:2" x14ac:dyDescent="0.3">
      <c r="B2" s="1" t="s">
        <v>0</v>
      </c>
    </row>
    <row r="4" spans="2:2" x14ac:dyDescent="0.3">
      <c r="B4" t="s">
        <v>1</v>
      </c>
    </row>
    <row r="5" spans="2:2" x14ac:dyDescent="0.3">
      <c r="B5" s="2" t="s">
        <v>2</v>
      </c>
    </row>
    <row r="8" spans="2:2" x14ac:dyDescent="0.3">
      <c r="B8" t="s">
        <v>3</v>
      </c>
    </row>
    <row r="9" spans="2:2" x14ac:dyDescent="0.3">
      <c r="B9" s="2" t="s">
        <v>4</v>
      </c>
    </row>
    <row r="10" spans="2:2" x14ac:dyDescent="0.3">
      <c r="B10" s="2" t="s">
        <v>5</v>
      </c>
    </row>
    <row r="13" spans="2:2" x14ac:dyDescent="0.3">
      <c r="B13" t="s">
        <v>6</v>
      </c>
    </row>
    <row r="14" spans="2:2" x14ac:dyDescent="0.3">
      <c r="B14" s="2" t="s">
        <v>7</v>
      </c>
    </row>
    <row r="15" spans="2:2" x14ac:dyDescent="0.3">
      <c r="B15" t="s">
        <v>8</v>
      </c>
    </row>
    <row r="17" spans="2:2" x14ac:dyDescent="0.3">
      <c r="B17" s="2" t="s">
        <v>9</v>
      </c>
    </row>
    <row r="18" spans="2:2" x14ac:dyDescent="0.3">
      <c r="B18" t="s">
        <v>10</v>
      </c>
    </row>
    <row r="21" spans="2:2" x14ac:dyDescent="0.3">
      <c r="B21" t="s">
        <v>11</v>
      </c>
    </row>
    <row r="22" spans="2:2" x14ac:dyDescent="0.3">
      <c r="B22" s="2" t="s">
        <v>12</v>
      </c>
    </row>
    <row r="24" spans="2:2" x14ac:dyDescent="0.3">
      <c r="B24" s="1" t="s">
        <v>13</v>
      </c>
    </row>
    <row r="25" spans="2:2" x14ac:dyDescent="0.3">
      <c r="B25" s="2" t="s">
        <v>14</v>
      </c>
    </row>
    <row r="26" spans="2:2" x14ac:dyDescent="0.3">
      <c r="B26" s="2" t="s">
        <v>15</v>
      </c>
    </row>
    <row r="27" spans="2:2" x14ac:dyDescent="0.3">
      <c r="B27" s="2" t="s">
        <v>16</v>
      </c>
    </row>
    <row r="28" spans="2:2" x14ac:dyDescent="0.3">
      <c r="B28" s="2" t="s">
        <v>17</v>
      </c>
    </row>
    <row r="31" spans="2:2" x14ac:dyDescent="0.3">
      <c r="B31" t="s">
        <v>18</v>
      </c>
    </row>
    <row r="33" spans="2:4" x14ac:dyDescent="0.3">
      <c r="B33" t="s">
        <v>19</v>
      </c>
    </row>
    <row r="34" spans="2:4" x14ac:dyDescent="0.3">
      <c r="B34" s="2" t="s">
        <v>20</v>
      </c>
    </row>
    <row r="35" spans="2:4" x14ac:dyDescent="0.3">
      <c r="B35" s="2" t="s">
        <v>21</v>
      </c>
    </row>
    <row r="36" spans="2:4" x14ac:dyDescent="0.3">
      <c r="B36" s="2" t="s">
        <v>22</v>
      </c>
    </row>
    <row r="38" spans="2:4" x14ac:dyDescent="0.3">
      <c r="B38" t="s">
        <v>23</v>
      </c>
    </row>
    <row r="40" spans="2:4" x14ac:dyDescent="0.3">
      <c r="B40" t="s">
        <v>24</v>
      </c>
      <c r="D40" t="s">
        <v>25</v>
      </c>
    </row>
    <row r="41" spans="2:4" x14ac:dyDescent="0.3">
      <c r="C41" t="s">
        <v>26</v>
      </c>
      <c r="D41" t="s">
        <v>27</v>
      </c>
    </row>
    <row r="43" spans="2:4" x14ac:dyDescent="0.3">
      <c r="B43" t="s">
        <v>28</v>
      </c>
      <c r="D43" t="s">
        <v>29</v>
      </c>
    </row>
    <row r="44" spans="2:4" x14ac:dyDescent="0.3">
      <c r="D44" t="s">
        <v>30</v>
      </c>
    </row>
    <row r="46" spans="2:4" x14ac:dyDescent="0.3">
      <c r="B46" t="s">
        <v>31</v>
      </c>
      <c r="D46" t="s">
        <v>32</v>
      </c>
    </row>
    <row r="47" spans="2:4" x14ac:dyDescent="0.3">
      <c r="D47" t="s">
        <v>33</v>
      </c>
    </row>
    <row r="49" spans="2:4" x14ac:dyDescent="0.3">
      <c r="B49" t="s">
        <v>34</v>
      </c>
      <c r="D49" t="s">
        <v>35</v>
      </c>
    </row>
    <row r="50" spans="2:4" x14ac:dyDescent="0.3">
      <c r="D50" t="s">
        <v>36</v>
      </c>
    </row>
    <row r="52" spans="2:4" x14ac:dyDescent="0.3">
      <c r="B52" t="s">
        <v>39</v>
      </c>
    </row>
    <row r="53" spans="2:4" x14ac:dyDescent="0.3">
      <c r="B53" s="2" t="s">
        <v>37</v>
      </c>
    </row>
    <row r="54" spans="2:4" x14ac:dyDescent="0.3">
      <c r="B54" s="2" t="s">
        <v>38</v>
      </c>
    </row>
    <row r="56" spans="2:4" x14ac:dyDescent="0.3">
      <c r="B56" t="s">
        <v>40</v>
      </c>
    </row>
    <row r="57" spans="2:4" x14ac:dyDescent="0.3">
      <c r="B57" s="2" t="s">
        <v>41</v>
      </c>
    </row>
    <row r="58" spans="2:4" x14ac:dyDescent="0.3">
      <c r="B58" s="2" t="s">
        <v>42</v>
      </c>
    </row>
    <row r="60" spans="2:4" x14ac:dyDescent="0.3">
      <c r="B60" t="s">
        <v>48</v>
      </c>
    </row>
    <row r="61" spans="2:4" x14ac:dyDescent="0.3">
      <c r="B61" s="2" t="s">
        <v>43</v>
      </c>
    </row>
    <row r="62" spans="2:4" x14ac:dyDescent="0.3">
      <c r="B62" s="2" t="s">
        <v>44</v>
      </c>
    </row>
    <row r="64" spans="2:4" x14ac:dyDescent="0.3">
      <c r="B64" t="s">
        <v>45</v>
      </c>
    </row>
    <row r="65" spans="2:6" x14ac:dyDescent="0.3">
      <c r="B65" s="2" t="s">
        <v>46</v>
      </c>
    </row>
    <row r="66" spans="2:6" x14ac:dyDescent="0.3">
      <c r="B66" s="2" t="s">
        <v>47</v>
      </c>
    </row>
    <row r="69" spans="2:6" x14ac:dyDescent="0.3">
      <c r="B69" t="s">
        <v>57</v>
      </c>
    </row>
    <row r="70" spans="2:6" x14ac:dyDescent="0.3">
      <c r="B70" t="s">
        <v>52</v>
      </c>
    </row>
    <row r="71" spans="2:6" x14ac:dyDescent="0.3">
      <c r="B71" s="2" t="s">
        <v>49</v>
      </c>
    </row>
    <row r="72" spans="2:6" x14ac:dyDescent="0.3">
      <c r="B72" s="2" t="s">
        <v>50</v>
      </c>
    </row>
    <row r="73" spans="2:6" x14ac:dyDescent="0.3">
      <c r="B73" s="2" t="s">
        <v>51</v>
      </c>
    </row>
    <row r="75" spans="2:6" x14ac:dyDescent="0.3">
      <c r="B75" t="s">
        <v>53</v>
      </c>
    </row>
    <row r="76" spans="2:6" x14ac:dyDescent="0.3">
      <c r="B76" s="2" t="s">
        <v>54</v>
      </c>
    </row>
    <row r="77" spans="2:6" x14ac:dyDescent="0.3">
      <c r="B77" s="2" t="s">
        <v>55</v>
      </c>
    </row>
    <row r="79" spans="2:6" x14ac:dyDescent="0.3">
      <c r="B79" t="s">
        <v>56</v>
      </c>
      <c r="F79" t="s">
        <v>61</v>
      </c>
    </row>
    <row r="80" spans="2:6" x14ac:dyDescent="0.3">
      <c r="B80" s="2" t="s">
        <v>58</v>
      </c>
      <c r="C80" t="s">
        <v>59</v>
      </c>
      <c r="F80" t="s">
        <v>62</v>
      </c>
    </row>
    <row r="81" spans="2:6" x14ac:dyDescent="0.3">
      <c r="B81" s="2" t="s">
        <v>67</v>
      </c>
      <c r="C81" t="s">
        <v>68</v>
      </c>
      <c r="F81" t="s">
        <v>69</v>
      </c>
    </row>
    <row r="82" spans="2:6" x14ac:dyDescent="0.3">
      <c r="B82" s="2" t="s">
        <v>63</v>
      </c>
      <c r="C82" t="s">
        <v>64</v>
      </c>
      <c r="F82" t="s">
        <v>65</v>
      </c>
    </row>
    <row r="83" spans="2:6" x14ac:dyDescent="0.3">
      <c r="F83" t="s">
        <v>66</v>
      </c>
    </row>
    <row r="84" spans="2:6" x14ac:dyDescent="0.3">
      <c r="B84" t="s">
        <v>70</v>
      </c>
    </row>
    <row r="87" spans="2:6" x14ac:dyDescent="0.3">
      <c r="B87" t="s">
        <v>71</v>
      </c>
    </row>
    <row r="88" spans="2:6" x14ac:dyDescent="0.3">
      <c r="B88" t="s">
        <v>72</v>
      </c>
    </row>
    <row r="90" spans="2:6" x14ac:dyDescent="0.3">
      <c r="B90" t="s">
        <v>73</v>
      </c>
    </row>
    <row r="91" spans="2:6" x14ac:dyDescent="0.3">
      <c r="B91" s="2" t="s">
        <v>74</v>
      </c>
    </row>
    <row r="92" spans="2:6" x14ac:dyDescent="0.3">
      <c r="B92" s="2" t="s">
        <v>75</v>
      </c>
    </row>
    <row r="93" spans="2:6" x14ac:dyDescent="0.3">
      <c r="C93" t="s">
        <v>76</v>
      </c>
    </row>
    <row r="95" spans="2:6" x14ac:dyDescent="0.3">
      <c r="B95" t="s">
        <v>77</v>
      </c>
    </row>
    <row r="96" spans="2:6" x14ac:dyDescent="0.3">
      <c r="B96" s="2" t="s">
        <v>78</v>
      </c>
    </row>
    <row r="97" spans="2:9" x14ac:dyDescent="0.3">
      <c r="B97" s="2" t="s">
        <v>79</v>
      </c>
    </row>
    <row r="98" spans="2:9" x14ac:dyDescent="0.3">
      <c r="B98" s="2" t="s">
        <v>80</v>
      </c>
    </row>
    <row r="99" spans="2:9" x14ac:dyDescent="0.3">
      <c r="C99" t="s">
        <v>81</v>
      </c>
    </row>
    <row r="102" spans="2:9" x14ac:dyDescent="0.3">
      <c r="B102" t="s">
        <v>82</v>
      </c>
    </row>
    <row r="103" spans="2:9" x14ac:dyDescent="0.3">
      <c r="B103" s="2" t="s">
        <v>83</v>
      </c>
    </row>
    <row r="104" spans="2:9" x14ac:dyDescent="0.3">
      <c r="B104" s="2" t="s">
        <v>84</v>
      </c>
    </row>
    <row r="105" spans="2:9" x14ac:dyDescent="0.3">
      <c r="B105" s="2" t="s">
        <v>85</v>
      </c>
    </row>
    <row r="106" spans="2:9" x14ac:dyDescent="0.3">
      <c r="B106" t="s">
        <v>86</v>
      </c>
      <c r="H106">
        <f xml:space="preserve"> 100*20</f>
        <v>2000</v>
      </c>
      <c r="I106">
        <f>H106/105</f>
        <v>19.047619047619047</v>
      </c>
    </row>
    <row r="107" spans="2:9" x14ac:dyDescent="0.3">
      <c r="B107" t="s">
        <v>87</v>
      </c>
      <c r="E107" t="s">
        <v>95</v>
      </c>
    </row>
    <row r="108" spans="2:9" x14ac:dyDescent="0.3">
      <c r="B108" t="s">
        <v>88</v>
      </c>
      <c r="E108" t="s">
        <v>96</v>
      </c>
    </row>
    <row r="110" spans="2:9" x14ac:dyDescent="0.3">
      <c r="B110" t="s">
        <v>89</v>
      </c>
      <c r="D110" t="s">
        <v>97</v>
      </c>
    </row>
    <row r="111" spans="2:9" x14ac:dyDescent="0.3">
      <c r="B111" s="2" t="s">
        <v>90</v>
      </c>
    </row>
    <row r="112" spans="2:9" x14ac:dyDescent="0.3">
      <c r="B112" s="2" t="s">
        <v>91</v>
      </c>
    </row>
    <row r="113" spans="2:2" x14ac:dyDescent="0.3">
      <c r="B113" s="2" t="s">
        <v>92</v>
      </c>
    </row>
    <row r="115" spans="2:2" x14ac:dyDescent="0.3">
      <c r="B115" t="s">
        <v>93</v>
      </c>
    </row>
    <row r="116" spans="2:2" x14ac:dyDescent="0.3">
      <c r="B116" s="2" t="s">
        <v>94</v>
      </c>
    </row>
    <row r="119" spans="2:2" x14ac:dyDescent="0.3">
      <c r="B119" t="s">
        <v>99</v>
      </c>
    </row>
    <row r="120" spans="2:2" x14ac:dyDescent="0.3">
      <c r="B120" s="2" t="s">
        <v>98</v>
      </c>
    </row>
    <row r="121" spans="2:2" x14ac:dyDescent="0.3">
      <c r="B121" s="2" t="s">
        <v>100</v>
      </c>
    </row>
    <row r="122" spans="2:2" x14ac:dyDescent="0.3">
      <c r="B122" s="2" t="s">
        <v>101</v>
      </c>
    </row>
    <row r="123" spans="2:2" x14ac:dyDescent="0.3">
      <c r="B123" t="s">
        <v>102</v>
      </c>
    </row>
    <row r="125" spans="2:2" x14ac:dyDescent="0.3">
      <c r="B125" t="s">
        <v>103</v>
      </c>
    </row>
    <row r="126" spans="2:2" x14ac:dyDescent="0.3">
      <c r="B126" s="2" t="s">
        <v>104</v>
      </c>
    </row>
    <row r="127" spans="2:2" x14ac:dyDescent="0.3">
      <c r="B127" s="2" t="s">
        <v>105</v>
      </c>
    </row>
    <row r="128" spans="2:2" x14ac:dyDescent="0.3">
      <c r="B128" t="s">
        <v>106</v>
      </c>
    </row>
    <row r="129" spans="2:6" x14ac:dyDescent="0.3">
      <c r="B129" s="2" t="s">
        <v>107</v>
      </c>
    </row>
    <row r="131" spans="2:6" x14ac:dyDescent="0.3">
      <c r="B131" t="s">
        <v>108</v>
      </c>
    </row>
    <row r="132" spans="2:6" x14ac:dyDescent="0.3">
      <c r="B132" s="2" t="s">
        <v>109</v>
      </c>
    </row>
    <row r="133" spans="2:6" x14ac:dyDescent="0.3">
      <c r="B133" s="2" t="s">
        <v>110</v>
      </c>
    </row>
    <row r="135" spans="2:6" x14ac:dyDescent="0.3">
      <c r="B135" s="1" t="s">
        <v>111</v>
      </c>
    </row>
    <row r="137" spans="2:6" x14ac:dyDescent="0.3">
      <c r="B137" s="3"/>
      <c r="C137" s="3" t="s">
        <v>118</v>
      </c>
      <c r="D137" s="3"/>
      <c r="E137" s="3" t="s">
        <v>119</v>
      </c>
      <c r="F137" s="3"/>
    </row>
    <row r="138" spans="2:6" x14ac:dyDescent="0.3">
      <c r="B138" s="3"/>
      <c r="C138" s="3" t="s">
        <v>120</v>
      </c>
      <c r="D138" s="3" t="s">
        <v>121</v>
      </c>
      <c r="E138" s="3" t="s">
        <v>120</v>
      </c>
      <c r="F138" s="3" t="s">
        <v>121</v>
      </c>
    </row>
    <row r="139" spans="2:6" x14ac:dyDescent="0.3">
      <c r="B139" s="3" t="s">
        <v>112</v>
      </c>
      <c r="C139" s="3" t="s">
        <v>122</v>
      </c>
      <c r="D139" s="3" t="s">
        <v>60</v>
      </c>
      <c r="E139" s="3" t="s">
        <v>122</v>
      </c>
      <c r="F139" s="3" t="s">
        <v>60</v>
      </c>
    </row>
    <row r="140" spans="2:6" x14ac:dyDescent="0.3">
      <c r="B140" s="3" t="s">
        <v>113</v>
      </c>
      <c r="C140" s="3" t="s">
        <v>60</v>
      </c>
      <c r="D140" s="3" t="s">
        <v>122</v>
      </c>
      <c r="E140" s="3" t="s">
        <v>60</v>
      </c>
      <c r="F140" s="3" t="s">
        <v>122</v>
      </c>
    </row>
    <row r="141" spans="2:6" x14ac:dyDescent="0.3">
      <c r="B141" s="3" t="s">
        <v>114</v>
      </c>
      <c r="C141" s="3" t="s">
        <v>122</v>
      </c>
      <c r="D141" s="3" t="s">
        <v>122</v>
      </c>
      <c r="E141" s="3" t="s">
        <v>122</v>
      </c>
      <c r="F141" s="3" t="s">
        <v>122</v>
      </c>
    </row>
    <row r="142" spans="2:6" x14ac:dyDescent="0.3">
      <c r="B142" s="3" t="s">
        <v>115</v>
      </c>
      <c r="C142" s="3" t="s">
        <v>122</v>
      </c>
      <c r="D142" s="3" t="s">
        <v>122</v>
      </c>
      <c r="E142" s="3" t="s">
        <v>122</v>
      </c>
      <c r="F142" s="3" t="s">
        <v>122</v>
      </c>
    </row>
    <row r="143" spans="2:6" x14ac:dyDescent="0.3">
      <c r="B143" s="3" t="s">
        <v>116</v>
      </c>
      <c r="C143" s="3" t="s">
        <v>122</v>
      </c>
      <c r="D143" s="3" t="s">
        <v>60</v>
      </c>
      <c r="E143" s="3" t="s">
        <v>122</v>
      </c>
      <c r="F143" s="3" t="s">
        <v>60</v>
      </c>
    </row>
    <row r="144" spans="2:6" x14ac:dyDescent="0.3">
      <c r="B144" s="3" t="s">
        <v>117</v>
      </c>
      <c r="C144" s="3" t="s">
        <v>60</v>
      </c>
      <c r="D144" s="3" t="s">
        <v>122</v>
      </c>
      <c r="E144" s="3" t="s">
        <v>60</v>
      </c>
      <c r="F144" s="3" t="s">
        <v>122</v>
      </c>
    </row>
    <row r="145" spans="3:6" x14ac:dyDescent="0.3">
      <c r="C145" s="1"/>
      <c r="D145" s="1"/>
      <c r="E145" s="1"/>
      <c r="F14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4756-029D-42F8-B483-5B7BB8B37EDB}">
  <dimension ref="B2:G119"/>
  <sheetViews>
    <sheetView tabSelected="1" topLeftCell="A97" workbookViewId="0">
      <selection activeCell="E108" sqref="E108"/>
    </sheetView>
  </sheetViews>
  <sheetFormatPr defaultRowHeight="16.5" x14ac:dyDescent="0.3"/>
  <cols>
    <col min="2" max="2" width="14.375" bestFit="1" customWidth="1"/>
    <col min="3" max="3" width="9.875" bestFit="1" customWidth="1"/>
    <col min="4" max="4" width="24" bestFit="1" customWidth="1"/>
    <col min="5" max="5" width="11.75" bestFit="1" customWidth="1"/>
  </cols>
  <sheetData>
    <row r="2" spans="2:2" x14ac:dyDescent="0.3">
      <c r="B2" t="s">
        <v>133</v>
      </c>
    </row>
    <row r="4" spans="2:2" x14ac:dyDescent="0.3">
      <c r="B4" t="s">
        <v>123</v>
      </c>
    </row>
    <row r="5" spans="2:2" x14ac:dyDescent="0.3">
      <c r="B5" s="2" t="s">
        <v>124</v>
      </c>
    </row>
    <row r="6" spans="2:2" x14ac:dyDescent="0.3">
      <c r="B6" s="2" t="s">
        <v>125</v>
      </c>
    </row>
    <row r="7" spans="2:2" x14ac:dyDescent="0.3">
      <c r="B7" s="2" t="s">
        <v>126</v>
      </c>
    </row>
    <row r="9" spans="2:2" x14ac:dyDescent="0.3">
      <c r="B9" t="s">
        <v>127</v>
      </c>
    </row>
    <row r="10" spans="2:2" x14ac:dyDescent="0.3">
      <c r="B10" s="2" t="s">
        <v>128</v>
      </c>
    </row>
    <row r="11" spans="2:2" x14ac:dyDescent="0.3">
      <c r="B11" t="s">
        <v>129</v>
      </c>
    </row>
    <row r="12" spans="2:2" x14ac:dyDescent="0.3">
      <c r="B12" s="2" t="s">
        <v>130</v>
      </c>
    </row>
    <row r="14" spans="2:2" x14ac:dyDescent="0.3">
      <c r="B14" t="s">
        <v>131</v>
      </c>
    </row>
    <row r="15" spans="2:2" x14ac:dyDescent="0.3">
      <c r="B15" s="2" t="s">
        <v>132</v>
      </c>
    </row>
    <row r="18" spans="2:7" x14ac:dyDescent="0.3">
      <c r="B18" t="s">
        <v>134</v>
      </c>
    </row>
    <row r="19" spans="2:7" x14ac:dyDescent="0.3">
      <c r="B19" t="s">
        <v>135</v>
      </c>
    </row>
    <row r="20" spans="2:7" x14ac:dyDescent="0.3">
      <c r="C20" t="s">
        <v>136</v>
      </c>
    </row>
    <row r="21" spans="2:7" x14ac:dyDescent="0.3">
      <c r="C21" t="s">
        <v>137</v>
      </c>
    </row>
    <row r="23" spans="2:7" x14ac:dyDescent="0.3">
      <c r="B23" t="s">
        <v>138</v>
      </c>
    </row>
    <row r="24" spans="2:7" x14ac:dyDescent="0.3">
      <c r="C24" t="s">
        <v>139</v>
      </c>
    </row>
    <row r="25" spans="2:7" x14ac:dyDescent="0.3">
      <c r="C25" t="s">
        <v>140</v>
      </c>
    </row>
    <row r="27" spans="2:7" x14ac:dyDescent="0.3">
      <c r="C27" t="s">
        <v>143</v>
      </c>
      <c r="E27" t="s">
        <v>144</v>
      </c>
    </row>
    <row r="28" spans="2:7" x14ac:dyDescent="0.3">
      <c r="B28" s="2" t="s">
        <v>141</v>
      </c>
      <c r="C28" s="4">
        <f>MAX(51-50/((1+0.12)^0.5),0)</f>
        <v>3.7544408738465975</v>
      </c>
      <c r="D28" t="s">
        <v>142</v>
      </c>
      <c r="E28">
        <v>51</v>
      </c>
    </row>
    <row r="30" spans="2:7" x14ac:dyDescent="0.3">
      <c r="B30" s="2" t="s">
        <v>145</v>
      </c>
      <c r="C30">
        <f>MAX(50/((1+0.12)^0.5) - 51,0)</f>
        <v>0</v>
      </c>
      <c r="D30" t="s">
        <v>146</v>
      </c>
      <c r="E30" s="4">
        <f>50/((1+0.12)^0.5)</f>
        <v>47.245559126153402</v>
      </c>
    </row>
    <row r="32" spans="2:7" x14ac:dyDescent="0.3">
      <c r="B32" s="2" t="s">
        <v>147</v>
      </c>
      <c r="C32" s="4">
        <f>MAX(20-(18/((1+0.1)^1)),0)</f>
        <v>3.6363636363636367</v>
      </c>
      <c r="D32" t="s">
        <v>142</v>
      </c>
      <c r="E32">
        <v>20</v>
      </c>
      <c r="G32" t="s">
        <v>148</v>
      </c>
    </row>
    <row r="34" spans="2:7" x14ac:dyDescent="0.3">
      <c r="B34" s="5" t="s">
        <v>149</v>
      </c>
      <c r="C34" s="5" t="s">
        <v>150</v>
      </c>
      <c r="D34" s="5" t="s">
        <v>151</v>
      </c>
      <c r="E34" s="5"/>
    </row>
    <row r="35" spans="2:7" x14ac:dyDescent="0.3">
      <c r="B35" s="5"/>
      <c r="C35" s="5"/>
      <c r="D35" s="6" t="s">
        <v>156</v>
      </c>
      <c r="E35" s="6" t="s">
        <v>157</v>
      </c>
    </row>
    <row r="36" spans="2:7" x14ac:dyDescent="0.3">
      <c r="B36" s="6" t="s">
        <v>152</v>
      </c>
      <c r="C36" s="6">
        <v>-3</v>
      </c>
      <c r="D36" s="6" t="s">
        <v>158</v>
      </c>
      <c r="E36" s="6">
        <v>0</v>
      </c>
    </row>
    <row r="37" spans="2:7" x14ac:dyDescent="0.3">
      <c r="B37" s="6" t="s">
        <v>153</v>
      </c>
      <c r="C37" s="6">
        <v>20</v>
      </c>
      <c r="D37" s="7" t="s">
        <v>159</v>
      </c>
      <c r="E37" s="7" t="s">
        <v>159</v>
      </c>
    </row>
    <row r="38" spans="2:7" x14ac:dyDescent="0.3">
      <c r="B38" s="6" t="s">
        <v>154</v>
      </c>
      <c r="C38" s="6">
        <v>-17</v>
      </c>
      <c r="D38" s="6" t="s">
        <v>160</v>
      </c>
      <c r="E38" s="6">
        <v>18.7</v>
      </c>
    </row>
    <row r="39" spans="2:7" x14ac:dyDescent="0.3">
      <c r="B39" s="6" t="s">
        <v>155</v>
      </c>
      <c r="C39" s="6">
        <v>0</v>
      </c>
      <c r="D39" s="6">
        <v>0.7</v>
      </c>
      <c r="E39" s="6" t="s">
        <v>161</v>
      </c>
    </row>
    <row r="42" spans="2:7" x14ac:dyDescent="0.3">
      <c r="B42" s="2" t="s">
        <v>162</v>
      </c>
      <c r="C42" s="4">
        <f>MAX(40/((1+0.05)^0.5) - 37,0)</f>
        <v>2.0360029179413246</v>
      </c>
      <c r="D42" t="s">
        <v>146</v>
      </c>
      <c r="E42" s="4">
        <f>40/((1+0.05)^0.5)</f>
        <v>39.036002917941325</v>
      </c>
      <c r="G42" t="s">
        <v>164</v>
      </c>
    </row>
    <row r="44" spans="2:7" x14ac:dyDescent="0.3">
      <c r="B44" s="5" t="s">
        <v>149</v>
      </c>
      <c r="C44" s="5" t="s">
        <v>150</v>
      </c>
      <c r="D44" s="5" t="s">
        <v>151</v>
      </c>
      <c r="E44" s="5"/>
    </row>
    <row r="45" spans="2:7" x14ac:dyDescent="0.3">
      <c r="B45" s="5"/>
      <c r="C45" s="5"/>
      <c r="D45" s="6" t="s">
        <v>165</v>
      </c>
      <c r="E45" s="6" t="s">
        <v>166</v>
      </c>
    </row>
    <row r="46" spans="2:7" x14ac:dyDescent="0.3">
      <c r="B46" s="6" t="s">
        <v>163</v>
      </c>
      <c r="C46" s="6">
        <v>-1</v>
      </c>
      <c r="D46" s="6">
        <v>0</v>
      </c>
      <c r="E46" s="6" t="s">
        <v>171</v>
      </c>
    </row>
    <row r="47" spans="2:7" x14ac:dyDescent="0.3">
      <c r="B47" s="6" t="s">
        <v>167</v>
      </c>
      <c r="C47" s="6">
        <v>-37</v>
      </c>
      <c r="D47" s="7" t="s">
        <v>168</v>
      </c>
      <c r="E47" s="7" t="s">
        <v>168</v>
      </c>
    </row>
    <row r="48" spans="2:7" x14ac:dyDescent="0.3">
      <c r="B48" s="6" t="s">
        <v>170</v>
      </c>
      <c r="C48" s="6">
        <v>38</v>
      </c>
      <c r="D48" s="7" t="s">
        <v>172</v>
      </c>
      <c r="E48" s="4">
        <f>-38*(1 + 0.05)^0.5</f>
        <v>-38.938412910646477</v>
      </c>
      <c r="G48">
        <f>38*(1 + 0.05)^0.5</f>
        <v>38.938412910646477</v>
      </c>
    </row>
    <row r="49" spans="2:5" x14ac:dyDescent="0.3">
      <c r="B49" s="6" t="s">
        <v>155</v>
      </c>
      <c r="C49" s="6">
        <v>0</v>
      </c>
      <c r="D49" s="6" t="s">
        <v>169</v>
      </c>
      <c r="E49" s="8">
        <f>40-38.94</f>
        <v>1.0600000000000023</v>
      </c>
    </row>
    <row r="52" spans="2:5" x14ac:dyDescent="0.3">
      <c r="B52" t="s">
        <v>173</v>
      </c>
    </row>
    <row r="54" spans="2:5" x14ac:dyDescent="0.3">
      <c r="B54" t="s">
        <v>135</v>
      </c>
    </row>
    <row r="56" spans="2:5" x14ac:dyDescent="0.3">
      <c r="C56" t="s">
        <v>174</v>
      </c>
    </row>
    <row r="58" spans="2:5" x14ac:dyDescent="0.3">
      <c r="B58" t="s">
        <v>175</v>
      </c>
    </row>
    <row r="60" spans="2:5" x14ac:dyDescent="0.3">
      <c r="C60" t="s">
        <v>176</v>
      </c>
    </row>
    <row r="62" spans="2:5" x14ac:dyDescent="0.3">
      <c r="B62" t="s">
        <v>177</v>
      </c>
    </row>
    <row r="63" spans="2:5" x14ac:dyDescent="0.3">
      <c r="B63" s="2" t="s">
        <v>141</v>
      </c>
    </row>
    <row r="64" spans="2:5" x14ac:dyDescent="0.3">
      <c r="B64">
        <f>3-31+30/((1+0.1)^0.25)</f>
        <v>1.2936226902893182</v>
      </c>
      <c r="D64">
        <f>(C70-B64)*(1+0.1)^0.25</f>
        <v>0.97943909480446323</v>
      </c>
    </row>
    <row r="66" spans="2:7" x14ac:dyDescent="0.3">
      <c r="B66" s="2" t="s">
        <v>145</v>
      </c>
    </row>
    <row r="67" spans="2:7" x14ac:dyDescent="0.3">
      <c r="B67" s="5" t="s">
        <v>149</v>
      </c>
      <c r="C67" s="5" t="s">
        <v>150</v>
      </c>
      <c r="D67" s="5" t="s">
        <v>151</v>
      </c>
      <c r="E67" s="5"/>
    </row>
    <row r="68" spans="2:7" x14ac:dyDescent="0.3">
      <c r="B68" s="5"/>
      <c r="C68" s="5"/>
      <c r="D68" s="6" t="s">
        <v>180</v>
      </c>
      <c r="E68" s="6" t="s">
        <v>181</v>
      </c>
    </row>
    <row r="69" spans="2:7" x14ac:dyDescent="0.3">
      <c r="B69" s="6" t="s">
        <v>152</v>
      </c>
      <c r="C69" s="6">
        <v>-3</v>
      </c>
      <c r="D69" s="6" t="s">
        <v>182</v>
      </c>
      <c r="E69" s="6">
        <v>0</v>
      </c>
    </row>
    <row r="70" spans="2:7" x14ac:dyDescent="0.3">
      <c r="B70" s="6" t="s">
        <v>178</v>
      </c>
      <c r="C70" s="6">
        <v>2.25</v>
      </c>
      <c r="D70" s="7">
        <v>0</v>
      </c>
      <c r="E70" s="7" t="s">
        <v>183</v>
      </c>
    </row>
    <row r="71" spans="2:7" x14ac:dyDescent="0.3">
      <c r="B71" s="6" t="s">
        <v>153</v>
      </c>
      <c r="C71" s="6">
        <v>31</v>
      </c>
      <c r="D71" s="7" t="s">
        <v>159</v>
      </c>
      <c r="E71" s="10" t="s">
        <v>159</v>
      </c>
    </row>
    <row r="72" spans="2:7" x14ac:dyDescent="0.3">
      <c r="B72" s="6" t="s">
        <v>179</v>
      </c>
      <c r="C72" s="6">
        <v>-30.25</v>
      </c>
      <c r="D72" s="4">
        <f>30.25*(1+0.1)^0.25</f>
        <v>30.979439094804466</v>
      </c>
      <c r="E72" s="4">
        <f>30.25*(1+0.1)^0.25</f>
        <v>30.979439094804466</v>
      </c>
      <c r="G72">
        <f>30.25*(1+0.1)^0.25</f>
        <v>30.979439094804466</v>
      </c>
    </row>
    <row r="73" spans="2:7" x14ac:dyDescent="0.3">
      <c r="B73" s="9" t="s">
        <v>155</v>
      </c>
      <c r="C73" s="6">
        <f>SUM(C69:C72)</f>
        <v>0</v>
      </c>
      <c r="D73" s="6">
        <v>0.98</v>
      </c>
      <c r="E73" s="6">
        <v>0.98</v>
      </c>
    </row>
    <row r="76" spans="2:7" x14ac:dyDescent="0.3">
      <c r="B76" s="2" t="s">
        <v>147</v>
      </c>
      <c r="D76">
        <f>(B64+C80)*(1+0.1)^0.25</f>
        <v>0.30070301655109316</v>
      </c>
    </row>
    <row r="77" spans="2:7" x14ac:dyDescent="0.3">
      <c r="B77" s="5" t="s">
        <v>149</v>
      </c>
      <c r="C77" s="5" t="s">
        <v>150</v>
      </c>
      <c r="D77" s="5" t="s">
        <v>151</v>
      </c>
      <c r="E77" s="5"/>
    </row>
    <row r="78" spans="2:7" x14ac:dyDescent="0.3">
      <c r="B78" s="5"/>
      <c r="C78" s="5"/>
      <c r="D78" s="6" t="s">
        <v>180</v>
      </c>
      <c r="E78" s="6" t="s">
        <v>181</v>
      </c>
    </row>
    <row r="79" spans="2:7" x14ac:dyDescent="0.3">
      <c r="B79" s="6" t="s">
        <v>184</v>
      </c>
      <c r="C79" s="6">
        <v>3</v>
      </c>
      <c r="D79" s="7" t="s">
        <v>186</v>
      </c>
      <c r="E79" s="6">
        <v>0</v>
      </c>
    </row>
    <row r="80" spans="2:7" x14ac:dyDescent="0.3">
      <c r="B80" s="6" t="s">
        <v>163</v>
      </c>
      <c r="C80" s="6">
        <v>-1</v>
      </c>
      <c r="D80" s="7">
        <v>0</v>
      </c>
      <c r="E80" s="7" t="s">
        <v>187</v>
      </c>
    </row>
    <row r="81" spans="2:7" x14ac:dyDescent="0.3">
      <c r="B81" s="6" t="s">
        <v>167</v>
      </c>
      <c r="C81" s="6">
        <v>-31</v>
      </c>
      <c r="D81" s="7" t="s">
        <v>168</v>
      </c>
      <c r="E81" s="10" t="s">
        <v>168</v>
      </c>
    </row>
    <row r="82" spans="2:7" x14ac:dyDescent="0.3">
      <c r="B82" s="6" t="s">
        <v>185</v>
      </c>
      <c r="C82" s="6">
        <v>29</v>
      </c>
      <c r="D82" s="4">
        <f>-29*(1+0.1)^0.25</f>
        <v>-29.699296983448907</v>
      </c>
      <c r="E82" s="4">
        <f>-29*(1+0.1)^0.25</f>
        <v>-29.699296983448907</v>
      </c>
      <c r="G82">
        <f>29*(1+0.1)^0.25</f>
        <v>29.699296983448907</v>
      </c>
    </row>
    <row r="83" spans="2:7" x14ac:dyDescent="0.3">
      <c r="B83" s="9" t="s">
        <v>155</v>
      </c>
      <c r="C83" s="6">
        <f>SUM(C79:C82)</f>
        <v>0</v>
      </c>
      <c r="D83" s="6">
        <f>30-29.7</f>
        <v>0.30000000000000071</v>
      </c>
      <c r="E83" s="6">
        <v>0.3</v>
      </c>
    </row>
    <row r="86" spans="2:7" x14ac:dyDescent="0.3">
      <c r="B86" t="s">
        <v>192</v>
      </c>
    </row>
    <row r="88" spans="2:7" x14ac:dyDescent="0.3">
      <c r="B88" t="s">
        <v>188</v>
      </c>
      <c r="E88" t="s">
        <v>199</v>
      </c>
    </row>
    <row r="89" spans="2:7" x14ac:dyDescent="0.3">
      <c r="B89" s="11" t="s">
        <v>189</v>
      </c>
      <c r="C89" s="12"/>
      <c r="D89" s="12"/>
    </row>
    <row r="90" spans="2:7" x14ac:dyDescent="0.3">
      <c r="B90" s="2" t="s">
        <v>190</v>
      </c>
    </row>
    <row r="91" spans="2:7" x14ac:dyDescent="0.3">
      <c r="B91" s="2" t="s">
        <v>191</v>
      </c>
    </row>
    <row r="92" spans="2:7" x14ac:dyDescent="0.3">
      <c r="B92" s="2" t="s">
        <v>141</v>
      </c>
    </row>
    <row r="93" spans="2:7" x14ac:dyDescent="0.3">
      <c r="B93" s="2" t="s">
        <v>145</v>
      </c>
      <c r="C93">
        <f>100-60-42</f>
        <v>-2</v>
      </c>
    </row>
    <row r="94" spans="2:7" x14ac:dyDescent="0.3">
      <c r="B94" t="s">
        <v>193</v>
      </c>
    </row>
    <row r="96" spans="2:7" x14ac:dyDescent="0.3">
      <c r="B96" t="s">
        <v>194</v>
      </c>
    </row>
    <row r="98" spans="2:5" x14ac:dyDescent="0.3">
      <c r="B98" t="s">
        <v>195</v>
      </c>
      <c r="E98" t="s">
        <v>200</v>
      </c>
    </row>
    <row r="99" spans="2:5" x14ac:dyDescent="0.3">
      <c r="B99" s="2" t="s">
        <v>196</v>
      </c>
    </row>
    <row r="100" spans="2:5" x14ac:dyDescent="0.3">
      <c r="B100" s="2" t="s">
        <v>197</v>
      </c>
    </row>
    <row r="101" spans="2:5" x14ac:dyDescent="0.3">
      <c r="B101" t="s">
        <v>198</v>
      </c>
    </row>
    <row r="103" spans="2:5" x14ac:dyDescent="0.3">
      <c r="B103" t="s">
        <v>201</v>
      </c>
    </row>
    <row r="106" spans="2:5" x14ac:dyDescent="0.3">
      <c r="B106" t="s">
        <v>203</v>
      </c>
    </row>
    <row r="108" spans="2:5" x14ac:dyDescent="0.3">
      <c r="B108" t="s">
        <v>202</v>
      </c>
    </row>
    <row r="110" spans="2:5" x14ac:dyDescent="0.3">
      <c r="B110" t="s">
        <v>205</v>
      </c>
    </row>
    <row r="111" spans="2:5" x14ac:dyDescent="0.3">
      <c r="B111" t="s">
        <v>204</v>
      </c>
    </row>
    <row r="113" spans="2:3" x14ac:dyDescent="0.3">
      <c r="B113" t="s">
        <v>206</v>
      </c>
    </row>
    <row r="114" spans="2:3" x14ac:dyDescent="0.3">
      <c r="B114" s="2" t="s">
        <v>207</v>
      </c>
    </row>
    <row r="115" spans="2:3" x14ac:dyDescent="0.3">
      <c r="B115" s="2" t="s">
        <v>208</v>
      </c>
    </row>
    <row r="117" spans="2:3" x14ac:dyDescent="0.3">
      <c r="B117" t="s">
        <v>209</v>
      </c>
    </row>
    <row r="118" spans="2:3" x14ac:dyDescent="0.3">
      <c r="B118" t="s">
        <v>211</v>
      </c>
      <c r="C118" t="s">
        <v>212</v>
      </c>
    </row>
    <row r="119" spans="2:3" x14ac:dyDescent="0.3">
      <c r="B119" t="s">
        <v>210</v>
      </c>
      <c r="C119" t="s">
        <v>213</v>
      </c>
    </row>
  </sheetData>
  <mergeCells count="12">
    <mergeCell ref="B67:B68"/>
    <mergeCell ref="C67:C68"/>
    <mergeCell ref="D67:E67"/>
    <mergeCell ref="B77:B78"/>
    <mergeCell ref="C77:C78"/>
    <mergeCell ref="D77:E77"/>
    <mergeCell ref="D34:E34"/>
    <mergeCell ref="C34:C35"/>
    <mergeCell ref="B34:B35"/>
    <mergeCell ref="B44:B45"/>
    <mergeCell ref="C44:C45"/>
    <mergeCell ref="D44:E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6주차 1교시</vt:lpstr>
      <vt:lpstr>6주차 2교시</vt:lpstr>
      <vt:lpstr>6주차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2024-04-14T04:54:32Z</dcterms:created>
  <dcterms:modified xsi:type="dcterms:W3CDTF">2024-04-14T12:26:48Z</dcterms:modified>
</cp:coreProperties>
</file>