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Ilya\Documents\GitHub\eb_vniifk\"/>
    </mc:Choice>
  </mc:AlternateContent>
  <bookViews>
    <workbookView xWindow="0" yWindow="0" windowWidth="20880" windowHeight="8160" tabRatio="812"/>
  </bookViews>
  <sheets>
    <sheet name="XML" sheetId="15" r:id="rId1"/>
    <sheet name="ЦСП_ЭБ" sheetId="11" r:id="rId2"/>
    <sheet name="ЭБ_ЦСП_XML1" sheetId="13" r:id="rId3"/>
    <sheet name="Лист1" sheetId="10" r:id="rId4"/>
    <sheet name="1. ЦСП" sheetId="1" r:id="rId5"/>
    <sheet name="2. УСМ" sheetId="2" r:id="rId6"/>
    <sheet name="3. ФЦПСР" sheetId="3" r:id="rId7"/>
    <sheet name="4. Юг-Спорт" sheetId="4" r:id="rId8"/>
    <sheet name="5. Озеро Круглое" sheetId="5" r:id="rId9"/>
    <sheet name="6. Новогорск" sheetId="6" r:id="rId10"/>
    <sheet name="7. ОКА" sheetId="7" r:id="rId11"/>
    <sheet name="8. Крымский" sheetId="8" r:id="rId12"/>
  </sheets>
  <definedNames>
    <definedName name="_xlnm.Print_Titles" localSheetId="4">'1. ЦСП'!$1:$5</definedName>
    <definedName name="_xlnm.Print_Titles" localSheetId="5">'2. УСМ'!$1:$5</definedName>
    <definedName name="_xlnm.Print_Titles" localSheetId="3">Лист1!$12:$14</definedName>
    <definedName name="_xlnm.Print_Area" localSheetId="3">Лист1!$A$1:$R$208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2" i="11" l="1"/>
  <c r="BR2" i="11"/>
  <c r="BS2" i="11"/>
  <c r="BT2" i="11"/>
  <c r="BU2" i="11"/>
  <c r="BV2" i="11"/>
  <c r="BW2" i="11"/>
  <c r="BX2" i="11"/>
  <c r="BY2" i="11"/>
  <c r="BZ2" i="11"/>
  <c r="CA2" i="11"/>
  <c r="BQ3" i="11"/>
  <c r="BR3" i="11"/>
  <c r="BS3" i="11"/>
  <c r="BT3" i="11"/>
  <c r="BU3" i="11"/>
  <c r="BV3" i="11"/>
  <c r="BW3" i="11"/>
  <c r="BX3" i="11"/>
  <c r="BY3" i="11"/>
  <c r="BZ3" i="11"/>
  <c r="CA3" i="11"/>
  <c r="BQ4" i="11"/>
  <c r="BR4" i="11"/>
  <c r="BS4" i="11"/>
  <c r="BT4" i="11"/>
  <c r="BU4" i="11"/>
  <c r="BV4" i="11"/>
  <c r="BW4" i="11"/>
  <c r="BX4" i="11"/>
  <c r="BY4" i="11"/>
  <c r="BZ4" i="11"/>
  <c r="CA4" i="11"/>
  <c r="BQ6" i="11"/>
  <c r="BR6" i="11"/>
  <c r="BS6" i="11"/>
  <c r="BT6" i="11"/>
  <c r="BU6" i="11"/>
  <c r="BV6" i="11"/>
  <c r="BW6" i="11"/>
  <c r="BX6" i="11"/>
  <c r="BY6" i="11"/>
  <c r="BZ6" i="11"/>
  <c r="CA6" i="11"/>
  <c r="BQ7" i="11"/>
  <c r="BR7" i="11"/>
  <c r="BS7" i="11"/>
  <c r="BT7" i="11"/>
  <c r="BU7" i="11"/>
  <c r="BV7" i="11"/>
  <c r="BW7" i="11"/>
  <c r="BX7" i="11"/>
  <c r="BY7" i="11"/>
  <c r="BZ7" i="11"/>
  <c r="CA7" i="11"/>
  <c r="BQ8" i="11"/>
  <c r="BR8" i="11"/>
  <c r="BS8" i="11"/>
  <c r="BT8" i="11"/>
  <c r="BU8" i="11"/>
  <c r="BV8" i="11"/>
  <c r="BW8" i="11"/>
  <c r="BX8" i="11"/>
  <c r="BY8" i="11"/>
  <c r="BZ8" i="11"/>
  <c r="CA8" i="11"/>
  <c r="BQ9" i="11"/>
  <c r="BR9" i="11"/>
  <c r="BS9" i="11"/>
  <c r="BT9" i="11"/>
  <c r="BU9" i="11"/>
  <c r="BV9" i="11"/>
  <c r="BW9" i="11"/>
  <c r="BX9" i="11"/>
  <c r="BY9" i="11"/>
  <c r="BZ9" i="11"/>
  <c r="CA9" i="11"/>
  <c r="BQ11" i="11"/>
  <c r="BR11" i="11"/>
  <c r="BS11" i="11"/>
  <c r="BT11" i="11"/>
  <c r="BU11" i="11"/>
  <c r="BV11" i="11"/>
  <c r="BW11" i="11"/>
  <c r="BX11" i="11"/>
  <c r="BY11" i="11"/>
  <c r="BZ11" i="11"/>
  <c r="CA11" i="11"/>
  <c r="BQ12" i="11"/>
  <c r="BR12" i="11"/>
  <c r="BS12" i="11"/>
  <c r="BT12" i="11"/>
  <c r="BU12" i="11"/>
  <c r="BV12" i="11"/>
  <c r="BW12" i="11"/>
  <c r="BX12" i="11"/>
  <c r="BY12" i="11"/>
  <c r="BZ12" i="11"/>
  <c r="CA12" i="11"/>
  <c r="BQ13" i="11"/>
  <c r="BR13" i="11"/>
  <c r="BS13" i="11"/>
  <c r="BT13" i="11"/>
  <c r="BU13" i="11"/>
  <c r="BV13" i="11"/>
  <c r="BW13" i="11"/>
  <c r="BX13" i="11"/>
  <c r="BY13" i="11"/>
  <c r="BZ13" i="11"/>
  <c r="CA13" i="11"/>
  <c r="BP13" i="11"/>
  <c r="BP12" i="11"/>
  <c r="BP11" i="11"/>
  <c r="BP9" i="11"/>
  <c r="BP8" i="11"/>
  <c r="BP7" i="11"/>
  <c r="BP6" i="11"/>
  <c r="BP4" i="11"/>
  <c r="BP3" i="11"/>
  <c r="BP2" i="11"/>
  <c r="BE11" i="11"/>
  <c r="BF11" i="11"/>
  <c r="BG11" i="11"/>
  <c r="BH11" i="11"/>
  <c r="BI11" i="11"/>
  <c r="BJ11" i="11"/>
  <c r="BK11" i="11"/>
  <c r="BL11" i="11"/>
  <c r="BM11" i="11"/>
  <c r="BN11" i="11"/>
  <c r="BO11" i="11"/>
  <c r="BE12" i="11"/>
  <c r="BF12" i="11"/>
  <c r="BG12" i="11"/>
  <c r="BH12" i="11"/>
  <c r="BI12" i="11"/>
  <c r="BJ12" i="11"/>
  <c r="BK12" i="11"/>
  <c r="BL12" i="11"/>
  <c r="BM12" i="11"/>
  <c r="BN12" i="11"/>
  <c r="BO12" i="11"/>
  <c r="BE13" i="11"/>
  <c r="BF13" i="11"/>
  <c r="BG13" i="11"/>
  <c r="BH13" i="11"/>
  <c r="BI13" i="11"/>
  <c r="BJ13" i="11"/>
  <c r="BK13" i="11"/>
  <c r="BL13" i="11"/>
  <c r="BM13" i="11"/>
  <c r="BN13" i="11"/>
  <c r="BO13" i="11"/>
  <c r="BE6" i="11"/>
  <c r="BF6" i="11"/>
  <c r="BG6" i="11"/>
  <c r="BH6" i="11"/>
  <c r="BI6" i="11"/>
  <c r="BJ6" i="11"/>
  <c r="BK6" i="11"/>
  <c r="BL6" i="11"/>
  <c r="BM6" i="11"/>
  <c r="BN6" i="11"/>
  <c r="BO6" i="11"/>
  <c r="BE7" i="11"/>
  <c r="BF7" i="11"/>
  <c r="BG7" i="11"/>
  <c r="BH7" i="11"/>
  <c r="BI7" i="11"/>
  <c r="BJ7" i="11"/>
  <c r="BK7" i="11"/>
  <c r="BL7" i="11"/>
  <c r="BM7" i="11"/>
  <c r="BN7" i="11"/>
  <c r="BO7" i="11"/>
  <c r="BE8" i="11"/>
  <c r="BF8" i="11"/>
  <c r="BG8" i="11"/>
  <c r="BH8" i="11"/>
  <c r="BI8" i="11"/>
  <c r="BJ8" i="11"/>
  <c r="BK8" i="11"/>
  <c r="BL8" i="11"/>
  <c r="BM8" i="11"/>
  <c r="BN8" i="11"/>
  <c r="BO8" i="11"/>
  <c r="BE9" i="11"/>
  <c r="BF9" i="11"/>
  <c r="BG9" i="11"/>
  <c r="BH9" i="11"/>
  <c r="BI9" i="11"/>
  <c r="BJ9" i="11"/>
  <c r="BK9" i="11"/>
  <c r="BL9" i="11"/>
  <c r="BM9" i="11"/>
  <c r="BN9" i="11"/>
  <c r="BO9" i="11"/>
  <c r="BE3" i="11"/>
  <c r="BF3" i="11"/>
  <c r="BG3" i="11"/>
  <c r="BH3" i="11"/>
  <c r="BI3" i="11"/>
  <c r="BJ3" i="11"/>
  <c r="BK3" i="11"/>
  <c r="BL3" i="11"/>
  <c r="BM3" i="11"/>
  <c r="BN3" i="11"/>
  <c r="BO3" i="11"/>
  <c r="BE4" i="11"/>
  <c r="BF4" i="11"/>
  <c r="BG4" i="11"/>
  <c r="BH4" i="11"/>
  <c r="BI4" i="11"/>
  <c r="BJ4" i="11"/>
  <c r="BK4" i="11"/>
  <c r="BL4" i="11"/>
  <c r="BM4" i="11"/>
  <c r="BN4" i="11"/>
  <c r="BO4" i="11"/>
  <c r="BE2" i="11"/>
  <c r="BF2" i="11"/>
  <c r="BG2" i="11"/>
  <c r="BH2" i="11"/>
  <c r="BI2" i="11"/>
  <c r="BJ2" i="11"/>
  <c r="BK2" i="11"/>
  <c r="BL2" i="11"/>
  <c r="BM2" i="11"/>
  <c r="BN2" i="11"/>
  <c r="BO2" i="11"/>
  <c r="BD13" i="11"/>
  <c r="BD12" i="11"/>
  <c r="BD11" i="11"/>
  <c r="BD9" i="11"/>
  <c r="BD8" i="11"/>
  <c r="BD7" i="11"/>
  <c r="BD6" i="11"/>
  <c r="BD4" i="11"/>
  <c r="BD3" i="11"/>
  <c r="BD2" i="11"/>
  <c r="AS13" i="11"/>
  <c r="AT13" i="11"/>
  <c r="AU13" i="11"/>
  <c r="AV13" i="11"/>
  <c r="AW13" i="11"/>
  <c r="AX13" i="11"/>
  <c r="AY13" i="11"/>
  <c r="AZ13" i="11"/>
  <c r="BA13" i="11"/>
  <c r="BB13" i="11"/>
  <c r="BC13" i="11"/>
  <c r="AR13" i="11"/>
  <c r="AS11" i="11"/>
  <c r="AT11" i="11"/>
  <c r="AU11" i="11"/>
  <c r="AV11" i="11"/>
  <c r="AW11" i="11"/>
  <c r="AX11" i="11"/>
  <c r="AY11" i="11"/>
  <c r="AZ11" i="11"/>
  <c r="BA11" i="11"/>
  <c r="BB11" i="11"/>
  <c r="BC11" i="11"/>
  <c r="AS12" i="11"/>
  <c r="AT12" i="11"/>
  <c r="AU12" i="11"/>
  <c r="AV12" i="11"/>
  <c r="AW12" i="11"/>
  <c r="AX12" i="11"/>
  <c r="AY12" i="11"/>
  <c r="AZ12" i="11"/>
  <c r="BA12" i="11"/>
  <c r="BB12" i="11"/>
  <c r="BC12" i="11"/>
  <c r="AS6" i="11"/>
  <c r="AT6" i="11"/>
  <c r="AU6" i="11"/>
  <c r="AV6" i="11"/>
  <c r="AW6" i="11"/>
  <c r="AX6" i="11"/>
  <c r="AY6" i="11"/>
  <c r="AZ6" i="11"/>
  <c r="BA6" i="11"/>
  <c r="BB6" i="11"/>
  <c r="BC6" i="11"/>
  <c r="AS7" i="11"/>
  <c r="AT7" i="11"/>
  <c r="AU7" i="11"/>
  <c r="AV7" i="11"/>
  <c r="AW7" i="11"/>
  <c r="AX7" i="11"/>
  <c r="AY7" i="11"/>
  <c r="AZ7" i="11"/>
  <c r="BA7" i="11"/>
  <c r="BB7" i="11"/>
  <c r="BC7" i="11"/>
  <c r="AS8" i="11"/>
  <c r="AT8" i="11"/>
  <c r="AU8" i="11"/>
  <c r="AV8" i="11"/>
  <c r="AW8" i="11"/>
  <c r="AX8" i="11"/>
  <c r="AY8" i="11"/>
  <c r="AZ8" i="11"/>
  <c r="BA8" i="11"/>
  <c r="BB8" i="11"/>
  <c r="BC8" i="11"/>
  <c r="AS9" i="11"/>
  <c r="AT9" i="11"/>
  <c r="AU9" i="11"/>
  <c r="AV9" i="11"/>
  <c r="AW9" i="11"/>
  <c r="AX9" i="11"/>
  <c r="AY9" i="11"/>
  <c r="AZ9" i="11"/>
  <c r="BA9" i="11"/>
  <c r="BB9" i="11"/>
  <c r="BC9" i="11"/>
  <c r="AS2" i="11"/>
  <c r="AT2" i="11"/>
  <c r="AU2" i="11"/>
  <c r="AV2" i="11"/>
  <c r="AW2" i="11"/>
  <c r="AX2" i="11"/>
  <c r="AY2" i="11"/>
  <c r="AZ2" i="11"/>
  <c r="BA2" i="11"/>
  <c r="BB2" i="11"/>
  <c r="BC2" i="11"/>
  <c r="AS3" i="11"/>
  <c r="AT3" i="11"/>
  <c r="AU3" i="11"/>
  <c r="AV3" i="11"/>
  <c r="AW3" i="11"/>
  <c r="AX3" i="11"/>
  <c r="AY3" i="11"/>
  <c r="AZ3" i="11"/>
  <c r="BA3" i="11"/>
  <c r="BB3" i="11"/>
  <c r="BC3" i="11"/>
  <c r="AS4" i="11"/>
  <c r="AT4" i="11"/>
  <c r="AU4" i="11"/>
  <c r="AV4" i="11"/>
  <c r="AW4" i="11"/>
  <c r="AX4" i="11"/>
  <c r="AY4" i="11"/>
  <c r="AZ4" i="11"/>
  <c r="BA4" i="11"/>
  <c r="BB4" i="11"/>
  <c r="BC4" i="11"/>
  <c r="AR12" i="11"/>
  <c r="AR11" i="11"/>
  <c r="AR9" i="11"/>
  <c r="AR8" i="11"/>
  <c r="AR7" i="11"/>
  <c r="AR6" i="11"/>
  <c r="AR4" i="11"/>
  <c r="AR3" i="11"/>
  <c r="AR2" i="11"/>
  <c r="AG11" i="11"/>
  <c r="AH11" i="11"/>
  <c r="AI11" i="11"/>
  <c r="AJ11" i="11"/>
  <c r="AK11" i="11"/>
  <c r="AL11" i="11"/>
  <c r="AM11" i="11"/>
  <c r="AN11" i="11"/>
  <c r="AO11" i="11"/>
  <c r="AP11" i="11"/>
  <c r="AQ11" i="11"/>
  <c r="AG12" i="11"/>
  <c r="AH12" i="11"/>
  <c r="AI12" i="11"/>
  <c r="AJ12" i="11"/>
  <c r="AK12" i="11"/>
  <c r="AL12" i="11"/>
  <c r="AM12" i="11"/>
  <c r="AN12" i="11"/>
  <c r="AO12" i="11"/>
  <c r="AP12" i="11"/>
  <c r="AQ12" i="11"/>
  <c r="AG13" i="11"/>
  <c r="AH13" i="11"/>
  <c r="AI13" i="11"/>
  <c r="AJ13" i="11"/>
  <c r="AK13" i="11"/>
  <c r="AL13" i="11"/>
  <c r="AM13" i="11"/>
  <c r="AN13" i="11"/>
  <c r="AO13" i="11"/>
  <c r="AP13" i="11"/>
  <c r="AQ13" i="11"/>
  <c r="AG6" i="11"/>
  <c r="AH6" i="11"/>
  <c r="AI6" i="11"/>
  <c r="AJ6" i="11"/>
  <c r="AK6" i="11"/>
  <c r="AL6" i="11"/>
  <c r="AM6" i="11"/>
  <c r="AN6" i="11"/>
  <c r="AO6" i="11"/>
  <c r="AP6" i="11"/>
  <c r="AQ6" i="11"/>
  <c r="AG7" i="11"/>
  <c r="AH7" i="11"/>
  <c r="AI7" i="11"/>
  <c r="AJ7" i="11"/>
  <c r="AK7" i="11"/>
  <c r="AL7" i="11"/>
  <c r="AM7" i="11"/>
  <c r="AN7" i="11"/>
  <c r="AO7" i="11"/>
  <c r="AP7" i="11"/>
  <c r="AQ7" i="11"/>
  <c r="AG8" i="11"/>
  <c r="AH8" i="11"/>
  <c r="AI8" i="11"/>
  <c r="AJ8" i="11"/>
  <c r="AK8" i="11"/>
  <c r="AL8" i="11"/>
  <c r="AM8" i="11"/>
  <c r="AN8" i="11"/>
  <c r="AO8" i="11"/>
  <c r="AP8" i="11"/>
  <c r="AQ8" i="11"/>
  <c r="AG9" i="11"/>
  <c r="AH9" i="11"/>
  <c r="AI9" i="11"/>
  <c r="AJ9" i="11"/>
  <c r="AK9" i="11"/>
  <c r="AL9" i="11"/>
  <c r="AM9" i="11"/>
  <c r="AN9" i="11"/>
  <c r="AO9" i="11"/>
  <c r="AP9" i="11"/>
  <c r="AQ9" i="11"/>
  <c r="AF13" i="11"/>
  <c r="AF12" i="11"/>
  <c r="AF11" i="11"/>
  <c r="AF9" i="11"/>
  <c r="AF8" i="11"/>
  <c r="AF7" i="11"/>
  <c r="AF6" i="11"/>
  <c r="AG4" i="11"/>
  <c r="AH4" i="11"/>
  <c r="AI4" i="11"/>
  <c r="AJ4" i="11"/>
  <c r="AK4" i="11"/>
  <c r="AL4" i="11"/>
  <c r="AM4" i="11"/>
  <c r="AN4" i="11"/>
  <c r="AO4" i="11"/>
  <c r="AP4" i="11"/>
  <c r="AQ4" i="11"/>
  <c r="AF4" i="11"/>
  <c r="AG3" i="11"/>
  <c r="AH3" i="11"/>
  <c r="AI3" i="11"/>
  <c r="AJ3" i="11"/>
  <c r="AK3" i="11"/>
  <c r="AL3" i="11"/>
  <c r="AM3" i="11"/>
  <c r="AN3" i="11"/>
  <c r="AO3" i="11"/>
  <c r="AP3" i="11"/>
  <c r="AQ3" i="11"/>
  <c r="AF3" i="11"/>
  <c r="AG2" i="11"/>
  <c r="AH2" i="11"/>
  <c r="AI2" i="11"/>
  <c r="AJ2" i="11"/>
  <c r="AK2" i="11"/>
  <c r="AL2" i="11"/>
  <c r="AM2" i="11"/>
  <c r="AN2" i="11"/>
  <c r="AO2" i="11"/>
  <c r="AP2" i="11"/>
  <c r="AQ2" i="11"/>
  <c r="AF2" i="11"/>
  <c r="T4" i="11"/>
  <c r="F2" i="11"/>
  <c r="G2" i="11"/>
  <c r="B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D1" i="11"/>
  <c r="B1" i="11"/>
  <c r="U8" i="11"/>
  <c r="V8" i="11"/>
  <c r="W8" i="11"/>
  <c r="X8" i="11"/>
  <c r="Y8" i="11"/>
  <c r="Z8" i="11"/>
  <c r="AA8" i="11"/>
  <c r="AB8" i="11"/>
  <c r="AC8" i="11"/>
  <c r="AD8" i="11"/>
  <c r="AE8" i="11"/>
  <c r="T8" i="11"/>
  <c r="I8" i="11"/>
  <c r="J8" i="11"/>
  <c r="K8" i="11"/>
  <c r="L8" i="11"/>
  <c r="M8" i="11"/>
  <c r="N8" i="11"/>
  <c r="O8" i="11"/>
  <c r="P8" i="11"/>
  <c r="Q8" i="11"/>
  <c r="R8" i="11"/>
  <c r="S8" i="11"/>
  <c r="H8" i="11"/>
  <c r="U9" i="11"/>
  <c r="V9" i="11"/>
  <c r="W9" i="11"/>
  <c r="X9" i="11"/>
  <c r="Y9" i="11"/>
  <c r="Z9" i="11"/>
  <c r="AA9" i="11"/>
  <c r="AB9" i="11"/>
  <c r="AC9" i="11"/>
  <c r="AD9" i="11"/>
  <c r="AE9" i="11"/>
  <c r="T9" i="11"/>
  <c r="I9" i="11"/>
  <c r="J9" i="11"/>
  <c r="K9" i="11"/>
  <c r="L9" i="11"/>
  <c r="M9" i="11"/>
  <c r="N9" i="11"/>
  <c r="O9" i="11"/>
  <c r="P9" i="11"/>
  <c r="Q9" i="11"/>
  <c r="R9" i="11"/>
  <c r="S9" i="11"/>
  <c r="H9" i="11"/>
  <c r="U10" i="11"/>
  <c r="V10" i="11"/>
  <c r="W10" i="11"/>
  <c r="X10" i="11"/>
  <c r="Y10" i="11"/>
  <c r="Z10" i="11"/>
  <c r="AA10" i="11"/>
  <c r="AB10" i="11"/>
  <c r="AC10" i="11"/>
  <c r="AD10" i="11"/>
  <c r="AE10" i="11"/>
  <c r="T10" i="11"/>
  <c r="AG10" i="11"/>
  <c r="AH10" i="11"/>
  <c r="AI10" i="11"/>
  <c r="AJ10" i="11"/>
  <c r="AK10" i="11"/>
  <c r="AL10" i="11"/>
  <c r="AM10" i="11"/>
  <c r="AN10" i="11"/>
  <c r="AO10" i="11"/>
  <c r="AP10" i="11"/>
  <c r="AQ10" i="11"/>
  <c r="AF10" i="11"/>
  <c r="AS10" i="11"/>
  <c r="AT10" i="11"/>
  <c r="AU10" i="11"/>
  <c r="AV10" i="11"/>
  <c r="AW10" i="11"/>
  <c r="AX10" i="11"/>
  <c r="AY10" i="11"/>
  <c r="AZ10" i="11"/>
  <c r="BA10" i="11"/>
  <c r="BB10" i="11"/>
  <c r="BC10" i="11"/>
  <c r="AR10" i="11"/>
  <c r="U11" i="11"/>
  <c r="V11" i="11"/>
  <c r="W11" i="11"/>
  <c r="X11" i="11"/>
  <c r="Y11" i="11"/>
  <c r="Z11" i="11"/>
  <c r="AA11" i="11"/>
  <c r="AB11" i="11"/>
  <c r="AC11" i="11"/>
  <c r="AD11" i="11"/>
  <c r="AE11" i="11"/>
  <c r="T11" i="11"/>
  <c r="U12" i="11"/>
  <c r="V12" i="11"/>
  <c r="W12" i="11"/>
  <c r="X12" i="11"/>
  <c r="Y12" i="11"/>
  <c r="Z12" i="11"/>
  <c r="AA12" i="11"/>
  <c r="AB12" i="11"/>
  <c r="AC12" i="11"/>
  <c r="AD12" i="11"/>
  <c r="AE12" i="11"/>
  <c r="T12" i="11"/>
  <c r="U13" i="11"/>
  <c r="V13" i="11"/>
  <c r="W13" i="11"/>
  <c r="X13" i="11"/>
  <c r="Y13" i="11"/>
  <c r="Z13" i="11"/>
  <c r="AA13" i="11"/>
  <c r="AB13" i="11"/>
  <c r="AC13" i="11"/>
  <c r="AD13" i="11"/>
  <c r="AE13" i="11"/>
  <c r="T13" i="11"/>
  <c r="I13" i="11"/>
  <c r="J13" i="11"/>
  <c r="K13" i="11"/>
  <c r="L13" i="11"/>
  <c r="M13" i="11"/>
  <c r="N13" i="11"/>
  <c r="O13" i="11"/>
  <c r="P13" i="11"/>
  <c r="Q13" i="11"/>
  <c r="R13" i="11"/>
  <c r="S13" i="11"/>
  <c r="H13" i="11"/>
  <c r="I12" i="11"/>
  <c r="J12" i="11"/>
  <c r="K12" i="11"/>
  <c r="L12" i="11"/>
  <c r="M12" i="11"/>
  <c r="N12" i="11"/>
  <c r="O12" i="11"/>
  <c r="P12" i="11"/>
  <c r="Q12" i="11"/>
  <c r="R12" i="11"/>
  <c r="S12" i="11"/>
  <c r="H12" i="11"/>
  <c r="I11" i="11"/>
  <c r="J11" i="11"/>
  <c r="K11" i="11"/>
  <c r="L11" i="11"/>
  <c r="M11" i="11"/>
  <c r="N11" i="11"/>
  <c r="O11" i="11"/>
  <c r="P11" i="11"/>
  <c r="Q11" i="11"/>
  <c r="R11" i="11"/>
  <c r="S11" i="11"/>
  <c r="H11" i="11"/>
  <c r="F13" i="11"/>
  <c r="G13" i="11"/>
  <c r="E13" i="11"/>
  <c r="F12" i="11"/>
  <c r="G12" i="11"/>
  <c r="E12" i="11"/>
  <c r="F11" i="11"/>
  <c r="G11" i="11"/>
  <c r="E11" i="11"/>
  <c r="I10" i="11"/>
  <c r="J10" i="11"/>
  <c r="K10" i="11"/>
  <c r="L10" i="11"/>
  <c r="M10" i="11"/>
  <c r="N10" i="11"/>
  <c r="O10" i="11"/>
  <c r="P10" i="11"/>
  <c r="Q10" i="11"/>
  <c r="R10" i="11"/>
  <c r="S10" i="11"/>
  <c r="BE10" i="11"/>
  <c r="BF10" i="11"/>
  <c r="BG10" i="11"/>
  <c r="BH10" i="11"/>
  <c r="BI10" i="11"/>
  <c r="BJ10" i="11"/>
  <c r="BK10" i="11"/>
  <c r="BL10" i="11"/>
  <c r="BM10" i="11"/>
  <c r="BN10" i="11"/>
  <c r="BO10" i="11"/>
  <c r="BQ10" i="11"/>
  <c r="BR10" i="11"/>
  <c r="BS10" i="11"/>
  <c r="BT10" i="11"/>
  <c r="BU10" i="11"/>
  <c r="BV10" i="11"/>
  <c r="BW10" i="11"/>
  <c r="BX10" i="11"/>
  <c r="BY10" i="11"/>
  <c r="BZ10" i="11"/>
  <c r="CA10" i="11"/>
  <c r="BP10" i="11"/>
  <c r="BD10" i="11"/>
  <c r="H10" i="11"/>
  <c r="G10" i="11"/>
  <c r="F10" i="11"/>
  <c r="E10" i="11"/>
  <c r="F9" i="11"/>
  <c r="G9" i="11"/>
  <c r="E9" i="11"/>
  <c r="F8" i="11"/>
  <c r="G8" i="11"/>
  <c r="E8" i="11"/>
  <c r="U6" i="11"/>
  <c r="V6" i="11"/>
  <c r="W6" i="11"/>
  <c r="X6" i="11"/>
  <c r="Y6" i="11"/>
  <c r="Z6" i="11"/>
  <c r="AA6" i="11"/>
  <c r="AB6" i="11"/>
  <c r="AC6" i="11"/>
  <c r="AD6" i="11"/>
  <c r="AE6" i="11"/>
  <c r="U7" i="11"/>
  <c r="V7" i="11"/>
  <c r="W7" i="11"/>
  <c r="X7" i="11"/>
  <c r="Y7" i="11"/>
  <c r="Z7" i="11"/>
  <c r="AA7" i="11"/>
  <c r="AB7" i="11"/>
  <c r="AC7" i="11"/>
  <c r="AD7" i="11"/>
  <c r="AE7" i="11"/>
  <c r="T7" i="11"/>
  <c r="T6" i="11"/>
  <c r="I7" i="11"/>
  <c r="J7" i="11"/>
  <c r="K7" i="11"/>
  <c r="L7" i="11"/>
  <c r="M7" i="11"/>
  <c r="N7" i="11"/>
  <c r="O7" i="11"/>
  <c r="P7" i="11"/>
  <c r="Q7" i="11"/>
  <c r="R7" i="11"/>
  <c r="S7" i="11"/>
  <c r="H7" i="11"/>
  <c r="F7" i="11"/>
  <c r="G7" i="11"/>
  <c r="E7" i="11"/>
  <c r="I6" i="11"/>
  <c r="J6" i="11"/>
  <c r="K6" i="11"/>
  <c r="L6" i="11"/>
  <c r="M6" i="11"/>
  <c r="N6" i="11"/>
  <c r="O6" i="11"/>
  <c r="P6" i="11"/>
  <c r="Q6" i="11"/>
  <c r="R6" i="11"/>
  <c r="S6" i="11"/>
  <c r="H6" i="11"/>
  <c r="F6" i="11"/>
  <c r="G6" i="11"/>
  <c r="E6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U5" i="11"/>
  <c r="V5" i="11"/>
  <c r="W5" i="11"/>
  <c r="X5" i="11"/>
  <c r="Y5" i="11"/>
  <c r="Z5" i="11"/>
  <c r="AA5" i="11"/>
  <c r="AB5" i="11"/>
  <c r="AC5" i="11"/>
  <c r="AD5" i="11"/>
  <c r="AE5" i="11"/>
  <c r="T5" i="11"/>
  <c r="BQ5" i="11"/>
  <c r="BR5" i="11"/>
  <c r="BS5" i="11"/>
  <c r="BT5" i="11"/>
  <c r="BU5" i="11"/>
  <c r="BV5" i="11"/>
  <c r="BW5" i="11"/>
  <c r="BX5" i="11"/>
  <c r="BY5" i="11"/>
  <c r="BZ5" i="11"/>
  <c r="CA5" i="11"/>
  <c r="BP5" i="11"/>
  <c r="BE5" i="11"/>
  <c r="BF5" i="11"/>
  <c r="BG5" i="11"/>
  <c r="BH5" i="11"/>
  <c r="BI5" i="11"/>
  <c r="BJ5" i="11"/>
  <c r="BK5" i="11"/>
  <c r="BL5" i="11"/>
  <c r="BM5" i="11"/>
  <c r="BN5" i="11"/>
  <c r="BO5" i="11"/>
  <c r="BD5" i="11"/>
  <c r="G5" i="11"/>
  <c r="F5" i="11"/>
  <c r="I5" i="11"/>
  <c r="J5" i="11"/>
  <c r="K5" i="11"/>
  <c r="L5" i="11"/>
  <c r="M5" i="11"/>
  <c r="N5" i="11"/>
  <c r="O5" i="11"/>
  <c r="P5" i="11"/>
  <c r="Q5" i="11"/>
  <c r="R5" i="11"/>
  <c r="S5" i="11"/>
  <c r="H5" i="11"/>
  <c r="E5" i="11"/>
  <c r="D5" i="11"/>
  <c r="B5" i="11"/>
  <c r="U4" i="11"/>
  <c r="V4" i="11"/>
  <c r="W4" i="11"/>
  <c r="X4" i="11"/>
  <c r="Y4" i="11"/>
  <c r="Z4" i="11"/>
  <c r="AA4" i="11"/>
  <c r="AB4" i="11"/>
  <c r="AC4" i="11"/>
  <c r="AD4" i="11"/>
  <c r="AE4" i="11"/>
  <c r="I4" i="11"/>
  <c r="J4" i="11"/>
  <c r="K4" i="11"/>
  <c r="L4" i="11"/>
  <c r="M4" i="11"/>
  <c r="N4" i="11"/>
  <c r="O4" i="11"/>
  <c r="P4" i="11"/>
  <c r="Q4" i="11"/>
  <c r="R4" i="11"/>
  <c r="S4" i="11"/>
  <c r="H4" i="11"/>
  <c r="F4" i="11"/>
  <c r="G4" i="11"/>
  <c r="E4" i="11"/>
  <c r="U2" i="11"/>
  <c r="V2" i="11"/>
  <c r="W2" i="11"/>
  <c r="X2" i="11"/>
  <c r="Y2" i="11"/>
  <c r="Z2" i="11"/>
  <c r="AA2" i="11"/>
  <c r="AB2" i="11"/>
  <c r="AC2" i="11"/>
  <c r="AD2" i="11"/>
  <c r="AE2" i="11"/>
  <c r="T2" i="11"/>
  <c r="E2" i="11"/>
  <c r="I2" i="11"/>
  <c r="J2" i="11"/>
  <c r="K2" i="11"/>
  <c r="L2" i="11"/>
  <c r="M2" i="11"/>
  <c r="N2" i="11"/>
  <c r="O2" i="11"/>
  <c r="P2" i="11"/>
  <c r="Q2" i="11"/>
  <c r="R2" i="11"/>
  <c r="S2" i="11"/>
  <c r="H2" i="11"/>
  <c r="D13" i="11"/>
  <c r="B13" i="11"/>
  <c r="B9" i="11"/>
  <c r="B10" i="11"/>
  <c r="B11" i="11"/>
  <c r="B12" i="11"/>
  <c r="D12" i="11"/>
  <c r="D11" i="11"/>
  <c r="D10" i="11"/>
  <c r="D8" i="11"/>
  <c r="D9" i="11"/>
  <c r="B8" i="11"/>
  <c r="B7" i="11"/>
  <c r="B4" i="11"/>
  <c r="D7" i="11"/>
  <c r="D6" i="11"/>
  <c r="D4" i="11"/>
  <c r="D2" i="11"/>
  <c r="B6" i="11"/>
  <c r="B2" i="11"/>
  <c r="S17" i="3"/>
  <c r="S15" i="3"/>
  <c r="S13" i="3"/>
  <c r="S66" i="1"/>
  <c r="S64" i="1"/>
  <c r="S62" i="1"/>
  <c r="S39" i="2"/>
  <c r="S37" i="2"/>
  <c r="S35" i="2"/>
  <c r="S18" i="8"/>
  <c r="G7" i="8"/>
  <c r="G10" i="8"/>
  <c r="G13" i="8"/>
  <c r="H7" i="8"/>
  <c r="H10" i="8"/>
  <c r="H13" i="8"/>
  <c r="I7" i="8"/>
  <c r="I10" i="8"/>
  <c r="I13" i="8"/>
  <c r="J7" i="8"/>
  <c r="J10" i="8"/>
  <c r="J13" i="8"/>
  <c r="K7" i="8"/>
  <c r="K10" i="8"/>
  <c r="K13" i="8"/>
  <c r="L7" i="8"/>
  <c r="L10" i="8"/>
  <c r="L13" i="8"/>
  <c r="M7" i="8"/>
  <c r="M10" i="8"/>
  <c r="M13" i="8"/>
  <c r="N7" i="8"/>
  <c r="N10" i="8"/>
  <c r="N13" i="8"/>
  <c r="O7" i="8"/>
  <c r="O10" i="8"/>
  <c r="O13" i="8"/>
  <c r="P7" i="8"/>
  <c r="P10" i="8"/>
  <c r="P13" i="8"/>
  <c r="Q7" i="8"/>
  <c r="Q10" i="8"/>
  <c r="Q13" i="8"/>
  <c r="R7" i="8"/>
  <c r="R10" i="8"/>
  <c r="R13" i="8"/>
  <c r="S13" i="8"/>
  <c r="T19" i="8"/>
  <c r="G18" i="8"/>
  <c r="H18" i="8"/>
  <c r="I18" i="8"/>
  <c r="J18" i="8"/>
  <c r="K18" i="8"/>
  <c r="L18" i="8"/>
  <c r="M18" i="8"/>
  <c r="N18" i="8"/>
  <c r="O18" i="8"/>
  <c r="P18" i="8"/>
  <c r="Q18" i="8"/>
  <c r="R18" i="8"/>
  <c r="R9" i="8"/>
  <c r="R12" i="8"/>
  <c r="R19" i="8"/>
  <c r="S16" i="8"/>
  <c r="G9" i="8"/>
  <c r="G12" i="8"/>
  <c r="H9" i="8"/>
  <c r="H12" i="8"/>
  <c r="I9" i="8"/>
  <c r="I12" i="8"/>
  <c r="J9" i="8"/>
  <c r="J12" i="8"/>
  <c r="K9" i="8"/>
  <c r="K12" i="8"/>
  <c r="L9" i="8"/>
  <c r="L12" i="8"/>
  <c r="M9" i="8"/>
  <c r="M12" i="8"/>
  <c r="N9" i="8"/>
  <c r="N12" i="8"/>
  <c r="O9" i="8"/>
  <c r="O12" i="8"/>
  <c r="P9" i="8"/>
  <c r="P12" i="8"/>
  <c r="Q9" i="8"/>
  <c r="Q12" i="8"/>
  <c r="S12" i="8"/>
  <c r="T17" i="8"/>
  <c r="G16" i="8"/>
  <c r="H16" i="8"/>
  <c r="I16" i="8"/>
  <c r="J16" i="8"/>
  <c r="K16" i="8"/>
  <c r="L16" i="8"/>
  <c r="M16" i="8"/>
  <c r="N16" i="8"/>
  <c r="O16" i="8"/>
  <c r="P16" i="8"/>
  <c r="Q16" i="8"/>
  <c r="R16" i="8"/>
  <c r="R17" i="8"/>
  <c r="S14" i="8"/>
  <c r="G8" i="8"/>
  <c r="G11" i="8"/>
  <c r="H8" i="8"/>
  <c r="H11" i="8"/>
  <c r="I8" i="8"/>
  <c r="I11" i="8"/>
  <c r="J8" i="8"/>
  <c r="J11" i="8"/>
  <c r="K8" i="8"/>
  <c r="K11" i="8"/>
  <c r="L8" i="8"/>
  <c r="L11" i="8"/>
  <c r="M8" i="8"/>
  <c r="M11" i="8"/>
  <c r="N8" i="8"/>
  <c r="N11" i="8"/>
  <c r="O8" i="8"/>
  <c r="O11" i="8"/>
  <c r="P8" i="8"/>
  <c r="P11" i="8"/>
  <c r="Q8" i="8"/>
  <c r="Q11" i="8"/>
  <c r="R8" i="8"/>
  <c r="R11" i="8"/>
  <c r="S11" i="8"/>
  <c r="T15" i="8"/>
  <c r="G14" i="8"/>
  <c r="H14" i="8"/>
  <c r="I14" i="8"/>
  <c r="J14" i="8"/>
  <c r="K14" i="8"/>
  <c r="L14" i="8"/>
  <c r="M14" i="8"/>
  <c r="N14" i="8"/>
  <c r="O14" i="8"/>
  <c r="P14" i="8"/>
  <c r="Q14" i="8"/>
  <c r="R14" i="8"/>
  <c r="R15" i="8"/>
  <c r="S18" i="7"/>
  <c r="G7" i="7"/>
  <c r="G10" i="7"/>
  <c r="G13" i="7"/>
  <c r="H7" i="7"/>
  <c r="H10" i="7"/>
  <c r="H13" i="7"/>
  <c r="I7" i="7"/>
  <c r="I10" i="7"/>
  <c r="I13" i="7"/>
  <c r="J7" i="7"/>
  <c r="J10" i="7"/>
  <c r="J13" i="7"/>
  <c r="K7" i="7"/>
  <c r="K10" i="7"/>
  <c r="K13" i="7"/>
  <c r="L7" i="7"/>
  <c r="L10" i="7"/>
  <c r="L13" i="7"/>
  <c r="M7" i="7"/>
  <c r="M10" i="7"/>
  <c r="M13" i="7"/>
  <c r="N7" i="7"/>
  <c r="N10" i="7"/>
  <c r="N13" i="7"/>
  <c r="O7" i="7"/>
  <c r="O10" i="7"/>
  <c r="O13" i="7"/>
  <c r="P7" i="7"/>
  <c r="P10" i="7"/>
  <c r="P13" i="7"/>
  <c r="Q7" i="7"/>
  <c r="Q10" i="7"/>
  <c r="Q13" i="7"/>
  <c r="R7" i="7"/>
  <c r="R10" i="7"/>
  <c r="R13" i="7"/>
  <c r="S13" i="7"/>
  <c r="T19" i="7"/>
  <c r="G18" i="7"/>
  <c r="H18" i="7"/>
  <c r="I18" i="7"/>
  <c r="J18" i="7"/>
  <c r="K18" i="7"/>
  <c r="L18" i="7"/>
  <c r="M18" i="7"/>
  <c r="N18" i="7"/>
  <c r="O18" i="7"/>
  <c r="P18" i="7"/>
  <c r="Q18" i="7"/>
  <c r="R18" i="7"/>
  <c r="R9" i="7"/>
  <c r="R12" i="7"/>
  <c r="R19" i="7"/>
  <c r="S16" i="7"/>
  <c r="G9" i="7"/>
  <c r="G12" i="7"/>
  <c r="H9" i="7"/>
  <c r="H12" i="7"/>
  <c r="I9" i="7"/>
  <c r="I12" i="7"/>
  <c r="J9" i="7"/>
  <c r="J12" i="7"/>
  <c r="K9" i="7"/>
  <c r="K12" i="7"/>
  <c r="L9" i="7"/>
  <c r="L12" i="7"/>
  <c r="M9" i="7"/>
  <c r="M12" i="7"/>
  <c r="N9" i="7"/>
  <c r="N12" i="7"/>
  <c r="O9" i="7"/>
  <c r="O12" i="7"/>
  <c r="P9" i="7"/>
  <c r="P12" i="7"/>
  <c r="Q9" i="7"/>
  <c r="Q12" i="7"/>
  <c r="S12" i="7"/>
  <c r="T17" i="7"/>
  <c r="G16" i="7"/>
  <c r="H16" i="7"/>
  <c r="I16" i="7"/>
  <c r="J16" i="7"/>
  <c r="K16" i="7"/>
  <c r="L16" i="7"/>
  <c r="M16" i="7"/>
  <c r="N16" i="7"/>
  <c r="O16" i="7"/>
  <c r="P16" i="7"/>
  <c r="Q16" i="7"/>
  <c r="R16" i="7"/>
  <c r="R17" i="7"/>
  <c r="S14" i="7"/>
  <c r="G8" i="7"/>
  <c r="G11" i="7"/>
  <c r="H8" i="7"/>
  <c r="H11" i="7"/>
  <c r="I8" i="7"/>
  <c r="I11" i="7"/>
  <c r="J8" i="7"/>
  <c r="J11" i="7"/>
  <c r="K8" i="7"/>
  <c r="K11" i="7"/>
  <c r="L8" i="7"/>
  <c r="L11" i="7"/>
  <c r="M8" i="7"/>
  <c r="M11" i="7"/>
  <c r="N8" i="7"/>
  <c r="N11" i="7"/>
  <c r="O8" i="7"/>
  <c r="O11" i="7"/>
  <c r="P8" i="7"/>
  <c r="P11" i="7"/>
  <c r="Q8" i="7"/>
  <c r="Q11" i="7"/>
  <c r="R8" i="7"/>
  <c r="R11" i="7"/>
  <c r="S11" i="7"/>
  <c r="T15" i="7"/>
  <c r="G14" i="7"/>
  <c r="H14" i="7"/>
  <c r="I14" i="7"/>
  <c r="J14" i="7"/>
  <c r="K14" i="7"/>
  <c r="L14" i="7"/>
  <c r="M14" i="7"/>
  <c r="N14" i="7"/>
  <c r="O14" i="7"/>
  <c r="P14" i="7"/>
  <c r="Q14" i="7"/>
  <c r="R14" i="7"/>
  <c r="R15" i="7"/>
  <c r="S18" i="6"/>
  <c r="G7" i="6"/>
  <c r="G10" i="6"/>
  <c r="G13" i="6"/>
  <c r="H7" i="6"/>
  <c r="H10" i="6"/>
  <c r="H13" i="6"/>
  <c r="I7" i="6"/>
  <c r="I10" i="6"/>
  <c r="I13" i="6"/>
  <c r="J7" i="6"/>
  <c r="J10" i="6"/>
  <c r="J13" i="6"/>
  <c r="K7" i="6"/>
  <c r="K10" i="6"/>
  <c r="K13" i="6"/>
  <c r="L7" i="6"/>
  <c r="L10" i="6"/>
  <c r="L13" i="6"/>
  <c r="M7" i="6"/>
  <c r="M10" i="6"/>
  <c r="M13" i="6"/>
  <c r="N7" i="6"/>
  <c r="N10" i="6"/>
  <c r="N13" i="6"/>
  <c r="O7" i="6"/>
  <c r="O10" i="6"/>
  <c r="O13" i="6"/>
  <c r="P7" i="6"/>
  <c r="P10" i="6"/>
  <c r="P13" i="6"/>
  <c r="Q7" i="6"/>
  <c r="Q10" i="6"/>
  <c r="Q13" i="6"/>
  <c r="R7" i="6"/>
  <c r="R10" i="6"/>
  <c r="R13" i="6"/>
  <c r="S13" i="6"/>
  <c r="T19" i="6"/>
  <c r="G18" i="6"/>
  <c r="H18" i="6"/>
  <c r="I18" i="6"/>
  <c r="J18" i="6"/>
  <c r="K18" i="6"/>
  <c r="L18" i="6"/>
  <c r="M18" i="6"/>
  <c r="N18" i="6"/>
  <c r="O18" i="6"/>
  <c r="P18" i="6"/>
  <c r="Q18" i="6"/>
  <c r="R18" i="6"/>
  <c r="R9" i="6"/>
  <c r="R12" i="6"/>
  <c r="R19" i="6"/>
  <c r="S16" i="6"/>
  <c r="G9" i="6"/>
  <c r="G12" i="6"/>
  <c r="H9" i="6"/>
  <c r="H12" i="6"/>
  <c r="I9" i="6"/>
  <c r="I12" i="6"/>
  <c r="J9" i="6"/>
  <c r="J12" i="6"/>
  <c r="K9" i="6"/>
  <c r="K12" i="6"/>
  <c r="L9" i="6"/>
  <c r="L12" i="6"/>
  <c r="M9" i="6"/>
  <c r="M12" i="6"/>
  <c r="N9" i="6"/>
  <c r="N12" i="6"/>
  <c r="O9" i="6"/>
  <c r="O12" i="6"/>
  <c r="P9" i="6"/>
  <c r="P12" i="6"/>
  <c r="Q9" i="6"/>
  <c r="Q12" i="6"/>
  <c r="S12" i="6"/>
  <c r="T17" i="6"/>
  <c r="G16" i="6"/>
  <c r="H16" i="6"/>
  <c r="I16" i="6"/>
  <c r="J16" i="6"/>
  <c r="K16" i="6"/>
  <c r="L16" i="6"/>
  <c r="M16" i="6"/>
  <c r="N16" i="6"/>
  <c r="O16" i="6"/>
  <c r="P16" i="6"/>
  <c r="Q16" i="6"/>
  <c r="R16" i="6"/>
  <c r="R17" i="6"/>
  <c r="S14" i="6"/>
  <c r="G8" i="6"/>
  <c r="G11" i="6"/>
  <c r="H8" i="6"/>
  <c r="H11" i="6"/>
  <c r="I8" i="6"/>
  <c r="I11" i="6"/>
  <c r="J8" i="6"/>
  <c r="J11" i="6"/>
  <c r="K8" i="6"/>
  <c r="K11" i="6"/>
  <c r="L8" i="6"/>
  <c r="L11" i="6"/>
  <c r="M8" i="6"/>
  <c r="M11" i="6"/>
  <c r="N8" i="6"/>
  <c r="N11" i="6"/>
  <c r="O8" i="6"/>
  <c r="O11" i="6"/>
  <c r="P8" i="6"/>
  <c r="P11" i="6"/>
  <c r="Q8" i="6"/>
  <c r="Q11" i="6"/>
  <c r="R8" i="6"/>
  <c r="R11" i="6"/>
  <c r="S11" i="6"/>
  <c r="T15" i="6"/>
  <c r="G14" i="6"/>
  <c r="H14" i="6"/>
  <c r="I14" i="6"/>
  <c r="J14" i="6"/>
  <c r="K14" i="6"/>
  <c r="L14" i="6"/>
  <c r="M14" i="6"/>
  <c r="N14" i="6"/>
  <c r="O14" i="6"/>
  <c r="P14" i="6"/>
  <c r="Q14" i="6"/>
  <c r="R14" i="6"/>
  <c r="R15" i="6"/>
  <c r="S18" i="5"/>
  <c r="G7" i="5"/>
  <c r="G10" i="5"/>
  <c r="G13" i="5"/>
  <c r="H7" i="5"/>
  <c r="H10" i="5"/>
  <c r="H13" i="5"/>
  <c r="I7" i="5"/>
  <c r="I10" i="5"/>
  <c r="I13" i="5"/>
  <c r="J7" i="5"/>
  <c r="J10" i="5"/>
  <c r="J13" i="5"/>
  <c r="K7" i="5"/>
  <c r="K10" i="5"/>
  <c r="K13" i="5"/>
  <c r="L7" i="5"/>
  <c r="L10" i="5"/>
  <c r="L13" i="5"/>
  <c r="M7" i="5"/>
  <c r="M10" i="5"/>
  <c r="M13" i="5"/>
  <c r="N7" i="5"/>
  <c r="N10" i="5"/>
  <c r="N13" i="5"/>
  <c r="O7" i="5"/>
  <c r="O10" i="5"/>
  <c r="O13" i="5"/>
  <c r="P7" i="5"/>
  <c r="P10" i="5"/>
  <c r="P13" i="5"/>
  <c r="Q7" i="5"/>
  <c r="Q10" i="5"/>
  <c r="Q13" i="5"/>
  <c r="R7" i="5"/>
  <c r="R10" i="5"/>
  <c r="R13" i="5"/>
  <c r="S13" i="5"/>
  <c r="T19" i="5"/>
  <c r="G18" i="5"/>
  <c r="H18" i="5"/>
  <c r="I18" i="5"/>
  <c r="J18" i="5"/>
  <c r="K18" i="5"/>
  <c r="L18" i="5"/>
  <c r="M18" i="5"/>
  <c r="N18" i="5"/>
  <c r="O18" i="5"/>
  <c r="P18" i="5"/>
  <c r="Q18" i="5"/>
  <c r="R18" i="5"/>
  <c r="R9" i="5"/>
  <c r="R12" i="5"/>
  <c r="R19" i="5"/>
  <c r="S16" i="5"/>
  <c r="G9" i="5"/>
  <c r="G12" i="5"/>
  <c r="H9" i="5"/>
  <c r="H12" i="5"/>
  <c r="I9" i="5"/>
  <c r="I12" i="5"/>
  <c r="J9" i="5"/>
  <c r="J12" i="5"/>
  <c r="K9" i="5"/>
  <c r="K12" i="5"/>
  <c r="L9" i="5"/>
  <c r="L12" i="5"/>
  <c r="M9" i="5"/>
  <c r="M12" i="5"/>
  <c r="N9" i="5"/>
  <c r="N12" i="5"/>
  <c r="O9" i="5"/>
  <c r="O12" i="5"/>
  <c r="P9" i="5"/>
  <c r="P12" i="5"/>
  <c r="Q9" i="5"/>
  <c r="Q12" i="5"/>
  <c r="S12" i="5"/>
  <c r="T17" i="5"/>
  <c r="G16" i="5"/>
  <c r="H16" i="5"/>
  <c r="I16" i="5"/>
  <c r="J16" i="5"/>
  <c r="K16" i="5"/>
  <c r="L16" i="5"/>
  <c r="M16" i="5"/>
  <c r="N16" i="5"/>
  <c r="O16" i="5"/>
  <c r="P16" i="5"/>
  <c r="Q16" i="5"/>
  <c r="R16" i="5"/>
  <c r="R17" i="5"/>
  <c r="S14" i="5"/>
  <c r="G8" i="5"/>
  <c r="G11" i="5"/>
  <c r="H8" i="5"/>
  <c r="H11" i="5"/>
  <c r="I8" i="5"/>
  <c r="I11" i="5"/>
  <c r="J8" i="5"/>
  <c r="J11" i="5"/>
  <c r="K8" i="5"/>
  <c r="K11" i="5"/>
  <c r="L8" i="5"/>
  <c r="L11" i="5"/>
  <c r="M8" i="5"/>
  <c r="M11" i="5"/>
  <c r="N8" i="5"/>
  <c r="N11" i="5"/>
  <c r="O8" i="5"/>
  <c r="O11" i="5"/>
  <c r="P8" i="5"/>
  <c r="P11" i="5"/>
  <c r="Q8" i="5"/>
  <c r="Q11" i="5"/>
  <c r="R8" i="5"/>
  <c r="R11" i="5"/>
  <c r="S11" i="5"/>
  <c r="T15" i="5"/>
  <c r="G14" i="5"/>
  <c r="H14" i="5"/>
  <c r="I14" i="5"/>
  <c r="J14" i="5"/>
  <c r="K14" i="5"/>
  <c r="L14" i="5"/>
  <c r="M14" i="5"/>
  <c r="N14" i="5"/>
  <c r="O14" i="5"/>
  <c r="P14" i="5"/>
  <c r="Q14" i="5"/>
  <c r="R14" i="5"/>
  <c r="R15" i="5"/>
  <c r="S18" i="4"/>
  <c r="G7" i="4"/>
  <c r="G10" i="4"/>
  <c r="G13" i="4"/>
  <c r="H7" i="4"/>
  <c r="H10" i="4"/>
  <c r="H13" i="4"/>
  <c r="I7" i="4"/>
  <c r="I10" i="4"/>
  <c r="I13" i="4"/>
  <c r="J7" i="4"/>
  <c r="J10" i="4"/>
  <c r="J13" i="4"/>
  <c r="K7" i="4"/>
  <c r="K10" i="4"/>
  <c r="K13" i="4"/>
  <c r="L7" i="4"/>
  <c r="L10" i="4"/>
  <c r="L13" i="4"/>
  <c r="M7" i="4"/>
  <c r="M10" i="4"/>
  <c r="M13" i="4"/>
  <c r="N7" i="4"/>
  <c r="N10" i="4"/>
  <c r="N13" i="4"/>
  <c r="O7" i="4"/>
  <c r="O10" i="4"/>
  <c r="O13" i="4"/>
  <c r="P7" i="4"/>
  <c r="P10" i="4"/>
  <c r="P13" i="4"/>
  <c r="Q7" i="4"/>
  <c r="Q10" i="4"/>
  <c r="Q13" i="4"/>
  <c r="R7" i="4"/>
  <c r="R10" i="4"/>
  <c r="R13" i="4"/>
  <c r="S13" i="4"/>
  <c r="T19" i="4"/>
  <c r="G18" i="4"/>
  <c r="H18" i="4"/>
  <c r="I18" i="4"/>
  <c r="J18" i="4"/>
  <c r="K18" i="4"/>
  <c r="L18" i="4"/>
  <c r="M18" i="4"/>
  <c r="N18" i="4"/>
  <c r="O18" i="4"/>
  <c r="P18" i="4"/>
  <c r="Q18" i="4"/>
  <c r="R18" i="4"/>
  <c r="R9" i="4"/>
  <c r="R12" i="4"/>
  <c r="R19" i="4"/>
  <c r="G9" i="4"/>
  <c r="G12" i="4"/>
  <c r="H9" i="4"/>
  <c r="H12" i="4"/>
  <c r="I9" i="4"/>
  <c r="I12" i="4"/>
  <c r="J9" i="4"/>
  <c r="J12" i="4"/>
  <c r="K9" i="4"/>
  <c r="K12" i="4"/>
  <c r="L9" i="4"/>
  <c r="L12" i="4"/>
  <c r="M9" i="4"/>
  <c r="M12" i="4"/>
  <c r="N9" i="4"/>
  <c r="N12" i="4"/>
  <c r="O9" i="4"/>
  <c r="O12" i="4"/>
  <c r="P9" i="4"/>
  <c r="P12" i="4"/>
  <c r="Q9" i="4"/>
  <c r="Q12" i="4"/>
  <c r="S12" i="4"/>
  <c r="S16" i="4"/>
  <c r="T17" i="4"/>
  <c r="G16" i="4"/>
  <c r="H16" i="4"/>
  <c r="I16" i="4"/>
  <c r="J16" i="4"/>
  <c r="K16" i="4"/>
  <c r="L16" i="4"/>
  <c r="M16" i="4"/>
  <c r="N16" i="4"/>
  <c r="O16" i="4"/>
  <c r="P16" i="4"/>
  <c r="Q16" i="4"/>
  <c r="R16" i="4"/>
  <c r="R17" i="4"/>
  <c r="G8" i="4"/>
  <c r="G11" i="4"/>
  <c r="H8" i="4"/>
  <c r="H11" i="4"/>
  <c r="I8" i="4"/>
  <c r="I11" i="4"/>
  <c r="J8" i="4"/>
  <c r="J11" i="4"/>
  <c r="K8" i="4"/>
  <c r="K11" i="4"/>
  <c r="L8" i="4"/>
  <c r="L11" i="4"/>
  <c r="M8" i="4"/>
  <c r="M11" i="4"/>
  <c r="N8" i="4"/>
  <c r="N11" i="4"/>
  <c r="O8" i="4"/>
  <c r="O11" i="4"/>
  <c r="P8" i="4"/>
  <c r="P11" i="4"/>
  <c r="Q8" i="4"/>
  <c r="Q11" i="4"/>
  <c r="R8" i="4"/>
  <c r="R11" i="4"/>
  <c r="S11" i="4"/>
  <c r="S14" i="4"/>
  <c r="T15" i="4"/>
  <c r="G14" i="4"/>
  <c r="H14" i="4"/>
  <c r="I14" i="4"/>
  <c r="J14" i="4"/>
  <c r="K14" i="4"/>
  <c r="L14" i="4"/>
  <c r="M14" i="4"/>
  <c r="N14" i="4"/>
  <c r="O14" i="4"/>
  <c r="P14" i="4"/>
  <c r="Q14" i="4"/>
  <c r="R14" i="4"/>
  <c r="R15" i="4"/>
  <c r="S25" i="3"/>
  <c r="F178" i="10"/>
  <c r="G20" i="3"/>
  <c r="G21" i="3"/>
  <c r="G22" i="3"/>
  <c r="G178" i="10"/>
  <c r="H20" i="3"/>
  <c r="H21" i="3"/>
  <c r="H178" i="10"/>
  <c r="I20" i="3"/>
  <c r="I21" i="3"/>
  <c r="I178" i="10"/>
  <c r="J20" i="3"/>
  <c r="J21" i="3"/>
  <c r="J178" i="10"/>
  <c r="K20" i="3"/>
  <c r="K21" i="3"/>
  <c r="K178" i="10"/>
  <c r="L20" i="3"/>
  <c r="L21" i="3"/>
  <c r="L178" i="10"/>
  <c r="M20" i="3"/>
  <c r="M21" i="3"/>
  <c r="M178" i="10"/>
  <c r="N20" i="3"/>
  <c r="N21" i="3"/>
  <c r="N178" i="10"/>
  <c r="O20" i="3"/>
  <c r="O21" i="3"/>
  <c r="O178" i="10"/>
  <c r="P20" i="3"/>
  <c r="P21" i="3"/>
  <c r="P178" i="10"/>
  <c r="Q20" i="3"/>
  <c r="Q21" i="3"/>
  <c r="Q178" i="10"/>
  <c r="R20" i="3"/>
  <c r="R21" i="3"/>
  <c r="S21" i="3"/>
  <c r="T26" i="3"/>
  <c r="G25" i="3"/>
  <c r="H22" i="3"/>
  <c r="H25" i="3"/>
  <c r="I22" i="3"/>
  <c r="I25" i="3"/>
  <c r="J22" i="3"/>
  <c r="J25" i="3"/>
  <c r="K22" i="3"/>
  <c r="K25" i="3"/>
  <c r="L22" i="3"/>
  <c r="L25" i="3"/>
  <c r="M22" i="3"/>
  <c r="M25" i="3"/>
  <c r="N22" i="3"/>
  <c r="N25" i="3"/>
  <c r="O22" i="3"/>
  <c r="O25" i="3"/>
  <c r="P22" i="3"/>
  <c r="P25" i="3"/>
  <c r="Q22" i="3"/>
  <c r="Q25" i="3"/>
  <c r="R25" i="3"/>
  <c r="R26" i="3"/>
  <c r="G19" i="8"/>
  <c r="H19" i="8"/>
  <c r="I19" i="8"/>
  <c r="J19" i="8"/>
  <c r="K19" i="8"/>
  <c r="L19" i="8"/>
  <c r="M19" i="8"/>
  <c r="N19" i="8"/>
  <c r="O19" i="8"/>
  <c r="P19" i="8"/>
  <c r="Q19" i="8"/>
  <c r="S19" i="8"/>
  <c r="G17" i="8"/>
  <c r="H17" i="8"/>
  <c r="I17" i="8"/>
  <c r="J17" i="8"/>
  <c r="K17" i="8"/>
  <c r="L17" i="8"/>
  <c r="M17" i="8"/>
  <c r="N17" i="8"/>
  <c r="O17" i="8"/>
  <c r="P17" i="8"/>
  <c r="Q17" i="8"/>
  <c r="S17" i="8"/>
  <c r="G15" i="8"/>
  <c r="H15" i="8"/>
  <c r="I15" i="8"/>
  <c r="J15" i="8"/>
  <c r="K15" i="8"/>
  <c r="L15" i="8"/>
  <c r="M15" i="8"/>
  <c r="N15" i="8"/>
  <c r="O15" i="8"/>
  <c r="P15" i="8"/>
  <c r="Q15" i="8"/>
  <c r="S15" i="8"/>
  <c r="G19" i="7"/>
  <c r="H19" i="7"/>
  <c r="I19" i="7"/>
  <c r="J19" i="7"/>
  <c r="K19" i="7"/>
  <c r="L19" i="7"/>
  <c r="M19" i="7"/>
  <c r="N19" i="7"/>
  <c r="O19" i="7"/>
  <c r="P19" i="7"/>
  <c r="Q19" i="7"/>
  <c r="S19" i="7"/>
  <c r="G17" i="7"/>
  <c r="H17" i="7"/>
  <c r="I17" i="7"/>
  <c r="J17" i="7"/>
  <c r="K17" i="7"/>
  <c r="L17" i="7"/>
  <c r="M17" i="7"/>
  <c r="N17" i="7"/>
  <c r="O17" i="7"/>
  <c r="P17" i="7"/>
  <c r="Q17" i="7"/>
  <c r="S17" i="7"/>
  <c r="G15" i="7"/>
  <c r="H15" i="7"/>
  <c r="I15" i="7"/>
  <c r="J15" i="7"/>
  <c r="K15" i="7"/>
  <c r="L15" i="7"/>
  <c r="M15" i="7"/>
  <c r="N15" i="7"/>
  <c r="O15" i="7"/>
  <c r="P15" i="7"/>
  <c r="Q15" i="7"/>
  <c r="S15" i="7"/>
  <c r="G19" i="6"/>
  <c r="H19" i="6"/>
  <c r="I19" i="6"/>
  <c r="J19" i="6"/>
  <c r="K19" i="6"/>
  <c r="L19" i="6"/>
  <c r="M19" i="6"/>
  <c r="N19" i="6"/>
  <c r="O19" i="6"/>
  <c r="P19" i="6"/>
  <c r="Q19" i="6"/>
  <c r="S19" i="6"/>
  <c r="G17" i="6"/>
  <c r="H17" i="6"/>
  <c r="I17" i="6"/>
  <c r="J17" i="6"/>
  <c r="K17" i="6"/>
  <c r="L17" i="6"/>
  <c r="M17" i="6"/>
  <c r="N17" i="6"/>
  <c r="O17" i="6"/>
  <c r="P17" i="6"/>
  <c r="Q17" i="6"/>
  <c r="S17" i="6"/>
  <c r="G15" i="6"/>
  <c r="H15" i="6"/>
  <c r="I15" i="6"/>
  <c r="J15" i="6"/>
  <c r="K15" i="6"/>
  <c r="L15" i="6"/>
  <c r="M15" i="6"/>
  <c r="N15" i="6"/>
  <c r="O15" i="6"/>
  <c r="P15" i="6"/>
  <c r="Q15" i="6"/>
  <c r="S15" i="6"/>
  <c r="G19" i="5"/>
  <c r="H19" i="5"/>
  <c r="I19" i="5"/>
  <c r="J19" i="5"/>
  <c r="K19" i="5"/>
  <c r="L19" i="5"/>
  <c r="M19" i="5"/>
  <c r="N19" i="5"/>
  <c r="O19" i="5"/>
  <c r="P19" i="5"/>
  <c r="Q19" i="5"/>
  <c r="S19" i="5"/>
  <c r="G17" i="5"/>
  <c r="H17" i="5"/>
  <c r="I17" i="5"/>
  <c r="J17" i="5"/>
  <c r="K17" i="5"/>
  <c r="L17" i="5"/>
  <c r="M17" i="5"/>
  <c r="N17" i="5"/>
  <c r="O17" i="5"/>
  <c r="P17" i="5"/>
  <c r="Q17" i="5"/>
  <c r="S17" i="5"/>
  <c r="G15" i="5"/>
  <c r="H15" i="5"/>
  <c r="I15" i="5"/>
  <c r="J15" i="5"/>
  <c r="K15" i="5"/>
  <c r="L15" i="5"/>
  <c r="M15" i="5"/>
  <c r="N15" i="5"/>
  <c r="O15" i="5"/>
  <c r="P15" i="5"/>
  <c r="Q15" i="5"/>
  <c r="S15" i="5"/>
  <c r="S23" i="3"/>
  <c r="S9" i="8"/>
  <c r="S10" i="8"/>
  <c r="S10" i="7"/>
  <c r="S9" i="7"/>
  <c r="S8" i="7"/>
  <c r="S9" i="6"/>
  <c r="S10" i="6"/>
  <c r="S10" i="5"/>
  <c r="S9" i="5"/>
  <c r="S8" i="5"/>
  <c r="H17" i="4"/>
  <c r="I17" i="4"/>
  <c r="J17" i="4"/>
  <c r="K17" i="4"/>
  <c r="L17" i="4"/>
  <c r="M17" i="4"/>
  <c r="N17" i="4"/>
  <c r="O17" i="4"/>
  <c r="P17" i="4"/>
  <c r="Q17" i="4"/>
  <c r="H19" i="4"/>
  <c r="I19" i="4"/>
  <c r="J19" i="4"/>
  <c r="K19" i="4"/>
  <c r="L19" i="4"/>
  <c r="M19" i="4"/>
  <c r="N19" i="4"/>
  <c r="O19" i="4"/>
  <c r="P19" i="4"/>
  <c r="Q19" i="4"/>
  <c r="G19" i="4"/>
  <c r="G17" i="4"/>
  <c r="S9" i="4"/>
  <c r="S10" i="4"/>
  <c r="G6" i="3"/>
  <c r="G7" i="3"/>
  <c r="G43" i="2"/>
  <c r="G44" i="2"/>
  <c r="H43" i="2"/>
  <c r="H44" i="2"/>
  <c r="I43" i="2"/>
  <c r="I44" i="2"/>
  <c r="J43" i="2"/>
  <c r="J44" i="2"/>
  <c r="K43" i="2"/>
  <c r="K44" i="2"/>
  <c r="L43" i="2"/>
  <c r="L44" i="2"/>
  <c r="M43" i="2"/>
  <c r="M44" i="2"/>
  <c r="N43" i="2"/>
  <c r="N44" i="2"/>
  <c r="O43" i="2"/>
  <c r="O44" i="2"/>
  <c r="P43" i="2"/>
  <c r="P44" i="2"/>
  <c r="Q43" i="2"/>
  <c r="Q44" i="2"/>
  <c r="R43" i="2"/>
  <c r="R44" i="2"/>
  <c r="S44" i="2"/>
  <c r="T50" i="2"/>
  <c r="F136" i="10"/>
  <c r="G32" i="2"/>
  <c r="G33" i="2"/>
  <c r="G34" i="2"/>
  <c r="G49" i="2"/>
  <c r="G50" i="2"/>
  <c r="G136" i="10"/>
  <c r="H32" i="2"/>
  <c r="H33" i="2"/>
  <c r="H34" i="2"/>
  <c r="H49" i="2"/>
  <c r="H50" i="2"/>
  <c r="H136" i="10"/>
  <c r="I32" i="2"/>
  <c r="I33" i="2"/>
  <c r="I34" i="2"/>
  <c r="I49" i="2"/>
  <c r="I50" i="2"/>
  <c r="I140" i="10"/>
  <c r="I136" i="10"/>
  <c r="J32" i="2"/>
  <c r="J33" i="2"/>
  <c r="J34" i="2"/>
  <c r="J49" i="2"/>
  <c r="J50" i="2"/>
  <c r="J136" i="10"/>
  <c r="K32" i="2"/>
  <c r="K33" i="2"/>
  <c r="K34" i="2"/>
  <c r="K49" i="2"/>
  <c r="K50" i="2"/>
  <c r="K136" i="10"/>
  <c r="L32" i="2"/>
  <c r="L33" i="2"/>
  <c r="L34" i="2"/>
  <c r="L49" i="2"/>
  <c r="L50" i="2"/>
  <c r="L136" i="10"/>
  <c r="M32" i="2"/>
  <c r="M33" i="2"/>
  <c r="M34" i="2"/>
  <c r="M49" i="2"/>
  <c r="M50" i="2"/>
  <c r="M136" i="10"/>
  <c r="N32" i="2"/>
  <c r="N33" i="2"/>
  <c r="N34" i="2"/>
  <c r="N49" i="2"/>
  <c r="N50" i="2"/>
  <c r="N136" i="10"/>
  <c r="O32" i="2"/>
  <c r="O33" i="2"/>
  <c r="O34" i="2"/>
  <c r="O49" i="2"/>
  <c r="O50" i="2"/>
  <c r="O136" i="10"/>
  <c r="P32" i="2"/>
  <c r="P33" i="2"/>
  <c r="P34" i="2"/>
  <c r="P49" i="2"/>
  <c r="P50" i="2"/>
  <c r="P136" i="10"/>
  <c r="Q32" i="2"/>
  <c r="Q33" i="2"/>
  <c r="Q34" i="2"/>
  <c r="Q49" i="2"/>
  <c r="Q50" i="2"/>
  <c r="R49" i="2"/>
  <c r="R50" i="2"/>
  <c r="S50" i="2"/>
  <c r="T48" i="2"/>
  <c r="G47" i="2"/>
  <c r="G48" i="2"/>
  <c r="H47" i="2"/>
  <c r="H48" i="2"/>
  <c r="I47" i="2"/>
  <c r="I48" i="2"/>
  <c r="J47" i="2"/>
  <c r="J48" i="2"/>
  <c r="K47" i="2"/>
  <c r="K48" i="2"/>
  <c r="L47" i="2"/>
  <c r="L48" i="2"/>
  <c r="M47" i="2"/>
  <c r="M48" i="2"/>
  <c r="N47" i="2"/>
  <c r="N48" i="2"/>
  <c r="O47" i="2"/>
  <c r="O48" i="2"/>
  <c r="P47" i="2"/>
  <c r="P48" i="2"/>
  <c r="Q47" i="2"/>
  <c r="Q48" i="2"/>
  <c r="R47" i="2"/>
  <c r="R48" i="2"/>
  <c r="S48" i="2"/>
  <c r="T46" i="2"/>
  <c r="G45" i="2"/>
  <c r="G46" i="2"/>
  <c r="H45" i="2"/>
  <c r="H46" i="2"/>
  <c r="I45" i="2"/>
  <c r="I46" i="2"/>
  <c r="J45" i="2"/>
  <c r="J46" i="2"/>
  <c r="K45" i="2"/>
  <c r="K46" i="2"/>
  <c r="L45" i="2"/>
  <c r="L46" i="2"/>
  <c r="M45" i="2"/>
  <c r="M46" i="2"/>
  <c r="N45" i="2"/>
  <c r="N46" i="2"/>
  <c r="O45" i="2"/>
  <c r="O46" i="2"/>
  <c r="P45" i="2"/>
  <c r="P46" i="2"/>
  <c r="Q45" i="2"/>
  <c r="Q46" i="2"/>
  <c r="R45" i="2"/>
  <c r="R46" i="2"/>
  <c r="S46" i="2"/>
  <c r="S43" i="2"/>
  <c r="S42" i="2"/>
  <c r="S25" i="2"/>
  <c r="F152" i="10"/>
  <c r="G7" i="2"/>
  <c r="G8" i="2"/>
  <c r="F165" i="10"/>
  <c r="G11" i="2"/>
  <c r="G12" i="2"/>
  <c r="G13" i="2"/>
  <c r="G14" i="2"/>
  <c r="F193" i="10"/>
  <c r="G17" i="2"/>
  <c r="G18" i="2"/>
  <c r="G19" i="2"/>
  <c r="G22" i="2"/>
  <c r="G152" i="10"/>
  <c r="H7" i="2"/>
  <c r="H8" i="2"/>
  <c r="G165" i="10"/>
  <c r="H11" i="2"/>
  <c r="H12" i="2"/>
  <c r="H13" i="2"/>
  <c r="H14" i="2"/>
  <c r="G193" i="10"/>
  <c r="H17" i="2"/>
  <c r="H18" i="2"/>
  <c r="H19" i="2"/>
  <c r="H22" i="2"/>
  <c r="H152" i="10"/>
  <c r="I7" i="2"/>
  <c r="I8" i="2"/>
  <c r="H165" i="10"/>
  <c r="I11" i="2"/>
  <c r="I12" i="2"/>
  <c r="I13" i="2"/>
  <c r="I14" i="2"/>
  <c r="H193" i="10"/>
  <c r="I17" i="2"/>
  <c r="I18" i="2"/>
  <c r="I19" i="2"/>
  <c r="I22" i="2"/>
  <c r="I152" i="10"/>
  <c r="J7" i="2"/>
  <c r="J8" i="2"/>
  <c r="I165" i="10"/>
  <c r="J11" i="2"/>
  <c r="J12" i="2"/>
  <c r="J13" i="2"/>
  <c r="J14" i="2"/>
  <c r="I193" i="10"/>
  <c r="J17" i="2"/>
  <c r="J18" i="2"/>
  <c r="J19" i="2"/>
  <c r="J22" i="2"/>
  <c r="J152" i="10"/>
  <c r="K7" i="2"/>
  <c r="K8" i="2"/>
  <c r="J165" i="10"/>
  <c r="K11" i="2"/>
  <c r="K12" i="2"/>
  <c r="K13" i="2"/>
  <c r="K14" i="2"/>
  <c r="J193" i="10"/>
  <c r="K17" i="2"/>
  <c r="K18" i="2"/>
  <c r="K19" i="2"/>
  <c r="K22" i="2"/>
  <c r="K152" i="10"/>
  <c r="L7" i="2"/>
  <c r="L8" i="2"/>
  <c r="K165" i="10"/>
  <c r="L11" i="2"/>
  <c r="L12" i="2"/>
  <c r="L13" i="2"/>
  <c r="L14" i="2"/>
  <c r="K193" i="10"/>
  <c r="L17" i="2"/>
  <c r="L18" i="2"/>
  <c r="L19" i="2"/>
  <c r="L22" i="2"/>
  <c r="L152" i="10"/>
  <c r="M7" i="2"/>
  <c r="M8" i="2"/>
  <c r="L165" i="10"/>
  <c r="M11" i="2"/>
  <c r="M12" i="2"/>
  <c r="M13" i="2"/>
  <c r="M14" i="2"/>
  <c r="L193" i="10"/>
  <c r="M17" i="2"/>
  <c r="M18" i="2"/>
  <c r="M19" i="2"/>
  <c r="M22" i="2"/>
  <c r="M152" i="10"/>
  <c r="N7" i="2"/>
  <c r="N8" i="2"/>
  <c r="M165" i="10"/>
  <c r="N11" i="2"/>
  <c r="N12" i="2"/>
  <c r="N13" i="2"/>
  <c r="N14" i="2"/>
  <c r="M193" i="10"/>
  <c r="N17" i="2"/>
  <c r="N18" i="2"/>
  <c r="N19" i="2"/>
  <c r="N22" i="2"/>
  <c r="N152" i="10"/>
  <c r="O7" i="2"/>
  <c r="O8" i="2"/>
  <c r="N165" i="10"/>
  <c r="O11" i="2"/>
  <c r="O12" i="2"/>
  <c r="O13" i="2"/>
  <c r="O14" i="2"/>
  <c r="N193" i="10"/>
  <c r="O17" i="2"/>
  <c r="O18" i="2"/>
  <c r="O19" i="2"/>
  <c r="O22" i="2"/>
  <c r="O152" i="10"/>
  <c r="P7" i="2"/>
  <c r="P8" i="2"/>
  <c r="O165" i="10"/>
  <c r="P11" i="2"/>
  <c r="P12" i="2"/>
  <c r="P13" i="2"/>
  <c r="P14" i="2"/>
  <c r="O193" i="10"/>
  <c r="P17" i="2"/>
  <c r="P18" i="2"/>
  <c r="P19" i="2"/>
  <c r="P22" i="2"/>
  <c r="P152" i="10"/>
  <c r="Q7" i="2"/>
  <c r="Q8" i="2"/>
  <c r="P165" i="10"/>
  <c r="Q11" i="2"/>
  <c r="Q12" i="2"/>
  <c r="Q13" i="2"/>
  <c r="Q14" i="2"/>
  <c r="P193" i="10"/>
  <c r="Q17" i="2"/>
  <c r="Q18" i="2"/>
  <c r="Q19" i="2"/>
  <c r="Q22" i="2"/>
  <c r="Q152" i="10"/>
  <c r="R7" i="2"/>
  <c r="R8" i="2"/>
  <c r="Q165" i="10"/>
  <c r="R11" i="2"/>
  <c r="R12" i="2"/>
  <c r="R13" i="2"/>
  <c r="R14" i="2"/>
  <c r="Q193" i="10"/>
  <c r="R17" i="2"/>
  <c r="R18" i="2"/>
  <c r="R19" i="2"/>
  <c r="R22" i="2"/>
  <c r="S22" i="2"/>
  <c r="T26" i="2"/>
  <c r="S29" i="2"/>
  <c r="T30" i="2"/>
  <c r="G10" i="2"/>
  <c r="G16" i="2"/>
  <c r="G21" i="2"/>
  <c r="G24" i="2"/>
  <c r="G29" i="2"/>
  <c r="S27" i="2"/>
  <c r="T28" i="2"/>
  <c r="G9" i="2"/>
  <c r="G15" i="2"/>
  <c r="G20" i="2"/>
  <c r="G23" i="2"/>
  <c r="G27" i="2"/>
  <c r="H9" i="2"/>
  <c r="H15" i="2"/>
  <c r="H20" i="2"/>
  <c r="H23" i="2"/>
  <c r="I9" i="2"/>
  <c r="I15" i="2"/>
  <c r="I20" i="2"/>
  <c r="I23" i="2"/>
  <c r="J9" i="2"/>
  <c r="J15" i="2"/>
  <c r="J20" i="2"/>
  <c r="J23" i="2"/>
  <c r="K9" i="2"/>
  <c r="K15" i="2"/>
  <c r="K20" i="2"/>
  <c r="K23" i="2"/>
  <c r="L9" i="2"/>
  <c r="L15" i="2"/>
  <c r="L20" i="2"/>
  <c r="L23" i="2"/>
  <c r="M9" i="2"/>
  <c r="M15" i="2"/>
  <c r="M20" i="2"/>
  <c r="M23" i="2"/>
  <c r="N9" i="2"/>
  <c r="N15" i="2"/>
  <c r="N20" i="2"/>
  <c r="N23" i="2"/>
  <c r="O9" i="2"/>
  <c r="O15" i="2"/>
  <c r="O20" i="2"/>
  <c r="O23" i="2"/>
  <c r="P9" i="2"/>
  <c r="P15" i="2"/>
  <c r="P20" i="2"/>
  <c r="P23" i="2"/>
  <c r="Q9" i="2"/>
  <c r="Q15" i="2"/>
  <c r="Q20" i="2"/>
  <c r="Q23" i="2"/>
  <c r="R9" i="2"/>
  <c r="R15" i="2"/>
  <c r="R20" i="2"/>
  <c r="R23" i="2"/>
  <c r="H10" i="2"/>
  <c r="H16" i="2"/>
  <c r="H21" i="2"/>
  <c r="H24" i="2"/>
  <c r="I10" i="2"/>
  <c r="I16" i="2"/>
  <c r="I21" i="2"/>
  <c r="I24" i="2"/>
  <c r="J10" i="2"/>
  <c r="J16" i="2"/>
  <c r="J21" i="2"/>
  <c r="J24" i="2"/>
  <c r="K10" i="2"/>
  <c r="K16" i="2"/>
  <c r="K21" i="2"/>
  <c r="K24" i="2"/>
  <c r="L10" i="2"/>
  <c r="L16" i="2"/>
  <c r="L21" i="2"/>
  <c r="L24" i="2"/>
  <c r="M10" i="2"/>
  <c r="M16" i="2"/>
  <c r="M21" i="2"/>
  <c r="M24" i="2"/>
  <c r="N10" i="2"/>
  <c r="N16" i="2"/>
  <c r="N21" i="2"/>
  <c r="N24" i="2"/>
  <c r="O10" i="2"/>
  <c r="O16" i="2"/>
  <c r="O21" i="2"/>
  <c r="O24" i="2"/>
  <c r="P10" i="2"/>
  <c r="P16" i="2"/>
  <c r="P21" i="2"/>
  <c r="P24" i="2"/>
  <c r="Q10" i="2"/>
  <c r="Q16" i="2"/>
  <c r="Q21" i="2"/>
  <c r="Q24" i="2"/>
  <c r="R10" i="2"/>
  <c r="R16" i="2"/>
  <c r="R21" i="2"/>
  <c r="R24" i="2"/>
  <c r="S13" i="2"/>
  <c r="S15" i="2"/>
  <c r="S12" i="2"/>
  <c r="S14" i="2"/>
  <c r="S18" i="2"/>
  <c r="S19" i="2"/>
  <c r="S20" i="2"/>
  <c r="S16" i="2"/>
  <c r="S21" i="2"/>
  <c r="F21" i="2"/>
  <c r="E20" i="2"/>
  <c r="D19" i="2"/>
  <c r="G25" i="2"/>
  <c r="H25" i="2"/>
  <c r="I25" i="2"/>
  <c r="J25" i="2"/>
  <c r="K25" i="2"/>
  <c r="L25" i="2"/>
  <c r="M25" i="2"/>
  <c r="N25" i="2"/>
  <c r="O25" i="2"/>
  <c r="P25" i="2"/>
  <c r="Q25" i="2"/>
  <c r="R25" i="2"/>
  <c r="H26" i="2"/>
  <c r="I26" i="2"/>
  <c r="J26" i="2"/>
  <c r="K26" i="2"/>
  <c r="L26" i="2"/>
  <c r="M26" i="2"/>
  <c r="N26" i="2"/>
  <c r="O26" i="2"/>
  <c r="P26" i="2"/>
  <c r="Q26" i="2"/>
  <c r="R26" i="2"/>
  <c r="H27" i="2"/>
  <c r="I27" i="2"/>
  <c r="J27" i="2"/>
  <c r="K27" i="2"/>
  <c r="L27" i="2"/>
  <c r="M27" i="2"/>
  <c r="N27" i="2"/>
  <c r="O27" i="2"/>
  <c r="P27" i="2"/>
  <c r="Q27" i="2"/>
  <c r="R27" i="2"/>
  <c r="H28" i="2"/>
  <c r="I28" i="2"/>
  <c r="J28" i="2"/>
  <c r="K28" i="2"/>
  <c r="L28" i="2"/>
  <c r="M28" i="2"/>
  <c r="N28" i="2"/>
  <c r="O28" i="2"/>
  <c r="P28" i="2"/>
  <c r="Q28" i="2"/>
  <c r="R28" i="2"/>
  <c r="H29" i="2"/>
  <c r="I29" i="2"/>
  <c r="J29" i="2"/>
  <c r="K29" i="2"/>
  <c r="L29" i="2"/>
  <c r="M29" i="2"/>
  <c r="N29" i="2"/>
  <c r="O29" i="2"/>
  <c r="P29" i="2"/>
  <c r="Q29" i="2"/>
  <c r="R29" i="2"/>
  <c r="H30" i="2"/>
  <c r="I30" i="2"/>
  <c r="J30" i="2"/>
  <c r="K30" i="2"/>
  <c r="L30" i="2"/>
  <c r="M30" i="2"/>
  <c r="N30" i="2"/>
  <c r="O30" i="2"/>
  <c r="P30" i="2"/>
  <c r="Q30" i="2"/>
  <c r="R30" i="2"/>
  <c r="G30" i="2"/>
  <c r="G28" i="2"/>
  <c r="G26" i="2"/>
  <c r="S23" i="2"/>
  <c r="S24" i="2"/>
  <c r="S9" i="2"/>
  <c r="S10" i="2"/>
  <c r="I15" i="4"/>
  <c r="H10" i="3"/>
  <c r="I10" i="3"/>
  <c r="J10" i="3"/>
  <c r="K10" i="3"/>
  <c r="L10" i="3"/>
  <c r="M10" i="3"/>
  <c r="N10" i="3"/>
  <c r="O10" i="3"/>
  <c r="P10" i="3"/>
  <c r="Q10" i="3"/>
  <c r="R10" i="3"/>
  <c r="G10" i="3"/>
  <c r="G123" i="10"/>
  <c r="H8" i="3"/>
  <c r="H123" i="10"/>
  <c r="I8" i="3"/>
  <c r="I123" i="10"/>
  <c r="J8" i="3"/>
  <c r="J123" i="10"/>
  <c r="K8" i="3"/>
  <c r="K123" i="10"/>
  <c r="L8" i="3"/>
  <c r="L123" i="10"/>
  <c r="M8" i="3"/>
  <c r="M123" i="10"/>
  <c r="N8" i="3"/>
  <c r="N123" i="10"/>
  <c r="O8" i="3"/>
  <c r="O123" i="10"/>
  <c r="P8" i="3"/>
  <c r="P123" i="10"/>
  <c r="Q8" i="3"/>
  <c r="Q123" i="10"/>
  <c r="R8" i="3"/>
  <c r="F123" i="10"/>
  <c r="G8" i="3"/>
  <c r="H6" i="3"/>
  <c r="I6" i="3"/>
  <c r="J6" i="3"/>
  <c r="K6" i="3"/>
  <c r="L6" i="3"/>
  <c r="M6" i="3"/>
  <c r="N6" i="3"/>
  <c r="O6" i="3"/>
  <c r="P6" i="3"/>
  <c r="Q6" i="3"/>
  <c r="R6" i="3"/>
  <c r="T24" i="3"/>
  <c r="I23" i="3"/>
  <c r="I24" i="3"/>
  <c r="I26" i="3"/>
  <c r="S27" i="3"/>
  <c r="T28" i="3"/>
  <c r="I27" i="3"/>
  <c r="I28" i="3"/>
  <c r="I7" i="3"/>
  <c r="I9" i="3"/>
  <c r="I11" i="3"/>
  <c r="I12" i="3"/>
  <c r="G9" i="3"/>
  <c r="G11" i="3"/>
  <c r="G12" i="3"/>
  <c r="H7" i="3"/>
  <c r="H9" i="3"/>
  <c r="H11" i="3"/>
  <c r="H12" i="3"/>
  <c r="J7" i="3"/>
  <c r="J9" i="3"/>
  <c r="J11" i="3"/>
  <c r="J12" i="3"/>
  <c r="K7" i="3"/>
  <c r="K9" i="3"/>
  <c r="K11" i="3"/>
  <c r="K12" i="3"/>
  <c r="L7" i="3"/>
  <c r="L9" i="3"/>
  <c r="L11" i="3"/>
  <c r="L12" i="3"/>
  <c r="M7" i="3"/>
  <c r="M9" i="3"/>
  <c r="M11" i="3"/>
  <c r="M12" i="3"/>
  <c r="N7" i="3"/>
  <c r="N9" i="3"/>
  <c r="N11" i="3"/>
  <c r="N12" i="3"/>
  <c r="O7" i="3"/>
  <c r="O9" i="3"/>
  <c r="O11" i="3"/>
  <c r="O12" i="3"/>
  <c r="P7" i="3"/>
  <c r="P9" i="3"/>
  <c r="P11" i="3"/>
  <c r="P12" i="3"/>
  <c r="Q7" i="3"/>
  <c r="Q9" i="3"/>
  <c r="Q11" i="3"/>
  <c r="Q12" i="3"/>
  <c r="R7" i="3"/>
  <c r="R9" i="3"/>
  <c r="R11" i="3"/>
  <c r="R12" i="3"/>
  <c r="S12" i="3"/>
  <c r="T14" i="3"/>
  <c r="I13" i="3"/>
  <c r="I14" i="3"/>
  <c r="T16" i="3"/>
  <c r="I15" i="3"/>
  <c r="I16" i="3"/>
  <c r="T18" i="3"/>
  <c r="I17" i="3"/>
  <c r="I18" i="3"/>
  <c r="Q136" i="10"/>
  <c r="R32" i="2"/>
  <c r="R33" i="2"/>
  <c r="R34" i="2"/>
  <c r="S34" i="2"/>
  <c r="T36" i="2"/>
  <c r="I35" i="2"/>
  <c r="I36" i="2"/>
  <c r="T38" i="2"/>
  <c r="I37" i="2"/>
  <c r="I38" i="2"/>
  <c r="T40" i="2"/>
  <c r="I39" i="2"/>
  <c r="I40" i="2"/>
  <c r="H59" i="1"/>
  <c r="I59" i="1"/>
  <c r="J59" i="1"/>
  <c r="K59" i="1"/>
  <c r="L59" i="1"/>
  <c r="M59" i="1"/>
  <c r="N59" i="1"/>
  <c r="O59" i="1"/>
  <c r="P59" i="1"/>
  <c r="Q59" i="1"/>
  <c r="R59" i="1"/>
  <c r="G59" i="1"/>
  <c r="H44" i="1"/>
  <c r="I44" i="1"/>
  <c r="J44" i="1"/>
  <c r="K44" i="1"/>
  <c r="L44" i="1"/>
  <c r="M44" i="1"/>
  <c r="N44" i="1"/>
  <c r="O44" i="1"/>
  <c r="P44" i="1"/>
  <c r="Q44" i="1"/>
  <c r="R44" i="1"/>
  <c r="G44" i="1"/>
  <c r="H32" i="1"/>
  <c r="I32" i="1"/>
  <c r="J32" i="1"/>
  <c r="K32" i="1"/>
  <c r="L32" i="1"/>
  <c r="M32" i="1"/>
  <c r="N32" i="1"/>
  <c r="O32" i="1"/>
  <c r="P32" i="1"/>
  <c r="Q32" i="1"/>
  <c r="R32" i="1"/>
  <c r="G32" i="1"/>
  <c r="H30" i="1"/>
  <c r="I30" i="1"/>
  <c r="J30" i="1"/>
  <c r="K30" i="1"/>
  <c r="L30" i="1"/>
  <c r="M30" i="1"/>
  <c r="N30" i="1"/>
  <c r="O30" i="1"/>
  <c r="P30" i="1"/>
  <c r="Q30" i="1"/>
  <c r="R30" i="1"/>
  <c r="G30" i="1"/>
  <c r="H28" i="1"/>
  <c r="I28" i="1"/>
  <c r="J28" i="1"/>
  <c r="K28" i="1"/>
  <c r="L28" i="1"/>
  <c r="M28" i="1"/>
  <c r="N28" i="1"/>
  <c r="O28" i="1"/>
  <c r="P28" i="1"/>
  <c r="Q28" i="1"/>
  <c r="R28" i="1"/>
  <c r="G28" i="1"/>
  <c r="H25" i="1"/>
  <c r="I25" i="1"/>
  <c r="J25" i="1"/>
  <c r="K25" i="1"/>
  <c r="L25" i="1"/>
  <c r="M25" i="1"/>
  <c r="N25" i="1"/>
  <c r="O25" i="1"/>
  <c r="P25" i="1"/>
  <c r="Q25" i="1"/>
  <c r="R25" i="1"/>
  <c r="G25" i="1"/>
  <c r="H23" i="1"/>
  <c r="I23" i="1"/>
  <c r="J23" i="1"/>
  <c r="K23" i="1"/>
  <c r="L23" i="1"/>
  <c r="M23" i="1"/>
  <c r="N23" i="1"/>
  <c r="O23" i="1"/>
  <c r="P23" i="1"/>
  <c r="Q23" i="1"/>
  <c r="R23" i="1"/>
  <c r="G23" i="1"/>
  <c r="G116" i="10"/>
  <c r="H16" i="1"/>
  <c r="H116" i="10"/>
  <c r="I16" i="1"/>
  <c r="I118" i="10"/>
  <c r="I119" i="10"/>
  <c r="I120" i="10"/>
  <c r="I121" i="10"/>
  <c r="I116" i="10"/>
  <c r="J16" i="1"/>
  <c r="J116" i="10"/>
  <c r="K16" i="1"/>
  <c r="K116" i="10"/>
  <c r="L16" i="1"/>
  <c r="L116" i="10"/>
  <c r="M16" i="1"/>
  <c r="M116" i="10"/>
  <c r="N16" i="1"/>
  <c r="N116" i="10"/>
  <c r="O16" i="1"/>
  <c r="O116" i="10"/>
  <c r="P16" i="1"/>
  <c r="P116" i="10"/>
  <c r="Q16" i="1"/>
  <c r="Q116" i="10"/>
  <c r="R16" i="1"/>
  <c r="F116" i="10"/>
  <c r="G16" i="1"/>
  <c r="G109" i="10"/>
  <c r="H14" i="1"/>
  <c r="H109" i="10"/>
  <c r="I14" i="1"/>
  <c r="I109" i="10"/>
  <c r="J14" i="1"/>
  <c r="J109" i="10"/>
  <c r="K14" i="1"/>
  <c r="K109" i="10"/>
  <c r="L14" i="1"/>
  <c r="L109" i="10"/>
  <c r="M14" i="1"/>
  <c r="M109" i="10"/>
  <c r="N14" i="1"/>
  <c r="N109" i="10"/>
  <c r="O14" i="1"/>
  <c r="O109" i="10"/>
  <c r="P14" i="1"/>
  <c r="P109" i="10"/>
  <c r="Q14" i="1"/>
  <c r="Q109" i="10"/>
  <c r="R14" i="1"/>
  <c r="F109" i="10"/>
  <c r="G14" i="1"/>
  <c r="H9" i="1"/>
  <c r="I9" i="1"/>
  <c r="J9" i="1"/>
  <c r="K9" i="1"/>
  <c r="L9" i="1"/>
  <c r="M9" i="1"/>
  <c r="N9" i="1"/>
  <c r="O9" i="1"/>
  <c r="P9" i="1"/>
  <c r="Q9" i="1"/>
  <c r="R9" i="1"/>
  <c r="G9" i="1"/>
  <c r="H7" i="1"/>
  <c r="I7" i="1"/>
  <c r="J7" i="1"/>
  <c r="K7" i="1"/>
  <c r="L7" i="1"/>
  <c r="M7" i="1"/>
  <c r="N7" i="1"/>
  <c r="O7" i="1"/>
  <c r="P7" i="1"/>
  <c r="Q7" i="1"/>
  <c r="R7" i="1"/>
  <c r="G7" i="1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3" i="10"/>
  <c r="R122" i="10"/>
  <c r="R121" i="10"/>
  <c r="R120" i="10"/>
  <c r="R119" i="10"/>
  <c r="R118" i="10"/>
  <c r="R116" i="10"/>
  <c r="R115" i="10"/>
  <c r="R114" i="10"/>
  <c r="R113" i="10"/>
  <c r="R112" i="10"/>
  <c r="R111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18" i="10"/>
  <c r="R17" i="10"/>
  <c r="R16" i="10"/>
  <c r="R15" i="10"/>
  <c r="G8" i="1"/>
  <c r="G10" i="1"/>
  <c r="G11" i="1"/>
  <c r="G15" i="1"/>
  <c r="G17" i="1"/>
  <c r="G20" i="1"/>
  <c r="G24" i="1"/>
  <c r="G26" i="1"/>
  <c r="G27" i="1"/>
  <c r="G29" i="1"/>
  <c r="G31" i="1"/>
  <c r="G33" i="1"/>
  <c r="G45" i="1"/>
  <c r="G37" i="1"/>
  <c r="G39" i="1"/>
  <c r="G46" i="1"/>
  <c r="G49" i="1"/>
  <c r="H43" i="1"/>
  <c r="H42" i="1"/>
  <c r="H41" i="1"/>
  <c r="H40" i="1"/>
  <c r="S40" i="1"/>
  <c r="S41" i="1"/>
  <c r="S42" i="1"/>
  <c r="S43" i="1"/>
  <c r="I39" i="1"/>
  <c r="J39" i="1"/>
  <c r="K39" i="1"/>
  <c r="L39" i="1"/>
  <c r="M39" i="1"/>
  <c r="N39" i="1"/>
  <c r="O39" i="1"/>
  <c r="P39" i="1"/>
  <c r="Q39" i="1"/>
  <c r="R39" i="1"/>
  <c r="H39" i="1"/>
  <c r="H60" i="1"/>
  <c r="I60" i="1"/>
  <c r="N60" i="1"/>
  <c r="G60" i="1"/>
  <c r="J60" i="1"/>
  <c r="K60" i="1"/>
  <c r="L60" i="1"/>
  <c r="M60" i="1"/>
  <c r="O60" i="1"/>
  <c r="P60" i="1"/>
  <c r="Q60" i="1"/>
  <c r="R60" i="1"/>
  <c r="S60" i="1"/>
  <c r="I61" i="1"/>
  <c r="T63" i="1"/>
  <c r="I62" i="1"/>
  <c r="I63" i="1"/>
  <c r="T65" i="1"/>
  <c r="I64" i="1"/>
  <c r="I65" i="1"/>
  <c r="T67" i="1"/>
  <c r="I66" i="1"/>
  <c r="I67" i="1"/>
  <c r="H33" i="1"/>
  <c r="I33" i="1"/>
  <c r="I29" i="1"/>
  <c r="I31" i="1"/>
  <c r="I45" i="1"/>
  <c r="I37" i="1"/>
  <c r="I46" i="1"/>
  <c r="I15" i="1"/>
  <c r="I17" i="1"/>
  <c r="I20" i="1"/>
  <c r="I18" i="1"/>
  <c r="I19" i="1"/>
  <c r="I21" i="1"/>
  <c r="I22" i="1"/>
  <c r="I24" i="1"/>
  <c r="I26" i="1"/>
  <c r="I27" i="1"/>
  <c r="I34" i="1"/>
  <c r="I35" i="1"/>
  <c r="I47" i="1"/>
  <c r="I48" i="1"/>
  <c r="I10" i="1"/>
  <c r="I8" i="1"/>
  <c r="I11" i="1"/>
  <c r="I49" i="1"/>
  <c r="I12" i="1"/>
  <c r="I50" i="1"/>
  <c r="I13" i="1"/>
  <c r="I51" i="1"/>
  <c r="Q29" i="1"/>
  <c r="Q31" i="1"/>
  <c r="Q33" i="1"/>
  <c r="Q37" i="1"/>
  <c r="Q45" i="1"/>
  <c r="Q46" i="1"/>
  <c r="Q26" i="1"/>
  <c r="H26" i="1"/>
  <c r="J26" i="1"/>
  <c r="K26" i="1"/>
  <c r="L26" i="1"/>
  <c r="M26" i="1"/>
  <c r="N26" i="1"/>
  <c r="O26" i="1"/>
  <c r="P26" i="1"/>
  <c r="R26" i="1"/>
  <c r="H24" i="1"/>
  <c r="J24" i="1"/>
  <c r="K24" i="1"/>
  <c r="L24" i="1"/>
  <c r="M24" i="1"/>
  <c r="N24" i="1"/>
  <c r="O24" i="1"/>
  <c r="P24" i="1"/>
  <c r="R24" i="1"/>
  <c r="G15" i="4"/>
  <c r="H15" i="4"/>
  <c r="J15" i="4"/>
  <c r="K15" i="4"/>
  <c r="L15" i="4"/>
  <c r="M15" i="4"/>
  <c r="N15" i="4"/>
  <c r="O15" i="4"/>
  <c r="P15" i="4"/>
  <c r="Q15" i="4"/>
  <c r="S15" i="4"/>
  <c r="G61" i="1"/>
  <c r="G66" i="1"/>
  <c r="H61" i="1"/>
  <c r="H66" i="1"/>
  <c r="J61" i="1"/>
  <c r="J66" i="1"/>
  <c r="K61" i="1"/>
  <c r="K66" i="1"/>
  <c r="L61" i="1"/>
  <c r="L66" i="1"/>
  <c r="M61" i="1"/>
  <c r="M66" i="1"/>
  <c r="N61" i="1"/>
  <c r="N66" i="1"/>
  <c r="O61" i="1"/>
  <c r="O66" i="1"/>
  <c r="P61" i="1"/>
  <c r="P66" i="1"/>
  <c r="Q61" i="1"/>
  <c r="Q66" i="1"/>
  <c r="R66" i="1"/>
  <c r="G64" i="1"/>
  <c r="H64" i="1"/>
  <c r="J64" i="1"/>
  <c r="K64" i="1"/>
  <c r="L64" i="1"/>
  <c r="M64" i="1"/>
  <c r="N64" i="1"/>
  <c r="O64" i="1"/>
  <c r="P64" i="1"/>
  <c r="Q64" i="1"/>
  <c r="R64" i="1"/>
  <c r="G62" i="1"/>
  <c r="H62" i="1"/>
  <c r="J62" i="1"/>
  <c r="K62" i="1"/>
  <c r="L62" i="1"/>
  <c r="M62" i="1"/>
  <c r="N62" i="1"/>
  <c r="O62" i="1"/>
  <c r="P62" i="1"/>
  <c r="Q62" i="1"/>
  <c r="R62" i="1"/>
  <c r="S56" i="1"/>
  <c r="S54" i="1"/>
  <c r="S52" i="1"/>
  <c r="J17" i="1"/>
  <c r="J15" i="1"/>
  <c r="J20" i="1"/>
  <c r="F22" i="1"/>
  <c r="E21" i="1"/>
  <c r="J8" i="1"/>
  <c r="J12" i="1"/>
  <c r="D11" i="1"/>
  <c r="R22" i="3"/>
  <c r="H34" i="1"/>
  <c r="J34" i="1"/>
  <c r="K34" i="1"/>
  <c r="L34" i="1"/>
  <c r="M34" i="1"/>
  <c r="N34" i="1"/>
  <c r="O34" i="1"/>
  <c r="P34" i="1"/>
  <c r="Q34" i="1"/>
  <c r="R34" i="1"/>
  <c r="H35" i="1"/>
  <c r="J35" i="1"/>
  <c r="K35" i="1"/>
  <c r="L35" i="1"/>
  <c r="M35" i="1"/>
  <c r="N35" i="1"/>
  <c r="O35" i="1"/>
  <c r="P35" i="1"/>
  <c r="Q35" i="1"/>
  <c r="R35" i="1"/>
  <c r="G35" i="1"/>
  <c r="G34" i="1"/>
  <c r="D27" i="1"/>
  <c r="H18" i="1"/>
  <c r="J18" i="1"/>
  <c r="K18" i="1"/>
  <c r="L18" i="1"/>
  <c r="M18" i="1"/>
  <c r="N18" i="1"/>
  <c r="O18" i="1"/>
  <c r="P18" i="1"/>
  <c r="Q18" i="1"/>
  <c r="R18" i="1"/>
  <c r="H19" i="1"/>
  <c r="J19" i="1"/>
  <c r="K19" i="1"/>
  <c r="L19" i="1"/>
  <c r="M19" i="1"/>
  <c r="N19" i="1"/>
  <c r="O19" i="1"/>
  <c r="P19" i="1"/>
  <c r="Q19" i="1"/>
  <c r="R19" i="1"/>
  <c r="G19" i="1"/>
  <c r="G18" i="1"/>
  <c r="H31" i="1"/>
  <c r="J31" i="1"/>
  <c r="K31" i="1"/>
  <c r="L31" i="1"/>
  <c r="M31" i="1"/>
  <c r="N31" i="1"/>
  <c r="O31" i="1"/>
  <c r="P31" i="1"/>
  <c r="R31" i="1"/>
  <c r="J33" i="1"/>
  <c r="K33" i="1"/>
  <c r="L33" i="1"/>
  <c r="M33" i="1"/>
  <c r="N33" i="1"/>
  <c r="O33" i="1"/>
  <c r="P33" i="1"/>
  <c r="R33" i="1"/>
  <c r="H37" i="1"/>
  <c r="J37" i="1"/>
  <c r="K37" i="1"/>
  <c r="L37" i="1"/>
  <c r="M37" i="1"/>
  <c r="N37" i="1"/>
  <c r="O37" i="1"/>
  <c r="P37" i="1"/>
  <c r="R37" i="1"/>
  <c r="H45" i="1"/>
  <c r="J45" i="1"/>
  <c r="K45" i="1"/>
  <c r="L45" i="1"/>
  <c r="M45" i="1"/>
  <c r="N45" i="1"/>
  <c r="O45" i="1"/>
  <c r="P45" i="1"/>
  <c r="R45" i="1"/>
  <c r="H29" i="1"/>
  <c r="J29" i="1"/>
  <c r="K29" i="1"/>
  <c r="L29" i="1"/>
  <c r="M29" i="1"/>
  <c r="N29" i="1"/>
  <c r="O29" i="1"/>
  <c r="P29" i="1"/>
  <c r="R29" i="1"/>
  <c r="H17" i="1"/>
  <c r="K17" i="1"/>
  <c r="L17" i="1"/>
  <c r="M17" i="1"/>
  <c r="N17" i="1"/>
  <c r="O17" i="1"/>
  <c r="P17" i="1"/>
  <c r="Q17" i="1"/>
  <c r="R17" i="1"/>
  <c r="H15" i="1"/>
  <c r="J21" i="1"/>
  <c r="K15" i="1"/>
  <c r="L15" i="1"/>
  <c r="L22" i="1"/>
  <c r="M15" i="1"/>
  <c r="M21" i="1"/>
  <c r="N15" i="1"/>
  <c r="N21" i="1"/>
  <c r="O15" i="1"/>
  <c r="P15" i="1"/>
  <c r="P21" i="1"/>
  <c r="Q15" i="1"/>
  <c r="R15" i="1"/>
  <c r="R21" i="1"/>
  <c r="G21" i="1"/>
  <c r="H10" i="1"/>
  <c r="J10" i="1"/>
  <c r="K10" i="1"/>
  <c r="L10" i="1"/>
  <c r="M10" i="1"/>
  <c r="N10" i="1"/>
  <c r="O10" i="1"/>
  <c r="P10" i="1"/>
  <c r="R10" i="1"/>
  <c r="H8" i="1"/>
  <c r="K8" i="1"/>
  <c r="L8" i="1"/>
  <c r="M8" i="1"/>
  <c r="N8" i="1"/>
  <c r="O8" i="1"/>
  <c r="P8" i="1"/>
  <c r="R8" i="1"/>
  <c r="S59" i="1"/>
  <c r="R61" i="1"/>
  <c r="S33" i="2"/>
  <c r="S22" i="3"/>
  <c r="O21" i="1"/>
  <c r="K21" i="1"/>
  <c r="L20" i="1"/>
  <c r="P47" i="1"/>
  <c r="L47" i="1"/>
  <c r="O47" i="1"/>
  <c r="K47" i="1"/>
  <c r="P20" i="1"/>
  <c r="Q21" i="1"/>
  <c r="H21" i="1"/>
  <c r="O20" i="1"/>
  <c r="K20" i="1"/>
  <c r="R22" i="1"/>
  <c r="N22" i="1"/>
  <c r="J22" i="1"/>
  <c r="R20" i="1"/>
  <c r="N20" i="1"/>
  <c r="R46" i="1"/>
  <c r="N46" i="1"/>
  <c r="J47" i="1"/>
  <c r="P48" i="1"/>
  <c r="L48" i="1"/>
  <c r="G47" i="1"/>
  <c r="Q22" i="1"/>
  <c r="M22" i="1"/>
  <c r="H22" i="1"/>
  <c r="S34" i="1"/>
  <c r="Q20" i="1"/>
  <c r="M20" i="1"/>
  <c r="H20" i="1"/>
  <c r="M46" i="1"/>
  <c r="H46" i="1"/>
  <c r="O46" i="1"/>
  <c r="K46" i="1"/>
  <c r="S35" i="1"/>
  <c r="P22" i="1"/>
  <c r="R47" i="1"/>
  <c r="N47" i="1"/>
  <c r="L46" i="1"/>
  <c r="P46" i="1"/>
  <c r="G22" i="1"/>
  <c r="K22" i="1"/>
  <c r="G48" i="1"/>
  <c r="O48" i="1"/>
  <c r="K48" i="1"/>
  <c r="Q47" i="1"/>
  <c r="M47" i="1"/>
  <c r="H47" i="1"/>
  <c r="L21" i="1"/>
  <c r="R48" i="1"/>
  <c r="N48" i="1"/>
  <c r="J48" i="1"/>
  <c r="J46" i="1"/>
  <c r="O22" i="1"/>
  <c r="S19" i="1"/>
  <c r="Q48" i="1"/>
  <c r="M48" i="1"/>
  <c r="H48" i="1"/>
  <c r="S18" i="1"/>
  <c r="S61" i="1"/>
  <c r="O37" i="2"/>
  <c r="O38" i="2"/>
  <c r="K37" i="2"/>
  <c r="K38" i="2"/>
  <c r="L37" i="2"/>
  <c r="L38" i="2"/>
  <c r="N37" i="2"/>
  <c r="N38" i="2"/>
  <c r="J37" i="2"/>
  <c r="J38" i="2"/>
  <c r="G37" i="2"/>
  <c r="M37" i="2"/>
  <c r="M38" i="2"/>
  <c r="H37" i="2"/>
  <c r="H38" i="2"/>
  <c r="P37" i="2"/>
  <c r="P38" i="2"/>
  <c r="Q37" i="2"/>
  <c r="Q38" i="2"/>
  <c r="G35" i="2"/>
  <c r="K35" i="2"/>
  <c r="R37" i="2"/>
  <c r="R38" i="2"/>
  <c r="M39" i="2"/>
  <c r="M40" i="2"/>
  <c r="H39" i="2"/>
  <c r="H40" i="2"/>
  <c r="N39" i="2"/>
  <c r="N40" i="2"/>
  <c r="P39" i="2"/>
  <c r="P40" i="2"/>
  <c r="L39" i="2"/>
  <c r="L40" i="2"/>
  <c r="G39" i="2"/>
  <c r="J39" i="2"/>
  <c r="J40" i="2"/>
  <c r="O39" i="2"/>
  <c r="O40" i="2"/>
  <c r="K39" i="2"/>
  <c r="K40" i="2"/>
  <c r="Q39" i="2"/>
  <c r="Q40" i="2"/>
  <c r="K36" i="2"/>
  <c r="O35" i="2"/>
  <c r="O36" i="2"/>
  <c r="N35" i="2"/>
  <c r="N36" i="2"/>
  <c r="L35" i="2"/>
  <c r="L36" i="2"/>
  <c r="P35" i="2"/>
  <c r="P36" i="2"/>
  <c r="H35" i="2"/>
  <c r="H36" i="2"/>
  <c r="M35" i="2"/>
  <c r="M36" i="2"/>
  <c r="Q35" i="2"/>
  <c r="Q36" i="2"/>
  <c r="J35" i="2"/>
  <c r="J36" i="2"/>
  <c r="S7" i="8"/>
  <c r="S7" i="7"/>
  <c r="S7" i="6"/>
  <c r="S7" i="5"/>
  <c r="S7" i="4"/>
  <c r="R39" i="2"/>
  <c r="R40" i="2"/>
  <c r="R35" i="2"/>
  <c r="R36" i="2"/>
  <c r="S8" i="8"/>
  <c r="S8" i="6"/>
  <c r="S8" i="4"/>
  <c r="S20" i="3"/>
  <c r="S10" i="3"/>
  <c r="S8" i="3"/>
  <c r="S9" i="3"/>
  <c r="S11" i="3"/>
  <c r="S17" i="4"/>
  <c r="S19" i="4"/>
  <c r="S6" i="3"/>
  <c r="S7" i="3"/>
  <c r="S32" i="2"/>
  <c r="S17" i="2"/>
  <c r="S11" i="2"/>
  <c r="S7" i="2"/>
  <c r="S44" i="1"/>
  <c r="S38" i="1"/>
  <c r="S36" i="1"/>
  <c r="S32" i="1"/>
  <c r="S30" i="1"/>
  <c r="S28" i="1"/>
  <c r="E27" i="1"/>
  <c r="F27" i="1"/>
  <c r="S25" i="1"/>
  <c r="R27" i="1"/>
  <c r="F13" i="1"/>
  <c r="E12" i="1"/>
  <c r="D20" i="1"/>
  <c r="S16" i="1"/>
  <c r="S14" i="1"/>
  <c r="H12" i="1"/>
  <c r="J13" i="1"/>
  <c r="K13" i="1"/>
  <c r="L12" i="1"/>
  <c r="M12" i="1"/>
  <c r="N13" i="1"/>
  <c r="O13" i="1"/>
  <c r="P12" i="1"/>
  <c r="R13" i="1"/>
  <c r="P27" i="3"/>
  <c r="P28" i="3"/>
  <c r="L27" i="3"/>
  <c r="L28" i="3"/>
  <c r="G27" i="3"/>
  <c r="O27" i="3"/>
  <c r="O28" i="3"/>
  <c r="K27" i="3"/>
  <c r="K28" i="3"/>
  <c r="N27" i="3"/>
  <c r="N28" i="3"/>
  <c r="J27" i="3"/>
  <c r="J28" i="3"/>
  <c r="M27" i="3"/>
  <c r="M28" i="3"/>
  <c r="H27" i="3"/>
  <c r="H28" i="3"/>
  <c r="Q27" i="3"/>
  <c r="Q28" i="3"/>
  <c r="J23" i="3"/>
  <c r="J24" i="3"/>
  <c r="N23" i="3"/>
  <c r="N24" i="3"/>
  <c r="G23" i="3"/>
  <c r="K23" i="3"/>
  <c r="K24" i="3"/>
  <c r="O23" i="3"/>
  <c r="O24" i="3"/>
  <c r="L23" i="3"/>
  <c r="L24" i="3"/>
  <c r="P23" i="3"/>
  <c r="P24" i="3"/>
  <c r="H23" i="3"/>
  <c r="H24" i="3"/>
  <c r="M23" i="3"/>
  <c r="M24" i="3"/>
  <c r="Q23" i="3"/>
  <c r="Q24" i="3"/>
  <c r="N26" i="3"/>
  <c r="J26" i="3"/>
  <c r="M26" i="3"/>
  <c r="H26" i="3"/>
  <c r="P26" i="3"/>
  <c r="L26" i="3"/>
  <c r="O26" i="3"/>
  <c r="K26" i="3"/>
  <c r="Q26" i="3"/>
  <c r="S8" i="2"/>
  <c r="M11" i="1"/>
  <c r="H11" i="1"/>
  <c r="O12" i="1"/>
  <c r="H27" i="1"/>
  <c r="H50" i="1"/>
  <c r="S37" i="1"/>
  <c r="J27" i="1"/>
  <c r="M13" i="1"/>
  <c r="N12" i="1"/>
  <c r="S39" i="1"/>
  <c r="R12" i="1"/>
  <c r="R11" i="1"/>
  <c r="N11" i="1"/>
  <c r="J11" i="1"/>
  <c r="S17" i="1"/>
  <c r="S15" i="1"/>
  <c r="H13" i="1"/>
  <c r="K12" i="1"/>
  <c r="R51" i="1"/>
  <c r="S45" i="1"/>
  <c r="S33" i="1"/>
  <c r="S31" i="1"/>
  <c r="M27" i="1"/>
  <c r="P27" i="1"/>
  <c r="L11" i="1"/>
  <c r="O11" i="1"/>
  <c r="K11" i="1"/>
  <c r="P13" i="1"/>
  <c r="L13" i="1"/>
  <c r="O27" i="1"/>
  <c r="S29" i="1"/>
  <c r="P11" i="1"/>
  <c r="L27" i="1"/>
  <c r="G36" i="2"/>
  <c r="G38" i="2"/>
  <c r="G40" i="2"/>
  <c r="G26" i="3"/>
  <c r="S26" i="3"/>
  <c r="R27" i="3"/>
  <c r="R28" i="3"/>
  <c r="G28" i="3"/>
  <c r="S28" i="3"/>
  <c r="R23" i="3"/>
  <c r="R24" i="3"/>
  <c r="G24" i="3"/>
  <c r="S24" i="3"/>
  <c r="S26" i="2"/>
  <c r="S30" i="2"/>
  <c r="P51" i="1"/>
  <c r="H51" i="1"/>
  <c r="H49" i="1"/>
  <c r="L50" i="1"/>
  <c r="P50" i="1"/>
  <c r="M50" i="1"/>
  <c r="J50" i="1"/>
  <c r="O51" i="1"/>
  <c r="O49" i="1"/>
  <c r="L49" i="1"/>
  <c r="J49" i="1"/>
  <c r="J51" i="1"/>
  <c r="L51" i="1"/>
  <c r="O50" i="1"/>
  <c r="P49" i="1"/>
  <c r="R49" i="1"/>
  <c r="M51" i="1"/>
  <c r="M49" i="1"/>
  <c r="R50" i="1"/>
  <c r="S48" i="1"/>
  <c r="S47" i="1"/>
  <c r="S22" i="1"/>
  <c r="S46" i="1"/>
  <c r="S21" i="1"/>
  <c r="S20" i="1"/>
  <c r="K27" i="1"/>
  <c r="K51" i="1"/>
  <c r="M15" i="3"/>
  <c r="M16" i="3"/>
  <c r="H15" i="3"/>
  <c r="N15" i="3"/>
  <c r="N16" i="3"/>
  <c r="P15" i="3"/>
  <c r="P16" i="3"/>
  <c r="L15" i="3"/>
  <c r="L16" i="3"/>
  <c r="G15" i="3"/>
  <c r="G16" i="3"/>
  <c r="J15" i="3"/>
  <c r="J16" i="3"/>
  <c r="O15" i="3"/>
  <c r="O16" i="3"/>
  <c r="K15" i="3"/>
  <c r="K16" i="3"/>
  <c r="Q15" i="3"/>
  <c r="Q16" i="3"/>
  <c r="O17" i="3"/>
  <c r="O18" i="3"/>
  <c r="K17" i="3"/>
  <c r="K18" i="3"/>
  <c r="G17" i="3"/>
  <c r="N17" i="3"/>
  <c r="N18" i="3"/>
  <c r="J17" i="3"/>
  <c r="J18" i="3"/>
  <c r="P17" i="3"/>
  <c r="P18" i="3"/>
  <c r="M17" i="3"/>
  <c r="M18" i="3"/>
  <c r="H17" i="3"/>
  <c r="H18" i="3"/>
  <c r="L17" i="3"/>
  <c r="L18" i="3"/>
  <c r="Q17" i="3"/>
  <c r="Q18" i="3"/>
  <c r="L13" i="3"/>
  <c r="P13" i="3"/>
  <c r="K13" i="3"/>
  <c r="H13" i="3"/>
  <c r="M13" i="3"/>
  <c r="O13" i="3"/>
  <c r="J13" i="3"/>
  <c r="N13" i="3"/>
  <c r="G13" i="3"/>
  <c r="Q13" i="3"/>
  <c r="S28" i="2"/>
  <c r="K50" i="1"/>
  <c r="K49" i="1"/>
  <c r="N27" i="1"/>
  <c r="H63" i="1"/>
  <c r="O67" i="1"/>
  <c r="K67" i="1"/>
  <c r="G63" i="1"/>
  <c r="R15" i="3"/>
  <c r="R16" i="3"/>
  <c r="H16" i="3"/>
  <c r="S16" i="3"/>
  <c r="R13" i="3"/>
  <c r="R14" i="3"/>
  <c r="R17" i="3"/>
  <c r="R18" i="3"/>
  <c r="G18" i="3"/>
  <c r="S18" i="3"/>
  <c r="N51" i="1"/>
  <c r="N49" i="1"/>
  <c r="N50" i="1"/>
  <c r="S26" i="1"/>
  <c r="P65" i="1"/>
  <c r="P67" i="1"/>
  <c r="G65" i="1"/>
  <c r="G67" i="1"/>
  <c r="L65" i="1"/>
  <c r="L67" i="1"/>
  <c r="M63" i="1"/>
  <c r="M65" i="1"/>
  <c r="M67" i="1"/>
  <c r="Q63" i="1"/>
  <c r="Q65" i="1"/>
  <c r="Q67" i="1"/>
  <c r="H65" i="1"/>
  <c r="H67" i="1"/>
  <c r="R67" i="1"/>
  <c r="R65" i="1"/>
  <c r="R63" i="1"/>
  <c r="J67" i="1"/>
  <c r="J65" i="1"/>
  <c r="J63" i="1"/>
  <c r="N67" i="1"/>
  <c r="N65" i="1"/>
  <c r="N63" i="1"/>
  <c r="K63" i="1"/>
  <c r="O63" i="1"/>
  <c r="L63" i="1"/>
  <c r="P63" i="1"/>
  <c r="K65" i="1"/>
  <c r="O65" i="1"/>
  <c r="S38" i="2"/>
  <c r="S40" i="2"/>
  <c r="S36" i="2"/>
  <c r="S67" i="1"/>
  <c r="S65" i="1"/>
  <c r="S63" i="1"/>
  <c r="O14" i="3"/>
  <c r="M14" i="3"/>
  <c r="L14" i="3"/>
  <c r="N14" i="3"/>
  <c r="H14" i="3"/>
  <c r="P14" i="3"/>
  <c r="K14" i="3"/>
  <c r="J14" i="3"/>
  <c r="Q14" i="3"/>
  <c r="G14" i="3"/>
  <c r="S14" i="3"/>
  <c r="G12" i="1"/>
  <c r="G13" i="1"/>
  <c r="Q8" i="1"/>
  <c r="Q12" i="1"/>
  <c r="Q13" i="1"/>
  <c r="S7" i="1"/>
  <c r="S8" i="1"/>
  <c r="S12" i="1"/>
  <c r="S13" i="1"/>
  <c r="S9" i="1"/>
  <c r="Q10" i="1"/>
  <c r="S10" i="1"/>
  <c r="Q11" i="1"/>
  <c r="S11" i="1"/>
  <c r="G50" i="1"/>
  <c r="G51" i="1"/>
  <c r="S23" i="1"/>
  <c r="Q24" i="1"/>
  <c r="S24" i="1"/>
  <c r="Q27" i="1"/>
  <c r="S27" i="1"/>
  <c r="Q50" i="1"/>
  <c r="S50" i="1"/>
  <c r="T55" i="1"/>
  <c r="I54" i="1"/>
  <c r="I55" i="1"/>
  <c r="Q51" i="1"/>
  <c r="S51" i="1"/>
  <c r="T57" i="1"/>
  <c r="I56" i="1"/>
  <c r="I57" i="1"/>
  <c r="S55" i="1"/>
  <c r="S57" i="1"/>
  <c r="H56" i="1"/>
  <c r="H57" i="1"/>
  <c r="P56" i="1"/>
  <c r="P57" i="1"/>
  <c r="M56" i="1"/>
  <c r="M57" i="1"/>
  <c r="O56" i="1"/>
  <c r="O57" i="1"/>
  <c r="J56" i="1"/>
  <c r="J57" i="1"/>
  <c r="L56" i="1"/>
  <c r="L57" i="1"/>
  <c r="K56" i="1"/>
  <c r="K57" i="1"/>
  <c r="N56" i="1"/>
  <c r="N57" i="1"/>
  <c r="Q56" i="1"/>
  <c r="Q57" i="1"/>
  <c r="H54" i="1"/>
  <c r="H55" i="1"/>
  <c r="O54" i="1"/>
  <c r="O55" i="1"/>
  <c r="M54" i="1"/>
  <c r="M55" i="1"/>
  <c r="L54" i="1"/>
  <c r="L55" i="1"/>
  <c r="J54" i="1"/>
  <c r="J55" i="1"/>
  <c r="P54" i="1"/>
  <c r="P55" i="1"/>
  <c r="K54" i="1"/>
  <c r="K55" i="1"/>
  <c r="N54" i="1"/>
  <c r="N55" i="1"/>
  <c r="Q54" i="1"/>
  <c r="Q55" i="1"/>
  <c r="G54" i="1"/>
  <c r="R54" i="1"/>
  <c r="R55" i="1"/>
  <c r="G55" i="1"/>
  <c r="G56" i="1"/>
  <c r="R56" i="1"/>
  <c r="R57" i="1"/>
  <c r="G57" i="1"/>
  <c r="Q49" i="1"/>
  <c r="S49" i="1"/>
  <c r="T53" i="1"/>
  <c r="I52" i="1"/>
  <c r="I53" i="1"/>
  <c r="S53" i="1"/>
  <c r="J52" i="1"/>
  <c r="J53" i="1"/>
  <c r="M52" i="1"/>
  <c r="M53" i="1"/>
  <c r="O52" i="1"/>
  <c r="O53" i="1"/>
  <c r="P52" i="1"/>
  <c r="P53" i="1"/>
  <c r="L52" i="1"/>
  <c r="L53" i="1"/>
  <c r="H52" i="1"/>
  <c r="H53" i="1"/>
  <c r="K52" i="1"/>
  <c r="K53" i="1"/>
  <c r="N52" i="1"/>
  <c r="N53" i="1"/>
  <c r="Q52" i="1"/>
  <c r="Q53" i="1"/>
  <c r="G52" i="1"/>
  <c r="G53" i="1"/>
  <c r="R52" i="1"/>
  <c r="R53" i="1"/>
</calcChain>
</file>

<file path=xl/connections.xml><?xml version="1.0" encoding="utf-8"?>
<connections xmlns="http://schemas.openxmlformats.org/spreadsheetml/2006/main">
  <connection id="1" name="csp_xml_set" type="4" refreshedVersion="0" background="1">
    <webPr xml="1" sourceData="1" url="C:\Users\ILYA\Google Диск\Projects\ВНИИФК\Загрузчик в ЭБ\подготовка к xml\csp_xml_set.xml" htmlTables="1" htmlFormat="all"/>
  </connection>
  <connection id="2" name="csp_xml_set1" type="4" refreshedVersion="0" background="1">
    <webPr xml="1" sourceData="1" url="C:\Users\ILYA\Google Диск\Projects\ВНИИФК\Загрузчик в ЭБ\подготовка к xml\csp_xml_set.xml" htmlTables="1" htmlFormat="all"/>
  </connection>
  <connection id="3" name="csp_xml_set2" type="4" refreshedVersion="0" background="1">
    <webPr xml="1" sourceData="1" url="C:\Users\ILYA\Google Диск\Projects\ВНИИФК\Загрузчик в ЭБ\подготовка к xml\csp_xml_set.xml" htmlTables="1" htmlFormat="all"/>
  </connection>
  <connection id="4" name="csp_xml_set3" type="4" refreshedVersion="0" background="1">
    <webPr xml="1" sourceData="1" url="C:\Users\ILYA\Google Диск\Projects\ВНИИФК\Загрузчик в ЭБ\подготовка к xml\csp_xml_set.xml" htmlTables="1" htmlFormat="all"/>
  </connection>
  <connection id="5" name="цсп" type="4" refreshedVersion="0" background="1">
    <webPr xml="1" sourceData="1" url="C:\Users\ILYA\Google Диск\Projects\ВНИИФК\Загрузчик в ЭБ\подготовка к xml\цсп.xml" htmlTables="1" htmlFormat="all"/>
  </connection>
  <connection id="6" name="цсп1" type="4" refreshedVersion="0" background="1">
    <webPr xml="1" sourceData="1" url="C:\Users\ILYA\Google Диск\Projects\ВНИИФК\Загрузчик в ЭБ\подготовка к xml\цсп.xml" htmlTables="1" htmlFormat="all"/>
  </connection>
  <connection id="7" name="цсп2" type="4" refreshedVersion="0" background="1">
    <webPr xml="1" sourceData="1" url="C:\Users\ILYA\Google Диск\Projects\ВНИИФК\Загрузчик в ЭБ\подготовка к xml\цсп.xml" htmlTables="1" htmlFormat="all"/>
  </connection>
</connections>
</file>

<file path=xl/sharedStrings.xml><?xml version="1.0" encoding="utf-8"?>
<sst xmlns="http://schemas.openxmlformats.org/spreadsheetml/2006/main" count="1198" uniqueCount="333">
  <si>
    <t>Учреждение:</t>
  </si>
  <si>
    <t>Федеральное государственное бюджетное учреждение «Центр спортивной подготовки сборных команд России»</t>
  </si>
  <si>
    <t>Наименование работы</t>
  </si>
  <si>
    <t>Направление расходов</t>
  </si>
  <si>
    <t>ОТ1</t>
  </si>
  <si>
    <t>МЗ</t>
  </si>
  <si>
    <t>ИНЗ</t>
  </si>
  <si>
    <t>КУ</t>
  </si>
  <si>
    <t>СНИ</t>
  </si>
  <si>
    <t>СОЦДИ</t>
  </si>
  <si>
    <t>СРПВ</t>
  </si>
  <si>
    <t>УС</t>
  </si>
  <si>
    <t>ТУ</t>
  </si>
  <si>
    <t>ОТ2</t>
  </si>
  <si>
    <t>ПНЗ</t>
  </si>
  <si>
    <t>Всего:</t>
  </si>
  <si>
    <t xml:space="preserve">Нормативные затраты, всего руб. </t>
  </si>
  <si>
    <t>на работу в целом</t>
  </si>
  <si>
    <t>0000000001100077708  30042100100000000004100103</t>
  </si>
  <si>
    <t>Расчет по работе, тыс. руб.</t>
  </si>
  <si>
    <t>Контрольная сумма</t>
  </si>
  <si>
    <t>Коэффициент выравнивания</t>
  </si>
  <si>
    <t>1 мероприятие (1 вид спорта в течение 1 календарного месяца)</t>
  </si>
  <si>
    <t>Нормативные затраты Группа 2 (мероприятия с количеством участников более 100 человек)</t>
  </si>
  <si>
    <t>на 1 мероприятие</t>
  </si>
  <si>
    <t>Нормативные затраты, руб. Группа 1 (мероприятия с количеством участников менее 100 человек)</t>
  </si>
  <si>
    <t>Нормативные затраты  Группа 1 (мероприятия с количеством участников менее 100 человек)</t>
  </si>
  <si>
    <t>Нормативные затраты  Группа 2 (мероприятия с количеством участников более 100 человек)</t>
  </si>
  <si>
    <t>2019</t>
  </si>
  <si>
    <t>2020</t>
  </si>
  <si>
    <t xml:space="preserve">Нормативные затраты, руб. </t>
  </si>
  <si>
    <t>на 1 человеко-день</t>
  </si>
  <si>
    <t>на 1 члена спортивной сборной команды</t>
  </si>
  <si>
    <t>на 1 экипируемого</t>
  </si>
  <si>
    <t>на 1 вид спорта</t>
  </si>
  <si>
    <t>Федеральное государственное автономное учреждение «Управление по организации и проведению спортивных мероприятий»</t>
  </si>
  <si>
    <t>На 1 мероприятие ВСЕГО</t>
  </si>
  <si>
    <t>Нормативные затраты, руб. Группа 1 (Особо значимые)</t>
  </si>
  <si>
    <t>Нормативные затраты, руб. Группа 2 (Всероссийские зимние и летние сельские спортивные игры, Спартакиада пенсионеров России, Всероссийская спартакиада среди трудящихся, а также физкультурные мероприятия среди детей, детей с ограниченными возможностями здоровья и учащейся молодежи)</t>
  </si>
  <si>
    <t>Нормативные затраты, руб. Группа 3 (Физкультурные мероприятия среди прочих групп населения)</t>
  </si>
  <si>
    <t>Федеральное государственное бюджетное учреждение «Федеральный центр подготовки спортивного резерва»</t>
  </si>
  <si>
    <t>на 1 организацию</t>
  </si>
  <si>
    <t xml:space="preserve">Организация и проведение официальных спортивных мероприятий.
</t>
  </si>
  <si>
    <t>Нормативные затраты, руб.</t>
  </si>
  <si>
    <t xml:space="preserve">Организация и обеспечение экспериментальной и инновационной деятельности в области физкультуры и спорта.
</t>
  </si>
  <si>
    <t>на 1 проект</t>
  </si>
  <si>
    <t>Федеральное государственное бюджетное учреждение «Южный федеральный центр спортивной подготовки»</t>
  </si>
  <si>
    <t>Работа 1. Организация мероприятий по подготовке спортивных сборных команд</t>
  </si>
  <si>
    <t>Проведение тренировочных мероприятий</t>
  </si>
  <si>
    <t>Расчет по работе, тыс. руб. Проведение тренировочных мероприятий</t>
  </si>
  <si>
    <t>Федеральное государственное бюджетное учреждение ФГБОУ «Тренировочный центр сборных команд России «Озеро круглое»</t>
  </si>
  <si>
    <t>Федеральное государственное бюджетное учреждение «Учебно-тренировочный центр «Новогорск»</t>
  </si>
  <si>
    <t>Федеральное государственное бюджетное учреждение "Республиканская учебно-тренировочная база "Ока" г. Алексин"</t>
  </si>
  <si>
    <t>Федеральное государственное бюджетное учреждение «Тренировочный центр спортивной подготовки сборных команд России «Крымский»</t>
  </si>
  <si>
    <t>Характеристика работы</t>
  </si>
  <si>
    <t xml:space="preserve">Показатель объема </t>
  </si>
  <si>
    <t>на 1 мероприятие, руб.</t>
  </si>
  <si>
    <t>Всего по работе, тыс. руб. 2018</t>
  </si>
  <si>
    <t>Всего по работе, тыс. руб. 2019</t>
  </si>
  <si>
    <t>Всего по работе, тыс. руб. 2020</t>
  </si>
  <si>
    <t>Нормативные затраты, руб. Проезд членов спортивных сборных команд до места проведения тренировочных мероприятий</t>
  </si>
  <si>
    <t>Нормативные затраты, руб. Материально-техническое обеспечение спортивных сборных команд Российской Федерации в части обеспечения спортивной экипировкой (общего назначения)</t>
  </si>
  <si>
    <t>Нормативные затраты, руб. Материально-техническое обеспечение спортивных сборных команд Российской Федерации в части приобретения спортивного оборудования и инвентаря</t>
  </si>
  <si>
    <t>Нормативные затраты, руб. Материально-техническое обеспечение спортивных сборных команд Российской Федерации в части обеспечения спортивной экипировкой (специального назначения)</t>
  </si>
  <si>
    <t>Нормативные затраты, руб. Заработная плата членов спортивных сборных команд Российской Федерации</t>
  </si>
  <si>
    <t>Сумма по КБК по расчету, тыс. руб. 2018</t>
  </si>
  <si>
    <t>Сумма по КБК по расчету, тыс. руб. 2019</t>
  </si>
  <si>
    <t>Сумма по КБК по расчету, тыс. руб. 2020</t>
  </si>
  <si>
    <t>Расчет, тыс. руб. Группа 1 (мероприятия с количеством участников менее 100 человек)</t>
  </si>
  <si>
    <t>Расчет, тыс. руб. Группа 2 (мероприятия с количеством участников более 100 человек)</t>
  </si>
  <si>
    <t>Всего по работе, тыс. руб. 2018-2020</t>
  </si>
  <si>
    <t>Расчет, тыс. руб.</t>
  </si>
  <si>
    <t>Сумма по КБК по расчету на 2018-2020 годы</t>
  </si>
  <si>
    <t>ВСЕГО по КБК 13 2 01 90059 611</t>
  </si>
  <si>
    <t>Нормативные затраты, руб.  Организация и проведение тренировочных мероприятий, включенных в ЕКП</t>
  </si>
  <si>
    <t>Расчет, тыс. руб. Организация и проведение тренировочных мероприятий, включенных в ЕКП</t>
  </si>
  <si>
    <t>Расчет, тыс. руб. Проезд членов спортивных сборных команд до места проведения тренировочных мероприятий</t>
  </si>
  <si>
    <t>Расчет, тыс. руб. Материально-техническое обеспечение спортивных сборных команд Российской Федерации в части обеспечения спортивной экипировкой (общего назначения)</t>
  </si>
  <si>
    <t>Расчет, тыс. руб. Материально-техническое обеспечение спортивных сборных команд Российской Федерации в части приобретения спортивного оборудования и инвентаря</t>
  </si>
  <si>
    <t>Расчет, тыс. руб. Материально-техническое обеспечение спортивных сборных команд Российской Федерации в части обеспечения спортивной экипировкой (специального назначения)</t>
  </si>
  <si>
    <t>Расчет, тыс. руб. Заработная плата членов спортивных сборных команд Российской Федерации</t>
  </si>
  <si>
    <t>1. По разделу 11 «Физическая культура и спорт», подразделу 03 «Спорт высших достижений» по целевой статье 13 2 01 90059 611</t>
  </si>
  <si>
    <t>2. По разделу 11 «Физическая культура и спорт», подразделу 03 «Спорт высших достижений» по целевой статье 13 2 05 90059 611</t>
  </si>
  <si>
    <t>На 1 мероприятие, руб.</t>
  </si>
  <si>
    <t>Расчет, тыс. руб. Всероссийские     Группа 1 (Особо значимые)</t>
  </si>
  <si>
    <t>Расчет, тыс. руб. Всероссийские       Группа 2 (Всероссийские зимние и летние сельские спортивные игры, Спартакиада пенсионеров России, Всероссийская спартакиада среди трудящихся, а также физкультурные мероприятия среди детей, детей с ограниченными возможностями здоровья и учащейся молодежи)</t>
  </si>
  <si>
    <t>Расчет, тыс. руб. Всероссийские       Группа 3 (Физкультурные мероприятия среди прочих групп населения)</t>
  </si>
  <si>
    <t xml:space="preserve">Расчет, тыс. руб. </t>
  </si>
  <si>
    <t>Работа 1. Организация и проведение официальных физкультурных (физкультурно-оздоровительных) мероприятий.</t>
  </si>
  <si>
    <t>Работа 2. Организация и проведение официальных спортивных мероприятий.</t>
  </si>
  <si>
    <t>Расчет по работе, тыс. руб. 2018-2020 годы</t>
  </si>
  <si>
    <t>ВСЕГО по КБК  1103 13 2 01 90059 611</t>
  </si>
  <si>
    <t>Работа 4. Организация и проведение официальных физкультурных (физкультурно-оздоровительных) мероприятий.</t>
  </si>
  <si>
    <t>Сумма по КБК по расчету, тыс. руб. 2018-2020 годы</t>
  </si>
  <si>
    <t>Работа 1. Организация и обеспечение координации деятельности физкультурно-спортивных организаций по подготовке спортивного резерва.</t>
  </si>
  <si>
    <t>КБК 11031320190059</t>
  </si>
  <si>
    <t>КБК 11021310590059</t>
  </si>
  <si>
    <t>КБК 11021310190059</t>
  </si>
  <si>
    <t>27541</t>
  </si>
  <si>
    <t>745357,6</t>
  </si>
  <si>
    <t>747082,1</t>
  </si>
  <si>
    <t>ФР2</t>
  </si>
  <si>
    <t>Международные, на территории Российской Федерации</t>
  </si>
  <si>
    <t>Всероссийские, на территории Российской Федерации</t>
  </si>
  <si>
    <t>На территории Российской Федерации</t>
  </si>
  <si>
    <t xml:space="preserve">За пределами территории Российской Федерации </t>
  </si>
  <si>
    <t>Организация и проведение тренировочных мероприятий, включенных в Единый календарный план межрегиональных, всероссийских и международных физкультурных мероприятий и спортивных мероприятий</t>
  </si>
  <si>
    <t>Материально-техническое обеспечение спортивных сборных команд Российской Федерации в части обеспечения спортивной экипировкой (специального назначения)</t>
  </si>
  <si>
    <t>Проезд членов спортивных сборных команд до места проведения тренировочных мероприятий</t>
  </si>
  <si>
    <t>Материально-техническое обеспечение спортивных сборных команд Российской Федерации в части обеспечения спортивной экипировкой (общего назначения)</t>
  </si>
  <si>
    <t>Заработная плата членов спортивных сборных команд Российской Федерации</t>
  </si>
  <si>
    <t>Всероссийские на территории Российской Федерации</t>
  </si>
  <si>
    <t>Международные на территории Российской Федерации</t>
  </si>
  <si>
    <t>Всероссийские</t>
  </si>
  <si>
    <t xml:space="preserve">Проведение тренировочных мероприятий </t>
  </si>
  <si>
    <t>ФР1</t>
  </si>
  <si>
    <t>Фехтование</t>
  </si>
  <si>
    <t>Спортивная гимнастика</t>
  </si>
  <si>
    <t>Лыжные гонки</t>
  </si>
  <si>
    <t>Синхронное плавание</t>
  </si>
  <si>
    <t>Организация мероприятий по научно-методическому обеспечению спортивных сборных команд.</t>
  </si>
  <si>
    <t xml:space="preserve">Организация мероприятий по подготовке спортивных сборных команд. </t>
  </si>
  <si>
    <t>Организация и проведение официальных спортивных мероприятий.</t>
  </si>
  <si>
    <t>Обеспечение участия сборных команд Российской федерации в международных спортивных соревнованиях, Олимпийских играх.</t>
  </si>
  <si>
    <t>УТВЕРЖДАЮ</t>
  </si>
  <si>
    <t>Министр спорта Российской Федерации</t>
  </si>
  <si>
    <t>Колобков Павел Анатольевич</t>
  </si>
  <si>
    <t>(подпись)</t>
  </si>
  <si>
    <t>(расшифровка подписи)</t>
  </si>
  <si>
    <t>"______"</t>
  </si>
  <si>
    <t>_____________________</t>
  </si>
  <si>
    <t>20___ г.</t>
  </si>
  <si>
    <t>Значение нормативных затрат на выполнение работ из Федерального перечня (классификатора) государственных услуг и работ по виду деятельности "Физическая культура и спорт" на 2018-2020 годы</t>
  </si>
  <si>
    <t>№ пп</t>
  </si>
  <si>
    <t>Показатель объема</t>
  </si>
  <si>
    <t>Нормативные затраты, непосредственно связанные с выполнением работы, руб.</t>
  </si>
  <si>
    <t>Нормативные затраты на общехозяйственные нужды, руб.</t>
  </si>
  <si>
    <t>Нормативные затраты на выполнение работы</t>
  </si>
  <si>
    <t>17=6+7+8+9+10+11+12+13+14+15+16</t>
  </si>
  <si>
    <t>Организация мероприятий по подготовке спортивных сборных команд</t>
  </si>
  <si>
    <t>-</t>
  </si>
  <si>
    <r>
      <t xml:space="preserve">количество мероприятий </t>
    </r>
    <r>
      <rPr>
        <i/>
        <sz val="12"/>
        <color theme="1"/>
        <rFont val="Times New Roman"/>
        <family val="1"/>
        <charset val="204"/>
      </rPr>
      <t>(количество человеко-дней)</t>
    </r>
  </si>
  <si>
    <r>
      <t xml:space="preserve">количество мероприятий </t>
    </r>
    <r>
      <rPr>
        <i/>
        <sz val="12"/>
        <rFont val="Times New Roman"/>
        <family val="1"/>
        <charset val="204"/>
      </rPr>
      <t>(количество членов спортивных сборных команд)</t>
    </r>
  </si>
  <si>
    <r>
      <t xml:space="preserve">количество мероприятий </t>
    </r>
    <r>
      <rPr>
        <i/>
        <sz val="12"/>
        <color theme="1"/>
        <rFont val="Times New Roman"/>
        <family val="1"/>
        <charset val="204"/>
      </rPr>
      <t>(количество экипируемых)</t>
    </r>
  </si>
  <si>
    <t>Материально-техническое обеспечение спортивных сборных команд Российской Федерации в части приобретения спортивного оборудования и инвентаря</t>
  </si>
  <si>
    <r>
      <t xml:space="preserve">количество мероприятий </t>
    </r>
    <r>
      <rPr>
        <i/>
        <sz val="12"/>
        <rFont val="Times New Roman"/>
        <family val="1"/>
        <charset val="204"/>
      </rPr>
      <t>(количество видов спорта)</t>
    </r>
  </si>
  <si>
    <t>в том числе:</t>
  </si>
  <si>
    <t>Спортивные сборные команды Российской Федерации по зимним олимпийским видам спорта, основные составы</t>
  </si>
  <si>
    <t>Биатлон</t>
  </si>
  <si>
    <t>Бобслей и склетон</t>
  </si>
  <si>
    <t>Горнолыжный спорт</t>
  </si>
  <si>
    <t>Кёрлинг</t>
  </si>
  <si>
    <t>Конькбежный спорт</t>
  </si>
  <si>
    <t>Лыжное двоеборье</t>
  </si>
  <si>
    <t>Прыжки на лыжах с трамплина</t>
  </si>
  <si>
    <t>Санный спорт</t>
  </si>
  <si>
    <t>Сноуборд</t>
  </si>
  <si>
    <t>Фристайл: акробактика</t>
  </si>
  <si>
    <t>Фристайл: могул</t>
  </si>
  <si>
    <t>Фристайл: ски-кросс</t>
  </si>
  <si>
    <t>Фристайл: слоуп-стайл, биг-эйр</t>
  </si>
  <si>
    <t>Фристайл: хаф-пайп</t>
  </si>
  <si>
    <t>Хоккей</t>
  </si>
  <si>
    <t>Конькобежный спорт: шорт-трек</t>
  </si>
  <si>
    <t>Спортивные сборные команды Российской Федерации по летним олимпийским видам спорта, основные составы</t>
  </si>
  <si>
    <t>Баскетбол</t>
  </si>
  <si>
    <t>Велоспорт (трек, шоссе, маунтинбайк, ВМХ)</t>
  </si>
  <si>
    <t>Гандбол</t>
  </si>
  <si>
    <t>Гребной спорт</t>
  </si>
  <si>
    <t>Дзюдо</t>
  </si>
  <si>
    <t>Конный спорт</t>
  </si>
  <si>
    <t>Легкая атлетиа</t>
  </si>
  <si>
    <t>Настольный теннис</t>
  </si>
  <si>
    <t>Парусный спорт</t>
  </si>
  <si>
    <t>Плавание</t>
  </si>
  <si>
    <t>Прыжки в воду</t>
  </si>
  <si>
    <t>Прыжки на батуте</t>
  </si>
  <si>
    <t>Пятиборье</t>
  </si>
  <si>
    <t>Регби</t>
  </si>
  <si>
    <t>Стрельба из лука</t>
  </si>
  <si>
    <t>Триатлон</t>
  </si>
  <si>
    <t>Тяжелая атлетика</t>
  </si>
  <si>
    <t>Хоккей на траве</t>
  </si>
  <si>
    <t>Художественная гимнастика</t>
  </si>
  <si>
    <t>Конькобежный спорт</t>
  </si>
  <si>
    <t>Фигурное катание на коньках</t>
  </si>
  <si>
    <t xml:space="preserve">Баскетбол </t>
  </si>
  <si>
    <t>Легкая атлетика</t>
  </si>
  <si>
    <t>Обеспечение подготовки спортивных сборных команд Российской Федерации спортсменов-инвалидов к всероссийским спортивным соревнованиям и международным спортивным соревнованиям, Паралимпийским играм, Сурдолимпийским играм, Всемирным специальным олимпийским играм</t>
  </si>
  <si>
    <t>Обеспечение участия сборных команд Российской Федерации в международных спортивных соревнованиях, Олимпийских играх</t>
  </si>
  <si>
    <t>Группа 1 (мероприятия с количеством участников менее 100 человек)</t>
  </si>
  <si>
    <t>Всего</t>
  </si>
  <si>
    <t>количество мероприятий</t>
  </si>
  <si>
    <t>Приобретение авиабилетов и оплата багажа</t>
  </si>
  <si>
    <t>Приобретение железнодорожных билетов</t>
  </si>
  <si>
    <t>Оформление виз иных документов</t>
  </si>
  <si>
    <t>Приобретение услуг автотранспорта</t>
  </si>
  <si>
    <t>Группа 2 (мероприятия с количеством участников более 100 чел.)</t>
  </si>
  <si>
    <t>Приобретение авиабилетов и оплаты багажа</t>
  </si>
  <si>
    <t>Организация и проведение официальных спортивных мероприятий</t>
  </si>
  <si>
    <t>Информационно-техническое обеспечение</t>
  </si>
  <si>
    <t>Предоставление объектов спорта, включенных во Всероссийский реестр объектов спорта</t>
  </si>
  <si>
    <t>Обеспечение транспортными средствами участников официального спортивного мероприятия</t>
  </si>
  <si>
    <t>Услуги по обеспечению наградной атрибутикой</t>
  </si>
  <si>
    <t>Обеспечение сувенирной продукцией</t>
  </si>
  <si>
    <t>Работа спортивных судей на официальном спортивном мероприятии</t>
  </si>
  <si>
    <t>Проезд по тарифам экономического класса спортивных судей</t>
  </si>
  <si>
    <t>Проживание спортивных судей</t>
  </si>
  <si>
    <t>Обеспечение безопасности</t>
  </si>
  <si>
    <t>Аккредитация участников</t>
  </si>
  <si>
    <t>Обеспечение организации и проведения официальных спортивных мероприятий</t>
  </si>
  <si>
    <t>Проезд членов спортивных сборных команд до места проведения соревнований</t>
  </si>
  <si>
    <t xml:space="preserve">Услуги по обеспечению наградной атрибутикой </t>
  </si>
  <si>
    <t>Проживание участников</t>
  </si>
  <si>
    <t>Обеспечение питанием участников</t>
  </si>
  <si>
    <t>Организация и проведение торжественных церемоний</t>
  </si>
  <si>
    <t xml:space="preserve">Организация и проведение официальных физкультурных (физкультурно-оздоровительных) мероприятий </t>
  </si>
  <si>
    <t>Международные</t>
  </si>
  <si>
    <t>Услуги по обеспечению сувенирной продукцией участников физкультурных мероприятий</t>
  </si>
  <si>
    <t>Работа спортивных судей на физкультурных мероприятиях</t>
  </si>
  <si>
    <t>Услуги по организации и проведению торжественных церемоний.</t>
  </si>
  <si>
    <t xml:space="preserve">Обеспечение организации и проведения официальных физкультурных (физкультурно-оздоровительных) мероприятий </t>
  </si>
  <si>
    <t>Всероссийские Группа 1 (Особо значимые)</t>
  </si>
  <si>
    <t>Услуги по обеспечению транспортными средствами участников мероприятия</t>
  </si>
  <si>
    <t>Услуги по обеспечению безопасности в местах проведения мероприятий</t>
  </si>
  <si>
    <t>Всероссийские Группа 2 (Всероссийские зимние и летние сельские спортивные игры, Спартакиада пенсионеров России, Всероссийская спартакиада среди трудящихся, а также физкультурные мероприятия среди детей, детей с ограниченными возможностями здоровья и учащейся молодежи)</t>
  </si>
  <si>
    <t>Услуги по обеспечению сувенирной продукцией участников физкультурных мероприятий;</t>
  </si>
  <si>
    <t>Всероссийские Группа 3 (Физкультурные мероприятия среди прочих групп населения)</t>
  </si>
  <si>
    <t>Организация мероприятий по научно-методическому обеспечению спортивных сборных команд (НМО)</t>
  </si>
  <si>
    <t>Спортивные сборные команды Россисйкой Федерации</t>
  </si>
  <si>
    <t>Организация и обеспечение координации деятельности физкультурно-спортивных организаций по подготовке спортивного резерва</t>
  </si>
  <si>
    <t>количество физкультурно-спортивных организаций</t>
  </si>
  <si>
    <t>Организация и обеспечение экспериментальной и инновационной деятельности в области физкультуры и спорта</t>
  </si>
  <si>
    <t>количество реализованных проектов</t>
  </si>
  <si>
    <t>Организация мероприятий по антидопинговому обеспечению спортивных сборных команд</t>
  </si>
  <si>
    <t>Нормативные затраты в 2018 году</t>
  </si>
  <si>
    <t>Нормативные затраты в 2019 году</t>
  </si>
  <si>
    <t>Нормативные затраты в 2020 году</t>
  </si>
  <si>
    <t>Сумма по КБК по расчету, тыс. руб. 2021</t>
  </si>
  <si>
    <t>Всего по работе, тыс. руб. 2021</t>
  </si>
  <si>
    <t>Пропаганда физической культуры, спорта и здорового образа жизни</t>
  </si>
  <si>
    <t>2021</t>
  </si>
  <si>
    <t>Обоснование расходов на выполнение государственного задания на 2019-2021 годы</t>
  </si>
  <si>
    <t>ВСЕГО по КБК  1102 13 1 Р5 17100 611</t>
  </si>
  <si>
    <t>ВСЕГО по КБК  1103 13 2 Р5 16100 611</t>
  </si>
  <si>
    <t>ВСЕГО по КБК  1103 13 2 01 90059 621</t>
  </si>
  <si>
    <t>2. По разделу 11 «Физическая культура и спорт», подразделу 03 «Спорт высших достижений» по целевой статье 13 2 01 90059 621</t>
  </si>
  <si>
    <t>1. По разделу 11 «Физическая культура и спорт», подразделу 03 «Спорт высших достижений» по целевой статье 13 2 Р5 16100 611</t>
  </si>
  <si>
    <t>2. По разделу 11 «Физическая культура и спорт», подразделу 02 «Массовый спорт» по целевой статье 13 2 Р5 16100 611</t>
  </si>
  <si>
    <t>ВСЕГО по КБК  1102 13 1 Р5 17100 621</t>
  </si>
  <si>
    <t>1. По разделу 11 «Физическая культура и спорт», подразделу 02 «Массовый спорт» по целевой статье 13 1 Р5 17100 621</t>
  </si>
  <si>
    <t>код_1</t>
  </si>
  <si>
    <t>код_2</t>
  </si>
  <si>
    <t>Объем_1</t>
  </si>
  <si>
    <t>Объем_2</t>
  </si>
  <si>
    <t>Объем_3</t>
  </si>
  <si>
    <t>Норм_ОТ1</t>
  </si>
  <si>
    <t>Норм_МЗ</t>
  </si>
  <si>
    <t>Норм_ФР1</t>
  </si>
  <si>
    <t>Норм_ИНЗ</t>
  </si>
  <si>
    <t>Норм_КУ</t>
  </si>
  <si>
    <t>Норм_СНИ</t>
  </si>
  <si>
    <t>Норм_СОЦДИ</t>
  </si>
  <si>
    <t>Норм_ФР2</t>
  </si>
  <si>
    <t>Норм_УС</t>
  </si>
  <si>
    <t>Норм_ТУ</t>
  </si>
  <si>
    <t>Норм_ОТ2</t>
  </si>
  <si>
    <t>Норм_ПНЗ</t>
  </si>
  <si>
    <t>ОТ1_1</t>
  </si>
  <si>
    <t>ОТ1_2</t>
  </si>
  <si>
    <t>ОТ1_3</t>
  </si>
  <si>
    <t>МЗ_1</t>
  </si>
  <si>
    <t>ФР1_1</t>
  </si>
  <si>
    <t>ИНЗ_1</t>
  </si>
  <si>
    <t>КУ_1</t>
  </si>
  <si>
    <t>СНИ_1</t>
  </si>
  <si>
    <t>СОЦДИ_1</t>
  </si>
  <si>
    <t>ФР2_1</t>
  </si>
  <si>
    <t>УС_1</t>
  </si>
  <si>
    <t>ТУ_1</t>
  </si>
  <si>
    <t>ОТ2_1</t>
  </si>
  <si>
    <t>ПНЗ_1</t>
  </si>
  <si>
    <t>МЗ_2</t>
  </si>
  <si>
    <t>ФР1_2</t>
  </si>
  <si>
    <t>ИНЗ_2</t>
  </si>
  <si>
    <t>КУ_2</t>
  </si>
  <si>
    <t>СНИ_2</t>
  </si>
  <si>
    <t>СОЦДИ_2</t>
  </si>
  <si>
    <t>ФР2_2</t>
  </si>
  <si>
    <t>УС_2</t>
  </si>
  <si>
    <t>ТУ_2</t>
  </si>
  <si>
    <t>ОТ2_2</t>
  </si>
  <si>
    <t>ПНЗ_2</t>
  </si>
  <si>
    <t>МЗ_3</t>
  </si>
  <si>
    <t>ФР1_3</t>
  </si>
  <si>
    <t>ИНЗ_3</t>
  </si>
  <si>
    <t>КУ_3</t>
  </si>
  <si>
    <t>СНИ_3</t>
  </si>
  <si>
    <t>СОЦДИ_3</t>
  </si>
  <si>
    <t>ФР2_3</t>
  </si>
  <si>
    <t>УС_3</t>
  </si>
  <si>
    <t>ТУ_3</t>
  </si>
  <si>
    <t>ОТ2_3</t>
  </si>
  <si>
    <t>ПНЗ_3</t>
  </si>
  <si>
    <t>Норм_ОТ1_1</t>
  </si>
  <si>
    <t>Норм_ИНЗ_1</t>
  </si>
  <si>
    <t>Норм_КУ_1</t>
  </si>
  <si>
    <t>Норм_СНИ_1</t>
  </si>
  <si>
    <t>Норм_СОЦДИ_1</t>
  </si>
  <si>
    <t>Норм_ФР2_1</t>
  </si>
  <si>
    <t>Норм_УС_1</t>
  </si>
  <si>
    <t>Норм_ТУ_1</t>
  </si>
  <si>
    <t>Норм_ОТ2_1</t>
  </si>
  <si>
    <t>Норм_ПНЗ_1</t>
  </si>
  <si>
    <t>Норм_ОТ1_2</t>
  </si>
  <si>
    <t>Норм_МЗ_1</t>
  </si>
  <si>
    <t>Норм_ФР1_1</t>
  </si>
  <si>
    <t>Норм_МЗ_2</t>
  </si>
  <si>
    <t>Норм_ФР1_2</t>
  </si>
  <si>
    <t>Норм_ИНЗ_2</t>
  </si>
  <si>
    <t>Норм_КУ_2</t>
  </si>
  <si>
    <t>Норм_СНИ_2</t>
  </si>
  <si>
    <t>Норм_СОЦДИ_2</t>
  </si>
  <si>
    <t>Норм_ФР2_2</t>
  </si>
  <si>
    <t>Норм_УС_2</t>
  </si>
  <si>
    <t>Норм_ТУ_2</t>
  </si>
  <si>
    <t>Норм_ОТ2_2</t>
  </si>
  <si>
    <t>Норм_ПНЗ_2</t>
  </si>
  <si>
    <t>777 1103 13 2 01 90059 611 12</t>
  </si>
  <si>
    <t>ВСЕГО по КБК 777 1103 13 2 01 90059 611 12</t>
  </si>
  <si>
    <t>ВСЕГО по КБК 777 1103 13 2 05 90059 611 12</t>
  </si>
  <si>
    <t>777 1103 13 5 01 90059 611 12</t>
  </si>
  <si>
    <t>777 1103 13 2 05 90059 611 12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</si>
</sst>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#,##0.0000000"/>
    <numFmt numFmtId="165" formatCode="#,##0.00000"/>
    <numFmt numFmtId="166" formatCode="0.00000"/>
    <numFmt numFmtId="167" formatCode="_-* #,##0.0000000\ _₽_-;\-* #,##0.0000000\ _₽_-;_-* &quot;-&quot;??\ _₽_-;_-@_-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21" fillId="0" borderId="0"/>
    <xf numFmtId="0" fontId="24" fillId="0" borderId="0"/>
    <xf numFmtId="43" fontId="24" fillId="0" borderId="0" applyFont="0" applyFill="0" applyBorder="0" applyAlignment="0" applyProtection="0"/>
  </cellStyleXfs>
  <cellXfs count="429">
    <xf numFmtId="0" fontId="0" fillId="0" borderId="0" xfId="0"/>
    <xf numFmtId="0" fontId="0" fillId="2" borderId="0" xfId="0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49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" fontId="7" fillId="5" borderId="2" xfId="0" applyNumberFormat="1" applyFont="1" applyFill="1" applyBorder="1" applyAlignment="1">
      <alignment horizontal="center" vertical="center" wrapText="1"/>
    </xf>
    <xf numFmtId="4" fontId="6" fillId="5" borderId="2" xfId="0" applyNumberFormat="1" applyFont="1" applyFill="1" applyBorder="1" applyAlignment="1">
      <alignment horizontal="center" vertical="center" wrapText="1"/>
    </xf>
    <xf numFmtId="49" fontId="7" fillId="7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2" borderId="0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49" fontId="6" fillId="7" borderId="2" xfId="0" applyNumberFormat="1" applyFont="1" applyFill="1" applyBorder="1" applyAlignment="1">
      <alignment horizontal="center" vertical="center" wrapText="1"/>
    </xf>
    <xf numFmtId="4" fontId="5" fillId="7" borderId="2" xfId="0" applyNumberFormat="1" applyFont="1" applyFill="1" applyBorder="1" applyAlignment="1">
      <alignment wrapText="1"/>
    </xf>
    <xf numFmtId="4" fontId="3" fillId="3" borderId="2" xfId="0" applyNumberFormat="1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right" vertical="center" wrapText="1"/>
    </xf>
    <xf numFmtId="4" fontId="2" fillId="3" borderId="2" xfId="0" applyNumberFormat="1" applyFont="1" applyFill="1" applyBorder="1" applyAlignment="1">
      <alignment horizontal="right" vertical="center" wrapText="1"/>
    </xf>
    <xf numFmtId="0" fontId="0" fillId="0" borderId="0" xfId="0" applyNumberFormat="1" applyFont="1" applyAlignment="1">
      <alignment horizontal="center"/>
    </xf>
    <xf numFmtId="4" fontId="2" fillId="3" borderId="2" xfId="0" applyNumberFormat="1" applyFont="1" applyFill="1" applyBorder="1" applyAlignment="1">
      <alignment vertical="center" wrapText="1"/>
    </xf>
    <xf numFmtId="4" fontId="2" fillId="2" borderId="2" xfId="0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horizontal="right" wrapText="1"/>
    </xf>
    <xf numFmtId="4" fontId="3" fillId="5" borderId="2" xfId="0" applyNumberFormat="1" applyFont="1" applyFill="1" applyBorder="1" applyAlignment="1">
      <alignment horizontal="center" vertical="center" wrapText="1"/>
    </xf>
    <xf numFmtId="4" fontId="2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4" fontId="2" fillId="0" borderId="2" xfId="0" applyNumberFormat="1" applyFont="1" applyFill="1" applyBorder="1" applyAlignment="1">
      <alignment vertical="center" wrapText="1"/>
    </xf>
    <xf numFmtId="0" fontId="0" fillId="0" borderId="0" xfId="0" applyNumberFormat="1" applyFont="1" applyAlignment="1"/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" fontId="2" fillId="4" borderId="2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vertical="center" wrapText="1"/>
    </xf>
    <xf numFmtId="49" fontId="2" fillId="4" borderId="0" xfId="0" applyNumberFormat="1" applyFont="1" applyFill="1" applyBorder="1" applyAlignment="1">
      <alignment horizontal="right" vertical="center" wrapText="1"/>
    </xf>
    <xf numFmtId="3" fontId="2" fillId="7" borderId="2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righ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4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165" fontId="11" fillId="5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/>
    </xf>
    <xf numFmtId="0" fontId="5" fillId="0" borderId="2" xfId="0" applyFont="1" applyBorder="1" applyAlignment="1">
      <alignment vertical="center" wrapText="1"/>
    </xf>
    <xf numFmtId="4" fontId="7" fillId="9" borderId="2" xfId="0" applyNumberFormat="1" applyFont="1" applyFill="1" applyBorder="1" applyAlignment="1">
      <alignment horizontal="center" vertical="center" wrapText="1"/>
    </xf>
    <xf numFmtId="4" fontId="6" fillId="9" borderId="2" xfId="0" applyNumberFormat="1" applyFont="1" applyFill="1" applyBorder="1" applyAlignment="1">
      <alignment horizontal="center" vertical="center" wrapText="1"/>
    </xf>
    <xf numFmtId="4" fontId="7" fillId="6" borderId="2" xfId="0" applyNumberFormat="1" applyFont="1" applyFill="1" applyBorder="1" applyAlignment="1">
      <alignment horizontal="center" vertical="center" wrapText="1"/>
    </xf>
    <xf numFmtId="4" fontId="6" fillId="6" borderId="2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" fontId="5" fillId="7" borderId="8" xfId="0" applyNumberFormat="1" applyFont="1" applyFill="1" applyBorder="1" applyAlignment="1">
      <alignment wrapText="1"/>
    </xf>
    <xf numFmtId="3" fontId="7" fillId="0" borderId="2" xfId="0" applyNumberFormat="1" applyFont="1" applyFill="1" applyBorder="1" applyAlignment="1">
      <alignment horizontal="center" vertical="center" wrapText="1"/>
    </xf>
    <xf numFmtId="4" fontId="6" fillId="0" borderId="2" xfId="0" applyNumberFormat="1" applyFont="1" applyFill="1" applyBorder="1" applyAlignment="1">
      <alignment horizontal="right" vertical="center" wrapText="1"/>
    </xf>
    <xf numFmtId="4" fontId="6" fillId="5" borderId="2" xfId="0" applyNumberFormat="1" applyFont="1" applyFill="1" applyBorder="1" applyAlignment="1">
      <alignment horizontal="right" vertical="center" wrapText="1"/>
    </xf>
    <xf numFmtId="4" fontId="13" fillId="5" borderId="2" xfId="0" applyNumberFormat="1" applyFont="1" applyFill="1" applyBorder="1" applyAlignment="1">
      <alignment horizontal="right" vertical="center" wrapText="1"/>
    </xf>
    <xf numFmtId="4" fontId="6" fillId="9" borderId="2" xfId="0" applyNumberFormat="1" applyFont="1" applyFill="1" applyBorder="1" applyAlignment="1">
      <alignment horizontal="right" vertical="center" wrapText="1"/>
    </xf>
    <xf numFmtId="4" fontId="13" fillId="9" borderId="2" xfId="0" applyNumberFormat="1" applyFont="1" applyFill="1" applyBorder="1" applyAlignment="1">
      <alignment horizontal="right" vertical="center" wrapText="1"/>
    </xf>
    <xf numFmtId="4" fontId="6" fillId="6" borderId="2" xfId="0" applyNumberFormat="1" applyFont="1" applyFill="1" applyBorder="1" applyAlignment="1">
      <alignment horizontal="right" vertical="center" wrapText="1"/>
    </xf>
    <xf numFmtId="4" fontId="13" fillId="6" borderId="2" xfId="0" applyNumberFormat="1" applyFont="1" applyFill="1" applyBorder="1" applyAlignment="1">
      <alignment horizontal="right" vertical="center" wrapText="1"/>
    </xf>
    <xf numFmtId="4" fontId="7" fillId="3" borderId="2" xfId="0" applyNumberFormat="1" applyFont="1" applyFill="1" applyBorder="1" applyAlignment="1">
      <alignment horizontal="right" vertical="center" wrapText="1"/>
    </xf>
    <xf numFmtId="4" fontId="6" fillId="3" borderId="2" xfId="0" applyNumberFormat="1" applyFont="1" applyFill="1" applyBorder="1" applyAlignment="1">
      <alignment horizontal="right" vertical="center" wrapText="1"/>
    </xf>
    <xf numFmtId="4" fontId="7" fillId="0" borderId="2" xfId="0" applyNumberFormat="1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wrapText="1"/>
    </xf>
    <xf numFmtId="4" fontId="5" fillId="0" borderId="2" xfId="0" applyNumberFormat="1" applyFont="1" applyFill="1" applyBorder="1" applyAlignment="1">
      <alignment horizontal="right" wrapText="1"/>
    </xf>
    <xf numFmtId="4" fontId="2" fillId="0" borderId="2" xfId="0" applyNumberFormat="1" applyFont="1" applyFill="1" applyBorder="1" applyAlignment="1">
      <alignment horizontal="right" vertical="center" wrapText="1"/>
    </xf>
    <xf numFmtId="4" fontId="3" fillId="9" borderId="2" xfId="0" applyNumberFormat="1" applyFont="1" applyFill="1" applyBorder="1" applyAlignment="1">
      <alignment horizontal="center" vertical="center" wrapText="1"/>
    </xf>
    <xf numFmtId="4" fontId="2" fillId="9" borderId="2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wrapText="1"/>
    </xf>
    <xf numFmtId="4" fontId="3" fillId="6" borderId="2" xfId="0" applyNumberFormat="1" applyFont="1" applyFill="1" applyBorder="1" applyAlignment="1">
      <alignment horizontal="center" vertical="center" wrapText="1"/>
    </xf>
    <xf numFmtId="4" fontId="2" fillId="6" borderId="2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wrapText="1"/>
    </xf>
    <xf numFmtId="4" fontId="6" fillId="7" borderId="2" xfId="0" applyNumberFormat="1" applyFont="1" applyFill="1" applyBorder="1" applyAlignment="1">
      <alignment horizontal="right" vertical="center" wrapText="1"/>
    </xf>
    <xf numFmtId="166" fontId="8" fillId="0" borderId="2" xfId="0" applyNumberFormat="1" applyFont="1" applyBorder="1" applyAlignment="1">
      <alignment wrapText="1"/>
    </xf>
    <xf numFmtId="166" fontId="8" fillId="5" borderId="2" xfId="0" applyNumberFormat="1" applyFont="1" applyFill="1" applyBorder="1" applyAlignment="1">
      <alignment wrapText="1"/>
    </xf>
    <xf numFmtId="166" fontId="8" fillId="9" borderId="2" xfId="0" applyNumberFormat="1" applyFont="1" applyFill="1" applyBorder="1" applyAlignment="1">
      <alignment wrapText="1"/>
    </xf>
    <xf numFmtId="166" fontId="8" fillId="6" borderId="2" xfId="0" applyNumberFormat="1" applyFont="1" applyFill="1" applyBorder="1" applyAlignment="1">
      <alignment wrapText="1"/>
    </xf>
    <xf numFmtId="4" fontId="7" fillId="5" borderId="2" xfId="0" applyNumberFormat="1" applyFont="1" applyFill="1" applyBorder="1" applyAlignment="1">
      <alignment horizontal="right" vertical="center" wrapText="1"/>
    </xf>
    <xf numFmtId="4" fontId="7" fillId="9" borderId="2" xfId="0" applyNumberFormat="1" applyFont="1" applyFill="1" applyBorder="1" applyAlignment="1">
      <alignment horizontal="right" vertical="center" wrapText="1"/>
    </xf>
    <xf numFmtId="4" fontId="5" fillId="9" borderId="2" xfId="0" applyNumberFormat="1" applyFont="1" applyFill="1" applyBorder="1" applyAlignment="1">
      <alignment horizontal="right" wrapText="1"/>
    </xf>
    <xf numFmtId="4" fontId="7" fillId="6" borderId="2" xfId="0" applyNumberFormat="1" applyFont="1" applyFill="1" applyBorder="1" applyAlignment="1">
      <alignment horizontal="right" vertical="center" wrapText="1"/>
    </xf>
    <xf numFmtId="4" fontId="5" fillId="6" borderId="2" xfId="0" applyNumberFormat="1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center" vertical="center" wrapText="1"/>
    </xf>
    <xf numFmtId="4" fontId="5" fillId="0" borderId="2" xfId="1" applyNumberFormat="1" applyFont="1" applyFill="1" applyBorder="1" applyAlignment="1">
      <alignment horizontal="right" vertical="center" wrapText="1"/>
    </xf>
    <xf numFmtId="4" fontId="9" fillId="7" borderId="2" xfId="0" applyNumberFormat="1" applyFont="1" applyFill="1" applyBorder="1" applyAlignment="1">
      <alignment vertical="center" wrapText="1"/>
    </xf>
    <xf numFmtId="4" fontId="9" fillId="7" borderId="2" xfId="0" applyNumberFormat="1" applyFont="1" applyFill="1" applyBorder="1" applyAlignment="1">
      <alignment horizontal="right" vertical="center" wrapText="1"/>
    </xf>
    <xf numFmtId="4" fontId="9" fillId="7" borderId="2" xfId="1" applyNumberFormat="1" applyFont="1" applyFill="1" applyBorder="1" applyAlignment="1">
      <alignment horizontal="right" vertical="center" wrapText="1"/>
    </xf>
    <xf numFmtId="0" fontId="5" fillId="7" borderId="2" xfId="0" applyFont="1" applyFill="1" applyBorder="1" applyAlignment="1">
      <alignment vertical="center" wrapText="1"/>
    </xf>
    <xf numFmtId="0" fontId="9" fillId="7" borderId="2" xfId="0" applyNumberFormat="1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4" fontId="5" fillId="0" borderId="2" xfId="0" applyNumberFormat="1" applyFont="1" applyFill="1" applyBorder="1" applyAlignment="1">
      <alignment horizontal="right" vertical="center" wrapText="1"/>
    </xf>
    <xf numFmtId="3" fontId="5" fillId="0" borderId="2" xfId="0" applyNumberFormat="1" applyFont="1" applyFill="1" applyBorder="1" applyAlignment="1">
      <alignment vertical="center" wrapText="1"/>
    </xf>
    <xf numFmtId="4" fontId="9" fillId="3" borderId="2" xfId="0" applyNumberFormat="1" applyFont="1" applyFill="1" applyBorder="1" applyAlignment="1">
      <alignment horizontal="right" vertical="center" wrapText="1"/>
    </xf>
    <xf numFmtId="4" fontId="9" fillId="3" borderId="2" xfId="1" applyNumberFormat="1" applyFont="1" applyFill="1" applyBorder="1" applyAlignment="1">
      <alignment horizontal="right" vertical="center" wrapText="1"/>
    </xf>
    <xf numFmtId="4" fontId="5" fillId="5" borderId="2" xfId="0" applyNumberFormat="1" applyFont="1" applyFill="1" applyBorder="1" applyAlignment="1">
      <alignment horizontal="right" vertical="center" wrapText="1"/>
    </xf>
    <xf numFmtId="4" fontId="5" fillId="9" borderId="2" xfId="0" applyNumberFormat="1" applyFont="1" applyFill="1" applyBorder="1" applyAlignment="1">
      <alignment horizontal="right" vertical="center" wrapText="1"/>
    </xf>
    <xf numFmtId="4" fontId="5" fillId="6" borderId="2" xfId="0" applyNumberFormat="1" applyFont="1" applyFill="1" applyBorder="1" applyAlignment="1">
      <alignment horizontal="right" vertical="center" wrapText="1"/>
    </xf>
    <xf numFmtId="49" fontId="6" fillId="7" borderId="2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horizontal="left" vertical="center" wrapText="1"/>
    </xf>
    <xf numFmtId="4" fontId="7" fillId="3" borderId="1" xfId="0" applyNumberFormat="1" applyFont="1" applyFill="1" applyBorder="1" applyAlignment="1">
      <alignment vertical="center" wrapText="1"/>
    </xf>
    <xf numFmtId="4" fontId="6" fillId="3" borderId="2" xfId="0" applyNumberFormat="1" applyFont="1" applyFill="1" applyBorder="1" applyAlignment="1">
      <alignment vertical="center" wrapText="1"/>
    </xf>
    <xf numFmtId="4" fontId="6" fillId="8" borderId="2" xfId="0" applyNumberFormat="1" applyFont="1" applyFill="1" applyBorder="1" applyAlignment="1">
      <alignment vertical="center" wrapText="1"/>
    </xf>
    <xf numFmtId="4" fontId="6" fillId="0" borderId="2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wrapText="1"/>
    </xf>
    <xf numFmtId="4" fontId="5" fillId="0" borderId="4" xfId="0" applyNumberFormat="1" applyFont="1" applyFill="1" applyBorder="1" applyAlignment="1">
      <alignment wrapText="1"/>
    </xf>
    <xf numFmtId="0" fontId="5" fillId="0" borderId="4" xfId="0" applyFont="1" applyFill="1" applyBorder="1" applyAlignment="1">
      <alignment horizontal="center" wrapText="1"/>
    </xf>
    <xf numFmtId="4" fontId="6" fillId="5" borderId="2" xfId="0" applyNumberFormat="1" applyFont="1" applyFill="1" applyBorder="1" applyAlignment="1">
      <alignment vertical="center" wrapText="1"/>
    </xf>
    <xf numFmtId="4" fontId="6" fillId="9" borderId="2" xfId="0" applyNumberFormat="1" applyFont="1" applyFill="1" applyBorder="1" applyAlignment="1">
      <alignment vertical="center" wrapText="1"/>
    </xf>
    <xf numFmtId="4" fontId="6" fillId="6" borderId="2" xfId="0" applyNumberFormat="1" applyFont="1" applyFill="1" applyBorder="1" applyAlignment="1">
      <alignment vertical="center" wrapText="1"/>
    </xf>
    <xf numFmtId="4" fontId="6" fillId="3" borderId="3" xfId="0" applyNumberFormat="1" applyFont="1" applyFill="1" applyBorder="1" applyAlignment="1">
      <alignment vertical="center" wrapText="1"/>
    </xf>
    <xf numFmtId="4" fontId="6" fillId="0" borderId="5" xfId="0" applyNumberFormat="1" applyFont="1" applyFill="1" applyBorder="1" applyAlignment="1">
      <alignment vertical="center" wrapText="1"/>
    </xf>
    <xf numFmtId="4" fontId="6" fillId="3" borderId="8" xfId="0" applyNumberFormat="1" applyFont="1" applyFill="1" applyBorder="1" applyAlignment="1">
      <alignment vertical="center" wrapText="1"/>
    </xf>
    <xf numFmtId="4" fontId="6" fillId="0" borderId="8" xfId="0" applyNumberFormat="1" applyFont="1" applyFill="1" applyBorder="1" applyAlignment="1">
      <alignment vertical="center" wrapText="1"/>
    </xf>
    <xf numFmtId="4" fontId="9" fillId="3" borderId="8" xfId="1" applyNumberFormat="1" applyFont="1" applyFill="1" applyBorder="1" applyAlignment="1">
      <alignment horizontal="right" vertical="center" wrapText="1"/>
    </xf>
    <xf numFmtId="4" fontId="6" fillId="5" borderId="8" xfId="0" applyNumberFormat="1" applyFont="1" applyFill="1" applyBorder="1" applyAlignment="1">
      <alignment vertical="center" wrapText="1"/>
    </xf>
    <xf numFmtId="4" fontId="6" fillId="9" borderId="8" xfId="0" applyNumberFormat="1" applyFont="1" applyFill="1" applyBorder="1" applyAlignment="1">
      <alignment vertical="center" wrapText="1"/>
    </xf>
    <xf numFmtId="4" fontId="6" fillId="6" borderId="8" xfId="0" applyNumberFormat="1" applyFont="1" applyFill="1" applyBorder="1" applyAlignment="1">
      <alignment vertical="center" wrapText="1"/>
    </xf>
    <xf numFmtId="4" fontId="6" fillId="3" borderId="8" xfId="0" applyNumberFormat="1" applyFont="1" applyFill="1" applyBorder="1" applyAlignment="1">
      <alignment horizontal="right" vertical="center" wrapText="1"/>
    </xf>
    <xf numFmtId="4" fontId="6" fillId="5" borderId="8" xfId="0" applyNumberFormat="1" applyFont="1" applyFill="1" applyBorder="1" applyAlignment="1">
      <alignment horizontal="right" vertical="center" wrapText="1"/>
    </xf>
    <xf numFmtId="4" fontId="15" fillId="5" borderId="2" xfId="0" applyNumberFormat="1" applyFont="1" applyFill="1" applyBorder="1" applyAlignment="1">
      <alignment wrapText="1"/>
    </xf>
    <xf numFmtId="4" fontId="13" fillId="5" borderId="8" xfId="0" applyNumberFormat="1" applyFont="1" applyFill="1" applyBorder="1" applyAlignment="1">
      <alignment vertical="center" wrapText="1"/>
    </xf>
    <xf numFmtId="4" fontId="15" fillId="9" borderId="2" xfId="0" applyNumberFormat="1" applyFont="1" applyFill="1" applyBorder="1" applyAlignment="1">
      <alignment wrapText="1"/>
    </xf>
    <xf numFmtId="4" fontId="13" fillId="9" borderId="8" xfId="0" applyNumberFormat="1" applyFont="1" applyFill="1" applyBorder="1" applyAlignment="1">
      <alignment vertical="center" wrapText="1"/>
    </xf>
    <xf numFmtId="4" fontId="15" fillId="6" borderId="2" xfId="0" applyNumberFormat="1" applyFont="1" applyFill="1" applyBorder="1" applyAlignment="1">
      <alignment wrapText="1"/>
    </xf>
    <xf numFmtId="4" fontId="13" fillId="6" borderId="8" xfId="0" applyNumberFormat="1" applyFont="1" applyFill="1" applyBorder="1" applyAlignment="1">
      <alignment vertical="center" wrapText="1"/>
    </xf>
    <xf numFmtId="4" fontId="6" fillId="0" borderId="8" xfId="0" applyNumberFormat="1" applyFont="1" applyFill="1" applyBorder="1" applyAlignment="1">
      <alignment horizontal="right" vertical="center" wrapText="1"/>
    </xf>
    <xf numFmtId="4" fontId="7" fillId="9" borderId="1" xfId="0" applyNumberFormat="1" applyFont="1" applyFill="1" applyBorder="1" applyAlignment="1">
      <alignment horizontal="right" vertical="center" wrapText="1"/>
    </xf>
    <xf numFmtId="4" fontId="6" fillId="9" borderId="8" xfId="0" applyNumberFormat="1" applyFont="1" applyFill="1" applyBorder="1" applyAlignment="1">
      <alignment horizontal="right" vertical="center" wrapText="1"/>
    </xf>
    <xf numFmtId="4" fontId="7" fillId="6" borderId="1" xfId="0" applyNumberFormat="1" applyFont="1" applyFill="1" applyBorder="1" applyAlignment="1">
      <alignment horizontal="right" vertical="center" wrapText="1"/>
    </xf>
    <xf numFmtId="4" fontId="6" fillId="6" borderId="8" xfId="0" applyNumberFormat="1" applyFont="1" applyFill="1" applyBorder="1" applyAlignment="1">
      <alignment horizontal="right" vertical="center" wrapText="1"/>
    </xf>
    <xf numFmtId="164" fontId="6" fillId="5" borderId="2" xfId="0" applyNumberFormat="1" applyFont="1" applyFill="1" applyBorder="1" applyAlignment="1">
      <alignment horizontal="center" vertical="center" wrapText="1"/>
    </xf>
    <xf numFmtId="165" fontId="16" fillId="5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4" fontId="5" fillId="0" borderId="2" xfId="0" applyNumberFormat="1" applyFont="1" applyFill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0" fontId="5" fillId="5" borderId="2" xfId="0" applyFont="1" applyFill="1" applyBorder="1" applyAlignment="1">
      <alignment horizontal="right" vertical="center" wrapText="1"/>
    </xf>
    <xf numFmtId="166" fontId="8" fillId="5" borderId="2" xfId="0" applyNumberFormat="1" applyFont="1" applyFill="1" applyBorder="1" applyAlignment="1">
      <alignment horizontal="right" vertical="center" wrapText="1"/>
    </xf>
    <xf numFmtId="166" fontId="8" fillId="9" borderId="2" xfId="0" applyNumberFormat="1" applyFont="1" applyFill="1" applyBorder="1" applyAlignment="1">
      <alignment horizontal="right" vertical="center" wrapText="1"/>
    </xf>
    <xf numFmtId="166" fontId="8" fillId="6" borderId="2" xfId="0" applyNumberFormat="1" applyFont="1" applyFill="1" applyBorder="1" applyAlignment="1">
      <alignment horizontal="right" vertical="center" wrapText="1"/>
    </xf>
    <xf numFmtId="4" fontId="9" fillId="8" borderId="2" xfId="0" applyNumberFormat="1" applyFont="1" applyFill="1" applyBorder="1" applyAlignment="1">
      <alignment vertical="center" wrapText="1"/>
    </xf>
    <xf numFmtId="165" fontId="16" fillId="9" borderId="2" xfId="0" applyNumberFormat="1" applyFont="1" applyFill="1" applyBorder="1" applyAlignment="1">
      <alignment horizontal="center" vertical="center" wrapText="1"/>
    </xf>
    <xf numFmtId="165" fontId="16" fillId="6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165" fontId="4" fillId="9" borderId="2" xfId="0" applyNumberFormat="1" applyFont="1" applyFill="1" applyBorder="1" applyAlignment="1">
      <alignment horizontal="center" vertical="center" wrapText="1"/>
    </xf>
    <xf numFmtId="165" fontId="11" fillId="9" borderId="2" xfId="0" applyNumberFormat="1" applyFont="1" applyFill="1" applyBorder="1" applyAlignment="1">
      <alignment horizontal="center" vertical="center" wrapText="1"/>
    </xf>
    <xf numFmtId="165" fontId="4" fillId="6" borderId="2" xfId="0" applyNumberFormat="1" applyFont="1" applyFill="1" applyBorder="1" applyAlignment="1">
      <alignment horizontal="center" vertical="center" wrapText="1"/>
    </xf>
    <xf numFmtId="165" fontId="11" fillId="6" borderId="2" xfId="0" applyNumberFormat="1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vertical="center"/>
    </xf>
    <xf numFmtId="0" fontId="19" fillId="0" borderId="0" xfId="0" applyNumberFormat="1" applyFont="1" applyAlignment="1"/>
    <xf numFmtId="0" fontId="19" fillId="0" borderId="0" xfId="0" applyFont="1" applyAlignment="1"/>
    <xf numFmtId="4" fontId="3" fillId="3" borderId="2" xfId="0" applyNumberFormat="1" applyFont="1" applyFill="1" applyBorder="1" applyAlignment="1">
      <alignment vertical="center" wrapText="1"/>
    </xf>
    <xf numFmtId="0" fontId="2" fillId="3" borderId="2" xfId="0" applyNumberFormat="1" applyFont="1" applyFill="1" applyBorder="1" applyAlignment="1">
      <alignment horizontal="right" vertical="center" wrapText="1"/>
    </xf>
    <xf numFmtId="0" fontId="19" fillId="0" borderId="0" xfId="0" applyNumberFormat="1" applyFont="1" applyBorder="1" applyAlignment="1"/>
    <xf numFmtId="49" fontId="3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49" fontId="1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8" fillId="9" borderId="0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49" fontId="22" fillId="0" borderId="1" xfId="3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43" fontId="5" fillId="0" borderId="0" xfId="1" applyFont="1" applyAlignment="1">
      <alignment wrapText="1"/>
    </xf>
    <xf numFmtId="43" fontId="6" fillId="5" borderId="3" xfId="1" applyFont="1" applyFill="1" applyBorder="1" applyAlignment="1">
      <alignment horizontal="right" vertical="center" wrapText="1"/>
    </xf>
    <xf numFmtId="43" fontId="7" fillId="9" borderId="3" xfId="1" applyFont="1" applyFill="1" applyBorder="1" applyAlignment="1">
      <alignment horizontal="right" vertical="center" wrapText="1"/>
    </xf>
    <xf numFmtId="43" fontId="7" fillId="6" borderId="3" xfId="1" applyFont="1" applyFill="1" applyBorder="1" applyAlignment="1">
      <alignment horizontal="right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right" vertical="center" wrapText="1"/>
    </xf>
    <xf numFmtId="0" fontId="25" fillId="0" borderId="0" xfId="4" applyFont="1" applyAlignment="1">
      <alignment vertical="center"/>
    </xf>
    <xf numFmtId="0" fontId="25" fillId="0" borderId="0" xfId="4" applyNumberFormat="1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19" xfId="4" applyFont="1" applyBorder="1" applyAlignment="1">
      <alignment vertical="center"/>
    </xf>
    <xf numFmtId="0" fontId="25" fillId="0" borderId="0" xfId="4" applyFont="1" applyAlignment="1">
      <alignment horizontal="right" vertical="center"/>
    </xf>
    <xf numFmtId="0" fontId="25" fillId="0" borderId="0" xfId="4" applyFont="1" applyBorder="1" applyAlignment="1">
      <alignment vertical="center"/>
    </xf>
    <xf numFmtId="0" fontId="5" fillId="0" borderId="0" xfId="4" applyFont="1" applyAlignment="1">
      <alignment vertical="center"/>
    </xf>
    <xf numFmtId="0" fontId="5" fillId="0" borderId="0" xfId="4" applyNumberFormat="1" applyFont="1" applyAlignment="1">
      <alignment horizontal="left" vertical="center"/>
    </xf>
    <xf numFmtId="0" fontId="5" fillId="0" borderId="0" xfId="4" applyFont="1" applyAlignment="1">
      <alignment horizontal="center" vertical="center"/>
    </xf>
    <xf numFmtId="0" fontId="20" fillId="0" borderId="0" xfId="4" applyFont="1" applyAlignment="1">
      <alignment vertical="center"/>
    </xf>
    <xf numFmtId="0" fontId="20" fillId="0" borderId="0" xfId="4" applyNumberFormat="1" applyFont="1" applyAlignment="1">
      <alignment horizontal="left" vertical="center"/>
    </xf>
    <xf numFmtId="0" fontId="20" fillId="0" borderId="0" xfId="4" applyFont="1" applyAlignment="1">
      <alignment horizontal="center" vertical="center"/>
    </xf>
    <xf numFmtId="0" fontId="20" fillId="0" borderId="2" xfId="4" applyFont="1" applyBorder="1" applyAlignment="1">
      <alignment horizontal="center" vertical="center" wrapText="1"/>
    </xf>
    <xf numFmtId="0" fontId="20" fillId="0" borderId="2" xfId="4" applyNumberFormat="1" applyFont="1" applyBorder="1" applyAlignment="1">
      <alignment horizontal="left" vertical="center" wrapText="1"/>
    </xf>
    <xf numFmtId="4" fontId="20" fillId="0" borderId="2" xfId="4" applyNumberFormat="1" applyFont="1" applyBorder="1" applyAlignment="1">
      <alignment vertical="center"/>
    </xf>
    <xf numFmtId="4" fontId="20" fillId="0" borderId="2" xfId="4" applyNumberFormat="1" applyFont="1" applyBorder="1" applyAlignment="1">
      <alignment horizontal="right" vertical="center" wrapText="1"/>
    </xf>
    <xf numFmtId="0" fontId="26" fillId="0" borderId="2" xfId="4" applyFont="1" applyBorder="1" applyAlignment="1">
      <alignment horizontal="center" vertical="center" wrapText="1"/>
    </xf>
    <xf numFmtId="4" fontId="20" fillId="0" borderId="2" xfId="4" applyNumberFormat="1" applyFont="1" applyBorder="1" applyAlignment="1">
      <alignment vertical="center" wrapText="1"/>
    </xf>
    <xf numFmtId="0" fontId="26" fillId="0" borderId="2" xfId="4" applyNumberFormat="1" applyFont="1" applyBorder="1" applyAlignment="1">
      <alignment horizontal="left" vertical="center" wrapText="1"/>
    </xf>
    <xf numFmtId="4" fontId="20" fillId="0" borderId="2" xfId="4" applyNumberFormat="1" applyFont="1" applyBorder="1" applyAlignment="1">
      <alignment horizontal="center" vertical="center" wrapText="1"/>
    </xf>
    <xf numFmtId="0" fontId="26" fillId="0" borderId="2" xfId="4" applyNumberFormat="1" applyFont="1" applyBorder="1" applyAlignment="1">
      <alignment horizontal="right" vertical="center" wrapText="1"/>
    </xf>
    <xf numFmtId="0" fontId="23" fillId="0" borderId="0" xfId="4" applyNumberFormat="1" applyFont="1" applyAlignment="1">
      <alignment horizontal="right" vertical="center" wrapText="1"/>
    </xf>
    <xf numFmtId="0" fontId="26" fillId="0" borderId="2" xfId="4" applyFont="1" applyFill="1" applyBorder="1" applyAlignment="1">
      <alignment horizontal="right" vertical="center" wrapText="1"/>
    </xf>
    <xf numFmtId="4" fontId="26" fillId="0" borderId="2" xfId="4" applyNumberFormat="1" applyFont="1" applyFill="1" applyBorder="1" applyAlignment="1">
      <alignment vertical="center" wrapText="1"/>
    </xf>
    <xf numFmtId="43" fontId="28" fillId="0" borderId="2" xfId="5" applyFont="1" applyFill="1" applyBorder="1" applyAlignment="1">
      <alignment horizontal="center" vertical="center" wrapText="1"/>
    </xf>
    <xf numFmtId="0" fontId="20" fillId="0" borderId="2" xfId="4" applyFont="1" applyFill="1" applyBorder="1" applyAlignment="1">
      <alignment horizontal="right"/>
    </xf>
    <xf numFmtId="4" fontId="28" fillId="0" borderId="2" xfId="4" applyNumberFormat="1" applyFont="1" applyFill="1" applyBorder="1"/>
    <xf numFmtId="0" fontId="20" fillId="0" borderId="2" xfId="4" applyFont="1" applyFill="1" applyBorder="1" applyAlignment="1">
      <alignment horizontal="right" wrapText="1"/>
    </xf>
    <xf numFmtId="4" fontId="28" fillId="0" borderId="2" xfId="4" applyNumberFormat="1" applyFont="1" applyFill="1" applyBorder="1" applyAlignment="1">
      <alignment wrapText="1"/>
    </xf>
    <xf numFmtId="0" fontId="23" fillId="0" borderId="0" xfId="4" applyNumberFormat="1" applyFont="1" applyFill="1" applyAlignment="1">
      <alignment horizontal="left" vertical="center" wrapText="1"/>
    </xf>
    <xf numFmtId="0" fontId="20" fillId="0" borderId="2" xfId="4" applyNumberFormat="1" applyFont="1" applyFill="1" applyBorder="1" applyAlignment="1">
      <alignment horizontal="right" vertical="center" wrapText="1"/>
    </xf>
    <xf numFmtId="43" fontId="20" fillId="0" borderId="2" xfId="5" applyFont="1" applyBorder="1" applyAlignment="1">
      <alignment horizontal="center" vertical="center" wrapText="1"/>
    </xf>
    <xf numFmtId="0" fontId="26" fillId="0" borderId="2" xfId="4" applyNumberFormat="1" applyFont="1" applyFill="1" applyBorder="1" applyAlignment="1">
      <alignment horizontal="right" vertical="center" wrapText="1"/>
    </xf>
    <xf numFmtId="0" fontId="20" fillId="0" borderId="0" xfId="4" applyNumberFormat="1" applyFont="1" applyFill="1" applyAlignment="1">
      <alignment horizontal="right" vertical="center"/>
    </xf>
    <xf numFmtId="0" fontId="26" fillId="0" borderId="2" xfId="4" applyNumberFormat="1" applyFont="1" applyFill="1" applyBorder="1" applyAlignment="1">
      <alignment horizontal="left" vertical="center" wrapText="1"/>
    </xf>
    <xf numFmtId="0" fontId="20" fillId="0" borderId="7" xfId="4" applyFont="1" applyBorder="1" applyAlignment="1">
      <alignment horizontal="center" vertical="top" wrapText="1"/>
    </xf>
    <xf numFmtId="0" fontId="20" fillId="0" borderId="7" xfId="4" applyFont="1" applyBorder="1" applyAlignment="1">
      <alignment horizontal="center" vertical="center" wrapText="1"/>
    </xf>
    <xf numFmtId="0" fontId="26" fillId="0" borderId="2" xfId="4" applyFont="1" applyBorder="1" applyAlignment="1">
      <alignment vertical="center" wrapText="1"/>
    </xf>
    <xf numFmtId="0" fontId="23" fillId="0" borderId="0" xfId="4" applyFont="1" applyAlignment="1">
      <alignment wrapText="1"/>
    </xf>
    <xf numFmtId="0" fontId="20" fillId="0" borderId="2" xfId="4" applyNumberFormat="1" applyFont="1" applyFill="1" applyBorder="1" applyAlignment="1">
      <alignment horizontal="right" vertical="center"/>
    </xf>
    <xf numFmtId="0" fontId="26" fillId="0" borderId="2" xfId="4" applyNumberFormat="1" applyFont="1" applyFill="1" applyBorder="1" applyAlignment="1">
      <alignment horizontal="right" vertical="center"/>
    </xf>
    <xf numFmtId="0" fontId="26" fillId="0" borderId="4" xfId="4" applyFont="1" applyBorder="1" applyAlignment="1">
      <alignment horizontal="center" vertical="top" wrapText="1"/>
    </xf>
    <xf numFmtId="0" fontId="17" fillId="0" borderId="2" xfId="4" applyNumberFormat="1" applyFont="1" applyBorder="1" applyAlignment="1">
      <alignment horizontal="left" vertical="center" wrapText="1"/>
    </xf>
    <xf numFmtId="4" fontId="17" fillId="0" borderId="2" xfId="4" applyNumberFormat="1" applyFont="1" applyBorder="1" applyAlignment="1">
      <alignment vertical="center" wrapText="1"/>
    </xf>
    <xf numFmtId="0" fontId="17" fillId="0" borderId="0" xfId="4" applyFont="1" applyAlignment="1">
      <alignment vertical="center"/>
    </xf>
    <xf numFmtId="4" fontId="17" fillId="0" borderId="2" xfId="4" applyNumberFormat="1" applyFont="1" applyFill="1" applyBorder="1" applyAlignment="1">
      <alignment vertical="center" wrapText="1"/>
    </xf>
    <xf numFmtId="4" fontId="26" fillId="0" borderId="2" xfId="4" applyNumberFormat="1" applyFont="1" applyBorder="1" applyAlignment="1">
      <alignment vertical="center" wrapText="1"/>
    </xf>
    <xf numFmtId="0" fontId="20" fillId="0" borderId="2" xfId="4" applyNumberFormat="1" applyFont="1" applyBorder="1" applyAlignment="1">
      <alignment horizontal="left" vertical="center"/>
    </xf>
    <xf numFmtId="0" fontId="20" fillId="0" borderId="2" xfId="4" applyNumberFormat="1" applyFont="1" applyFill="1" applyBorder="1" applyAlignment="1">
      <alignment horizontal="left" vertical="center" wrapText="1"/>
    </xf>
    <xf numFmtId="0" fontId="20" fillId="0" borderId="2" xfId="4" applyFont="1" applyFill="1" applyBorder="1" applyAlignment="1">
      <alignment horizontal="center" vertical="center" wrapText="1"/>
    </xf>
    <xf numFmtId="4" fontId="20" fillId="0" borderId="2" xfId="4" applyNumberFormat="1" applyFont="1" applyFill="1" applyBorder="1" applyAlignment="1">
      <alignment vertical="center" wrapText="1"/>
    </xf>
    <xf numFmtId="4" fontId="3" fillId="0" borderId="2" xfId="4" applyNumberFormat="1" applyFont="1" applyFill="1" applyBorder="1" applyAlignment="1">
      <alignment horizontal="right" vertical="center" wrapText="1"/>
    </xf>
    <xf numFmtId="4" fontId="20" fillId="0" borderId="2" xfId="4" applyNumberFormat="1" applyFont="1" applyFill="1" applyBorder="1" applyAlignment="1">
      <alignment vertical="center"/>
    </xf>
    <xf numFmtId="0" fontId="20" fillId="3" borderId="0" xfId="4" applyFont="1" applyFill="1" applyAlignment="1">
      <alignment vertical="center"/>
    </xf>
    <xf numFmtId="0" fontId="20" fillId="0" borderId="4" xfId="4" applyFont="1" applyBorder="1" applyAlignment="1">
      <alignment vertical="center" wrapText="1"/>
    </xf>
    <xf numFmtId="0" fontId="20" fillId="0" borderId="7" xfId="4" applyFont="1" applyBorder="1" applyAlignment="1">
      <alignment vertical="center" wrapText="1"/>
    </xf>
    <xf numFmtId="0" fontId="20" fillId="0" borderId="6" xfId="4" applyFont="1" applyBorder="1" applyAlignment="1">
      <alignment vertical="center" wrapText="1"/>
    </xf>
    <xf numFmtId="0" fontId="20" fillId="10" borderId="0" xfId="4" applyFont="1" applyFill="1" applyAlignment="1">
      <alignment vertical="center"/>
    </xf>
    <xf numFmtId="167" fontId="8" fillId="9" borderId="2" xfId="0" applyNumberFormat="1" applyFont="1" applyFill="1" applyBorder="1" applyAlignment="1">
      <alignment wrapText="1"/>
    </xf>
    <xf numFmtId="0" fontId="20" fillId="0" borderId="2" xfId="4" applyNumberFormat="1" applyFont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22" fillId="0" borderId="0" xfId="3" applyNumberFormat="1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center" wrapText="1"/>
    </xf>
    <xf numFmtId="0" fontId="5" fillId="0" borderId="15" xfId="0" applyFont="1" applyFill="1" applyBorder="1" applyAlignment="1">
      <alignment horizontal="center" wrapText="1"/>
    </xf>
    <xf numFmtId="0" fontId="5" fillId="0" borderId="16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2" fillId="0" borderId="1" xfId="3" applyNumberFormat="1" applyFont="1" applyFill="1" applyBorder="1" applyAlignment="1">
      <alignment horizontal="right" vertical="center"/>
    </xf>
    <xf numFmtId="4" fontId="6" fillId="5" borderId="3" xfId="1" applyNumberFormat="1" applyFont="1" applyFill="1" applyBorder="1" applyAlignment="1">
      <alignment horizontal="right" vertical="center" wrapText="1"/>
    </xf>
    <xf numFmtId="4" fontId="7" fillId="9" borderId="3" xfId="1" applyNumberFormat="1" applyFont="1" applyFill="1" applyBorder="1" applyAlignment="1">
      <alignment horizontal="right" vertical="center" wrapText="1"/>
    </xf>
    <xf numFmtId="4" fontId="6" fillId="6" borderId="3" xfId="1" applyNumberFormat="1" applyFont="1" applyFill="1" applyBorder="1" applyAlignment="1">
      <alignment horizontal="right" vertical="center" wrapText="1"/>
    </xf>
    <xf numFmtId="3" fontId="29" fillId="0" borderId="2" xfId="0" applyNumberFormat="1" applyFont="1" applyFill="1" applyBorder="1" applyAlignment="1">
      <alignment vertical="center" wrapText="1"/>
    </xf>
    <xf numFmtId="3" fontId="30" fillId="0" borderId="8" xfId="0" applyNumberFormat="1" applyFont="1" applyFill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Protection="1"/>
    <xf numFmtId="0" fontId="0" fillId="0" borderId="0" xfId="0" applyNumberFormat="1" applyProtection="1"/>
    <xf numFmtId="4" fontId="0" fillId="0" borderId="0" xfId="0" applyNumberFormat="1"/>
    <xf numFmtId="3" fontId="0" fillId="0" borderId="0" xfId="0" applyNumberFormat="1"/>
    <xf numFmtId="4" fontId="0" fillId="0" borderId="0" xfId="0" quotePrefix="1" applyNumberFormat="1"/>
    <xf numFmtId="0" fontId="7" fillId="2" borderId="6" xfId="0" applyNumberFormat="1" applyFont="1" applyFill="1" applyBorder="1" applyAlignment="1">
      <alignment horizontal="center" vertical="center" wrapText="1"/>
    </xf>
    <xf numFmtId="0" fontId="7" fillId="11" borderId="16" xfId="0" applyNumberFormat="1" applyFont="1" applyFill="1" applyBorder="1" applyAlignment="1">
      <alignment horizontal="center" vertical="center" wrapText="1"/>
    </xf>
    <xf numFmtId="0" fontId="20" fillId="0" borderId="4" xfId="4" applyFont="1" applyFill="1" applyBorder="1" applyAlignment="1">
      <alignment horizontal="center" vertical="center" wrapText="1"/>
    </xf>
    <xf numFmtId="0" fontId="20" fillId="0" borderId="7" xfId="4" applyFont="1" applyFill="1" applyBorder="1" applyAlignment="1">
      <alignment horizontal="center" vertical="center" wrapText="1"/>
    </xf>
    <xf numFmtId="0" fontId="20" fillId="0" borderId="6" xfId="4" applyFont="1" applyFill="1" applyBorder="1" applyAlignment="1">
      <alignment horizontal="center" vertical="center" wrapText="1"/>
    </xf>
    <xf numFmtId="0" fontId="20" fillId="0" borderId="4" xfId="4" applyFont="1" applyBorder="1" applyAlignment="1">
      <alignment horizontal="center" vertical="center" wrapText="1"/>
    </xf>
    <xf numFmtId="0" fontId="20" fillId="0" borderId="7" xfId="4" applyFont="1" applyBorder="1" applyAlignment="1">
      <alignment horizontal="center" vertical="center" wrapText="1"/>
    </xf>
    <xf numFmtId="0" fontId="20" fillId="0" borderId="6" xfId="4" applyFont="1" applyBorder="1" applyAlignment="1">
      <alignment horizontal="center" vertical="center" wrapText="1"/>
    </xf>
    <xf numFmtId="0" fontId="26" fillId="0" borderId="4" xfId="4" applyFont="1" applyBorder="1" applyAlignment="1">
      <alignment horizontal="center" vertical="center" wrapText="1"/>
    </xf>
    <xf numFmtId="0" fontId="26" fillId="0" borderId="7" xfId="4" applyFont="1" applyBorder="1" applyAlignment="1">
      <alignment horizontal="center" vertical="center" wrapText="1"/>
    </xf>
    <xf numFmtId="0" fontId="26" fillId="0" borderId="6" xfId="4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20" fillId="0" borderId="4" xfId="4" applyFont="1" applyBorder="1" applyAlignment="1">
      <alignment horizontal="center" vertical="top" wrapText="1"/>
    </xf>
    <xf numFmtId="0" fontId="20" fillId="0" borderId="7" xfId="4" applyFont="1" applyBorder="1" applyAlignment="1">
      <alignment horizontal="center" vertical="top" wrapText="1"/>
    </xf>
    <xf numFmtId="0" fontId="20" fillId="0" borderId="4" xfId="4" applyFont="1" applyFill="1" applyBorder="1" applyAlignment="1">
      <alignment horizontal="center" vertical="top" wrapText="1"/>
    </xf>
    <xf numFmtId="0" fontId="20" fillId="0" borderId="7" xfId="4" applyFont="1" applyFill="1" applyBorder="1" applyAlignment="1">
      <alignment horizontal="center" vertical="top" wrapText="1"/>
    </xf>
    <xf numFmtId="0" fontId="20" fillId="0" borderId="2" xfId="4" applyFont="1" applyBorder="1" applyAlignment="1">
      <alignment horizontal="center" vertical="center"/>
    </xf>
    <xf numFmtId="0" fontId="26" fillId="0" borderId="4" xfId="4" applyFont="1" applyBorder="1" applyAlignment="1">
      <alignment horizontal="center" vertical="top" wrapText="1"/>
    </xf>
    <xf numFmtId="0" fontId="26" fillId="0" borderId="7" xfId="4" applyFont="1" applyBorder="1" applyAlignment="1">
      <alignment horizontal="center" vertical="top" wrapText="1"/>
    </xf>
    <xf numFmtId="0" fontId="26" fillId="0" borderId="6" xfId="4" applyFont="1" applyBorder="1" applyAlignment="1">
      <alignment horizontal="center" vertical="top" wrapText="1"/>
    </xf>
    <xf numFmtId="0" fontId="20" fillId="0" borderId="9" xfId="4" applyNumberFormat="1" applyFont="1" applyFill="1" applyBorder="1" applyAlignment="1">
      <alignment horizontal="left" vertical="center" wrapText="1"/>
    </xf>
    <xf numFmtId="0" fontId="20" fillId="0" borderId="10" xfId="4" applyNumberFormat="1" applyFont="1" applyFill="1" applyBorder="1" applyAlignment="1">
      <alignment horizontal="left" vertical="center" wrapText="1"/>
    </xf>
    <xf numFmtId="0" fontId="17" fillId="0" borderId="0" xfId="4" applyFont="1" applyFill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25" fillId="0" borderId="19" xfId="4" applyFont="1" applyBorder="1" applyAlignment="1">
      <alignment horizontal="center" vertical="center"/>
    </xf>
    <xf numFmtId="0" fontId="20" fillId="0" borderId="18" xfId="4" applyFont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right" vertical="center" wrapText="1"/>
    </xf>
    <xf numFmtId="49" fontId="6" fillId="9" borderId="2" xfId="0" applyNumberFormat="1" applyFont="1" applyFill="1" applyBorder="1" applyAlignment="1">
      <alignment horizontal="right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49" fontId="6" fillId="9" borderId="2" xfId="0" applyNumberFormat="1" applyFont="1" applyFill="1" applyBorder="1" applyAlignment="1">
      <alignment horizontal="center" vertical="center" wrapText="1"/>
    </xf>
    <xf numFmtId="49" fontId="6" fillId="6" borderId="2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9" fontId="6" fillId="2" borderId="15" xfId="0" applyNumberFormat="1" applyFont="1" applyFill="1" applyBorder="1" applyAlignment="1">
      <alignment horizontal="center" vertical="center" wrapText="1"/>
    </xf>
    <xf numFmtId="49" fontId="6" fillId="2" borderId="16" xfId="0" applyNumberFormat="1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center" vertical="center" wrapText="1"/>
    </xf>
    <xf numFmtId="49" fontId="7" fillId="3" borderId="15" xfId="0" applyNumberFormat="1" applyFont="1" applyFill="1" applyBorder="1" applyAlignment="1">
      <alignment horizontal="center" vertical="center" wrapText="1"/>
    </xf>
    <xf numFmtId="49" fontId="7" fillId="3" borderId="16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49" fontId="6" fillId="6" borderId="2" xfId="0" applyNumberFormat="1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center" vertical="center" wrapText="1"/>
    </xf>
    <xf numFmtId="49" fontId="6" fillId="2" borderId="13" xfId="0" applyNumberFormat="1" applyFont="1" applyFill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vertical="center" wrapText="1"/>
    </xf>
    <xf numFmtId="49" fontId="6" fillId="7" borderId="8" xfId="0" applyNumberFormat="1" applyFont="1" applyFill="1" applyBorder="1" applyAlignment="1">
      <alignment horizontal="right" vertical="center" wrapText="1"/>
    </xf>
    <xf numFmtId="49" fontId="6" fillId="7" borderId="15" xfId="0" applyNumberFormat="1" applyFont="1" applyFill="1" applyBorder="1" applyAlignment="1">
      <alignment horizontal="right" vertical="center" wrapText="1"/>
    </xf>
    <xf numFmtId="49" fontId="6" fillId="7" borderId="16" xfId="0" applyNumberFormat="1" applyFont="1" applyFill="1" applyBorder="1" applyAlignment="1">
      <alignment horizontal="right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left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49" fontId="7" fillId="0" borderId="6" xfId="0" applyNumberFormat="1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left" vertical="center" wrapText="1"/>
    </xf>
    <xf numFmtId="0" fontId="6" fillId="2" borderId="0" xfId="0" applyNumberFormat="1" applyFont="1" applyFill="1" applyBorder="1" applyAlignment="1">
      <alignment horizontal="left" vertical="center" wrapText="1"/>
    </xf>
    <xf numFmtId="0" fontId="6" fillId="2" borderId="8" xfId="0" applyNumberFormat="1" applyFont="1" applyFill="1" applyBorder="1" applyAlignment="1">
      <alignment horizontal="center" vertical="center" wrapText="1"/>
    </xf>
    <xf numFmtId="49" fontId="14" fillId="2" borderId="8" xfId="0" applyNumberFormat="1" applyFont="1" applyFill="1" applyBorder="1" applyAlignment="1">
      <alignment horizontal="center" vertical="center" wrapText="1"/>
    </xf>
    <xf numFmtId="49" fontId="14" fillId="2" borderId="15" xfId="0" applyNumberFormat="1" applyFont="1" applyFill="1" applyBorder="1" applyAlignment="1">
      <alignment horizontal="center" vertical="center" wrapText="1"/>
    </xf>
    <xf numFmtId="49" fontId="14" fillId="2" borderId="16" xfId="0" applyNumberFormat="1" applyFont="1" applyFill="1" applyBorder="1" applyAlignment="1">
      <alignment horizontal="center" vertical="center" wrapText="1"/>
    </xf>
    <xf numFmtId="49" fontId="7" fillId="3" borderId="17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49" fontId="13" fillId="5" borderId="2" xfId="0" applyNumberFormat="1" applyFont="1" applyFill="1" applyBorder="1" applyAlignment="1">
      <alignment horizontal="right" vertical="center" wrapText="1"/>
    </xf>
    <xf numFmtId="49" fontId="13" fillId="9" borderId="2" xfId="0" applyNumberFormat="1" applyFont="1" applyFill="1" applyBorder="1" applyAlignment="1">
      <alignment horizontal="right" vertical="center" wrapText="1"/>
    </xf>
    <xf numFmtId="49" fontId="13" fillId="6" borderId="2" xfId="0" applyNumberFormat="1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right" vertical="center" wrapText="1"/>
    </xf>
    <xf numFmtId="49" fontId="2" fillId="5" borderId="2" xfId="0" applyNumberFormat="1" applyFont="1" applyFill="1" applyBorder="1" applyAlignment="1">
      <alignment horizontal="right" vertical="center" wrapText="1"/>
    </xf>
    <xf numFmtId="49" fontId="12" fillId="5" borderId="2" xfId="0" applyNumberFormat="1" applyFont="1" applyFill="1" applyBorder="1" applyAlignment="1">
      <alignment horizontal="right" vertical="center" wrapText="1"/>
    </xf>
    <xf numFmtId="49" fontId="2" fillId="9" borderId="2" xfId="0" applyNumberFormat="1" applyFont="1" applyFill="1" applyBorder="1" applyAlignment="1">
      <alignment horizontal="right" vertical="center" wrapText="1"/>
    </xf>
    <xf numFmtId="49" fontId="12" fillId="9" borderId="2" xfId="0" applyNumberFormat="1" applyFont="1" applyFill="1" applyBorder="1" applyAlignment="1">
      <alignment horizontal="right" vertical="center" wrapText="1"/>
    </xf>
    <xf numFmtId="49" fontId="2" fillId="6" borderId="2" xfId="0" applyNumberFormat="1" applyFont="1" applyFill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horizontal="center" vertical="center" wrapText="1"/>
    </xf>
    <xf numFmtId="49" fontId="12" fillId="6" borderId="2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49" fontId="5" fillId="0" borderId="18" xfId="0" applyNumberFormat="1" applyFont="1" applyFill="1" applyBorder="1" applyAlignment="1">
      <alignment horizontal="center" wrapText="1"/>
    </xf>
    <xf numFmtId="49" fontId="5" fillId="0" borderId="13" xfId="0" applyNumberFormat="1" applyFont="1" applyFill="1" applyBorder="1" applyAlignment="1">
      <alignment horizontal="center" wrapText="1"/>
    </xf>
    <xf numFmtId="49" fontId="5" fillId="0" borderId="15" xfId="0" applyNumberFormat="1" applyFont="1" applyFill="1" applyBorder="1" applyAlignment="1">
      <alignment horizontal="center" wrapText="1"/>
    </xf>
    <xf numFmtId="49" fontId="5" fillId="0" borderId="16" xfId="0" applyNumberFormat="1" applyFont="1" applyFill="1" applyBorder="1" applyAlignment="1">
      <alignment horizontal="center" wrapText="1"/>
    </xf>
  </cellXfs>
  <cellStyles count="6">
    <cellStyle name="Normal_1" xfId="2"/>
    <cellStyle name="Обычный" xfId="0" builtinId="0"/>
    <cellStyle name="Обычный 2" xfId="4"/>
    <cellStyle name="Обычный 6 3 3 3" xfId="3"/>
    <cellStyle name="Финансовый" xfId="1" builtinId="3"/>
    <cellStyle name="Финансовый 2" xfId="5"/>
  </cellStyles>
  <dxfs count="69">
    <dxf>
      <numFmt numFmtId="4" formatCode="#,##0.00"/>
    </dxf>
    <dxf>
      <border outline="0">
        <bottom style="thin">
          <color indexed="64"/>
        </bottom>
      </border>
    </dxf>
    <dxf>
      <numFmt numFmtId="4" formatCode="#,##0.00"/>
    </dxf>
    <dxf>
      <numFmt numFmtId="4" formatCode="#,##0.00"/>
    </dxf>
    <dxf>
      <border outline="0">
        <bottom style="thin">
          <color indexed="64"/>
        </bottom>
      </border>
    </dxf>
    <dxf>
      <numFmt numFmtId="4" formatCode="#,##0.00"/>
    </dxf>
    <dxf>
      <numFmt numFmtId="4" formatCode="#,##0.0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OFO_INF">
        <xsd:complexType>
          <xsd:sequence minOccurs="0">
            <xsd:element minOccurs="0" nillable="true" type="xsd:integer" name="Inst_code" form="unqualified"/>
            <xsd:element minOccurs="0" nillable="true" type="xsd:string" name="Inst_name" form="unqualified"/>
            <xsd:element minOccurs="0" nillable="true" type="xsd:integer" name="Inst_inn" form="unqualified"/>
            <xsd:element minOccurs="0" nillable="true" type="xsd:integer" name="Inst_kpp" form="unqualified"/>
            <xsd:element minOccurs="0" nillable="true" name="Dprtm_records" form="unqualified">
              <xsd:complexType>
                <xsd:sequence minOccurs="0">
                  <xsd:element minOccurs="0" nillable="true" name="Dprtm_record" form="unqualified">
                    <xsd:complexType>
                      <xsd:sequence minOccurs="0">
                        <xsd:element minOccurs="0" nillable="true" type="xsd:integer" name="Dprtm_code" form="unqualified"/>
                        <xsd:element minOccurs="0" nillable="true" type="xsd:string" name="Dprtm_name" form="unqualified"/>
                        <xsd:element minOccurs="0" nillable="true" type="xsd:integer" name="Dprtm_inn" form="unqualified"/>
                        <xsd:element minOccurs="0" nillable="true" type="xsd:integer" name="Dprtm_kpp" form="unqualified"/>
                        <xsd:element minOccurs="0" nillable="true" name="Srvc_records" form="unqualified">
                          <xsd:complexType>
                            <xsd:sequence minOccurs="0">
                              <xsd:element minOccurs="0" nillable="true" name="Srvc_record" form="unqualified">
                                <xsd:complexType>
                                  <xsd:sequence minOccurs="0">
                                    <xsd:element minOccurs="0" nillable="true" type="xsd:string" name="RegNumber" form="unqualified"/>
                                    <xsd:element minOccurs="0" nillable="true" name="Vlm_indctr_records" form="unqualified">
                                      <xsd:complexType>
                                        <xsd:sequence minOccurs="0">
                                          <xsd:element minOccurs="0" maxOccurs="unbounded" nillable="true" name="Vlm_indctr_record" form="unqualified">
                                            <xsd:complexType>
                                              <xsd:sequence minOccurs="0">
                                                <xsd:element minOccurs="0" nillable="true" type="xsd:integer" name="Vlm_indctr_code" form="unqualified"/>
                                                <xsd:element minOccurs="0" nillable="true" type="xsd:string" name="Vlm_indctr_name" form="unqualified"/>
                                                <xsd:element minOccurs="0" nillable="true" type="xsd:string" name="Vlm_indctr_name_1" form="unqualified"/>
                                                <xsd:element minOccurs="0" nillable="true" type="xsd:integer" name="Value_1" form="unqualified"/>
                                                <xsd:element minOccurs="0" nillable="true" type="xsd:integer" name="Value_2" form="unqualified"/>
                                                <xsd:element minOccurs="0" nillable="true" type="xsd:integer" name="Value_3" form="unqualified"/>
                                                <xsd:element minOccurs="0" nillable="true" type="xsd:integer" name="Kbk_code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Nsi_taxes_records" form="unqualified">
                          <xsd:complexType>
                            <xsd:sequence minOccurs="0">
                              <xsd:element minOccurs="0" maxOccurs="unbounded" nillable="true" name="Si_taxes_record" form="unqualified">
                                <xsd:complexType>
                                  <xsd:sequence minOccurs="0">
                                    <xsd:element minOccurs="0" nillable="true" type="xsd:integer" name="Kbk_code" form="unqualified"/>
                                    <xsd:element minOccurs="0" nillable="true" name="Tax_costs" form="unqualified">
                                      <xsd:complexType>
                                        <xsd:attribute name="val_1" form="unqualified" type="xsd:string"/>
                                        <xsd:attribute name="val_2" form="unqualified" type="xsd:string"/>
                                        <xsd:attribute name="val_3" form="unqualified" type="xsd:string"/>
                                      </xsd:complexType>
                                    </xsd:element>
                                    <xsd:element minOccurs="0" nillable="true" name="Energy_сosts10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Energy_сosts50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Gz_gra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Gz_income" form="unqualified">
                                      <xsd:complexType>
                                        <xsd:attribute name="val_1" form="unqualified" type="xsd:string"/>
                                        <xsd:attribute name="val_2" form="unqualified" type="xsd:string"/>
                                        <xsd:attribute name="val_3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Alignmt_coeff_records" form="unqualified">
                          <xsd:complexType>
                            <xsd:sequence minOccurs="0">
                              <xsd:element minOccurs="0" maxOccurs="unbounded" nillable="true" name="Alignmt_coeff_record" form="unqualified">
                                <xsd:complexType>
                                  <xsd:sequence minOccurs="0">
                                    <xsd:element minOccurs="0" nillable="true" type="xsd:integer" name="Kbk_code" form="unqualified"/>
                                    <xsd:element minOccurs="0" nillable="true" name="Not_Mltr_Pm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Mltr_Pm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Dpndt_Pm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Insrns_Pm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Othr_Pm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Mz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Gsm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Fr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Inz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Ku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Sni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Socdi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Rpv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Us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Tu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Pnz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Branch_records" form="unqualified">
                          <xsd:complexType>
                            <xsd:sequence minOccurs="0">
                              <xsd:element minOccurs="0" nillable="true" name="Branch_record" form="unqualified">
                                <xsd:complexType>
                                  <xsd:sequence minOccurs="0">
                                    <xsd:element minOccurs="0" nillable="true" type="xsd:integer" name="Branch_code" form="unqualified"/>
                                    <xsd:element minOccurs="0" nillable="true" type="xsd:string" name="Branch_name" form="unqualified"/>
                                    <xsd:element minOccurs="0" nillable="true" type="xsd:integer" name="Branch_inn" form="unqualified"/>
                                    <xsd:element minOccurs="0" nillable="true" type="xsd:integer" name="Branch_kpp" form="unqualified"/>
                                    <xsd:element minOccurs="0" nillable="true" name="Srvc_records" form="unqualified">
                                      <xsd:complexType>
                                        <xsd:sequence minOccurs="0">
                                          <xsd:element minOccurs="0" nillable="true" name="Srvc_record" form="unqualified">
                                            <xsd:complexType>
                                              <xsd:sequence minOccurs="0">
                                                <xsd:element minOccurs="0" nillable="true" type="xsd:string" name="RegNumber" form="unqualified"/>
                                                <xsd:element minOccurs="0" nillable="true" name="Vlm_indctr_records" form="unqualified">
                                                  <xsd:complexType>
                                                    <xsd:sequence minOccurs="0">
                                                      <xsd:element minOccurs="0" nillable="true" name="Vlm_indctr_record" form="unqualified">
                                                        <xsd:complexType>
                                                          <xsd:sequence minOccurs="0">
                                                            <xsd:element minOccurs="0" nillable="true" type="xsd:integer" name="Vlm_indctr_code" form="unqualified"/>
                                                            <xsd:element minOccurs="0" nillable="true" type="xsd:string" name="Vlm_indctr_name" form="unqualified"/>
                                                            <xsd:element minOccurs="0" nillable="true" type="xsd:string" name="Vlm_indctr_name_1" form="unqualified"/>
                                                            <xsd:element minOccurs="0" nillable="true" type="xsd:integer" name="Value_1" form="unqualified"/>
                                                            <xsd:element minOccurs="0" nillable="true" type="xsd:integer" name="Value_2" form="unqualified"/>
                                                            <xsd:element minOccurs="0" nillable="true" type="xsd:integer" name="Value_3" form="unqualified"/>
                                                            <xsd:element minOccurs="0" nillable="true" type="xsd:integer" name="Kbk_code" form="unqualified"/>
                                                          </xsd:sequence>
                                                        </xsd:complexType>
                                                      </xsd:element>
                                                    </xsd:sequence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Nsi_taxes_records" form="unqualified">
                                      <xsd:complexType>
                                        <xsd:sequence minOccurs="0">
                                          <xsd:element minOccurs="0" maxOccurs="unbounded" nillable="true" name="Si_taxes_record" form="unqualified">
                                            <xsd:complexType>
                                              <xsd:sequence minOccurs="0">
                                                <xsd:element minOccurs="0" nillable="true" type="xsd:integer" name="Kbk_code" form="unqualified"/>
                                                <xsd:element minOccurs="0" nillable="true" name="Tax_costs" form="unqualified">
                                                  <xsd:complexType>
                                                    <xsd:attribute name="val_1" form="unqualified" type="xsd:string"/>
                                                    <xsd:attribute name="val_2" form="unqualified" type="xsd:string"/>
                                                    <xsd:attribute name="val_3" form="unqualified" type="xsd:string"/>
                                                  </xsd:complexType>
                                                </xsd:element>
                                                <xsd:element minOccurs="0" nillable="true" name="Energy_сosts10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Energy_сosts50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Gz_gra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Gz_income" form="unqualified">
                                                  <xsd:complexType>
                                                    <xsd:attribute name="val_1" form="unqualified" type="xsd:string"/>
                                                    <xsd:attribute name="val_2" form="unqualified" type="xsd:string"/>
                                                    <xsd:attribute name="val_3" form="unqualified" type="xsd:string"/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Alignmt_coeff_records" form="unqualified">
                                      <xsd:complexType>
                                        <xsd:sequence minOccurs="0">
                                          <xsd:element minOccurs="0" maxOccurs="unbounded" nillable="true" name="Alignmt_coeff_record" form="unqualified">
                                            <xsd:complexType>
                                              <xsd:sequence minOccurs="0">
                                                <xsd:element minOccurs="0" nillable="true" type="xsd:integer" name="Kbk_code" form="unqualified"/>
                                                <xsd:element minOccurs="0" nillable="true" name="Not_Mltr_Pm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Mltr_Pm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Dpndt_Pm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Insrns_Pm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Othr_Pm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Mz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Gsm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Fr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Inz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Ku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Sni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Socdi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Rpv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Us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Tu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Pnz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7" Name="OFO_INF_карта" RootElement="OFO_INF" SchemaID="Schema3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Таблица1" displayName="Таблица1" ref="A1:A13" totalsRowShown="0">
  <autoFilter ref="A1:A13"/>
  <tableColumns count="1">
    <tableColumn id="1" name="код_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Таблица13" displayName="Таблица13" ref="AZ1:BA13" totalsRowShown="0" headerRowDxfId="13" headerRowBorderDxfId="12" tableBorderDxfId="11">
  <autoFilter ref="AZ1:BA13"/>
  <tableColumns count="2">
    <tableColumn id="1" name="УС_3" dataDxfId="10"/>
    <tableColumn id="2" name="ТУ_3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Таблица31" displayName="Таблица31" ref="A1:A12" totalsRowShown="0">
  <autoFilter ref="A1:A12"/>
  <tableColumns count="1">
    <tableColumn id="1" name="код_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2" name="Таблица32" displayName="Таблица32" ref="T1:T12" totalsRowShown="0" headerRowDxfId="8" headerRowBorderDxfId="7">
  <autoFilter ref="T1:T12"/>
  <tableColumns count="1">
    <tableColumn id="1" name="ОТ1_1" dataDxfId="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Таблица2" displayName="Таблица2" ref="AF1:AF12" totalsRowShown="0" headerRowDxfId="5" headerRowBorderDxfId="4">
  <autoFilter ref="AF1:AF12"/>
  <tableColumns count="1">
    <tableColumn id="1" name="ОТ1_2" dataDxfId="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" name="Таблица3" displayName="Таблица3" ref="AR1:AR12" tableType="xml" totalsRowShown="0" headerRowDxfId="2" headerRowBorderDxfId="1" connectionId="7">
  <autoFilter ref="AR1:AR12"/>
  <tableColumns count="1">
    <tableColumn id="1" uniqueName="val_3" name="ОТ1_3" dataDxfId="0">
      <xmlColumnPr mapId="7" xpath="/OFO_INF/Dprtm_records/Dprtm_record/Alignmt_coeff_records/Alignmt_coeff_record/Insrns_Pmnt/@val_3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T1:Z13" totalsRowShown="0" headerRowDxfId="68" headerRowBorderDxfId="67" tableBorderDxfId="66">
  <autoFilter ref="T1:Z13"/>
  <tableColumns count="7">
    <tableColumn id="1" name="ОТ1_1" dataDxfId="65"/>
    <tableColumn id="2" name="МЗ_1" dataDxfId="64"/>
    <tableColumn id="3" name="ФР1_1" dataDxfId="63"/>
    <tableColumn id="4" name="ИНЗ_1" dataDxfId="62"/>
    <tableColumn id="5" name="КУ_1" dataDxfId="61"/>
    <tableColumn id="6" name="СНИ_1" dataDxfId="60"/>
    <tableColumn id="7" name="СОЦДИ_1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Таблица6" displayName="Таблица6" ref="AF1:AL13" totalsRowShown="0" headerRowDxfId="58" headerRowBorderDxfId="57" tableBorderDxfId="56">
  <autoFilter ref="AF1:AL13"/>
  <tableColumns count="7">
    <tableColumn id="1" name="ОТ1_2" dataDxfId="55"/>
    <tableColumn id="2" name="МЗ_2" dataDxfId="54"/>
    <tableColumn id="3" name="ФР1_2" dataDxfId="53"/>
    <tableColumn id="4" name="ИНЗ_2" dataDxfId="52"/>
    <tableColumn id="5" name="КУ_2" dataDxfId="51"/>
    <tableColumn id="6" name="СНИ_2" dataDxfId="50"/>
    <tableColumn id="7" name="СОЦДИ_2" dataDxfId="4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Таблица7" displayName="Таблица7" ref="AR1:AX13" totalsRowShown="0" headerRowDxfId="48" headerRowBorderDxfId="47" tableBorderDxfId="46">
  <autoFilter ref="AR1:AX13"/>
  <tableColumns count="7">
    <tableColumn id="1" name="ОТ1_3" dataDxfId="45"/>
    <tableColumn id="2" name="МЗ_3" dataDxfId="44"/>
    <tableColumn id="3" name="ФР1_3" dataDxfId="43"/>
    <tableColumn id="4" name="ИНЗ_3" dataDxfId="42"/>
    <tableColumn id="5" name="КУ_3" dataDxfId="41"/>
    <tableColumn id="6" name="СНИ_3" dataDxfId="40"/>
    <tableColumn id="7" name="СОЦДИ_3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Таблица8" displayName="Таблица8" ref="AD1:AE13" totalsRowShown="0" headerRowDxfId="38" headerRowBorderDxfId="37" tableBorderDxfId="36">
  <autoFilter ref="AD1:AE13"/>
  <tableColumns count="2">
    <tableColumn id="1" name="ОТ2_1" dataDxfId="35"/>
    <tableColumn id="2" name="ПНЗ_1" dataDxfId="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Таблица9" displayName="Таблица9" ref="AP1:AQ13" totalsRowShown="0" headerRowDxfId="33" headerRowBorderDxfId="32" tableBorderDxfId="31">
  <autoFilter ref="AP1:AQ13"/>
  <tableColumns count="2">
    <tableColumn id="1" name="ОТ2_2" dataDxfId="30"/>
    <tableColumn id="2" name="ПНЗ_2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Таблица10" displayName="Таблица10" ref="BB1:BC13" totalsRowShown="0" headerRowDxfId="28" headerRowBorderDxfId="27" tableBorderDxfId="26">
  <autoFilter ref="BB1:BC13"/>
  <tableColumns count="2">
    <tableColumn id="1" name="ОТ2_3" dataDxfId="25"/>
    <tableColumn id="2" name="ПНЗ_3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Таблица11" displayName="Таблица11" ref="AB1:AC13" totalsRowShown="0" headerRowDxfId="23" headerRowBorderDxfId="22" tableBorderDxfId="21">
  <autoFilter ref="AB1:AC13"/>
  <tableColumns count="2">
    <tableColumn id="1" name="УС_1" dataDxfId="20"/>
    <tableColumn id="2" name="ТУ_1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Таблица12" displayName="Таблица12" ref="AN1:AO13" totalsRowShown="0" headerRowDxfId="18" headerRowBorderDxfId="17" tableBorderDxfId="16">
  <autoFilter ref="AN1:AO13"/>
  <tableColumns count="2">
    <tableColumn id="1" name="УС_2" dataDxfId="15"/>
    <tableColumn id="2" name="ТУ_2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E18"/>
  <sheetViews>
    <sheetView tabSelected="1" workbookViewId="0">
      <selection activeCell="E2" sqref="E1:AE2"/>
    </sheetView>
  </sheetViews>
  <sheetFormatPr defaultRowHeight="15" x14ac:dyDescent="0.25"/>
  <sheetData>
    <row r="2" spans="1:31" x14ac:dyDescent="0.25">
      <c r="A2" t="s">
        <v>328</v>
      </c>
      <c r="E2">
        <v>29</v>
      </c>
      <c r="F2">
        <v>29</v>
      </c>
      <c r="G2">
        <v>29</v>
      </c>
      <c r="H2">
        <v>10773.104893401014</v>
      </c>
      <c r="I2">
        <v>0</v>
      </c>
      <c r="J2">
        <v>0</v>
      </c>
      <c r="K2">
        <v>1524186.8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7182.0699289340109</v>
      </c>
      <c r="S2">
        <v>0</v>
      </c>
      <c r="T2">
        <v>312.39999999999998</v>
      </c>
      <c r="U2">
        <v>0</v>
      </c>
      <c r="V2">
        <v>0</v>
      </c>
      <c r="W2">
        <v>44201.4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208.3</v>
      </c>
      <c r="AE2">
        <v>0</v>
      </c>
    </row>
    <row r="3" spans="1:31" x14ac:dyDescent="0.25">
      <c r="A3" t="s">
        <v>328</v>
      </c>
      <c r="E3">
        <v>0</v>
      </c>
      <c r="F3">
        <v>0</v>
      </c>
      <c r="G3">
        <v>0</v>
      </c>
      <c r="H3">
        <v>21546.209786802028</v>
      </c>
      <c r="I3">
        <v>0</v>
      </c>
      <c r="J3">
        <v>0</v>
      </c>
      <c r="K3">
        <v>15241868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14364.13985786802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328</v>
      </c>
      <c r="E4">
        <v>1154</v>
      </c>
      <c r="F4">
        <v>1154</v>
      </c>
      <c r="G4">
        <v>1154</v>
      </c>
      <c r="H4">
        <v>10773.104893401014</v>
      </c>
      <c r="I4">
        <v>0</v>
      </c>
      <c r="J4">
        <v>0</v>
      </c>
      <c r="K4">
        <v>1524186.8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7182.0699289340109</v>
      </c>
      <c r="S4">
        <v>0</v>
      </c>
      <c r="T4">
        <v>12432.2</v>
      </c>
      <c r="U4">
        <v>0</v>
      </c>
      <c r="V4">
        <v>0</v>
      </c>
      <c r="W4">
        <v>1758911.6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8288.1</v>
      </c>
      <c r="AE4">
        <v>0</v>
      </c>
    </row>
    <row r="5" spans="1:31" x14ac:dyDescent="0.25">
      <c r="A5" t="s">
        <v>328</v>
      </c>
      <c r="E5">
        <v>2</v>
      </c>
      <c r="H5">
        <v>21546.209786802028</v>
      </c>
      <c r="I5">
        <v>0</v>
      </c>
      <c r="J5">
        <v>0</v>
      </c>
      <c r="K5">
        <v>15241868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14364.13985786802</v>
      </c>
      <c r="S5">
        <v>0</v>
      </c>
      <c r="T5">
        <v>43.1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328</v>
      </c>
      <c r="F6">
        <v>2</v>
      </c>
      <c r="H6">
        <v>21546.209786802028</v>
      </c>
      <c r="I6">
        <v>0</v>
      </c>
      <c r="J6">
        <v>0</v>
      </c>
      <c r="K6">
        <v>15241868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14364.13985786802</v>
      </c>
      <c r="S6">
        <v>0</v>
      </c>
      <c r="T6">
        <v>43.1</v>
      </c>
      <c r="U6">
        <v>0</v>
      </c>
      <c r="V6">
        <v>0</v>
      </c>
      <c r="W6">
        <v>30483.7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28.7</v>
      </c>
      <c r="AE6">
        <v>0</v>
      </c>
    </row>
    <row r="7" spans="1:31" x14ac:dyDescent="0.25">
      <c r="A7" t="s">
        <v>328</v>
      </c>
      <c r="G7">
        <v>1</v>
      </c>
      <c r="H7">
        <v>21546.209786802028</v>
      </c>
      <c r="I7">
        <v>0</v>
      </c>
      <c r="J7">
        <v>0</v>
      </c>
      <c r="K7">
        <v>15241868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14364.13985786802</v>
      </c>
      <c r="S7">
        <v>0</v>
      </c>
      <c r="T7">
        <v>21.5</v>
      </c>
      <c r="U7">
        <v>0</v>
      </c>
      <c r="V7">
        <v>0</v>
      </c>
      <c r="W7">
        <v>15241.9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14.4</v>
      </c>
      <c r="AE7">
        <v>0</v>
      </c>
    </row>
    <row r="8" spans="1:31" x14ac:dyDescent="0.25">
      <c r="A8" t="s">
        <v>328</v>
      </c>
      <c r="E8">
        <v>10</v>
      </c>
      <c r="F8">
        <v>10</v>
      </c>
      <c r="G8">
        <v>10</v>
      </c>
      <c r="H8">
        <v>253383.42709279183</v>
      </c>
      <c r="I8">
        <v>370000</v>
      </c>
      <c r="J8">
        <v>0</v>
      </c>
      <c r="K8">
        <v>19926290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168744.84629498128</v>
      </c>
      <c r="S8">
        <v>0</v>
      </c>
      <c r="T8">
        <v>2533.8000000000002</v>
      </c>
      <c r="U8">
        <v>3700</v>
      </c>
      <c r="V8">
        <v>0</v>
      </c>
      <c r="W8">
        <v>199262.9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1687.4</v>
      </c>
      <c r="AE8">
        <v>0</v>
      </c>
    </row>
    <row r="9" spans="1:31" x14ac:dyDescent="0.25">
      <c r="A9" t="s">
        <v>328</v>
      </c>
      <c r="E9">
        <v>824</v>
      </c>
      <c r="F9">
        <v>824</v>
      </c>
      <c r="G9">
        <v>824</v>
      </c>
      <c r="H9">
        <v>253383.42709279183</v>
      </c>
      <c r="I9">
        <v>370000</v>
      </c>
      <c r="J9">
        <v>0</v>
      </c>
      <c r="K9">
        <v>3055000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168744.84629498128</v>
      </c>
      <c r="S9">
        <v>0</v>
      </c>
      <c r="T9">
        <v>208787.9</v>
      </c>
      <c r="U9">
        <v>304880</v>
      </c>
      <c r="V9">
        <v>0</v>
      </c>
      <c r="W9">
        <v>2517320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139045.79999999999</v>
      </c>
      <c r="AE9">
        <v>0</v>
      </c>
    </row>
    <row r="10" spans="1:31" x14ac:dyDescent="0.25">
      <c r="A10" t="s">
        <v>328</v>
      </c>
      <c r="E10">
        <v>350625</v>
      </c>
      <c r="F10">
        <v>350625</v>
      </c>
      <c r="G10">
        <v>350625</v>
      </c>
      <c r="H10">
        <v>1325.2</v>
      </c>
      <c r="I10">
        <v>1152.2</v>
      </c>
      <c r="J10">
        <v>8.6</v>
      </c>
      <c r="K10">
        <v>30.1</v>
      </c>
      <c r="L10">
        <v>522.20000000000005</v>
      </c>
      <c r="M10">
        <v>276.39999999999998</v>
      </c>
      <c r="N10">
        <v>9.1</v>
      </c>
      <c r="O10">
        <v>49.4</v>
      </c>
      <c r="P10">
        <v>12.9</v>
      </c>
      <c r="Q10">
        <v>24.3</v>
      </c>
      <c r="R10">
        <v>722.2</v>
      </c>
      <c r="S10">
        <v>1073.5999999999999</v>
      </c>
      <c r="T10">
        <v>464648.3</v>
      </c>
      <c r="U10">
        <v>403990.1</v>
      </c>
      <c r="V10">
        <v>3015.4</v>
      </c>
      <c r="W10">
        <v>10553.8</v>
      </c>
      <c r="X10">
        <v>183096.4</v>
      </c>
      <c r="Y10">
        <v>96912.8</v>
      </c>
      <c r="Z10">
        <v>3190.7</v>
      </c>
      <c r="AA10">
        <v>17320.900000000001</v>
      </c>
      <c r="AB10">
        <v>4523.1000000000004</v>
      </c>
      <c r="AC10">
        <v>8520.2000000000007</v>
      </c>
      <c r="AD10">
        <v>253221.4</v>
      </c>
      <c r="AE10">
        <v>376431</v>
      </c>
    </row>
    <row r="11" spans="1:31" x14ac:dyDescent="0.25">
      <c r="A11" t="s">
        <v>328</v>
      </c>
      <c r="E11">
        <v>21850</v>
      </c>
      <c r="F11">
        <v>21850</v>
      </c>
      <c r="G11">
        <v>21850</v>
      </c>
      <c r="H11">
        <v>0</v>
      </c>
      <c r="I11">
        <v>0</v>
      </c>
      <c r="J11">
        <v>0</v>
      </c>
      <c r="K11">
        <v>20000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437000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328</v>
      </c>
      <c r="E12">
        <v>7175</v>
      </c>
      <c r="H12">
        <v>0</v>
      </c>
      <c r="I12">
        <v>109480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785519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328</v>
      </c>
      <c r="F13">
        <v>7175</v>
      </c>
      <c r="H13">
        <v>0</v>
      </c>
      <c r="I13">
        <v>109480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785519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328</v>
      </c>
      <c r="G14">
        <v>7175</v>
      </c>
      <c r="H14">
        <v>0</v>
      </c>
      <c r="I14">
        <v>109480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785519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328</v>
      </c>
      <c r="E15">
        <v>0</v>
      </c>
      <c r="F15">
        <v>0</v>
      </c>
      <c r="G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328</v>
      </c>
      <c r="E16">
        <v>4</v>
      </c>
      <c r="F16">
        <v>4</v>
      </c>
      <c r="G16">
        <v>4</v>
      </c>
      <c r="T16">
        <v>0</v>
      </c>
      <c r="U16">
        <v>36021.4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328</v>
      </c>
      <c r="E17">
        <v>3600</v>
      </c>
      <c r="F17">
        <v>3600</v>
      </c>
      <c r="G17">
        <v>3600</v>
      </c>
      <c r="H17">
        <v>1163720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4189392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332</v>
      </c>
      <c r="E18">
        <v>265</v>
      </c>
      <c r="F18">
        <v>265</v>
      </c>
      <c r="G18">
        <v>265</v>
      </c>
      <c r="H18">
        <v>715867.41</v>
      </c>
      <c r="I18">
        <v>792304.97</v>
      </c>
      <c r="J18">
        <v>571656.15</v>
      </c>
      <c r="K18">
        <v>525554.66999999993</v>
      </c>
      <c r="L18">
        <v>29183.75</v>
      </c>
      <c r="M18">
        <v>933.97</v>
      </c>
      <c r="N18">
        <v>163901.26999999999</v>
      </c>
      <c r="O18">
        <v>6882.45</v>
      </c>
      <c r="P18">
        <v>41158.39</v>
      </c>
      <c r="Q18">
        <v>0</v>
      </c>
      <c r="R18">
        <v>437770.2</v>
      </c>
      <c r="S18">
        <v>22075.74</v>
      </c>
      <c r="T18">
        <v>189704.9</v>
      </c>
      <c r="U18">
        <v>209960.8</v>
      </c>
      <c r="V18">
        <v>151488.9</v>
      </c>
      <c r="W18">
        <v>139272</v>
      </c>
      <c r="X18">
        <v>7733.7</v>
      </c>
      <c r="Y18">
        <v>247.5</v>
      </c>
      <c r="Z18">
        <v>43433.8</v>
      </c>
      <c r="AA18">
        <v>1823.8</v>
      </c>
      <c r="AB18">
        <v>10907</v>
      </c>
      <c r="AC18">
        <v>0</v>
      </c>
      <c r="AD18">
        <v>116009.1</v>
      </c>
      <c r="AE18">
        <v>5850.1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IT20"/>
  <sheetViews>
    <sheetView view="pageBreakPreview" zoomScale="60" zoomScaleNormal="70" workbookViewId="0">
      <selection activeCell="C14" sqref="C14:C19"/>
    </sheetView>
  </sheetViews>
  <sheetFormatPr defaultColWidth="9.140625" defaultRowHeight="15" x14ac:dyDescent="0.25"/>
  <cols>
    <col min="1" max="1" width="26.140625" style="50" customWidth="1"/>
    <col min="2" max="2" width="20.85546875" style="50" customWidth="1"/>
    <col min="3" max="3" width="48" style="50" customWidth="1"/>
    <col min="4" max="6" width="9.7109375" style="50" customWidth="1"/>
    <col min="7" max="7" width="15.7109375" style="50" customWidth="1"/>
    <col min="8" max="10" width="15.42578125" style="50" customWidth="1"/>
    <col min="11" max="11" width="14" style="50" customWidth="1"/>
    <col min="12" max="12" width="12.85546875" style="50" customWidth="1"/>
    <col min="13" max="13" width="12.28515625" style="50" customWidth="1"/>
    <col min="14" max="14" width="12.140625" style="50" customWidth="1"/>
    <col min="15" max="15" width="11.7109375" style="50" customWidth="1"/>
    <col min="16" max="16" width="15.5703125" style="50" customWidth="1"/>
    <col min="17" max="17" width="13.140625" style="50" customWidth="1"/>
    <col min="18" max="18" width="14" style="50" customWidth="1"/>
    <col min="19" max="19" width="16.42578125" style="50" customWidth="1"/>
    <col min="20" max="20" width="14.85546875" style="50" customWidth="1"/>
    <col min="21" max="254" width="9.140625" style="50" customWidth="1"/>
    <col min="255" max="16384" width="9.140625" style="51"/>
  </cols>
  <sheetData>
    <row r="1" spans="1:21" ht="15.75" customHeight="1" x14ac:dyDescent="0.25">
      <c r="A1" s="54"/>
      <c r="B1" s="54"/>
      <c r="C1" s="308" t="s">
        <v>242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54"/>
      <c r="S1" s="54"/>
      <c r="T1" s="54"/>
    </row>
    <row r="2" spans="1:21" ht="31.5" customHeight="1" x14ac:dyDescent="0.25">
      <c r="A2" s="54"/>
      <c r="B2" s="54"/>
      <c r="C2" s="55" t="s">
        <v>0</v>
      </c>
      <c r="D2" s="421" t="s">
        <v>51</v>
      </c>
      <c r="E2" s="421"/>
      <c r="F2" s="421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  <c r="T2" s="422"/>
    </row>
    <row r="3" spans="1:21" ht="31.5" customHeight="1" x14ac:dyDescent="0.25">
      <c r="A3" s="54"/>
      <c r="B3" s="54"/>
      <c r="C3" s="55"/>
      <c r="D3" s="56"/>
      <c r="E3" s="56"/>
      <c r="F3" s="56"/>
      <c r="G3" s="57"/>
      <c r="H3" s="57"/>
      <c r="I3" s="199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1" ht="31.5" customHeight="1" x14ac:dyDescent="0.25">
      <c r="A4" s="401" t="s">
        <v>2</v>
      </c>
      <c r="B4" s="401" t="s">
        <v>54</v>
      </c>
      <c r="C4" s="401" t="s">
        <v>3</v>
      </c>
      <c r="D4" s="402" t="s">
        <v>55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0" t="s">
        <v>21</v>
      </c>
    </row>
    <row r="5" spans="1:21" ht="15" customHeight="1" x14ac:dyDescent="0.25">
      <c r="A5" s="401"/>
      <c r="B5" s="401"/>
      <c r="C5" s="401"/>
      <c r="D5" s="263" t="s">
        <v>28</v>
      </c>
      <c r="E5" s="263" t="s">
        <v>29</v>
      </c>
      <c r="F5" s="263" t="s">
        <v>241</v>
      </c>
      <c r="G5" s="38" t="s">
        <v>4</v>
      </c>
      <c r="H5" s="38" t="s">
        <v>5</v>
      </c>
      <c r="I5" s="38" t="s">
        <v>115</v>
      </c>
      <c r="J5" s="38" t="s">
        <v>6</v>
      </c>
      <c r="K5" s="38" t="s">
        <v>7</v>
      </c>
      <c r="L5" s="38" t="s">
        <v>8</v>
      </c>
      <c r="M5" s="38" t="s">
        <v>9</v>
      </c>
      <c r="N5" s="38" t="s">
        <v>101</v>
      </c>
      <c r="O5" s="38" t="s">
        <v>11</v>
      </c>
      <c r="P5" s="38" t="s">
        <v>12</v>
      </c>
      <c r="Q5" s="38" t="s">
        <v>13</v>
      </c>
      <c r="R5" s="38" t="s">
        <v>14</v>
      </c>
      <c r="S5" s="37" t="s">
        <v>15</v>
      </c>
      <c r="T5" s="400"/>
    </row>
    <row r="6" spans="1:21" ht="15.75" customHeight="1" x14ac:dyDescent="0.25">
      <c r="A6" s="415" t="s">
        <v>81</v>
      </c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7"/>
    </row>
    <row r="7" spans="1:21" ht="31.5" customHeight="1" x14ac:dyDescent="0.25">
      <c r="A7" s="420" t="s">
        <v>47</v>
      </c>
      <c r="B7" s="420" t="s">
        <v>114</v>
      </c>
      <c r="C7" s="23" t="s">
        <v>48</v>
      </c>
      <c r="D7" s="385" t="s">
        <v>31</v>
      </c>
      <c r="E7" s="386"/>
      <c r="F7" s="387"/>
      <c r="G7" s="24">
        <f>Лист1!F15</f>
        <v>1325.2</v>
      </c>
      <c r="H7" s="24">
        <f>Лист1!G15</f>
        <v>1152.2</v>
      </c>
      <c r="I7" s="24">
        <f>Лист1!H15</f>
        <v>8.6</v>
      </c>
      <c r="J7" s="24">
        <f>Лист1!I15</f>
        <v>30.1</v>
      </c>
      <c r="K7" s="24">
        <f>Лист1!J15</f>
        <v>522.20000000000005</v>
      </c>
      <c r="L7" s="24">
        <f>Лист1!K15</f>
        <v>276.39999999999998</v>
      </c>
      <c r="M7" s="24">
        <f>Лист1!L15</f>
        <v>9.1</v>
      </c>
      <c r="N7" s="24">
        <f>Лист1!M15</f>
        <v>49.4</v>
      </c>
      <c r="O7" s="24">
        <f>Лист1!N15</f>
        <v>12.9</v>
      </c>
      <c r="P7" s="24">
        <f>Лист1!O15</f>
        <v>24.3</v>
      </c>
      <c r="Q7" s="24">
        <f>Лист1!P15</f>
        <v>722.2</v>
      </c>
      <c r="R7" s="24">
        <f>Лист1!Q15</f>
        <v>1073.5999999999999</v>
      </c>
      <c r="S7" s="25">
        <f>SUM(G7:R7)</f>
        <v>5206.2000000000007</v>
      </c>
      <c r="T7" s="176"/>
    </row>
    <row r="8" spans="1:21" ht="47.25" customHeight="1" x14ac:dyDescent="0.25">
      <c r="A8" s="420"/>
      <c r="B8" s="420"/>
      <c r="C8" s="409" t="s">
        <v>49</v>
      </c>
      <c r="D8" s="166">
        <v>95601</v>
      </c>
      <c r="E8" s="166"/>
      <c r="F8" s="166"/>
      <c r="G8" s="167">
        <f>ROUND($D8*G$7/1000,1)</f>
        <v>126690.4</v>
      </c>
      <c r="H8" s="167">
        <f t="shared" ref="H8:R8" si="0">ROUND($D8*H$7/1000,1)</f>
        <v>110151.5</v>
      </c>
      <c r="I8" s="167">
        <f t="shared" si="0"/>
        <v>822.2</v>
      </c>
      <c r="J8" s="167">
        <f t="shared" si="0"/>
        <v>2877.6</v>
      </c>
      <c r="K8" s="167">
        <f t="shared" si="0"/>
        <v>49922.8</v>
      </c>
      <c r="L8" s="167">
        <f t="shared" si="0"/>
        <v>26424.1</v>
      </c>
      <c r="M8" s="167">
        <f t="shared" si="0"/>
        <v>870</v>
      </c>
      <c r="N8" s="167">
        <f t="shared" si="0"/>
        <v>4722.7</v>
      </c>
      <c r="O8" s="167">
        <f t="shared" si="0"/>
        <v>1233.3</v>
      </c>
      <c r="P8" s="167">
        <f t="shared" si="0"/>
        <v>2323.1</v>
      </c>
      <c r="Q8" s="167">
        <f t="shared" si="0"/>
        <v>69043</v>
      </c>
      <c r="R8" s="167">
        <f t="shared" si="0"/>
        <v>102637.2</v>
      </c>
      <c r="S8" s="85">
        <f>SUM(G8:R8)</f>
        <v>497717.89999999997</v>
      </c>
      <c r="T8" s="85"/>
    </row>
    <row r="9" spans="1:21" ht="47.25" customHeight="1" x14ac:dyDescent="0.25">
      <c r="A9" s="420"/>
      <c r="B9" s="420"/>
      <c r="C9" s="410"/>
      <c r="D9" s="166"/>
      <c r="E9" s="166">
        <v>97089</v>
      </c>
      <c r="F9" s="166"/>
      <c r="G9" s="167">
        <f>ROUND($E9*G$7/1000,1)</f>
        <v>128662.3</v>
      </c>
      <c r="H9" s="167">
        <f t="shared" ref="H9:R9" si="1">ROUND($E9*H$7/1000,1)</f>
        <v>111865.9</v>
      </c>
      <c r="I9" s="167">
        <f t="shared" si="1"/>
        <v>835</v>
      </c>
      <c r="J9" s="167">
        <f t="shared" si="1"/>
        <v>2922.4</v>
      </c>
      <c r="K9" s="167">
        <f t="shared" si="1"/>
        <v>50699.9</v>
      </c>
      <c r="L9" s="167">
        <f t="shared" si="1"/>
        <v>26835.4</v>
      </c>
      <c r="M9" s="167">
        <f t="shared" si="1"/>
        <v>883.5</v>
      </c>
      <c r="N9" s="167">
        <f t="shared" si="1"/>
        <v>4796.2</v>
      </c>
      <c r="O9" s="167">
        <f t="shared" si="1"/>
        <v>1252.4000000000001</v>
      </c>
      <c r="P9" s="167">
        <f t="shared" si="1"/>
        <v>2359.3000000000002</v>
      </c>
      <c r="Q9" s="167">
        <f t="shared" si="1"/>
        <v>70117.7</v>
      </c>
      <c r="R9" s="167">
        <f t="shared" si="1"/>
        <v>104234.8</v>
      </c>
      <c r="S9" s="85">
        <f t="shared" ref="S9:S13" si="2">SUM(G9:R9)</f>
        <v>505464.80000000005</v>
      </c>
      <c r="T9" s="85"/>
    </row>
    <row r="10" spans="1:21" ht="47.25" customHeight="1" x14ac:dyDescent="0.25">
      <c r="A10" s="420"/>
      <c r="B10" s="420"/>
      <c r="C10" s="411"/>
      <c r="D10" s="166"/>
      <c r="E10" s="166"/>
      <c r="F10" s="166">
        <v>97089</v>
      </c>
      <c r="G10" s="167">
        <f>ROUND($F10*G$7/1000,1)</f>
        <v>128662.3</v>
      </c>
      <c r="H10" s="167">
        <f t="shared" ref="H10:R10" si="3">ROUND($F10*H$7/1000,1)</f>
        <v>111865.9</v>
      </c>
      <c r="I10" s="167">
        <f t="shared" si="3"/>
        <v>835</v>
      </c>
      <c r="J10" s="167">
        <f t="shared" si="3"/>
        <v>2922.4</v>
      </c>
      <c r="K10" s="167">
        <f t="shared" si="3"/>
        <v>50699.9</v>
      </c>
      <c r="L10" s="167">
        <f t="shared" si="3"/>
        <v>26835.4</v>
      </c>
      <c r="M10" s="167">
        <f t="shared" si="3"/>
        <v>883.5</v>
      </c>
      <c r="N10" s="167">
        <f t="shared" si="3"/>
        <v>4796.2</v>
      </c>
      <c r="O10" s="167">
        <f t="shared" si="3"/>
        <v>1252.4000000000001</v>
      </c>
      <c r="P10" s="167">
        <f t="shared" si="3"/>
        <v>2359.3000000000002</v>
      </c>
      <c r="Q10" s="167">
        <f t="shared" si="3"/>
        <v>70117.7</v>
      </c>
      <c r="R10" s="167">
        <f t="shared" si="3"/>
        <v>104234.8</v>
      </c>
      <c r="S10" s="85">
        <f t="shared" si="2"/>
        <v>505464.80000000005</v>
      </c>
      <c r="T10" s="85"/>
    </row>
    <row r="11" spans="1:21" ht="27" customHeight="1" x14ac:dyDescent="0.25">
      <c r="A11" s="388" t="s">
        <v>91</v>
      </c>
      <c r="B11" s="389"/>
      <c r="C11" s="394" t="s">
        <v>66</v>
      </c>
      <c r="D11" s="394"/>
      <c r="E11" s="394"/>
      <c r="F11" s="394"/>
      <c r="G11" s="39">
        <f t="shared" ref="G11:R13" si="4">G8</f>
        <v>126690.4</v>
      </c>
      <c r="H11" s="39">
        <f t="shared" si="4"/>
        <v>110151.5</v>
      </c>
      <c r="I11" s="39">
        <f t="shared" si="4"/>
        <v>822.2</v>
      </c>
      <c r="J11" s="39">
        <f t="shared" si="4"/>
        <v>2877.6</v>
      </c>
      <c r="K11" s="39">
        <f t="shared" si="4"/>
        <v>49922.8</v>
      </c>
      <c r="L11" s="39">
        <f t="shared" si="4"/>
        <v>26424.1</v>
      </c>
      <c r="M11" s="39">
        <f t="shared" si="4"/>
        <v>870</v>
      </c>
      <c r="N11" s="39">
        <f t="shared" si="4"/>
        <v>4722.7</v>
      </c>
      <c r="O11" s="39">
        <f t="shared" si="4"/>
        <v>1233.3</v>
      </c>
      <c r="P11" s="39">
        <f t="shared" si="4"/>
        <v>2323.1</v>
      </c>
      <c r="Q11" s="39">
        <f t="shared" si="4"/>
        <v>69043</v>
      </c>
      <c r="R11" s="39">
        <f t="shared" si="4"/>
        <v>102637.2</v>
      </c>
      <c r="S11" s="85">
        <f t="shared" si="2"/>
        <v>497717.89999999997</v>
      </c>
      <c r="T11" s="85"/>
    </row>
    <row r="12" spans="1:21" ht="27" customHeight="1" x14ac:dyDescent="0.25">
      <c r="A12" s="390"/>
      <c r="B12" s="391"/>
      <c r="C12" s="394" t="s">
        <v>67</v>
      </c>
      <c r="D12" s="394"/>
      <c r="E12" s="394"/>
      <c r="F12" s="394"/>
      <c r="G12" s="39">
        <f>G9</f>
        <v>128662.3</v>
      </c>
      <c r="H12" s="39">
        <f t="shared" si="4"/>
        <v>111865.9</v>
      </c>
      <c r="I12" s="39">
        <f>I9</f>
        <v>835</v>
      </c>
      <c r="J12" s="39">
        <f t="shared" si="4"/>
        <v>2922.4</v>
      </c>
      <c r="K12" s="39">
        <f t="shared" si="4"/>
        <v>50699.9</v>
      </c>
      <c r="L12" s="39">
        <f t="shared" si="4"/>
        <v>26835.4</v>
      </c>
      <c r="M12" s="39">
        <f t="shared" si="4"/>
        <v>883.5</v>
      </c>
      <c r="N12" s="39">
        <f t="shared" si="4"/>
        <v>4796.2</v>
      </c>
      <c r="O12" s="39">
        <f t="shared" si="4"/>
        <v>1252.4000000000001</v>
      </c>
      <c r="P12" s="39">
        <f t="shared" si="4"/>
        <v>2359.3000000000002</v>
      </c>
      <c r="Q12" s="39">
        <f t="shared" si="4"/>
        <v>70117.7</v>
      </c>
      <c r="R12" s="39">
        <f t="shared" si="4"/>
        <v>104234.8</v>
      </c>
      <c r="S12" s="85">
        <f t="shared" si="2"/>
        <v>505464.80000000005</v>
      </c>
      <c r="T12" s="85"/>
    </row>
    <row r="13" spans="1:21" ht="27" customHeight="1" x14ac:dyDescent="0.25">
      <c r="A13" s="390"/>
      <c r="B13" s="391"/>
      <c r="C13" s="394" t="s">
        <v>238</v>
      </c>
      <c r="D13" s="394"/>
      <c r="E13" s="394"/>
      <c r="F13" s="394"/>
      <c r="G13" s="39">
        <f>G10</f>
        <v>128662.3</v>
      </c>
      <c r="H13" s="39">
        <f t="shared" si="4"/>
        <v>111865.9</v>
      </c>
      <c r="I13" s="39">
        <f>I10</f>
        <v>835</v>
      </c>
      <c r="J13" s="39">
        <f t="shared" si="4"/>
        <v>2922.4</v>
      </c>
      <c r="K13" s="39">
        <f t="shared" si="4"/>
        <v>50699.9</v>
      </c>
      <c r="L13" s="39">
        <f t="shared" si="4"/>
        <v>26835.4</v>
      </c>
      <c r="M13" s="39">
        <f t="shared" si="4"/>
        <v>883.5</v>
      </c>
      <c r="N13" s="39">
        <f t="shared" si="4"/>
        <v>4796.2</v>
      </c>
      <c r="O13" s="39">
        <f t="shared" si="4"/>
        <v>1252.4000000000001</v>
      </c>
      <c r="P13" s="39">
        <f t="shared" si="4"/>
        <v>2359.3000000000002</v>
      </c>
      <c r="Q13" s="39">
        <f t="shared" si="4"/>
        <v>70117.7</v>
      </c>
      <c r="R13" s="39">
        <f t="shared" si="4"/>
        <v>104234.8</v>
      </c>
      <c r="S13" s="85">
        <f t="shared" si="2"/>
        <v>505464.80000000005</v>
      </c>
      <c r="T13" s="85"/>
    </row>
    <row r="14" spans="1:21" ht="27" customHeight="1" x14ac:dyDescent="0.25">
      <c r="A14" s="390"/>
      <c r="B14" s="391"/>
      <c r="C14" s="313" t="s">
        <v>28</v>
      </c>
      <c r="D14" s="395" t="s">
        <v>20</v>
      </c>
      <c r="E14" s="395"/>
      <c r="F14" s="395"/>
      <c r="G14" s="130">
        <f>ROUND(G$11*$T15,1)</f>
        <v>113966.8</v>
      </c>
      <c r="H14" s="130">
        <f t="shared" ref="H14:Q14" si="5">ROUND(H$11*$T15,1)</f>
        <v>99088.9</v>
      </c>
      <c r="I14" s="130">
        <f t="shared" si="5"/>
        <v>739.6</v>
      </c>
      <c r="J14" s="130">
        <f t="shared" si="5"/>
        <v>2588.6</v>
      </c>
      <c r="K14" s="130">
        <f t="shared" si="5"/>
        <v>44909</v>
      </c>
      <c r="L14" s="130">
        <f t="shared" si="5"/>
        <v>23770.3</v>
      </c>
      <c r="M14" s="130">
        <f t="shared" si="5"/>
        <v>782.6</v>
      </c>
      <c r="N14" s="130">
        <f t="shared" si="5"/>
        <v>4248.3999999999996</v>
      </c>
      <c r="O14" s="130">
        <f t="shared" si="5"/>
        <v>1109.4000000000001</v>
      </c>
      <c r="P14" s="130">
        <f t="shared" si="5"/>
        <v>2089.8000000000002</v>
      </c>
      <c r="Q14" s="130">
        <f t="shared" si="5"/>
        <v>62109</v>
      </c>
      <c r="R14" s="130">
        <f>S14-SUM(G14:Q14)</f>
        <v>92329.5</v>
      </c>
      <c r="S14" s="130">
        <f>U14</f>
        <v>447731.9</v>
      </c>
      <c r="T14" s="45"/>
      <c r="U14" s="270">
        <v>447731.9</v>
      </c>
    </row>
    <row r="15" spans="1:21" ht="27" customHeight="1" x14ac:dyDescent="0.25">
      <c r="A15" s="390"/>
      <c r="B15" s="391"/>
      <c r="C15" s="313"/>
      <c r="D15" s="396" t="s">
        <v>21</v>
      </c>
      <c r="E15" s="396"/>
      <c r="F15" s="396"/>
      <c r="G15" s="31">
        <f t="shared" ref="G15:Q15" si="6">G14-G11</f>
        <v>-12723.599999999991</v>
      </c>
      <c r="H15" s="31">
        <f t="shared" si="6"/>
        <v>-11062.600000000006</v>
      </c>
      <c r="I15" s="31">
        <f t="shared" si="6"/>
        <v>-82.600000000000023</v>
      </c>
      <c r="J15" s="31">
        <f t="shared" si="6"/>
        <v>-289</v>
      </c>
      <c r="K15" s="31">
        <f t="shared" si="6"/>
        <v>-5013.8000000000029</v>
      </c>
      <c r="L15" s="31">
        <f t="shared" si="6"/>
        <v>-2653.7999999999993</v>
      </c>
      <c r="M15" s="31">
        <f t="shared" si="6"/>
        <v>-87.399999999999977</v>
      </c>
      <c r="N15" s="31">
        <f t="shared" si="6"/>
        <v>-474.30000000000018</v>
      </c>
      <c r="O15" s="31">
        <f t="shared" si="6"/>
        <v>-123.89999999999986</v>
      </c>
      <c r="P15" s="31">
        <f t="shared" si="6"/>
        <v>-233.29999999999973</v>
      </c>
      <c r="Q15" s="31">
        <f t="shared" si="6"/>
        <v>-6934</v>
      </c>
      <c r="R15" s="10">
        <f t="shared" ref="R15" si="7">R14-R12</f>
        <v>-11905.300000000003</v>
      </c>
      <c r="S15" s="32">
        <f>SUM(G15:R15)</f>
        <v>-51583.600000000006</v>
      </c>
      <c r="T15" s="58">
        <f>S14/S11</f>
        <v>0.89956961563970284</v>
      </c>
    </row>
    <row r="16" spans="1:21" ht="27" customHeight="1" x14ac:dyDescent="0.25">
      <c r="A16" s="390"/>
      <c r="B16" s="391"/>
      <c r="C16" s="314" t="s">
        <v>29</v>
      </c>
      <c r="D16" s="397" t="s">
        <v>20</v>
      </c>
      <c r="E16" s="397"/>
      <c r="F16" s="397"/>
      <c r="G16" s="86">
        <f>ROUND(G$12*$T17,1)</f>
        <v>115947.8</v>
      </c>
      <c r="H16" s="86">
        <f t="shared" ref="H16:Q16" si="8">ROUND(H$12*$T17,1)</f>
        <v>100811.2</v>
      </c>
      <c r="I16" s="86">
        <f t="shared" si="8"/>
        <v>752.5</v>
      </c>
      <c r="J16" s="86">
        <f t="shared" si="8"/>
        <v>2633.6</v>
      </c>
      <c r="K16" s="86">
        <f t="shared" si="8"/>
        <v>45689.7</v>
      </c>
      <c r="L16" s="86">
        <f t="shared" si="8"/>
        <v>24183.5</v>
      </c>
      <c r="M16" s="86">
        <f t="shared" si="8"/>
        <v>796.2</v>
      </c>
      <c r="N16" s="86">
        <f t="shared" si="8"/>
        <v>4322.2</v>
      </c>
      <c r="O16" s="86">
        <f t="shared" si="8"/>
        <v>1128.5999999999999</v>
      </c>
      <c r="P16" s="86">
        <f t="shared" si="8"/>
        <v>2126.1999999999998</v>
      </c>
      <c r="Q16" s="86">
        <f t="shared" si="8"/>
        <v>63188.6</v>
      </c>
      <c r="R16" s="65">
        <f>S16-SUM(G16:Q16)</f>
        <v>93934.200000000012</v>
      </c>
      <c r="S16" s="87">
        <f>U16</f>
        <v>455514.3</v>
      </c>
      <c r="T16" s="168"/>
      <c r="U16" s="270">
        <v>455514.3</v>
      </c>
    </row>
    <row r="17" spans="1:21" ht="27" customHeight="1" x14ac:dyDescent="0.25">
      <c r="A17" s="390"/>
      <c r="B17" s="391"/>
      <c r="C17" s="314"/>
      <c r="D17" s="398" t="s">
        <v>21</v>
      </c>
      <c r="E17" s="398"/>
      <c r="F17" s="398"/>
      <c r="G17" s="86">
        <f>G16-G12</f>
        <v>-12714.5</v>
      </c>
      <c r="H17" s="86">
        <f t="shared" ref="H17:Q17" si="9">H16-H12</f>
        <v>-11054.699999999997</v>
      </c>
      <c r="I17" s="86">
        <f t="shared" si="9"/>
        <v>-82.5</v>
      </c>
      <c r="J17" s="86">
        <f t="shared" si="9"/>
        <v>-288.80000000000018</v>
      </c>
      <c r="K17" s="86">
        <f t="shared" si="9"/>
        <v>-5010.2000000000044</v>
      </c>
      <c r="L17" s="86">
        <f t="shared" si="9"/>
        <v>-2651.9000000000015</v>
      </c>
      <c r="M17" s="86">
        <f t="shared" si="9"/>
        <v>-87.299999999999955</v>
      </c>
      <c r="N17" s="86">
        <f t="shared" si="9"/>
        <v>-474</v>
      </c>
      <c r="O17" s="86">
        <f t="shared" si="9"/>
        <v>-123.80000000000018</v>
      </c>
      <c r="P17" s="86">
        <f t="shared" si="9"/>
        <v>-233.10000000000036</v>
      </c>
      <c r="Q17" s="86">
        <f t="shared" si="9"/>
        <v>-6929.0999999999985</v>
      </c>
      <c r="R17" s="65">
        <f>R16-R12</f>
        <v>-10300.599999999991</v>
      </c>
      <c r="S17" s="87">
        <f t="shared" ref="S17:S19" si="10">SUM(G17:R17)</f>
        <v>-49950.499999999993</v>
      </c>
      <c r="T17" s="169">
        <f>S16/S12</f>
        <v>0.90117907320153634</v>
      </c>
    </row>
    <row r="18" spans="1:21" ht="27" customHeight="1" x14ac:dyDescent="0.25">
      <c r="A18" s="390"/>
      <c r="B18" s="391"/>
      <c r="C18" s="315" t="s">
        <v>241</v>
      </c>
      <c r="D18" s="399" t="s">
        <v>20</v>
      </c>
      <c r="E18" s="399"/>
      <c r="F18" s="399"/>
      <c r="G18" s="89">
        <f>ROUND(G$13*$T19,1)</f>
        <v>117783</v>
      </c>
      <c r="H18" s="89">
        <f t="shared" ref="H18:Q18" si="11">ROUND(H$13*$T19,1)</f>
        <v>102406.9</v>
      </c>
      <c r="I18" s="89">
        <f t="shared" si="11"/>
        <v>764.4</v>
      </c>
      <c r="J18" s="89">
        <f t="shared" si="11"/>
        <v>2675.3</v>
      </c>
      <c r="K18" s="89">
        <f t="shared" si="11"/>
        <v>46412.9</v>
      </c>
      <c r="L18" s="89">
        <f t="shared" si="11"/>
        <v>24566.3</v>
      </c>
      <c r="M18" s="89">
        <f t="shared" si="11"/>
        <v>808.8</v>
      </c>
      <c r="N18" s="89">
        <f t="shared" si="11"/>
        <v>4390.6000000000004</v>
      </c>
      <c r="O18" s="89">
        <f t="shared" si="11"/>
        <v>1146.5</v>
      </c>
      <c r="P18" s="89">
        <f t="shared" si="11"/>
        <v>2159.8000000000002</v>
      </c>
      <c r="Q18" s="89">
        <f t="shared" si="11"/>
        <v>64188.800000000003</v>
      </c>
      <c r="R18" s="67">
        <f>S18-SUM(G18:Q18)</f>
        <v>95421.100000000093</v>
      </c>
      <c r="S18" s="90">
        <f>U18</f>
        <v>462724.4</v>
      </c>
      <c r="T18" s="170"/>
      <c r="U18" s="270">
        <v>462724.4</v>
      </c>
    </row>
    <row r="19" spans="1:21" ht="27" customHeight="1" x14ac:dyDescent="0.25">
      <c r="A19" s="392"/>
      <c r="B19" s="393"/>
      <c r="C19" s="315"/>
      <c r="D19" s="414" t="s">
        <v>21</v>
      </c>
      <c r="E19" s="414"/>
      <c r="F19" s="414"/>
      <c r="G19" s="89">
        <f>G18-G13</f>
        <v>-10879.300000000003</v>
      </c>
      <c r="H19" s="89">
        <f t="shared" ref="H19:Q19" si="12">H18-H13</f>
        <v>-9459</v>
      </c>
      <c r="I19" s="89">
        <f t="shared" si="12"/>
        <v>-70.600000000000023</v>
      </c>
      <c r="J19" s="89">
        <f t="shared" si="12"/>
        <v>-247.09999999999991</v>
      </c>
      <c r="K19" s="89">
        <f t="shared" si="12"/>
        <v>-4287</v>
      </c>
      <c r="L19" s="89">
        <f t="shared" si="12"/>
        <v>-2269.1000000000022</v>
      </c>
      <c r="M19" s="89">
        <f t="shared" si="12"/>
        <v>-74.700000000000045</v>
      </c>
      <c r="N19" s="89">
        <f t="shared" si="12"/>
        <v>-405.59999999999945</v>
      </c>
      <c r="O19" s="89">
        <f t="shared" si="12"/>
        <v>-105.90000000000009</v>
      </c>
      <c r="P19" s="89">
        <f t="shared" si="12"/>
        <v>-199.5</v>
      </c>
      <c r="Q19" s="89">
        <f t="shared" si="12"/>
        <v>-5928.8999999999942</v>
      </c>
      <c r="R19" s="67">
        <f t="shared" ref="R19" si="13">R18-R12</f>
        <v>-8813.6999999999098</v>
      </c>
      <c r="S19" s="90">
        <f t="shared" si="10"/>
        <v>-42740.399999999907</v>
      </c>
      <c r="T19" s="171">
        <f>S18/S13</f>
        <v>0.9154433701416993</v>
      </c>
    </row>
    <row r="20" spans="1:21" hidden="1" x14ac:dyDescent="0.25">
      <c r="A20" s="4" t="s">
        <v>95</v>
      </c>
    </row>
  </sheetData>
  <mergeCells count="26">
    <mergeCell ref="C14:C15"/>
    <mergeCell ref="A11:B19"/>
    <mergeCell ref="C11:F11"/>
    <mergeCell ref="D14:F14"/>
    <mergeCell ref="D15:F15"/>
    <mergeCell ref="D16:F16"/>
    <mergeCell ref="D17:F17"/>
    <mergeCell ref="D18:F18"/>
    <mergeCell ref="D19:F19"/>
    <mergeCell ref="C16:C17"/>
    <mergeCell ref="C18:C19"/>
    <mergeCell ref="C12:F12"/>
    <mergeCell ref="C13:F13"/>
    <mergeCell ref="A7:A10"/>
    <mergeCell ref="B7:B10"/>
    <mergeCell ref="C1:Q1"/>
    <mergeCell ref="D2:T2"/>
    <mergeCell ref="T4:T5"/>
    <mergeCell ref="A6:T6"/>
    <mergeCell ref="D7:F7"/>
    <mergeCell ref="A4:A5"/>
    <mergeCell ref="B4:B5"/>
    <mergeCell ref="C4:C5"/>
    <mergeCell ref="D4:F4"/>
    <mergeCell ref="G4:S4"/>
    <mergeCell ref="C8:C10"/>
  </mergeCells>
  <pageMargins left="0.25" right="0.25" top="0.75" bottom="0.75" header="0.3" footer="0.3"/>
  <pageSetup paperSize="9" scale="4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IT20"/>
  <sheetViews>
    <sheetView view="pageBreakPreview" zoomScale="60" zoomScaleNormal="55" workbookViewId="0">
      <selection activeCell="C14" sqref="C14:C19"/>
    </sheetView>
  </sheetViews>
  <sheetFormatPr defaultColWidth="9.140625" defaultRowHeight="15" x14ac:dyDescent="0.25"/>
  <cols>
    <col min="1" max="1" width="26.140625" style="35" customWidth="1"/>
    <col min="2" max="2" width="20.85546875" style="35" customWidth="1"/>
    <col min="3" max="3" width="48" style="35" customWidth="1"/>
    <col min="4" max="6" width="9.7109375" style="35" customWidth="1"/>
    <col min="7" max="7" width="15.7109375" style="35" customWidth="1"/>
    <col min="8" max="10" width="15.42578125" style="35" customWidth="1"/>
    <col min="11" max="11" width="14" style="35" customWidth="1"/>
    <col min="12" max="12" width="12.85546875" style="35" customWidth="1"/>
    <col min="13" max="13" width="12.28515625" style="35" customWidth="1"/>
    <col min="14" max="14" width="11.42578125" style="35" customWidth="1"/>
    <col min="15" max="15" width="11.7109375" style="35" customWidth="1"/>
    <col min="16" max="16" width="15.5703125" style="35" customWidth="1"/>
    <col min="17" max="17" width="13.140625" style="35" customWidth="1"/>
    <col min="18" max="18" width="14" style="35" customWidth="1"/>
    <col min="19" max="19" width="16.42578125" style="35" customWidth="1"/>
    <col min="20" max="20" width="14.85546875" style="35" customWidth="1"/>
    <col min="21" max="21" width="13.7109375" style="35" customWidth="1"/>
    <col min="22" max="254" width="9.140625" style="35" customWidth="1"/>
    <col min="255" max="16384" width="9.140625" style="36"/>
  </cols>
  <sheetData>
    <row r="1" spans="1:21" ht="15.75" customHeight="1" x14ac:dyDescent="0.25">
      <c r="A1" s="46"/>
      <c r="B1" s="46"/>
      <c r="C1" s="308" t="s">
        <v>242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46"/>
      <c r="S1" s="46"/>
      <c r="T1" s="46"/>
    </row>
    <row r="2" spans="1:21" ht="15.75" x14ac:dyDescent="0.25">
      <c r="A2" s="46"/>
      <c r="B2" s="46"/>
      <c r="C2" s="47" t="s">
        <v>0</v>
      </c>
      <c r="D2" s="418" t="s">
        <v>52</v>
      </c>
      <c r="E2" s="418"/>
      <c r="F2" s="418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</row>
    <row r="3" spans="1:21" ht="15.75" x14ac:dyDescent="0.25">
      <c r="A3" s="46"/>
      <c r="B3" s="46"/>
      <c r="C3" s="47"/>
      <c r="D3" s="48"/>
      <c r="E3" s="48"/>
      <c r="F3" s="48"/>
      <c r="G3" s="49"/>
      <c r="H3" s="49"/>
      <c r="I3" s="198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1" ht="15.75" customHeight="1" x14ac:dyDescent="0.25">
      <c r="A4" s="401" t="s">
        <v>2</v>
      </c>
      <c r="B4" s="401" t="s">
        <v>54</v>
      </c>
      <c r="C4" s="401" t="s">
        <v>3</v>
      </c>
      <c r="D4" s="402" t="s">
        <v>55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0" t="s">
        <v>21</v>
      </c>
    </row>
    <row r="5" spans="1:21" ht="15" customHeight="1" x14ac:dyDescent="0.25">
      <c r="A5" s="401"/>
      <c r="B5" s="401"/>
      <c r="C5" s="401"/>
      <c r="D5" s="263" t="s">
        <v>28</v>
      </c>
      <c r="E5" s="263" t="s">
        <v>29</v>
      </c>
      <c r="F5" s="263" t="s">
        <v>241</v>
      </c>
      <c r="G5" s="38" t="s">
        <v>4</v>
      </c>
      <c r="H5" s="38" t="s">
        <v>5</v>
      </c>
      <c r="I5" s="38" t="s">
        <v>115</v>
      </c>
      <c r="J5" s="38" t="s">
        <v>6</v>
      </c>
      <c r="K5" s="38" t="s">
        <v>7</v>
      </c>
      <c r="L5" s="38" t="s">
        <v>8</v>
      </c>
      <c r="M5" s="38" t="s">
        <v>9</v>
      </c>
      <c r="N5" s="38" t="s">
        <v>101</v>
      </c>
      <c r="O5" s="38" t="s">
        <v>11</v>
      </c>
      <c r="P5" s="38" t="s">
        <v>12</v>
      </c>
      <c r="Q5" s="38" t="s">
        <v>13</v>
      </c>
      <c r="R5" s="38" t="s">
        <v>14</v>
      </c>
      <c r="S5" s="37" t="s">
        <v>15</v>
      </c>
      <c r="T5" s="400"/>
    </row>
    <row r="6" spans="1:21" ht="15.75" customHeight="1" x14ac:dyDescent="0.25">
      <c r="A6" s="415" t="s">
        <v>81</v>
      </c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7"/>
    </row>
    <row r="7" spans="1:21" ht="31.5" customHeight="1" x14ac:dyDescent="0.25">
      <c r="A7" s="420" t="s">
        <v>47</v>
      </c>
      <c r="B7" s="420" t="s">
        <v>114</v>
      </c>
      <c r="C7" s="23" t="s">
        <v>48</v>
      </c>
      <c r="D7" s="385" t="s">
        <v>31</v>
      </c>
      <c r="E7" s="386"/>
      <c r="F7" s="387"/>
      <c r="G7" s="24">
        <f>Лист1!F15</f>
        <v>1325.2</v>
      </c>
      <c r="H7" s="24">
        <f>Лист1!G15</f>
        <v>1152.2</v>
      </c>
      <c r="I7" s="24">
        <f>Лист1!H15</f>
        <v>8.6</v>
      </c>
      <c r="J7" s="24">
        <f>Лист1!I15</f>
        <v>30.1</v>
      </c>
      <c r="K7" s="24">
        <f>Лист1!J15</f>
        <v>522.20000000000005</v>
      </c>
      <c r="L7" s="24">
        <f>Лист1!K15</f>
        <v>276.39999999999998</v>
      </c>
      <c r="M7" s="24">
        <f>Лист1!L15</f>
        <v>9.1</v>
      </c>
      <c r="N7" s="24">
        <f>Лист1!M15</f>
        <v>49.4</v>
      </c>
      <c r="O7" s="24">
        <f>Лист1!N15</f>
        <v>12.9</v>
      </c>
      <c r="P7" s="24">
        <f>Лист1!O15</f>
        <v>24.3</v>
      </c>
      <c r="Q7" s="24">
        <f>Лист1!P15</f>
        <v>722.2</v>
      </c>
      <c r="R7" s="24">
        <f>Лист1!Q15</f>
        <v>1073.5999999999999</v>
      </c>
      <c r="S7" s="25">
        <f>SUM(G7:R7)</f>
        <v>5206.2000000000007</v>
      </c>
      <c r="T7" s="176"/>
    </row>
    <row r="8" spans="1:21" ht="47.25" customHeight="1" x14ac:dyDescent="0.25">
      <c r="A8" s="420"/>
      <c r="B8" s="420"/>
      <c r="C8" s="409" t="s">
        <v>49</v>
      </c>
      <c r="D8" s="44">
        <v>16365</v>
      </c>
      <c r="E8" s="44"/>
      <c r="F8" s="44"/>
      <c r="G8" s="167">
        <f>ROUND($D8*G$7/1000,1)</f>
        <v>21686.9</v>
      </c>
      <c r="H8" s="167">
        <f t="shared" ref="H8:R8" si="0">ROUND($D8*H$7/1000,1)</f>
        <v>18855.8</v>
      </c>
      <c r="I8" s="167">
        <f t="shared" si="0"/>
        <v>140.69999999999999</v>
      </c>
      <c r="J8" s="167">
        <f t="shared" si="0"/>
        <v>492.6</v>
      </c>
      <c r="K8" s="167">
        <f t="shared" si="0"/>
        <v>8545.7999999999993</v>
      </c>
      <c r="L8" s="167">
        <f t="shared" si="0"/>
        <v>4523.3</v>
      </c>
      <c r="M8" s="167">
        <f t="shared" si="0"/>
        <v>148.9</v>
      </c>
      <c r="N8" s="167">
        <f t="shared" si="0"/>
        <v>808.4</v>
      </c>
      <c r="O8" s="167">
        <f t="shared" si="0"/>
        <v>211.1</v>
      </c>
      <c r="P8" s="167">
        <f t="shared" si="0"/>
        <v>397.7</v>
      </c>
      <c r="Q8" s="167">
        <f t="shared" si="0"/>
        <v>11818.8</v>
      </c>
      <c r="R8" s="167">
        <f t="shared" si="0"/>
        <v>17569.5</v>
      </c>
      <c r="S8" s="85">
        <f>SUM(G8:R8)</f>
        <v>85199.499999999985</v>
      </c>
      <c r="T8" s="85"/>
    </row>
    <row r="9" spans="1:21" ht="47.25" customHeight="1" x14ac:dyDescent="0.25">
      <c r="A9" s="420"/>
      <c r="B9" s="420"/>
      <c r="C9" s="410"/>
      <c r="D9" s="44"/>
      <c r="E9" s="44">
        <v>16535</v>
      </c>
      <c r="F9" s="44"/>
      <c r="G9" s="167">
        <f>ROUND($E9*G$7/1000,1)</f>
        <v>21912.2</v>
      </c>
      <c r="H9" s="167">
        <f t="shared" ref="H9:R9" si="1">ROUND($E9*H$7/1000,1)</f>
        <v>19051.599999999999</v>
      </c>
      <c r="I9" s="167">
        <f t="shared" si="1"/>
        <v>142.19999999999999</v>
      </c>
      <c r="J9" s="167">
        <f t="shared" si="1"/>
        <v>497.7</v>
      </c>
      <c r="K9" s="167">
        <f t="shared" si="1"/>
        <v>8634.6</v>
      </c>
      <c r="L9" s="167">
        <f t="shared" si="1"/>
        <v>4570.3</v>
      </c>
      <c r="M9" s="167">
        <f t="shared" si="1"/>
        <v>150.5</v>
      </c>
      <c r="N9" s="167">
        <f t="shared" si="1"/>
        <v>816.8</v>
      </c>
      <c r="O9" s="167">
        <f t="shared" si="1"/>
        <v>213.3</v>
      </c>
      <c r="P9" s="167">
        <f t="shared" si="1"/>
        <v>401.8</v>
      </c>
      <c r="Q9" s="167">
        <f t="shared" si="1"/>
        <v>11941.6</v>
      </c>
      <c r="R9" s="167">
        <f t="shared" si="1"/>
        <v>17752</v>
      </c>
      <c r="S9" s="85">
        <f t="shared" ref="S9:S13" si="2">SUM(G9:R9)</f>
        <v>86084.6</v>
      </c>
      <c r="T9" s="85"/>
    </row>
    <row r="10" spans="1:21" ht="47.25" customHeight="1" x14ac:dyDescent="0.25">
      <c r="A10" s="420"/>
      <c r="B10" s="420"/>
      <c r="C10" s="411"/>
      <c r="D10" s="44"/>
      <c r="E10" s="44"/>
      <c r="F10" s="44">
        <v>16535</v>
      </c>
      <c r="G10" s="167">
        <f>ROUND($F10*G$7/1000,1)</f>
        <v>21912.2</v>
      </c>
      <c r="H10" s="167">
        <f t="shared" ref="H10:R10" si="3">ROUND($F10*H$7/1000,1)</f>
        <v>19051.599999999999</v>
      </c>
      <c r="I10" s="167">
        <f t="shared" si="3"/>
        <v>142.19999999999999</v>
      </c>
      <c r="J10" s="167">
        <f t="shared" si="3"/>
        <v>497.7</v>
      </c>
      <c r="K10" s="167">
        <f t="shared" si="3"/>
        <v>8634.6</v>
      </c>
      <c r="L10" s="167">
        <f t="shared" si="3"/>
        <v>4570.3</v>
      </c>
      <c r="M10" s="167">
        <f t="shared" si="3"/>
        <v>150.5</v>
      </c>
      <c r="N10" s="167">
        <f t="shared" si="3"/>
        <v>816.8</v>
      </c>
      <c r="O10" s="167">
        <f t="shared" si="3"/>
        <v>213.3</v>
      </c>
      <c r="P10" s="167">
        <f t="shared" si="3"/>
        <v>401.8</v>
      </c>
      <c r="Q10" s="167">
        <f t="shared" si="3"/>
        <v>11941.6</v>
      </c>
      <c r="R10" s="167">
        <f t="shared" si="3"/>
        <v>17752</v>
      </c>
      <c r="S10" s="85">
        <f t="shared" si="2"/>
        <v>86084.6</v>
      </c>
      <c r="T10" s="85"/>
    </row>
    <row r="11" spans="1:21" ht="42.75" customHeight="1" x14ac:dyDescent="0.25">
      <c r="A11" s="388" t="s">
        <v>91</v>
      </c>
      <c r="B11" s="389"/>
      <c r="C11" s="394" t="s">
        <v>66</v>
      </c>
      <c r="D11" s="394"/>
      <c r="E11" s="394"/>
      <c r="F11" s="394"/>
      <c r="G11" s="39">
        <f t="shared" ref="G11:R13" si="4">G8</f>
        <v>21686.9</v>
      </c>
      <c r="H11" s="39">
        <f t="shared" si="4"/>
        <v>18855.8</v>
      </c>
      <c r="I11" s="39">
        <f t="shared" si="4"/>
        <v>140.69999999999999</v>
      </c>
      <c r="J11" s="39">
        <f t="shared" si="4"/>
        <v>492.6</v>
      </c>
      <c r="K11" s="39">
        <f t="shared" si="4"/>
        <v>8545.7999999999993</v>
      </c>
      <c r="L11" s="39">
        <f t="shared" si="4"/>
        <v>4523.3</v>
      </c>
      <c r="M11" s="39">
        <f t="shared" si="4"/>
        <v>148.9</v>
      </c>
      <c r="N11" s="39">
        <f t="shared" si="4"/>
        <v>808.4</v>
      </c>
      <c r="O11" s="39">
        <f t="shared" si="4"/>
        <v>211.1</v>
      </c>
      <c r="P11" s="39">
        <f t="shared" si="4"/>
        <v>397.7</v>
      </c>
      <c r="Q11" s="39">
        <f t="shared" si="4"/>
        <v>11818.8</v>
      </c>
      <c r="R11" s="39">
        <f t="shared" si="4"/>
        <v>17569.5</v>
      </c>
      <c r="S11" s="85">
        <f t="shared" si="2"/>
        <v>85199.499999999985</v>
      </c>
      <c r="T11" s="85"/>
    </row>
    <row r="12" spans="1:21" ht="42.75" customHeight="1" x14ac:dyDescent="0.25">
      <c r="A12" s="390"/>
      <c r="B12" s="391"/>
      <c r="C12" s="394" t="s">
        <v>67</v>
      </c>
      <c r="D12" s="394"/>
      <c r="E12" s="394"/>
      <c r="F12" s="394"/>
      <c r="G12" s="39">
        <f>G9</f>
        <v>21912.2</v>
      </c>
      <c r="H12" s="39">
        <f t="shared" si="4"/>
        <v>19051.599999999999</v>
      </c>
      <c r="I12" s="39">
        <f>I9</f>
        <v>142.19999999999999</v>
      </c>
      <c r="J12" s="39">
        <f t="shared" si="4"/>
        <v>497.7</v>
      </c>
      <c r="K12" s="39">
        <f t="shared" si="4"/>
        <v>8634.6</v>
      </c>
      <c r="L12" s="39">
        <f t="shared" si="4"/>
        <v>4570.3</v>
      </c>
      <c r="M12" s="39">
        <f t="shared" si="4"/>
        <v>150.5</v>
      </c>
      <c r="N12" s="39">
        <f t="shared" si="4"/>
        <v>816.8</v>
      </c>
      <c r="O12" s="39">
        <f t="shared" si="4"/>
        <v>213.3</v>
      </c>
      <c r="P12" s="39">
        <f t="shared" si="4"/>
        <v>401.8</v>
      </c>
      <c r="Q12" s="39">
        <f t="shared" si="4"/>
        <v>11941.6</v>
      </c>
      <c r="R12" s="39">
        <f t="shared" si="4"/>
        <v>17752</v>
      </c>
      <c r="S12" s="85">
        <f t="shared" si="2"/>
        <v>86084.6</v>
      </c>
      <c r="T12" s="85"/>
    </row>
    <row r="13" spans="1:21" ht="42.75" customHeight="1" x14ac:dyDescent="0.25">
      <c r="A13" s="390"/>
      <c r="B13" s="391"/>
      <c r="C13" s="394" t="s">
        <v>238</v>
      </c>
      <c r="D13" s="394"/>
      <c r="E13" s="394"/>
      <c r="F13" s="394"/>
      <c r="G13" s="39">
        <f>G10</f>
        <v>21912.2</v>
      </c>
      <c r="H13" s="39">
        <f t="shared" si="4"/>
        <v>19051.599999999999</v>
      </c>
      <c r="I13" s="39">
        <f>I10</f>
        <v>142.19999999999999</v>
      </c>
      <c r="J13" s="39">
        <f t="shared" si="4"/>
        <v>497.7</v>
      </c>
      <c r="K13" s="39">
        <f t="shared" si="4"/>
        <v>8634.6</v>
      </c>
      <c r="L13" s="39">
        <f t="shared" si="4"/>
        <v>4570.3</v>
      </c>
      <c r="M13" s="39">
        <f t="shared" si="4"/>
        <v>150.5</v>
      </c>
      <c r="N13" s="39">
        <f t="shared" si="4"/>
        <v>816.8</v>
      </c>
      <c r="O13" s="39">
        <f t="shared" si="4"/>
        <v>213.3</v>
      </c>
      <c r="P13" s="39">
        <f t="shared" si="4"/>
        <v>401.8</v>
      </c>
      <c r="Q13" s="39">
        <f t="shared" si="4"/>
        <v>11941.6</v>
      </c>
      <c r="R13" s="39">
        <f t="shared" si="4"/>
        <v>17752</v>
      </c>
      <c r="S13" s="85">
        <f t="shared" si="2"/>
        <v>86084.6</v>
      </c>
      <c r="T13" s="85"/>
    </row>
    <row r="14" spans="1:21" ht="42.75" customHeight="1" x14ac:dyDescent="0.25">
      <c r="A14" s="390"/>
      <c r="B14" s="391"/>
      <c r="C14" s="313" t="s">
        <v>28</v>
      </c>
      <c r="D14" s="395" t="s">
        <v>20</v>
      </c>
      <c r="E14" s="395"/>
      <c r="F14" s="395"/>
      <c r="G14" s="130">
        <f>ROUND(G$11*$T15,1)</f>
        <v>19505.099999999999</v>
      </c>
      <c r="H14" s="130">
        <f t="shared" ref="H14:Q14" si="5">ROUND(H$11*$T15,1)</f>
        <v>16958.900000000001</v>
      </c>
      <c r="I14" s="130">
        <f t="shared" si="5"/>
        <v>126.5</v>
      </c>
      <c r="J14" s="130">
        <f t="shared" si="5"/>
        <v>443</v>
      </c>
      <c r="K14" s="130">
        <f t="shared" si="5"/>
        <v>7686.1</v>
      </c>
      <c r="L14" s="130">
        <f t="shared" si="5"/>
        <v>4068.2</v>
      </c>
      <c r="M14" s="130">
        <f t="shared" si="5"/>
        <v>133.9</v>
      </c>
      <c r="N14" s="130">
        <f t="shared" si="5"/>
        <v>727.1</v>
      </c>
      <c r="O14" s="130">
        <f t="shared" si="5"/>
        <v>189.9</v>
      </c>
      <c r="P14" s="130">
        <f t="shared" si="5"/>
        <v>357.7</v>
      </c>
      <c r="Q14" s="130">
        <f t="shared" si="5"/>
        <v>10629.8</v>
      </c>
      <c r="R14" s="130">
        <f>S14-SUM(G14:Q14)</f>
        <v>15802</v>
      </c>
      <c r="S14" s="130">
        <f>U14</f>
        <v>76628.2</v>
      </c>
      <c r="T14" s="45"/>
      <c r="U14" s="270">
        <v>76628.2</v>
      </c>
    </row>
    <row r="15" spans="1:21" ht="42.75" customHeight="1" x14ac:dyDescent="0.25">
      <c r="A15" s="390"/>
      <c r="B15" s="391"/>
      <c r="C15" s="313"/>
      <c r="D15" s="396" t="s">
        <v>21</v>
      </c>
      <c r="E15" s="396"/>
      <c r="F15" s="396"/>
      <c r="G15" s="31">
        <f t="shared" ref="G15:Q15" si="6">G14-G11</f>
        <v>-2181.8000000000029</v>
      </c>
      <c r="H15" s="31">
        <f t="shared" si="6"/>
        <v>-1896.8999999999978</v>
      </c>
      <c r="I15" s="31">
        <f t="shared" si="6"/>
        <v>-14.199999999999989</v>
      </c>
      <c r="J15" s="31">
        <f t="shared" si="6"/>
        <v>-49.600000000000023</v>
      </c>
      <c r="K15" s="31">
        <f t="shared" si="6"/>
        <v>-859.69999999999891</v>
      </c>
      <c r="L15" s="31">
        <f t="shared" si="6"/>
        <v>-455.10000000000036</v>
      </c>
      <c r="M15" s="31">
        <f t="shared" si="6"/>
        <v>-15</v>
      </c>
      <c r="N15" s="31">
        <f t="shared" si="6"/>
        <v>-81.299999999999955</v>
      </c>
      <c r="O15" s="31">
        <f t="shared" si="6"/>
        <v>-21.199999999999989</v>
      </c>
      <c r="P15" s="31">
        <f t="shared" si="6"/>
        <v>-40</v>
      </c>
      <c r="Q15" s="31">
        <f t="shared" si="6"/>
        <v>-1189</v>
      </c>
      <c r="R15" s="10">
        <f t="shared" ref="R15" si="7">R14-R12</f>
        <v>-1950</v>
      </c>
      <c r="S15" s="32">
        <f>SUM(G15:R15)</f>
        <v>-8753.7999999999993</v>
      </c>
      <c r="T15" s="58">
        <f>S14/S11</f>
        <v>0.89939729693249382</v>
      </c>
    </row>
    <row r="16" spans="1:21" ht="42.75" customHeight="1" x14ac:dyDescent="0.25">
      <c r="A16" s="390"/>
      <c r="B16" s="391"/>
      <c r="C16" s="314" t="s">
        <v>29</v>
      </c>
      <c r="D16" s="397" t="s">
        <v>20</v>
      </c>
      <c r="E16" s="397"/>
      <c r="F16" s="397"/>
      <c r="G16" s="86">
        <f>ROUND(G$12*$T17,1)</f>
        <v>19730.900000000001</v>
      </c>
      <c r="H16" s="86">
        <f t="shared" ref="H16:Q16" si="8">ROUND(H$12*$T17,1)</f>
        <v>17155.099999999999</v>
      </c>
      <c r="I16" s="86">
        <f t="shared" si="8"/>
        <v>128</v>
      </c>
      <c r="J16" s="86">
        <f t="shared" si="8"/>
        <v>448.2</v>
      </c>
      <c r="K16" s="86">
        <f t="shared" si="8"/>
        <v>7775</v>
      </c>
      <c r="L16" s="86">
        <f t="shared" si="8"/>
        <v>4115.3</v>
      </c>
      <c r="M16" s="86">
        <f t="shared" si="8"/>
        <v>135.5</v>
      </c>
      <c r="N16" s="86">
        <f t="shared" si="8"/>
        <v>735.5</v>
      </c>
      <c r="O16" s="86">
        <f t="shared" si="8"/>
        <v>192.1</v>
      </c>
      <c r="P16" s="86">
        <f t="shared" si="8"/>
        <v>361.8</v>
      </c>
      <c r="Q16" s="86">
        <f t="shared" si="8"/>
        <v>10752.8</v>
      </c>
      <c r="R16" s="65">
        <f>S16-SUM(G16:Q16)</f>
        <v>15984.900000000009</v>
      </c>
      <c r="S16" s="87">
        <f>U16</f>
        <v>77515.100000000006</v>
      </c>
      <c r="T16" s="168"/>
      <c r="U16" s="270">
        <v>77515.100000000006</v>
      </c>
    </row>
    <row r="17" spans="1:21" ht="42.75" customHeight="1" x14ac:dyDescent="0.25">
      <c r="A17" s="390"/>
      <c r="B17" s="391"/>
      <c r="C17" s="314"/>
      <c r="D17" s="398" t="s">
        <v>21</v>
      </c>
      <c r="E17" s="398"/>
      <c r="F17" s="398"/>
      <c r="G17" s="86">
        <f>G16-G12</f>
        <v>-2181.2999999999993</v>
      </c>
      <c r="H17" s="86">
        <f t="shared" ref="H17:Q17" si="9">H16-H12</f>
        <v>-1896.5</v>
      </c>
      <c r="I17" s="86">
        <f t="shared" si="9"/>
        <v>-14.199999999999989</v>
      </c>
      <c r="J17" s="86">
        <f t="shared" si="9"/>
        <v>-49.5</v>
      </c>
      <c r="K17" s="86">
        <f t="shared" si="9"/>
        <v>-859.60000000000036</v>
      </c>
      <c r="L17" s="86">
        <f t="shared" si="9"/>
        <v>-455</v>
      </c>
      <c r="M17" s="86">
        <f t="shared" si="9"/>
        <v>-15</v>
      </c>
      <c r="N17" s="86">
        <f t="shared" si="9"/>
        <v>-81.299999999999955</v>
      </c>
      <c r="O17" s="86">
        <f t="shared" si="9"/>
        <v>-21.200000000000017</v>
      </c>
      <c r="P17" s="86">
        <f t="shared" si="9"/>
        <v>-40</v>
      </c>
      <c r="Q17" s="86">
        <f t="shared" si="9"/>
        <v>-1188.8000000000011</v>
      </c>
      <c r="R17" s="65">
        <f>R16-R12</f>
        <v>-1767.0999999999913</v>
      </c>
      <c r="S17" s="87">
        <f t="shared" ref="S17:S19" si="10">SUM(G17:R17)</f>
        <v>-8569.4999999999927</v>
      </c>
      <c r="T17" s="169">
        <f>S16/S12</f>
        <v>0.9004525780453182</v>
      </c>
    </row>
    <row r="18" spans="1:21" ht="42.75" customHeight="1" x14ac:dyDescent="0.25">
      <c r="A18" s="390"/>
      <c r="B18" s="391"/>
      <c r="C18" s="315" t="s">
        <v>241</v>
      </c>
      <c r="D18" s="399" t="s">
        <v>20</v>
      </c>
      <c r="E18" s="399"/>
      <c r="F18" s="399"/>
      <c r="G18" s="89">
        <f>ROUND(G$13*$T19,1)</f>
        <v>19940.099999999999</v>
      </c>
      <c r="H18" s="89">
        <f t="shared" ref="H18:Q18" si="11">ROUND(H$13*$T19,1)</f>
        <v>17336.900000000001</v>
      </c>
      <c r="I18" s="89">
        <f t="shared" si="11"/>
        <v>129.4</v>
      </c>
      <c r="J18" s="89">
        <f t="shared" si="11"/>
        <v>452.9</v>
      </c>
      <c r="K18" s="89">
        <f t="shared" si="11"/>
        <v>7857.5</v>
      </c>
      <c r="L18" s="89">
        <f t="shared" si="11"/>
        <v>4159</v>
      </c>
      <c r="M18" s="89">
        <f t="shared" si="11"/>
        <v>137</v>
      </c>
      <c r="N18" s="89">
        <f t="shared" si="11"/>
        <v>743.3</v>
      </c>
      <c r="O18" s="89">
        <f t="shared" si="11"/>
        <v>194.1</v>
      </c>
      <c r="P18" s="89">
        <f t="shared" si="11"/>
        <v>365.6</v>
      </c>
      <c r="Q18" s="89">
        <f t="shared" si="11"/>
        <v>10866.8</v>
      </c>
      <c r="R18" s="67">
        <f>S18-SUM(G18:Q18)</f>
        <v>16154.199999999997</v>
      </c>
      <c r="S18" s="90">
        <f>U18</f>
        <v>78336.800000000003</v>
      </c>
      <c r="T18" s="170"/>
      <c r="U18" s="270">
        <v>78336.800000000003</v>
      </c>
    </row>
    <row r="19" spans="1:21" ht="42.75" customHeight="1" x14ac:dyDescent="0.25">
      <c r="A19" s="392"/>
      <c r="B19" s="393"/>
      <c r="C19" s="315"/>
      <c r="D19" s="414" t="s">
        <v>21</v>
      </c>
      <c r="E19" s="414"/>
      <c r="F19" s="414"/>
      <c r="G19" s="89">
        <f>G18-G13</f>
        <v>-1972.1000000000022</v>
      </c>
      <c r="H19" s="89">
        <f t="shared" ref="H19:Q19" si="12">H18-H13</f>
        <v>-1714.6999999999971</v>
      </c>
      <c r="I19" s="89">
        <f t="shared" si="12"/>
        <v>-12.799999999999983</v>
      </c>
      <c r="J19" s="89">
        <f t="shared" si="12"/>
        <v>-44.800000000000011</v>
      </c>
      <c r="K19" s="89">
        <f t="shared" si="12"/>
        <v>-777.10000000000036</v>
      </c>
      <c r="L19" s="89">
        <f t="shared" si="12"/>
        <v>-411.30000000000018</v>
      </c>
      <c r="M19" s="89">
        <f t="shared" si="12"/>
        <v>-13.5</v>
      </c>
      <c r="N19" s="89">
        <f t="shared" si="12"/>
        <v>-73.5</v>
      </c>
      <c r="O19" s="89">
        <f t="shared" si="12"/>
        <v>-19.200000000000017</v>
      </c>
      <c r="P19" s="89">
        <f t="shared" si="12"/>
        <v>-36.199999999999989</v>
      </c>
      <c r="Q19" s="89">
        <f t="shared" si="12"/>
        <v>-1074.8000000000011</v>
      </c>
      <c r="R19" s="67">
        <f t="shared" ref="R19" si="13">R18-R12</f>
        <v>-1597.8000000000029</v>
      </c>
      <c r="S19" s="90">
        <f t="shared" si="10"/>
        <v>-7747.8000000000038</v>
      </c>
      <c r="T19" s="171">
        <f>S18/S13</f>
        <v>0.90999783933479383</v>
      </c>
    </row>
    <row r="20" spans="1:21" hidden="1" x14ac:dyDescent="0.25">
      <c r="A20" s="4" t="s">
        <v>95</v>
      </c>
    </row>
  </sheetData>
  <mergeCells count="26">
    <mergeCell ref="A11:B19"/>
    <mergeCell ref="C11:F11"/>
    <mergeCell ref="D14:F14"/>
    <mergeCell ref="D15:F15"/>
    <mergeCell ref="D16:F16"/>
    <mergeCell ref="D17:F17"/>
    <mergeCell ref="D18:F18"/>
    <mergeCell ref="D19:F19"/>
    <mergeCell ref="C14:C15"/>
    <mergeCell ref="C16:C17"/>
    <mergeCell ref="C18:C19"/>
    <mergeCell ref="C12:F12"/>
    <mergeCell ref="C13:F13"/>
    <mergeCell ref="A7:A10"/>
    <mergeCell ref="C1:Q1"/>
    <mergeCell ref="D2:T2"/>
    <mergeCell ref="G4:S4"/>
    <mergeCell ref="T4:T5"/>
    <mergeCell ref="A4:A5"/>
    <mergeCell ref="B4:B5"/>
    <mergeCell ref="C4:C5"/>
    <mergeCell ref="D4:F4"/>
    <mergeCell ref="B7:B10"/>
    <mergeCell ref="C8:C10"/>
    <mergeCell ref="A6:T6"/>
    <mergeCell ref="D7:F7"/>
  </mergeCells>
  <pageMargins left="0.25" right="0.25" top="0.75" bottom="0.75" header="0.3" footer="0.3"/>
  <pageSetup paperSize="9" scale="4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IT20"/>
  <sheetViews>
    <sheetView view="pageBreakPreview" zoomScale="60" zoomScaleNormal="55" workbookViewId="0">
      <selection activeCell="R14" sqref="R14"/>
    </sheetView>
  </sheetViews>
  <sheetFormatPr defaultColWidth="9.140625" defaultRowHeight="15" x14ac:dyDescent="0.25"/>
  <cols>
    <col min="1" max="1" width="26.140625" style="26" customWidth="1"/>
    <col min="2" max="2" width="20.85546875" style="26" customWidth="1"/>
    <col min="3" max="3" width="48" style="26" customWidth="1"/>
    <col min="4" max="6" width="9.7109375" style="26" customWidth="1"/>
    <col min="7" max="7" width="15.7109375" style="26" customWidth="1"/>
    <col min="8" max="10" width="15.42578125" style="26" customWidth="1"/>
    <col min="11" max="11" width="14" style="26" customWidth="1"/>
    <col min="12" max="12" width="12.85546875" style="26" customWidth="1"/>
    <col min="13" max="13" width="12.28515625" style="26" customWidth="1"/>
    <col min="14" max="14" width="11.42578125" style="26" customWidth="1"/>
    <col min="15" max="15" width="11.7109375" style="26" customWidth="1"/>
    <col min="16" max="16" width="15.5703125" style="26" customWidth="1"/>
    <col min="17" max="17" width="13.140625" style="26" customWidth="1"/>
    <col min="18" max="18" width="14" style="26" customWidth="1"/>
    <col min="19" max="19" width="16.42578125" style="26" customWidth="1"/>
    <col min="20" max="20" width="14.85546875" style="63" customWidth="1"/>
    <col min="21" max="254" width="9.140625" style="26" customWidth="1"/>
    <col min="255" max="16384" width="9.140625" style="59"/>
  </cols>
  <sheetData>
    <row r="1" spans="1:254" s="61" customFormat="1" ht="15.75" customHeight="1" x14ac:dyDescent="0.25">
      <c r="A1" s="1"/>
      <c r="B1" s="1"/>
      <c r="C1" s="308" t="s">
        <v>242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1"/>
      <c r="S1" s="1"/>
      <c r="T1" s="62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</row>
    <row r="2" spans="1:254" s="61" customFormat="1" ht="15.75" x14ac:dyDescent="0.25">
      <c r="A2" s="1"/>
      <c r="B2" s="1"/>
      <c r="C2" s="3" t="s">
        <v>0</v>
      </c>
      <c r="D2" s="423" t="s">
        <v>53</v>
      </c>
      <c r="E2" s="423"/>
      <c r="F2" s="423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0"/>
      <c r="ED2" s="60"/>
      <c r="EE2" s="60"/>
      <c r="EF2" s="60"/>
      <c r="EG2" s="60"/>
      <c r="EH2" s="60"/>
      <c r="EI2" s="60"/>
      <c r="EJ2" s="60"/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60"/>
      <c r="FM2" s="60"/>
      <c r="FN2" s="60"/>
      <c r="FO2" s="60"/>
      <c r="FP2" s="60"/>
      <c r="FQ2" s="60"/>
      <c r="FR2" s="60"/>
      <c r="FS2" s="60"/>
      <c r="FT2" s="60"/>
      <c r="FU2" s="60"/>
      <c r="FV2" s="60"/>
      <c r="FW2" s="60"/>
      <c r="FX2" s="60"/>
      <c r="FY2" s="60"/>
      <c r="FZ2" s="60"/>
      <c r="GA2" s="60"/>
      <c r="GB2" s="60"/>
      <c r="GC2" s="60"/>
      <c r="GD2" s="60"/>
      <c r="GE2" s="60"/>
      <c r="GF2" s="60"/>
      <c r="GG2" s="60"/>
      <c r="GH2" s="60"/>
      <c r="GI2" s="60"/>
      <c r="GJ2" s="60"/>
      <c r="GK2" s="60"/>
      <c r="GL2" s="60"/>
      <c r="GM2" s="60"/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0"/>
      <c r="GY2" s="60"/>
      <c r="GZ2" s="60"/>
      <c r="HA2" s="60"/>
      <c r="HB2" s="60"/>
      <c r="HC2" s="60"/>
      <c r="HD2" s="60"/>
      <c r="HE2" s="60"/>
      <c r="HF2" s="60"/>
      <c r="HG2" s="60"/>
      <c r="HH2" s="60"/>
      <c r="HI2" s="60"/>
      <c r="HJ2" s="60"/>
      <c r="HK2" s="60"/>
      <c r="HL2" s="60"/>
      <c r="HM2" s="60"/>
      <c r="HN2" s="60"/>
      <c r="HO2" s="60"/>
      <c r="HP2" s="60"/>
      <c r="HQ2" s="60"/>
      <c r="HR2" s="60"/>
      <c r="HS2" s="60"/>
      <c r="HT2" s="60"/>
      <c r="HU2" s="60"/>
      <c r="HV2" s="60"/>
      <c r="HW2" s="60"/>
      <c r="HX2" s="60"/>
      <c r="HY2" s="60"/>
      <c r="HZ2" s="60"/>
      <c r="IA2" s="60"/>
      <c r="IB2" s="60"/>
      <c r="IC2" s="60"/>
      <c r="ID2" s="60"/>
      <c r="IE2" s="60"/>
      <c r="IF2" s="60"/>
      <c r="IG2" s="60"/>
      <c r="IH2" s="60"/>
      <c r="II2" s="60"/>
      <c r="IJ2" s="60"/>
      <c r="IK2" s="60"/>
      <c r="IL2" s="60"/>
      <c r="IM2" s="60"/>
      <c r="IN2" s="60"/>
      <c r="IO2" s="60"/>
      <c r="IP2" s="60"/>
      <c r="IQ2" s="60"/>
      <c r="IR2" s="60"/>
      <c r="IS2" s="60"/>
      <c r="IT2" s="60"/>
    </row>
    <row r="3" spans="1:254" s="61" customFormat="1" ht="15.75" x14ac:dyDescent="0.25">
      <c r="A3" s="1"/>
      <c r="B3" s="1"/>
      <c r="C3" s="3"/>
      <c r="D3" s="3"/>
      <c r="E3" s="3"/>
      <c r="F3" s="3"/>
      <c r="G3" s="2"/>
      <c r="H3" s="2"/>
      <c r="I3" s="19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</row>
    <row r="4" spans="1:254" s="61" customFormat="1" ht="15.75" customHeight="1" x14ac:dyDescent="0.25">
      <c r="A4" s="401" t="s">
        <v>2</v>
      </c>
      <c r="B4" s="401" t="s">
        <v>54</v>
      </c>
      <c r="C4" s="401" t="s">
        <v>3</v>
      </c>
      <c r="D4" s="402" t="s">
        <v>55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0" t="s">
        <v>21</v>
      </c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  <c r="FW4" s="60"/>
      <c r="FX4" s="60"/>
      <c r="FY4" s="60"/>
      <c r="FZ4" s="60"/>
      <c r="GA4" s="60"/>
      <c r="GB4" s="60"/>
      <c r="GC4" s="60"/>
      <c r="GD4" s="60"/>
      <c r="GE4" s="60"/>
      <c r="GF4" s="60"/>
      <c r="GG4" s="60"/>
      <c r="GH4" s="60"/>
      <c r="GI4" s="60"/>
      <c r="GJ4" s="60"/>
      <c r="GK4" s="60"/>
      <c r="GL4" s="60"/>
      <c r="GM4" s="60"/>
      <c r="GN4" s="60"/>
      <c r="GO4" s="60"/>
      <c r="GP4" s="60"/>
      <c r="GQ4" s="60"/>
      <c r="GR4" s="60"/>
      <c r="GS4" s="60"/>
      <c r="GT4" s="60"/>
      <c r="GU4" s="60"/>
      <c r="GV4" s="60"/>
      <c r="GW4" s="60"/>
      <c r="GX4" s="60"/>
      <c r="GY4" s="60"/>
      <c r="GZ4" s="60"/>
      <c r="HA4" s="60"/>
      <c r="HB4" s="60"/>
      <c r="HC4" s="60"/>
      <c r="HD4" s="60"/>
      <c r="HE4" s="60"/>
      <c r="HF4" s="60"/>
      <c r="HG4" s="60"/>
      <c r="HH4" s="60"/>
      <c r="HI4" s="60"/>
      <c r="HJ4" s="60"/>
      <c r="HK4" s="60"/>
      <c r="HL4" s="60"/>
      <c r="HM4" s="60"/>
      <c r="HN4" s="60"/>
      <c r="HO4" s="60"/>
      <c r="HP4" s="60"/>
      <c r="HQ4" s="60"/>
      <c r="HR4" s="60"/>
      <c r="HS4" s="60"/>
      <c r="HT4" s="60"/>
      <c r="HU4" s="60"/>
      <c r="HV4" s="60"/>
      <c r="HW4" s="60"/>
      <c r="HX4" s="60"/>
      <c r="HY4" s="60"/>
      <c r="HZ4" s="60"/>
      <c r="IA4" s="60"/>
      <c r="IB4" s="60"/>
      <c r="IC4" s="60"/>
      <c r="ID4" s="60"/>
      <c r="IE4" s="60"/>
      <c r="IF4" s="60"/>
      <c r="IG4" s="60"/>
      <c r="IH4" s="60"/>
      <c r="II4" s="60"/>
      <c r="IJ4" s="60"/>
      <c r="IK4" s="60"/>
      <c r="IL4" s="60"/>
      <c r="IM4" s="60"/>
      <c r="IN4" s="60"/>
      <c r="IO4" s="60"/>
      <c r="IP4" s="60"/>
      <c r="IQ4" s="60"/>
      <c r="IR4" s="60"/>
      <c r="IS4" s="60"/>
      <c r="IT4" s="60"/>
    </row>
    <row r="5" spans="1:254" s="61" customFormat="1" ht="15" customHeight="1" x14ac:dyDescent="0.25">
      <c r="A5" s="401"/>
      <c r="B5" s="401"/>
      <c r="C5" s="401"/>
      <c r="D5" s="263" t="s">
        <v>28</v>
      </c>
      <c r="E5" s="263" t="s">
        <v>29</v>
      </c>
      <c r="F5" s="263" t="s">
        <v>241</v>
      </c>
      <c r="G5" s="38" t="s">
        <v>4</v>
      </c>
      <c r="H5" s="38" t="s">
        <v>5</v>
      </c>
      <c r="I5" s="38" t="s">
        <v>115</v>
      </c>
      <c r="J5" s="38" t="s">
        <v>6</v>
      </c>
      <c r="K5" s="38" t="s">
        <v>7</v>
      </c>
      <c r="L5" s="38" t="s">
        <v>8</v>
      </c>
      <c r="M5" s="38" t="s">
        <v>9</v>
      </c>
      <c r="N5" s="38" t="s">
        <v>101</v>
      </c>
      <c r="O5" s="38" t="s">
        <v>11</v>
      </c>
      <c r="P5" s="38" t="s">
        <v>12</v>
      </c>
      <c r="Q5" s="38" t="s">
        <v>13</v>
      </c>
      <c r="R5" s="38" t="s">
        <v>14</v>
      </c>
      <c r="S5" s="37" t="s">
        <v>15</v>
      </c>
      <c r="T5" s="40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</row>
    <row r="6" spans="1:254" ht="15.75" customHeight="1" x14ac:dyDescent="0.25">
      <c r="A6" s="415" t="s">
        <v>81</v>
      </c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7"/>
    </row>
    <row r="7" spans="1:254" ht="31.5" customHeight="1" x14ac:dyDescent="0.25">
      <c r="A7" s="420" t="s">
        <v>47</v>
      </c>
      <c r="B7" s="420" t="s">
        <v>114</v>
      </c>
      <c r="C7" s="23" t="s">
        <v>48</v>
      </c>
      <c r="D7" s="385" t="s">
        <v>31</v>
      </c>
      <c r="E7" s="386"/>
      <c r="F7" s="387"/>
      <c r="G7" s="21">
        <f>Лист1!F15</f>
        <v>1325.2</v>
      </c>
      <c r="H7" s="21">
        <f>Лист1!G15</f>
        <v>1152.2</v>
      </c>
      <c r="I7" s="21">
        <f>Лист1!H15</f>
        <v>8.6</v>
      </c>
      <c r="J7" s="21">
        <f>Лист1!I15</f>
        <v>30.1</v>
      </c>
      <c r="K7" s="21">
        <f>Лист1!J15</f>
        <v>522.20000000000005</v>
      </c>
      <c r="L7" s="21">
        <f>Лист1!K15</f>
        <v>276.39999999999998</v>
      </c>
      <c r="M7" s="21">
        <f>Лист1!L15</f>
        <v>9.1</v>
      </c>
      <c r="N7" s="21">
        <f>Лист1!M15</f>
        <v>49.4</v>
      </c>
      <c r="O7" s="21">
        <f>Лист1!N15</f>
        <v>12.9</v>
      </c>
      <c r="P7" s="21">
        <f>Лист1!O15</f>
        <v>24.3</v>
      </c>
      <c r="Q7" s="21">
        <f>Лист1!P15</f>
        <v>722.2</v>
      </c>
      <c r="R7" s="21">
        <f>Лист1!Q15</f>
        <v>1073.5999999999999</v>
      </c>
      <c r="S7" s="22">
        <f>SUM(G7:R7)</f>
        <v>5206.2000000000007</v>
      </c>
      <c r="T7" s="53"/>
    </row>
    <row r="8" spans="1:254" ht="47.25" customHeight="1" x14ac:dyDescent="0.25">
      <c r="A8" s="420"/>
      <c r="B8" s="420"/>
      <c r="C8" s="409" t="s">
        <v>49</v>
      </c>
      <c r="D8" s="166">
        <v>21812</v>
      </c>
      <c r="E8" s="166"/>
      <c r="F8" s="166"/>
      <c r="G8" s="167">
        <f>ROUND($D8*G$7/1000,1)</f>
        <v>28905.3</v>
      </c>
      <c r="H8" s="167">
        <f t="shared" ref="H8:R8" si="0">ROUND($D8*H$7/1000,1)</f>
        <v>25131.8</v>
      </c>
      <c r="I8" s="167">
        <f t="shared" si="0"/>
        <v>187.6</v>
      </c>
      <c r="J8" s="167">
        <f t="shared" si="0"/>
        <v>656.5</v>
      </c>
      <c r="K8" s="167">
        <f t="shared" si="0"/>
        <v>11390.2</v>
      </c>
      <c r="L8" s="167">
        <f t="shared" si="0"/>
        <v>6028.8</v>
      </c>
      <c r="M8" s="167">
        <f t="shared" si="0"/>
        <v>198.5</v>
      </c>
      <c r="N8" s="167">
        <f t="shared" si="0"/>
        <v>1077.5</v>
      </c>
      <c r="O8" s="167">
        <f t="shared" si="0"/>
        <v>281.39999999999998</v>
      </c>
      <c r="P8" s="167">
        <f t="shared" si="0"/>
        <v>530</v>
      </c>
      <c r="Q8" s="167">
        <f t="shared" si="0"/>
        <v>15752.6</v>
      </c>
      <c r="R8" s="167">
        <f t="shared" si="0"/>
        <v>23417.4</v>
      </c>
      <c r="S8" s="52">
        <f>SUM(G8:R8)</f>
        <v>113557.6</v>
      </c>
      <c r="T8" s="52"/>
    </row>
    <row r="9" spans="1:254" ht="47.25" customHeight="1" x14ac:dyDescent="0.25">
      <c r="A9" s="420"/>
      <c r="B9" s="420"/>
      <c r="C9" s="410"/>
      <c r="D9" s="166"/>
      <c r="E9" s="166">
        <v>22168</v>
      </c>
      <c r="F9" s="166"/>
      <c r="G9" s="167">
        <f>ROUND($E9*G$7/1000,1)</f>
        <v>29377</v>
      </c>
      <c r="H9" s="167">
        <f t="shared" ref="H9:R9" si="1">ROUND($E9*H$7/1000,1)</f>
        <v>25542</v>
      </c>
      <c r="I9" s="167">
        <f t="shared" si="1"/>
        <v>190.6</v>
      </c>
      <c r="J9" s="167">
        <f t="shared" si="1"/>
        <v>667.3</v>
      </c>
      <c r="K9" s="167">
        <f t="shared" si="1"/>
        <v>11576.1</v>
      </c>
      <c r="L9" s="167">
        <f t="shared" si="1"/>
        <v>6127.2</v>
      </c>
      <c r="M9" s="167">
        <f t="shared" si="1"/>
        <v>201.7</v>
      </c>
      <c r="N9" s="167">
        <f t="shared" si="1"/>
        <v>1095.0999999999999</v>
      </c>
      <c r="O9" s="167">
        <f t="shared" si="1"/>
        <v>286</v>
      </c>
      <c r="P9" s="167">
        <f t="shared" si="1"/>
        <v>538.70000000000005</v>
      </c>
      <c r="Q9" s="167">
        <f t="shared" si="1"/>
        <v>16009.7</v>
      </c>
      <c r="R9" s="167">
        <f t="shared" si="1"/>
        <v>23799.599999999999</v>
      </c>
      <c r="S9" s="52">
        <f t="shared" ref="S9:S13" si="2">SUM(G9:R9)</f>
        <v>115411</v>
      </c>
      <c r="T9" s="52"/>
    </row>
    <row r="10" spans="1:254" ht="47.25" customHeight="1" x14ac:dyDescent="0.25">
      <c r="A10" s="420"/>
      <c r="B10" s="420"/>
      <c r="C10" s="411"/>
      <c r="D10" s="166"/>
      <c r="E10" s="166"/>
      <c r="F10" s="166">
        <v>22168</v>
      </c>
      <c r="G10" s="167">
        <f>ROUND($F10*G$7/1000,1)</f>
        <v>29377</v>
      </c>
      <c r="H10" s="167">
        <f t="shared" ref="H10:R10" si="3">ROUND($F10*H$7/1000,1)</f>
        <v>25542</v>
      </c>
      <c r="I10" s="167">
        <f t="shared" si="3"/>
        <v>190.6</v>
      </c>
      <c r="J10" s="167">
        <f t="shared" si="3"/>
        <v>667.3</v>
      </c>
      <c r="K10" s="167">
        <f t="shared" si="3"/>
        <v>11576.1</v>
      </c>
      <c r="L10" s="167">
        <f t="shared" si="3"/>
        <v>6127.2</v>
      </c>
      <c r="M10" s="167">
        <f t="shared" si="3"/>
        <v>201.7</v>
      </c>
      <c r="N10" s="167">
        <f t="shared" si="3"/>
        <v>1095.0999999999999</v>
      </c>
      <c r="O10" s="167">
        <f t="shared" si="3"/>
        <v>286</v>
      </c>
      <c r="P10" s="167">
        <f t="shared" si="3"/>
        <v>538.70000000000005</v>
      </c>
      <c r="Q10" s="167">
        <f t="shared" si="3"/>
        <v>16009.7</v>
      </c>
      <c r="R10" s="167">
        <f t="shared" si="3"/>
        <v>23799.599999999999</v>
      </c>
      <c r="S10" s="52">
        <f t="shared" si="2"/>
        <v>115411</v>
      </c>
      <c r="T10" s="52"/>
    </row>
    <row r="11" spans="1:254" ht="40.5" customHeight="1" x14ac:dyDescent="0.25">
      <c r="A11" s="388" t="s">
        <v>91</v>
      </c>
      <c r="B11" s="389"/>
      <c r="C11" s="394" t="s">
        <v>66</v>
      </c>
      <c r="D11" s="394"/>
      <c r="E11" s="394"/>
      <c r="F11" s="394"/>
      <c r="G11" s="39">
        <f t="shared" ref="G11:R13" si="4">G8</f>
        <v>28905.3</v>
      </c>
      <c r="H11" s="39">
        <f t="shared" si="4"/>
        <v>25131.8</v>
      </c>
      <c r="I11" s="39">
        <f t="shared" si="4"/>
        <v>187.6</v>
      </c>
      <c r="J11" s="39">
        <f t="shared" si="4"/>
        <v>656.5</v>
      </c>
      <c r="K11" s="39">
        <f t="shared" si="4"/>
        <v>11390.2</v>
      </c>
      <c r="L11" s="39">
        <f t="shared" si="4"/>
        <v>6028.8</v>
      </c>
      <c r="M11" s="39">
        <f t="shared" si="4"/>
        <v>198.5</v>
      </c>
      <c r="N11" s="39">
        <f t="shared" si="4"/>
        <v>1077.5</v>
      </c>
      <c r="O11" s="39">
        <f t="shared" si="4"/>
        <v>281.39999999999998</v>
      </c>
      <c r="P11" s="39">
        <f t="shared" si="4"/>
        <v>530</v>
      </c>
      <c r="Q11" s="39">
        <f t="shared" si="4"/>
        <v>15752.6</v>
      </c>
      <c r="R11" s="39">
        <f t="shared" si="4"/>
        <v>23417.4</v>
      </c>
      <c r="S11" s="52">
        <f t="shared" si="2"/>
        <v>113557.6</v>
      </c>
      <c r="T11" s="52"/>
    </row>
    <row r="12" spans="1:254" ht="40.5" customHeight="1" x14ac:dyDescent="0.25">
      <c r="A12" s="390"/>
      <c r="B12" s="391"/>
      <c r="C12" s="394" t="s">
        <v>67</v>
      </c>
      <c r="D12" s="394"/>
      <c r="E12" s="394"/>
      <c r="F12" s="394"/>
      <c r="G12" s="39">
        <f>G9</f>
        <v>29377</v>
      </c>
      <c r="H12" s="39">
        <f t="shared" si="4"/>
        <v>25542</v>
      </c>
      <c r="I12" s="39">
        <f>I9</f>
        <v>190.6</v>
      </c>
      <c r="J12" s="39">
        <f t="shared" si="4"/>
        <v>667.3</v>
      </c>
      <c r="K12" s="39">
        <f t="shared" si="4"/>
        <v>11576.1</v>
      </c>
      <c r="L12" s="39">
        <f t="shared" si="4"/>
        <v>6127.2</v>
      </c>
      <c r="M12" s="39">
        <f t="shared" si="4"/>
        <v>201.7</v>
      </c>
      <c r="N12" s="39">
        <f t="shared" si="4"/>
        <v>1095.0999999999999</v>
      </c>
      <c r="O12" s="39">
        <f t="shared" si="4"/>
        <v>286</v>
      </c>
      <c r="P12" s="39">
        <f t="shared" si="4"/>
        <v>538.70000000000005</v>
      </c>
      <c r="Q12" s="39">
        <f t="shared" si="4"/>
        <v>16009.7</v>
      </c>
      <c r="R12" s="39">
        <f t="shared" si="4"/>
        <v>23799.599999999999</v>
      </c>
      <c r="S12" s="52">
        <f t="shared" si="2"/>
        <v>115411</v>
      </c>
      <c r="T12" s="52"/>
    </row>
    <row r="13" spans="1:254" ht="40.5" customHeight="1" x14ac:dyDescent="0.25">
      <c r="A13" s="390"/>
      <c r="B13" s="391"/>
      <c r="C13" s="394" t="s">
        <v>238</v>
      </c>
      <c r="D13" s="394"/>
      <c r="E13" s="394"/>
      <c r="F13" s="394"/>
      <c r="G13" s="39">
        <f>G10</f>
        <v>29377</v>
      </c>
      <c r="H13" s="39">
        <f t="shared" si="4"/>
        <v>25542</v>
      </c>
      <c r="I13" s="39">
        <f>I10</f>
        <v>190.6</v>
      </c>
      <c r="J13" s="39">
        <f t="shared" si="4"/>
        <v>667.3</v>
      </c>
      <c r="K13" s="39">
        <f t="shared" si="4"/>
        <v>11576.1</v>
      </c>
      <c r="L13" s="39">
        <f t="shared" si="4"/>
        <v>6127.2</v>
      </c>
      <c r="M13" s="39">
        <f t="shared" si="4"/>
        <v>201.7</v>
      </c>
      <c r="N13" s="39">
        <f t="shared" si="4"/>
        <v>1095.0999999999999</v>
      </c>
      <c r="O13" s="39">
        <f t="shared" si="4"/>
        <v>286</v>
      </c>
      <c r="P13" s="39">
        <f t="shared" si="4"/>
        <v>538.70000000000005</v>
      </c>
      <c r="Q13" s="39">
        <f t="shared" si="4"/>
        <v>16009.7</v>
      </c>
      <c r="R13" s="39">
        <f t="shared" si="4"/>
        <v>23799.599999999999</v>
      </c>
      <c r="S13" s="52">
        <f t="shared" si="2"/>
        <v>115411</v>
      </c>
      <c r="T13" s="52"/>
    </row>
    <row r="14" spans="1:254" ht="40.5" customHeight="1" x14ac:dyDescent="0.25">
      <c r="A14" s="390"/>
      <c r="B14" s="391"/>
      <c r="C14" s="313" t="s">
        <v>28</v>
      </c>
      <c r="D14" s="395" t="s">
        <v>20</v>
      </c>
      <c r="E14" s="395"/>
      <c r="F14" s="395"/>
      <c r="G14" s="130">
        <f>ROUND(G$11*$T15,1)</f>
        <v>26003.9</v>
      </c>
      <c r="H14" s="130">
        <f t="shared" ref="H14:Q14" si="5">ROUND(H$11*$T15,1)</f>
        <v>22609.200000000001</v>
      </c>
      <c r="I14" s="130">
        <f t="shared" si="5"/>
        <v>168.8</v>
      </c>
      <c r="J14" s="130">
        <f t="shared" si="5"/>
        <v>590.6</v>
      </c>
      <c r="K14" s="130">
        <f t="shared" si="5"/>
        <v>10246.9</v>
      </c>
      <c r="L14" s="130">
        <f t="shared" si="5"/>
        <v>5423.7</v>
      </c>
      <c r="M14" s="130">
        <f t="shared" si="5"/>
        <v>178.6</v>
      </c>
      <c r="N14" s="130">
        <f t="shared" si="5"/>
        <v>969.3</v>
      </c>
      <c r="O14" s="130">
        <f t="shared" si="5"/>
        <v>253.2</v>
      </c>
      <c r="P14" s="130">
        <f t="shared" si="5"/>
        <v>476.8</v>
      </c>
      <c r="Q14" s="130">
        <f t="shared" si="5"/>
        <v>14171.4</v>
      </c>
      <c r="R14" s="130">
        <f>S14-SUM(G14:Q14)</f>
        <v>21066.800000000003</v>
      </c>
      <c r="S14" s="130">
        <f>U14</f>
        <v>102159.2</v>
      </c>
      <c r="T14" s="45"/>
      <c r="U14" s="270">
        <v>102159.2</v>
      </c>
    </row>
    <row r="15" spans="1:254" ht="40.5" customHeight="1" x14ac:dyDescent="0.25">
      <c r="A15" s="390"/>
      <c r="B15" s="391"/>
      <c r="C15" s="313"/>
      <c r="D15" s="396" t="s">
        <v>21</v>
      </c>
      <c r="E15" s="396"/>
      <c r="F15" s="396"/>
      <c r="G15" s="31">
        <f t="shared" ref="G15:Q15" si="6">G14-G11</f>
        <v>-2901.3999999999978</v>
      </c>
      <c r="H15" s="31">
        <f t="shared" si="6"/>
        <v>-2522.5999999999985</v>
      </c>
      <c r="I15" s="31">
        <f t="shared" si="6"/>
        <v>-18.799999999999983</v>
      </c>
      <c r="J15" s="31">
        <f t="shared" si="6"/>
        <v>-65.899999999999977</v>
      </c>
      <c r="K15" s="31">
        <f t="shared" si="6"/>
        <v>-1143.3000000000011</v>
      </c>
      <c r="L15" s="31">
        <f t="shared" si="6"/>
        <v>-605.10000000000036</v>
      </c>
      <c r="M15" s="31">
        <f t="shared" si="6"/>
        <v>-19.900000000000006</v>
      </c>
      <c r="N15" s="31">
        <f t="shared" si="6"/>
        <v>-108.20000000000005</v>
      </c>
      <c r="O15" s="31">
        <f t="shared" si="6"/>
        <v>-28.199999999999989</v>
      </c>
      <c r="P15" s="31">
        <f t="shared" si="6"/>
        <v>-53.199999999999989</v>
      </c>
      <c r="Q15" s="31">
        <f t="shared" si="6"/>
        <v>-1581.2000000000007</v>
      </c>
      <c r="R15" s="10">
        <f t="shared" ref="R15" si="7">R14-R12</f>
        <v>-2732.7999999999956</v>
      </c>
      <c r="S15" s="32">
        <f>SUM(G15:R15)</f>
        <v>-11780.599999999993</v>
      </c>
      <c r="T15" s="58">
        <f>S14/S11</f>
        <v>0.89962450773880387</v>
      </c>
    </row>
    <row r="16" spans="1:254" ht="40.5" customHeight="1" x14ac:dyDescent="0.25">
      <c r="A16" s="390"/>
      <c r="B16" s="391"/>
      <c r="C16" s="314" t="s">
        <v>29</v>
      </c>
      <c r="D16" s="397" t="s">
        <v>20</v>
      </c>
      <c r="E16" s="397"/>
      <c r="F16" s="397"/>
      <c r="G16" s="86">
        <f>ROUND(G$12*$T17,1)</f>
        <v>26478</v>
      </c>
      <c r="H16" s="86">
        <f t="shared" ref="H16:Q16" si="8">ROUND(H$12*$T17,1)</f>
        <v>23021.4</v>
      </c>
      <c r="I16" s="86">
        <f t="shared" si="8"/>
        <v>171.8</v>
      </c>
      <c r="J16" s="86">
        <f t="shared" si="8"/>
        <v>601.4</v>
      </c>
      <c r="K16" s="86">
        <f t="shared" si="8"/>
        <v>10433.700000000001</v>
      </c>
      <c r="L16" s="86">
        <f t="shared" si="8"/>
        <v>5522.5</v>
      </c>
      <c r="M16" s="86">
        <f t="shared" si="8"/>
        <v>181.8</v>
      </c>
      <c r="N16" s="86">
        <f t="shared" si="8"/>
        <v>987</v>
      </c>
      <c r="O16" s="86">
        <f t="shared" si="8"/>
        <v>257.8</v>
      </c>
      <c r="P16" s="86">
        <f t="shared" si="8"/>
        <v>485.5</v>
      </c>
      <c r="Q16" s="86">
        <f t="shared" si="8"/>
        <v>14429.8</v>
      </c>
      <c r="R16" s="65">
        <f>S16-SUM(G16:Q16)</f>
        <v>21451.099999999991</v>
      </c>
      <c r="S16" s="87">
        <f>U16</f>
        <v>104021.8</v>
      </c>
      <c r="T16" s="168"/>
      <c r="U16" s="270">
        <v>104021.8</v>
      </c>
    </row>
    <row r="17" spans="1:21" ht="40.5" customHeight="1" x14ac:dyDescent="0.25">
      <c r="A17" s="390"/>
      <c r="B17" s="391"/>
      <c r="C17" s="314"/>
      <c r="D17" s="398" t="s">
        <v>21</v>
      </c>
      <c r="E17" s="398"/>
      <c r="F17" s="398"/>
      <c r="G17" s="86">
        <f>G16-G12</f>
        <v>-2899</v>
      </c>
      <c r="H17" s="86">
        <f t="shared" ref="H17:Q17" si="9">H16-H12</f>
        <v>-2520.5999999999985</v>
      </c>
      <c r="I17" s="86">
        <f t="shared" si="9"/>
        <v>-18.799999999999983</v>
      </c>
      <c r="J17" s="86">
        <f t="shared" si="9"/>
        <v>-65.899999999999977</v>
      </c>
      <c r="K17" s="86">
        <f t="shared" si="9"/>
        <v>-1142.3999999999996</v>
      </c>
      <c r="L17" s="86">
        <f t="shared" si="9"/>
        <v>-604.69999999999982</v>
      </c>
      <c r="M17" s="86">
        <f t="shared" si="9"/>
        <v>-19.899999999999977</v>
      </c>
      <c r="N17" s="86">
        <f t="shared" si="9"/>
        <v>-108.09999999999991</v>
      </c>
      <c r="O17" s="86">
        <f t="shared" si="9"/>
        <v>-28.199999999999989</v>
      </c>
      <c r="P17" s="86">
        <f t="shared" si="9"/>
        <v>-53.200000000000045</v>
      </c>
      <c r="Q17" s="86">
        <f t="shared" si="9"/>
        <v>-1579.9000000000015</v>
      </c>
      <c r="R17" s="65">
        <f>R16-R12</f>
        <v>-2348.5000000000073</v>
      </c>
      <c r="S17" s="87">
        <f t="shared" ref="S17:S19" si="10">SUM(G17:R17)</f>
        <v>-11389.200000000006</v>
      </c>
      <c r="T17" s="169">
        <f>S16/S12</f>
        <v>0.90131616570344253</v>
      </c>
    </row>
    <row r="18" spans="1:21" ht="40.5" customHeight="1" x14ac:dyDescent="0.25">
      <c r="A18" s="390"/>
      <c r="B18" s="391"/>
      <c r="C18" s="315" t="s">
        <v>241</v>
      </c>
      <c r="D18" s="399" t="s">
        <v>20</v>
      </c>
      <c r="E18" s="399"/>
      <c r="F18" s="399"/>
      <c r="G18" s="89">
        <f>ROUND(G$13*$T19,1)</f>
        <v>26917.200000000001</v>
      </c>
      <c r="H18" s="89">
        <f t="shared" ref="H18:Q18" si="11">ROUND(H$13*$T19,1)</f>
        <v>23403.3</v>
      </c>
      <c r="I18" s="89">
        <f t="shared" si="11"/>
        <v>174.6</v>
      </c>
      <c r="J18" s="89">
        <f t="shared" si="11"/>
        <v>611.4</v>
      </c>
      <c r="K18" s="89">
        <f t="shared" si="11"/>
        <v>10606.8</v>
      </c>
      <c r="L18" s="89">
        <f t="shared" si="11"/>
        <v>5614.2</v>
      </c>
      <c r="M18" s="89">
        <f t="shared" si="11"/>
        <v>184.8</v>
      </c>
      <c r="N18" s="89">
        <f t="shared" si="11"/>
        <v>1003.4</v>
      </c>
      <c r="O18" s="89">
        <f t="shared" si="11"/>
        <v>262.10000000000002</v>
      </c>
      <c r="P18" s="89">
        <f t="shared" si="11"/>
        <v>493.6</v>
      </c>
      <c r="Q18" s="89">
        <f t="shared" si="11"/>
        <v>14669.2</v>
      </c>
      <c r="R18" s="67">
        <f>S18-SUM(G18:Q18)</f>
        <v>21806.899999999994</v>
      </c>
      <c r="S18" s="90">
        <f>U18</f>
        <v>105747.5</v>
      </c>
      <c r="T18" s="170"/>
      <c r="U18" s="270">
        <v>105747.5</v>
      </c>
    </row>
    <row r="19" spans="1:21" ht="40.5" customHeight="1" x14ac:dyDescent="0.25">
      <c r="A19" s="392"/>
      <c r="B19" s="393"/>
      <c r="C19" s="315"/>
      <c r="D19" s="414" t="s">
        <v>21</v>
      </c>
      <c r="E19" s="414"/>
      <c r="F19" s="414"/>
      <c r="G19" s="89">
        <f>G18-G13</f>
        <v>-2459.7999999999993</v>
      </c>
      <c r="H19" s="89">
        <f t="shared" ref="H19:Q19" si="12">H18-H13</f>
        <v>-2138.7000000000007</v>
      </c>
      <c r="I19" s="89">
        <f t="shared" si="12"/>
        <v>-16</v>
      </c>
      <c r="J19" s="89">
        <f t="shared" si="12"/>
        <v>-55.899999999999977</v>
      </c>
      <c r="K19" s="89">
        <f t="shared" si="12"/>
        <v>-969.30000000000109</v>
      </c>
      <c r="L19" s="89">
        <f t="shared" si="12"/>
        <v>-513</v>
      </c>
      <c r="M19" s="89">
        <f t="shared" si="12"/>
        <v>-16.899999999999977</v>
      </c>
      <c r="N19" s="89">
        <f t="shared" si="12"/>
        <v>-91.699999999999932</v>
      </c>
      <c r="O19" s="89">
        <f t="shared" si="12"/>
        <v>-23.899999999999977</v>
      </c>
      <c r="P19" s="89">
        <f t="shared" si="12"/>
        <v>-45.100000000000023</v>
      </c>
      <c r="Q19" s="89">
        <f t="shared" si="12"/>
        <v>-1340.5</v>
      </c>
      <c r="R19" s="67">
        <f t="shared" ref="R19" si="13">R18-R12</f>
        <v>-1992.7000000000044</v>
      </c>
      <c r="S19" s="90">
        <f t="shared" si="10"/>
        <v>-9663.5000000000036</v>
      </c>
      <c r="T19" s="171">
        <f>S18/S13</f>
        <v>0.91626881319804876</v>
      </c>
    </row>
    <row r="20" spans="1:21" hidden="1" x14ac:dyDescent="0.25">
      <c r="A20" s="4" t="s">
        <v>95</v>
      </c>
    </row>
  </sheetData>
  <mergeCells count="26">
    <mergeCell ref="A11:B19"/>
    <mergeCell ref="C11:F11"/>
    <mergeCell ref="D14:F14"/>
    <mergeCell ref="D15:F15"/>
    <mergeCell ref="D16:F16"/>
    <mergeCell ref="D17:F17"/>
    <mergeCell ref="D18:F18"/>
    <mergeCell ref="D19:F19"/>
    <mergeCell ref="C14:C15"/>
    <mergeCell ref="C16:C17"/>
    <mergeCell ref="C18:C19"/>
    <mergeCell ref="C12:F12"/>
    <mergeCell ref="C13:F13"/>
    <mergeCell ref="A7:A10"/>
    <mergeCell ref="C1:Q1"/>
    <mergeCell ref="D2:T2"/>
    <mergeCell ref="G4:S4"/>
    <mergeCell ref="T4:T5"/>
    <mergeCell ref="A4:A5"/>
    <mergeCell ref="B4:B5"/>
    <mergeCell ref="C4:C5"/>
    <mergeCell ref="D4:F4"/>
    <mergeCell ref="B7:B10"/>
    <mergeCell ref="C8:C10"/>
    <mergeCell ref="A6:T6"/>
    <mergeCell ref="D7:F7"/>
  </mergeCells>
  <pageMargins left="0.25" right="0.25" top="0.75" bottom="0.75" header="0.3" footer="0.3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A18"/>
  <sheetViews>
    <sheetView topLeftCell="E1" zoomScale="60" zoomScaleNormal="60" workbookViewId="0">
      <selection activeCell="B36" sqref="B36"/>
    </sheetView>
  </sheetViews>
  <sheetFormatPr defaultRowHeight="15" x14ac:dyDescent="0.25"/>
  <cols>
    <col min="1" max="1" width="32" bestFit="1" customWidth="1"/>
    <col min="2" max="2" width="126.85546875" bestFit="1" customWidth="1"/>
    <col min="3" max="3" width="7" bestFit="1" customWidth="1"/>
    <col min="4" max="4" width="205.140625" bestFit="1" customWidth="1"/>
    <col min="5" max="7" width="9.85546875" bestFit="1" customWidth="1"/>
    <col min="8" max="8" width="13.7109375" bestFit="1" customWidth="1"/>
    <col min="9" max="9" width="12" bestFit="1" customWidth="1"/>
    <col min="10" max="10" width="12.5703125" bestFit="1" customWidth="1"/>
    <col min="11" max="11" width="14.85546875" bestFit="1" customWidth="1"/>
    <col min="12" max="12" width="11.140625" bestFit="1" customWidth="1"/>
    <col min="13" max="13" width="13" bestFit="1" customWidth="1"/>
    <col min="14" max="14" width="16.28515625" bestFit="1" customWidth="1"/>
    <col min="15" max="15" width="12.5703125" bestFit="1" customWidth="1"/>
    <col min="16" max="16" width="11.140625" bestFit="1" customWidth="1"/>
    <col min="17" max="17" width="10.85546875" bestFit="1" customWidth="1"/>
    <col min="18" max="18" width="12.28515625" bestFit="1" customWidth="1"/>
    <col min="19" max="19" width="12.7109375" bestFit="1" customWidth="1"/>
    <col min="20" max="20" width="15.85546875" bestFit="1" customWidth="1"/>
    <col min="21" max="21" width="14.7109375" bestFit="1" customWidth="1"/>
    <col min="22" max="22" width="15.85546875" bestFit="1" customWidth="1"/>
    <col min="23" max="23" width="16.140625" bestFit="1" customWidth="1"/>
    <col min="24" max="24" width="14.85546875" bestFit="1" customWidth="1"/>
    <col min="25" max="25" width="16.5703125" bestFit="1" customWidth="1"/>
    <col min="26" max="26" width="19.7109375" bestFit="1" customWidth="1"/>
    <col min="27" max="27" width="9.7109375" bestFit="1" customWidth="1"/>
    <col min="28" max="28" width="14.85546875" bestFit="1" customWidth="1"/>
    <col min="29" max="29" width="14.7109375" bestFit="1" customWidth="1"/>
    <col min="30" max="30" width="15.85546875" bestFit="1" customWidth="1"/>
    <col min="31" max="31" width="16.140625" bestFit="1" customWidth="1"/>
    <col min="32" max="32" width="15.85546875" bestFit="1" customWidth="1"/>
    <col min="33" max="33" width="14.7109375" bestFit="1" customWidth="1"/>
    <col min="34" max="34" width="15.85546875" bestFit="1" customWidth="1"/>
    <col min="35" max="35" width="16.140625" bestFit="1" customWidth="1"/>
    <col min="36" max="36" width="14.85546875" bestFit="1" customWidth="1"/>
    <col min="37" max="37" width="16.5703125" bestFit="1" customWidth="1"/>
    <col min="38" max="38" width="19.7109375" bestFit="1" customWidth="1"/>
    <col min="39" max="39" width="9.7109375" bestFit="1" customWidth="1"/>
    <col min="40" max="40" width="14.85546875" bestFit="1" customWidth="1"/>
    <col min="41" max="41" width="14.7109375" bestFit="1" customWidth="1"/>
    <col min="42" max="42" width="15.85546875" bestFit="1" customWidth="1"/>
    <col min="43" max="43" width="16.140625" bestFit="1" customWidth="1"/>
    <col min="44" max="44" width="15.85546875" bestFit="1" customWidth="1"/>
    <col min="45" max="45" width="14.7109375" bestFit="1" customWidth="1"/>
    <col min="46" max="46" width="15.85546875" bestFit="1" customWidth="1"/>
    <col min="47" max="47" width="16.140625" bestFit="1" customWidth="1"/>
    <col min="48" max="48" width="14.85546875" bestFit="1" customWidth="1"/>
    <col min="49" max="49" width="16.5703125" bestFit="1" customWidth="1"/>
    <col min="50" max="50" width="19.7109375" bestFit="1" customWidth="1"/>
    <col min="51" max="51" width="8.28515625" bestFit="1" customWidth="1"/>
    <col min="52" max="52" width="14.85546875" bestFit="1" customWidth="1"/>
    <col min="53" max="53" width="14.7109375" bestFit="1" customWidth="1"/>
    <col min="54" max="54" width="15.85546875" bestFit="1" customWidth="1"/>
    <col min="55" max="55" width="16.140625" bestFit="1" customWidth="1"/>
    <col min="56" max="56" width="14.7109375" bestFit="1" customWidth="1"/>
    <col min="57" max="57" width="13.7109375" bestFit="1" customWidth="1"/>
    <col min="58" max="58" width="14.85546875" bestFit="1" customWidth="1"/>
    <col min="59" max="59" width="15.140625" bestFit="1" customWidth="1"/>
    <col min="60" max="60" width="13.42578125" bestFit="1" customWidth="1"/>
    <col min="61" max="61" width="15.42578125" bestFit="1" customWidth="1"/>
    <col min="62" max="62" width="18.7109375" bestFit="1" customWidth="1"/>
    <col min="63" max="63" width="14.85546875" bestFit="1" customWidth="1"/>
    <col min="64" max="64" width="13.42578125" bestFit="1" customWidth="1"/>
    <col min="65" max="65" width="13.28515625" bestFit="1" customWidth="1"/>
    <col min="66" max="66" width="14.7109375" bestFit="1" customWidth="1"/>
    <col min="67" max="67" width="15.140625" bestFit="1" customWidth="1"/>
    <col min="68" max="68" width="14.7109375" bestFit="1" customWidth="1"/>
    <col min="69" max="69" width="13.7109375" bestFit="1" customWidth="1"/>
    <col min="70" max="70" width="14.85546875" bestFit="1" customWidth="1"/>
    <col min="71" max="71" width="15.140625" bestFit="1" customWidth="1"/>
    <col min="72" max="72" width="13.42578125" bestFit="1" customWidth="1"/>
    <col min="73" max="73" width="15.42578125" bestFit="1" customWidth="1"/>
    <col min="74" max="74" width="18.7109375" bestFit="1" customWidth="1"/>
    <col min="75" max="75" width="14.85546875" bestFit="1" customWidth="1"/>
    <col min="76" max="76" width="13.42578125" bestFit="1" customWidth="1"/>
    <col min="77" max="77" width="13.28515625" bestFit="1" customWidth="1"/>
    <col min="78" max="78" width="14.7109375" bestFit="1" customWidth="1"/>
    <col min="79" max="79" width="15.140625" bestFit="1" customWidth="1"/>
  </cols>
  <sheetData>
    <row r="1" spans="1:79" x14ac:dyDescent="0.25">
      <c r="A1" t="s">
        <v>251</v>
      </c>
      <c r="B1" s="276" t="str">
        <f>'1. ЦСП'!A4</f>
        <v>Наименование работы</v>
      </c>
      <c r="C1" t="s">
        <v>252</v>
      </c>
      <c r="D1" s="276" t="str">
        <f>'1. ЦСП'!C4</f>
        <v>Направление расходов</v>
      </c>
      <c r="E1" t="s">
        <v>253</v>
      </c>
      <c r="F1" t="s">
        <v>254</v>
      </c>
      <c r="G1" t="s">
        <v>255</v>
      </c>
      <c r="H1" s="8" t="s">
        <v>256</v>
      </c>
      <c r="I1" s="8" t="s">
        <v>257</v>
      </c>
      <c r="J1" s="8" t="s">
        <v>258</v>
      </c>
      <c r="K1" s="8" t="s">
        <v>259</v>
      </c>
      <c r="L1" s="8" t="s">
        <v>260</v>
      </c>
      <c r="M1" s="8" t="s">
        <v>261</v>
      </c>
      <c r="N1" s="8" t="s">
        <v>262</v>
      </c>
      <c r="O1" s="8" t="s">
        <v>263</v>
      </c>
      <c r="P1" s="8" t="s">
        <v>264</v>
      </c>
      <c r="Q1" s="8" t="s">
        <v>265</v>
      </c>
      <c r="R1" s="8" t="s">
        <v>266</v>
      </c>
      <c r="S1" s="8" t="s">
        <v>267</v>
      </c>
      <c r="T1" s="282" t="s">
        <v>268</v>
      </c>
      <c r="U1" s="283" t="s">
        <v>271</v>
      </c>
      <c r="V1" s="283" t="s">
        <v>272</v>
      </c>
      <c r="W1" s="283" t="s">
        <v>273</v>
      </c>
      <c r="X1" s="283" t="s">
        <v>274</v>
      </c>
      <c r="Y1" s="283" t="s">
        <v>275</v>
      </c>
      <c r="Z1" s="283" t="s">
        <v>276</v>
      </c>
      <c r="AA1" s="8" t="s">
        <v>277</v>
      </c>
      <c r="AB1" s="282" t="s">
        <v>278</v>
      </c>
      <c r="AC1" s="283" t="s">
        <v>279</v>
      </c>
      <c r="AD1" s="282" t="s">
        <v>280</v>
      </c>
      <c r="AE1" s="283" t="s">
        <v>281</v>
      </c>
      <c r="AF1" s="282" t="s">
        <v>269</v>
      </c>
      <c r="AG1" s="283" t="s">
        <v>282</v>
      </c>
      <c r="AH1" s="283" t="s">
        <v>283</v>
      </c>
      <c r="AI1" s="283" t="s">
        <v>284</v>
      </c>
      <c r="AJ1" s="283" t="s">
        <v>285</v>
      </c>
      <c r="AK1" s="283" t="s">
        <v>286</v>
      </c>
      <c r="AL1" s="283" t="s">
        <v>287</v>
      </c>
      <c r="AM1" s="8" t="s">
        <v>288</v>
      </c>
      <c r="AN1" s="282" t="s">
        <v>289</v>
      </c>
      <c r="AO1" s="283" t="s">
        <v>290</v>
      </c>
      <c r="AP1" s="282" t="s">
        <v>291</v>
      </c>
      <c r="AQ1" s="283" t="s">
        <v>292</v>
      </c>
      <c r="AR1" s="282" t="s">
        <v>270</v>
      </c>
      <c r="AS1" s="283" t="s">
        <v>293</v>
      </c>
      <c r="AT1" s="283" t="s">
        <v>294</v>
      </c>
      <c r="AU1" s="283" t="s">
        <v>295</v>
      </c>
      <c r="AV1" s="283" t="s">
        <v>296</v>
      </c>
      <c r="AW1" s="283" t="s">
        <v>297</v>
      </c>
      <c r="AX1" s="283" t="s">
        <v>298</v>
      </c>
      <c r="AY1" s="8" t="s">
        <v>299</v>
      </c>
      <c r="AZ1" s="282" t="s">
        <v>300</v>
      </c>
      <c r="BA1" s="283" t="s">
        <v>301</v>
      </c>
      <c r="BB1" s="282" t="s">
        <v>302</v>
      </c>
      <c r="BC1" s="283" t="s">
        <v>303</v>
      </c>
      <c r="BD1" s="8" t="s">
        <v>304</v>
      </c>
      <c r="BE1" s="8" t="s">
        <v>315</v>
      </c>
      <c r="BF1" s="8" t="s">
        <v>316</v>
      </c>
      <c r="BG1" s="8" t="s">
        <v>305</v>
      </c>
      <c r="BH1" s="8" t="s">
        <v>306</v>
      </c>
      <c r="BI1" s="8" t="s">
        <v>307</v>
      </c>
      <c r="BJ1" s="8" t="s">
        <v>308</v>
      </c>
      <c r="BK1" s="8" t="s">
        <v>309</v>
      </c>
      <c r="BL1" s="8" t="s">
        <v>310</v>
      </c>
      <c r="BM1" s="8" t="s">
        <v>311</v>
      </c>
      <c r="BN1" s="8" t="s">
        <v>312</v>
      </c>
      <c r="BO1" s="8" t="s">
        <v>313</v>
      </c>
      <c r="BP1" s="8" t="s">
        <v>314</v>
      </c>
      <c r="BQ1" s="8" t="s">
        <v>317</v>
      </c>
      <c r="BR1" s="8" t="s">
        <v>318</v>
      </c>
      <c r="BS1" s="8" t="s">
        <v>319</v>
      </c>
      <c r="BT1" s="8" t="s">
        <v>320</v>
      </c>
      <c r="BU1" s="8" t="s">
        <v>321</v>
      </c>
      <c r="BV1" s="8" t="s">
        <v>322</v>
      </c>
      <c r="BW1" s="8" t="s">
        <v>323</v>
      </c>
      <c r="BX1" s="8" t="s">
        <v>324</v>
      </c>
      <c r="BY1" s="8" t="s">
        <v>325</v>
      </c>
      <c r="BZ1" s="8" t="s">
        <v>326</v>
      </c>
      <c r="CA1" s="8" t="s">
        <v>327</v>
      </c>
    </row>
    <row r="2" spans="1:79" x14ac:dyDescent="0.25">
      <c r="A2" t="s">
        <v>328</v>
      </c>
      <c r="B2" s="277" t="str">
        <f>'1. ЦСП'!$A$7</f>
        <v>Обеспечение участия сборных команд Российской федерации в международных спортивных соревнованиях, Олимпийских играх.</v>
      </c>
      <c r="C2" s="277"/>
      <c r="D2" t="str">
        <f>'1. ЦСП'!$B$7</f>
        <v>На территории Российской Федерации</v>
      </c>
      <c r="E2" s="279">
        <f>'1. ЦСП'!D8</f>
        <v>29</v>
      </c>
      <c r="F2" s="279">
        <f>'1. ЦСП'!E8</f>
        <v>29</v>
      </c>
      <c r="G2" s="279">
        <f>'1. ЦСП'!F8</f>
        <v>29</v>
      </c>
      <c r="H2" s="279">
        <f>'1. ЦСП'!G7</f>
        <v>10773.104893401014</v>
      </c>
      <c r="I2" s="279">
        <f>'1. ЦСП'!H7</f>
        <v>0</v>
      </c>
      <c r="J2" s="279">
        <f>'1. ЦСП'!I7</f>
        <v>0</v>
      </c>
      <c r="K2" s="279">
        <f>'1. ЦСП'!J7</f>
        <v>1524186.8</v>
      </c>
      <c r="L2" s="279">
        <f>'1. ЦСП'!K7</f>
        <v>0</v>
      </c>
      <c r="M2" s="279">
        <f>'1. ЦСП'!L7</f>
        <v>0</v>
      </c>
      <c r="N2" s="279">
        <f>'1. ЦСП'!M7</f>
        <v>0</v>
      </c>
      <c r="O2" s="279">
        <f>'1. ЦСП'!N7</f>
        <v>0</v>
      </c>
      <c r="P2" s="279">
        <f>'1. ЦСП'!O7</f>
        <v>0</v>
      </c>
      <c r="Q2" s="279">
        <f>'1. ЦСП'!P7</f>
        <v>0</v>
      </c>
      <c r="R2" s="279">
        <f>'1. ЦСП'!Q7</f>
        <v>7182.0699289340109</v>
      </c>
      <c r="S2" s="279">
        <f>'1. ЦСП'!R7</f>
        <v>0</v>
      </c>
      <c r="T2" s="279">
        <f>'1. ЦСП'!G8</f>
        <v>312.39999999999998</v>
      </c>
      <c r="U2" s="279">
        <f>'1. ЦСП'!H8</f>
        <v>0</v>
      </c>
      <c r="V2" s="279">
        <f>'1. ЦСП'!I8</f>
        <v>0</v>
      </c>
      <c r="W2" s="279">
        <f>'1. ЦСП'!J8</f>
        <v>44201.4</v>
      </c>
      <c r="X2" s="279">
        <f>'1. ЦСП'!K8</f>
        <v>0</v>
      </c>
      <c r="Y2" s="279">
        <f>'1. ЦСП'!L8</f>
        <v>0</v>
      </c>
      <c r="Z2" s="279">
        <f>'1. ЦСП'!M8</f>
        <v>0</v>
      </c>
      <c r="AA2" s="279">
        <f>'1. ЦСП'!N8</f>
        <v>0</v>
      </c>
      <c r="AB2" s="279">
        <f>'1. ЦСП'!O8</f>
        <v>0</v>
      </c>
      <c r="AC2" s="279">
        <f>'1. ЦСП'!P8</f>
        <v>0</v>
      </c>
      <c r="AD2" s="279">
        <f>'1. ЦСП'!Q8</f>
        <v>208.3</v>
      </c>
      <c r="AE2" s="279">
        <f>'1. ЦСП'!R8</f>
        <v>0</v>
      </c>
      <c r="AF2" s="279">
        <f>'1. ЦСП'!G8</f>
        <v>312.39999999999998</v>
      </c>
      <c r="AG2" s="279">
        <f>'1. ЦСП'!H8</f>
        <v>0</v>
      </c>
      <c r="AH2" s="279">
        <f>'1. ЦСП'!I8</f>
        <v>0</v>
      </c>
      <c r="AI2" s="279">
        <f>'1. ЦСП'!J8</f>
        <v>44201.4</v>
      </c>
      <c r="AJ2" s="279">
        <f>'1. ЦСП'!K8</f>
        <v>0</v>
      </c>
      <c r="AK2" s="279">
        <f>'1. ЦСП'!L8</f>
        <v>0</v>
      </c>
      <c r="AL2" s="279">
        <f>'1. ЦСП'!M8</f>
        <v>0</v>
      </c>
      <c r="AM2" s="279">
        <f>'1. ЦСП'!N8</f>
        <v>0</v>
      </c>
      <c r="AN2" s="279">
        <f>'1. ЦСП'!O8</f>
        <v>0</v>
      </c>
      <c r="AO2" s="279">
        <f>'1. ЦСП'!P8</f>
        <v>0</v>
      </c>
      <c r="AP2" s="279">
        <f>'1. ЦСП'!Q8</f>
        <v>208.3</v>
      </c>
      <c r="AQ2" s="279">
        <f>'1. ЦСП'!R8</f>
        <v>0</v>
      </c>
      <c r="AR2" s="279">
        <f>'1. ЦСП'!G8</f>
        <v>312.39999999999998</v>
      </c>
      <c r="AS2" s="279">
        <f>'1. ЦСП'!H8</f>
        <v>0</v>
      </c>
      <c r="AT2" s="279">
        <f>'1. ЦСП'!I8</f>
        <v>0</v>
      </c>
      <c r="AU2" s="279">
        <f>'1. ЦСП'!J8</f>
        <v>44201.4</v>
      </c>
      <c r="AV2" s="279">
        <f>'1. ЦСП'!K8</f>
        <v>0</v>
      </c>
      <c r="AW2" s="279">
        <f>'1. ЦСП'!L8</f>
        <v>0</v>
      </c>
      <c r="AX2" s="279">
        <f>'1. ЦСП'!M8</f>
        <v>0</v>
      </c>
      <c r="AY2" s="279">
        <f>'1. ЦСП'!N8</f>
        <v>0</v>
      </c>
      <c r="AZ2" s="279">
        <f>'1. ЦСП'!O8</f>
        <v>0</v>
      </c>
      <c r="BA2" s="279">
        <f>'1. ЦСП'!P8</f>
        <v>0</v>
      </c>
      <c r="BB2" s="279">
        <f>'1. ЦСП'!Q8</f>
        <v>208.3</v>
      </c>
      <c r="BC2" s="279">
        <f>'1. ЦСП'!R8</f>
        <v>0</v>
      </c>
      <c r="BD2" s="279">
        <f>'1. ЦСП'!G7</f>
        <v>10773.104893401014</v>
      </c>
      <c r="BE2" s="279">
        <f>'1. ЦСП'!H7</f>
        <v>0</v>
      </c>
      <c r="BF2" s="279">
        <f>'1. ЦСП'!I7</f>
        <v>0</v>
      </c>
      <c r="BG2" s="279">
        <f>'1. ЦСП'!J7</f>
        <v>1524186.8</v>
      </c>
      <c r="BH2" s="279">
        <f>'1. ЦСП'!K7</f>
        <v>0</v>
      </c>
      <c r="BI2" s="279">
        <f>'1. ЦСП'!L7</f>
        <v>0</v>
      </c>
      <c r="BJ2" s="279">
        <f>'1. ЦСП'!M7</f>
        <v>0</v>
      </c>
      <c r="BK2" s="279">
        <f>'1. ЦСП'!N7</f>
        <v>0</v>
      </c>
      <c r="BL2" s="279">
        <f>'1. ЦСП'!O7</f>
        <v>0</v>
      </c>
      <c r="BM2" s="279">
        <f>'1. ЦСП'!P7</f>
        <v>0</v>
      </c>
      <c r="BN2" s="279">
        <f>'1. ЦСП'!Q7</f>
        <v>7182.0699289340109</v>
      </c>
      <c r="BO2" s="279">
        <f>'1. ЦСП'!R7</f>
        <v>0</v>
      </c>
      <c r="BP2" s="279">
        <f>'1. ЦСП'!G7</f>
        <v>10773.104893401014</v>
      </c>
      <c r="BQ2" s="279">
        <f>'1. ЦСП'!H7</f>
        <v>0</v>
      </c>
      <c r="BR2" s="279">
        <f>'1. ЦСП'!I7</f>
        <v>0</v>
      </c>
      <c r="BS2" s="279">
        <f>'1. ЦСП'!J7</f>
        <v>1524186.8</v>
      </c>
      <c r="BT2" s="279">
        <f>'1. ЦСП'!K7</f>
        <v>0</v>
      </c>
      <c r="BU2" s="279">
        <f>'1. ЦСП'!L7</f>
        <v>0</v>
      </c>
      <c r="BV2" s="279">
        <f>'1. ЦСП'!M7</f>
        <v>0</v>
      </c>
      <c r="BW2" s="279">
        <f>'1. ЦСП'!N7</f>
        <v>0</v>
      </c>
      <c r="BX2" s="279">
        <f>'1. ЦСП'!O7</f>
        <v>0</v>
      </c>
      <c r="BY2" s="279">
        <f>'1. ЦСП'!P7</f>
        <v>0</v>
      </c>
      <c r="BZ2" s="279">
        <f>'1. ЦСП'!Q7</f>
        <v>7182.0699289340109</v>
      </c>
      <c r="CA2" s="279">
        <f>'1. ЦСП'!R7</f>
        <v>0</v>
      </c>
    </row>
    <row r="3" spans="1:79" x14ac:dyDescent="0.25">
      <c r="A3" t="s">
        <v>328</v>
      </c>
      <c r="B3" s="277" t="str">
        <f>'1. ЦСП'!$A$7</f>
        <v>Обеспечение участия сборных команд Российской федерации в международных спортивных соревнованиях, Олимпийских играх.</v>
      </c>
      <c r="D3" t="str">
        <f>'1. ЦСП'!$B$7</f>
        <v>На территории Российской Федерации</v>
      </c>
      <c r="E3">
        <f>'1. ЦСП'!D10</f>
        <v>0</v>
      </c>
      <c r="F3">
        <f>'1. ЦСП'!E10</f>
        <v>0</v>
      </c>
      <c r="G3">
        <f>'1. ЦСП'!F10</f>
        <v>0</v>
      </c>
      <c r="H3" s="279">
        <f>'1. ЦСП'!G9</f>
        <v>21546.209786802028</v>
      </c>
      <c r="I3" s="279">
        <f>'1. ЦСП'!H9</f>
        <v>0</v>
      </c>
      <c r="J3" s="279">
        <f>'1. ЦСП'!I9</f>
        <v>0</v>
      </c>
      <c r="K3" s="279">
        <f>'1. ЦСП'!J9</f>
        <v>15241868</v>
      </c>
      <c r="L3" s="279">
        <f>'1. ЦСП'!K9</f>
        <v>0</v>
      </c>
      <c r="M3" s="279">
        <f>'1. ЦСП'!L9</f>
        <v>0</v>
      </c>
      <c r="N3" s="279">
        <f>'1. ЦСП'!M9</f>
        <v>0</v>
      </c>
      <c r="O3" s="279">
        <f>'1. ЦСП'!N9</f>
        <v>0</v>
      </c>
      <c r="P3" s="279">
        <f>'1. ЦСП'!O9</f>
        <v>0</v>
      </c>
      <c r="Q3" s="279">
        <f>'1. ЦСП'!P9</f>
        <v>0</v>
      </c>
      <c r="R3" s="279">
        <f>'1. ЦСП'!Q9</f>
        <v>14364.13985786802</v>
      </c>
      <c r="S3" s="279">
        <f>'1. ЦСП'!R9</f>
        <v>0</v>
      </c>
      <c r="T3" s="279">
        <f>'1. ЦСП'!G10</f>
        <v>0</v>
      </c>
      <c r="U3" s="279">
        <f>'1. ЦСП'!H10</f>
        <v>0</v>
      </c>
      <c r="V3" s="279">
        <f>'1. ЦСП'!I10</f>
        <v>0</v>
      </c>
      <c r="W3" s="279">
        <f>'1. ЦСП'!J10</f>
        <v>0</v>
      </c>
      <c r="X3" s="279">
        <f>'1. ЦСП'!K10</f>
        <v>0</v>
      </c>
      <c r="Y3" s="279">
        <f>'1. ЦСП'!L10</f>
        <v>0</v>
      </c>
      <c r="Z3" s="279">
        <f>'1. ЦСП'!M10</f>
        <v>0</v>
      </c>
      <c r="AA3" s="279">
        <f>'1. ЦСП'!N10</f>
        <v>0</v>
      </c>
      <c r="AB3" s="279">
        <f>'1. ЦСП'!O10</f>
        <v>0</v>
      </c>
      <c r="AC3" s="279">
        <f>'1. ЦСП'!P10</f>
        <v>0</v>
      </c>
      <c r="AD3" s="279">
        <f>'1. ЦСП'!Q10</f>
        <v>0</v>
      </c>
      <c r="AE3" s="279">
        <f>'1. ЦСП'!R10</f>
        <v>0</v>
      </c>
      <c r="AF3" s="279">
        <f>'1. ЦСП'!G10</f>
        <v>0</v>
      </c>
      <c r="AG3" s="279">
        <f>'1. ЦСП'!H10</f>
        <v>0</v>
      </c>
      <c r="AH3" s="279">
        <f>'1. ЦСП'!I10</f>
        <v>0</v>
      </c>
      <c r="AI3" s="279">
        <f>'1. ЦСП'!J10</f>
        <v>0</v>
      </c>
      <c r="AJ3" s="279">
        <f>'1. ЦСП'!K10</f>
        <v>0</v>
      </c>
      <c r="AK3" s="279">
        <f>'1. ЦСП'!L10</f>
        <v>0</v>
      </c>
      <c r="AL3" s="279">
        <f>'1. ЦСП'!M10</f>
        <v>0</v>
      </c>
      <c r="AM3" s="279">
        <f>'1. ЦСП'!N10</f>
        <v>0</v>
      </c>
      <c r="AN3" s="279">
        <f>'1. ЦСП'!O10</f>
        <v>0</v>
      </c>
      <c r="AO3" s="279">
        <f>'1. ЦСП'!P10</f>
        <v>0</v>
      </c>
      <c r="AP3" s="279">
        <f>'1. ЦСП'!Q10</f>
        <v>0</v>
      </c>
      <c r="AQ3" s="279">
        <f>'1. ЦСП'!R10</f>
        <v>0</v>
      </c>
      <c r="AR3" s="279">
        <f>'1. ЦСП'!G10</f>
        <v>0</v>
      </c>
      <c r="AS3" s="279">
        <f>'1. ЦСП'!H10</f>
        <v>0</v>
      </c>
      <c r="AT3" s="279">
        <f>'1. ЦСП'!I10</f>
        <v>0</v>
      </c>
      <c r="AU3" s="279">
        <f>'1. ЦСП'!J10</f>
        <v>0</v>
      </c>
      <c r="AV3" s="279">
        <f>'1. ЦСП'!K10</f>
        <v>0</v>
      </c>
      <c r="AW3" s="279">
        <f>'1. ЦСП'!L10</f>
        <v>0</v>
      </c>
      <c r="AX3" s="279">
        <f>'1. ЦСП'!M10</f>
        <v>0</v>
      </c>
      <c r="AY3" s="279">
        <f>'1. ЦСП'!N10</f>
        <v>0</v>
      </c>
      <c r="AZ3" s="279">
        <f>'1. ЦСП'!O10</f>
        <v>0</v>
      </c>
      <c r="BA3" s="279">
        <f>'1. ЦСП'!P10</f>
        <v>0</v>
      </c>
      <c r="BB3" s="279">
        <f>'1. ЦСП'!Q10</f>
        <v>0</v>
      </c>
      <c r="BC3" s="279">
        <f>'1. ЦСП'!R10</f>
        <v>0</v>
      </c>
      <c r="BD3" s="279">
        <f>'1. ЦСП'!G9</f>
        <v>21546.209786802028</v>
      </c>
      <c r="BE3" s="279">
        <f>'1. ЦСП'!H9</f>
        <v>0</v>
      </c>
      <c r="BF3" s="279">
        <f>'1. ЦСП'!I9</f>
        <v>0</v>
      </c>
      <c r="BG3" s="279">
        <f>'1. ЦСП'!J9</f>
        <v>15241868</v>
      </c>
      <c r="BH3" s="279">
        <f>'1. ЦСП'!K9</f>
        <v>0</v>
      </c>
      <c r="BI3" s="279">
        <f>'1. ЦСП'!L9</f>
        <v>0</v>
      </c>
      <c r="BJ3" s="279">
        <f>'1. ЦСП'!M9</f>
        <v>0</v>
      </c>
      <c r="BK3" s="279">
        <f>'1. ЦСП'!N9</f>
        <v>0</v>
      </c>
      <c r="BL3" s="279">
        <f>'1. ЦСП'!O9</f>
        <v>0</v>
      </c>
      <c r="BM3" s="279">
        <f>'1. ЦСП'!P9</f>
        <v>0</v>
      </c>
      <c r="BN3" s="279">
        <f>'1. ЦСП'!Q9</f>
        <v>14364.13985786802</v>
      </c>
      <c r="BO3" s="279">
        <f>'1. ЦСП'!R9</f>
        <v>0</v>
      </c>
      <c r="BP3" s="279">
        <f>'1. ЦСП'!G9</f>
        <v>21546.209786802028</v>
      </c>
      <c r="BQ3" s="279">
        <f>'1. ЦСП'!H9</f>
        <v>0</v>
      </c>
      <c r="BR3" s="279">
        <f>'1. ЦСП'!I9</f>
        <v>0</v>
      </c>
      <c r="BS3" s="279">
        <f>'1. ЦСП'!J9</f>
        <v>15241868</v>
      </c>
      <c r="BT3" s="279">
        <f>'1. ЦСП'!K9</f>
        <v>0</v>
      </c>
      <c r="BU3" s="279">
        <f>'1. ЦСП'!L9</f>
        <v>0</v>
      </c>
      <c r="BV3" s="279">
        <f>'1. ЦСП'!M9</f>
        <v>0</v>
      </c>
      <c r="BW3" s="279">
        <f>'1. ЦСП'!N9</f>
        <v>0</v>
      </c>
      <c r="BX3" s="279">
        <f>'1. ЦСП'!O9</f>
        <v>0</v>
      </c>
      <c r="BY3" s="279">
        <f>'1. ЦСП'!P9</f>
        <v>0</v>
      </c>
      <c r="BZ3" s="279">
        <f>'1. ЦСП'!Q9</f>
        <v>14364.13985786802</v>
      </c>
      <c r="CA3" s="279">
        <f>'1. ЦСП'!R9</f>
        <v>0</v>
      </c>
    </row>
    <row r="4" spans="1:79" x14ac:dyDescent="0.25">
      <c r="A4" t="s">
        <v>328</v>
      </c>
      <c r="B4" s="277" t="str">
        <f>'1. ЦСП'!$A$7</f>
        <v>Обеспечение участия сборных команд Российской федерации в международных спортивных соревнованиях, Олимпийских играх.</v>
      </c>
      <c r="D4" t="str">
        <f>'1. ЦСП'!$B$14</f>
        <v xml:space="preserve">За пределами территории Российской Федерации </v>
      </c>
      <c r="E4">
        <f>'1. ЦСП'!D15</f>
        <v>1154</v>
      </c>
      <c r="F4">
        <f>'1. ЦСП'!E15</f>
        <v>1154</v>
      </c>
      <c r="G4">
        <f>'1. ЦСП'!F15</f>
        <v>1154</v>
      </c>
      <c r="H4" s="279">
        <f>'1. ЦСП'!G14</f>
        <v>10773.104893401014</v>
      </c>
      <c r="I4" s="279">
        <f>'1. ЦСП'!H14</f>
        <v>0</v>
      </c>
      <c r="J4" s="279">
        <f>'1. ЦСП'!I14</f>
        <v>0</v>
      </c>
      <c r="K4" s="279">
        <f>'1. ЦСП'!J14</f>
        <v>1524186.8</v>
      </c>
      <c r="L4" s="279">
        <f>'1. ЦСП'!K14</f>
        <v>0</v>
      </c>
      <c r="M4" s="279">
        <f>'1. ЦСП'!L14</f>
        <v>0</v>
      </c>
      <c r="N4" s="279">
        <f>'1. ЦСП'!M14</f>
        <v>0</v>
      </c>
      <c r="O4" s="279">
        <f>'1. ЦСП'!N14</f>
        <v>0</v>
      </c>
      <c r="P4" s="279">
        <f>'1. ЦСП'!O14</f>
        <v>0</v>
      </c>
      <c r="Q4" s="279">
        <f>'1. ЦСП'!P14</f>
        <v>0</v>
      </c>
      <c r="R4" s="279">
        <f>'1. ЦСП'!Q14</f>
        <v>7182.0699289340109</v>
      </c>
      <c r="S4" s="279">
        <f>'1. ЦСП'!R14</f>
        <v>0</v>
      </c>
      <c r="T4" s="279">
        <f>'1. ЦСП'!G15</f>
        <v>12432.2</v>
      </c>
      <c r="U4" s="279">
        <f>'1. ЦСП'!H15</f>
        <v>0</v>
      </c>
      <c r="V4" s="279">
        <f>'1. ЦСП'!I15</f>
        <v>0</v>
      </c>
      <c r="W4" s="279">
        <f>'1. ЦСП'!J15</f>
        <v>1758911.6</v>
      </c>
      <c r="X4" s="279">
        <f>'1. ЦСП'!K15</f>
        <v>0</v>
      </c>
      <c r="Y4" s="279">
        <f>'1. ЦСП'!L15</f>
        <v>0</v>
      </c>
      <c r="Z4" s="279">
        <f>'1. ЦСП'!M15</f>
        <v>0</v>
      </c>
      <c r="AA4" s="279">
        <f>'1. ЦСП'!N15</f>
        <v>0</v>
      </c>
      <c r="AB4" s="279">
        <f>'1. ЦСП'!O15</f>
        <v>0</v>
      </c>
      <c r="AC4" s="279">
        <f>'1. ЦСП'!P15</f>
        <v>0</v>
      </c>
      <c r="AD4" s="279">
        <f>'1. ЦСП'!Q15</f>
        <v>8288.1</v>
      </c>
      <c r="AE4" s="279">
        <f>'1. ЦСП'!R15</f>
        <v>0</v>
      </c>
      <c r="AF4" s="279">
        <f>'1. ЦСП'!G15</f>
        <v>12432.2</v>
      </c>
      <c r="AG4" s="279">
        <f>'1. ЦСП'!H15</f>
        <v>0</v>
      </c>
      <c r="AH4" s="279">
        <f>'1. ЦСП'!I15</f>
        <v>0</v>
      </c>
      <c r="AI4" s="279">
        <f>'1. ЦСП'!J15</f>
        <v>1758911.6</v>
      </c>
      <c r="AJ4" s="279">
        <f>'1. ЦСП'!K15</f>
        <v>0</v>
      </c>
      <c r="AK4" s="279">
        <f>'1. ЦСП'!L15</f>
        <v>0</v>
      </c>
      <c r="AL4" s="279">
        <f>'1. ЦСП'!M15</f>
        <v>0</v>
      </c>
      <c r="AM4" s="279">
        <f>'1. ЦСП'!N15</f>
        <v>0</v>
      </c>
      <c r="AN4" s="279">
        <f>'1. ЦСП'!O15</f>
        <v>0</v>
      </c>
      <c r="AO4" s="279">
        <f>'1. ЦСП'!P15</f>
        <v>0</v>
      </c>
      <c r="AP4" s="279">
        <f>'1. ЦСП'!Q15</f>
        <v>8288.1</v>
      </c>
      <c r="AQ4" s="279">
        <f>'1. ЦСП'!R15</f>
        <v>0</v>
      </c>
      <c r="AR4" s="279">
        <f>'1. ЦСП'!G15</f>
        <v>12432.2</v>
      </c>
      <c r="AS4" s="279">
        <f>'1. ЦСП'!H15</f>
        <v>0</v>
      </c>
      <c r="AT4" s="279">
        <f>'1. ЦСП'!I15</f>
        <v>0</v>
      </c>
      <c r="AU4" s="279">
        <f>'1. ЦСП'!J15</f>
        <v>1758911.6</v>
      </c>
      <c r="AV4" s="279">
        <f>'1. ЦСП'!K15</f>
        <v>0</v>
      </c>
      <c r="AW4" s="279">
        <f>'1. ЦСП'!L15</f>
        <v>0</v>
      </c>
      <c r="AX4" s="279">
        <f>'1. ЦСП'!M15</f>
        <v>0</v>
      </c>
      <c r="AY4" s="279">
        <f>'1. ЦСП'!N15</f>
        <v>0</v>
      </c>
      <c r="AZ4" s="279">
        <f>'1. ЦСП'!O15</f>
        <v>0</v>
      </c>
      <c r="BA4" s="279">
        <f>'1. ЦСП'!P15</f>
        <v>0</v>
      </c>
      <c r="BB4" s="279">
        <f>'1. ЦСП'!Q15</f>
        <v>8288.1</v>
      </c>
      <c r="BC4" s="279">
        <f>'1. ЦСП'!R15</f>
        <v>0</v>
      </c>
      <c r="BD4" s="279">
        <f>'1. ЦСП'!G14</f>
        <v>10773.104893401014</v>
      </c>
      <c r="BE4" s="279">
        <f>'1. ЦСП'!H14</f>
        <v>0</v>
      </c>
      <c r="BF4" s="279">
        <f>'1. ЦСП'!I14</f>
        <v>0</v>
      </c>
      <c r="BG4" s="279">
        <f>'1. ЦСП'!J14</f>
        <v>1524186.8</v>
      </c>
      <c r="BH4" s="279">
        <f>'1. ЦСП'!K14</f>
        <v>0</v>
      </c>
      <c r="BI4" s="279">
        <f>'1. ЦСП'!L14</f>
        <v>0</v>
      </c>
      <c r="BJ4" s="279">
        <f>'1. ЦСП'!M14</f>
        <v>0</v>
      </c>
      <c r="BK4" s="279">
        <f>'1. ЦСП'!N14</f>
        <v>0</v>
      </c>
      <c r="BL4" s="279">
        <f>'1. ЦСП'!O14</f>
        <v>0</v>
      </c>
      <c r="BM4" s="279">
        <f>'1. ЦСП'!P14</f>
        <v>0</v>
      </c>
      <c r="BN4" s="279">
        <f>'1. ЦСП'!Q14</f>
        <v>7182.0699289340109</v>
      </c>
      <c r="BO4" s="279">
        <f>'1. ЦСП'!R14</f>
        <v>0</v>
      </c>
      <c r="BP4" s="279">
        <f>'1. ЦСП'!G14</f>
        <v>10773.104893401014</v>
      </c>
      <c r="BQ4" s="279">
        <f>'1. ЦСП'!H14</f>
        <v>0</v>
      </c>
      <c r="BR4" s="279">
        <f>'1. ЦСП'!I14</f>
        <v>0</v>
      </c>
      <c r="BS4" s="279">
        <f>'1. ЦСП'!J14</f>
        <v>1524186.8</v>
      </c>
      <c r="BT4" s="279">
        <f>'1. ЦСП'!K14</f>
        <v>0</v>
      </c>
      <c r="BU4" s="279">
        <f>'1. ЦСП'!L14</f>
        <v>0</v>
      </c>
      <c r="BV4" s="279">
        <f>'1. ЦСП'!M14</f>
        <v>0</v>
      </c>
      <c r="BW4" s="279">
        <f>'1. ЦСП'!N14</f>
        <v>0</v>
      </c>
      <c r="BX4" s="279">
        <f>'1. ЦСП'!O14</f>
        <v>0</v>
      </c>
      <c r="BY4" s="279">
        <f>'1. ЦСП'!P14</f>
        <v>0</v>
      </c>
      <c r="BZ4" s="279">
        <f>'1. ЦСП'!Q14</f>
        <v>7182.0699289340109</v>
      </c>
      <c r="CA4" s="279">
        <f>'1. ЦСП'!R14</f>
        <v>0</v>
      </c>
    </row>
    <row r="5" spans="1:79" x14ac:dyDescent="0.25">
      <c r="A5" t="s">
        <v>328</v>
      </c>
      <c r="B5" s="277" t="str">
        <f>'1. ЦСП'!$A$7</f>
        <v>Обеспечение участия сборных команд Российской федерации в международных спортивных соревнованиях, Олимпийских играх.</v>
      </c>
      <c r="D5" t="str">
        <f>'1. ЦСП'!$B$14</f>
        <v xml:space="preserve">За пределами территории Российской Федерации </v>
      </c>
      <c r="E5">
        <f>'1. ЦСП'!D17</f>
        <v>2</v>
      </c>
      <c r="F5">
        <f>'1. ЦСП'!E18</f>
        <v>2</v>
      </c>
      <c r="G5">
        <f>'1. ЦСП'!F19</f>
        <v>1</v>
      </c>
      <c r="H5" s="279">
        <f>'1. ЦСП'!G16</f>
        <v>21546.209786802028</v>
      </c>
      <c r="I5" s="279">
        <f>'1. ЦСП'!H16</f>
        <v>0</v>
      </c>
      <c r="J5" s="279">
        <f>'1. ЦСП'!I16</f>
        <v>0</v>
      </c>
      <c r="K5" s="279">
        <f>'1. ЦСП'!J16</f>
        <v>15241868</v>
      </c>
      <c r="L5" s="279">
        <f>'1. ЦСП'!K16</f>
        <v>0</v>
      </c>
      <c r="M5" s="279">
        <f>'1. ЦСП'!L16</f>
        <v>0</v>
      </c>
      <c r="N5" s="279">
        <f>'1. ЦСП'!M16</f>
        <v>0</v>
      </c>
      <c r="O5" s="279">
        <f>'1. ЦСП'!N16</f>
        <v>0</v>
      </c>
      <c r="P5" s="279">
        <f>'1. ЦСП'!O16</f>
        <v>0</v>
      </c>
      <c r="Q5" s="279">
        <f>'1. ЦСП'!P16</f>
        <v>0</v>
      </c>
      <c r="R5" s="279">
        <f>'1. ЦСП'!Q16</f>
        <v>14364.13985786802</v>
      </c>
      <c r="S5" s="279">
        <f>'1. ЦСП'!R16</f>
        <v>0</v>
      </c>
      <c r="T5" s="279">
        <f>'1. ЦСП'!G17</f>
        <v>43.1</v>
      </c>
      <c r="U5" s="279">
        <f>'1. ЦСП'!H17</f>
        <v>0</v>
      </c>
      <c r="V5" s="279">
        <f>'1. ЦСП'!I17</f>
        <v>0</v>
      </c>
      <c r="W5" s="279">
        <f>'1. ЦСП'!J17</f>
        <v>0</v>
      </c>
      <c r="X5" s="279">
        <f>'1. ЦСП'!K17</f>
        <v>0</v>
      </c>
      <c r="Y5" s="279">
        <f>'1. ЦСП'!L17</f>
        <v>0</v>
      </c>
      <c r="Z5" s="279">
        <f>'1. ЦСП'!M17</f>
        <v>0</v>
      </c>
      <c r="AA5" s="279">
        <f>'1. ЦСП'!N17</f>
        <v>0</v>
      </c>
      <c r="AB5" s="279">
        <f>'1. ЦСП'!O17</f>
        <v>0</v>
      </c>
      <c r="AC5" s="279">
        <f>'1. ЦСП'!P17</f>
        <v>0</v>
      </c>
      <c r="AD5" s="279">
        <f>'1. ЦСП'!Q17</f>
        <v>0</v>
      </c>
      <c r="AE5" s="279">
        <f>'1. ЦСП'!R17</f>
        <v>0</v>
      </c>
      <c r="AF5" s="279">
        <f>'1. ЦСП'!G18</f>
        <v>43.1</v>
      </c>
      <c r="AG5" s="279">
        <f>'1. ЦСП'!H18</f>
        <v>0</v>
      </c>
      <c r="AH5" s="279">
        <f>'1. ЦСП'!I18</f>
        <v>0</v>
      </c>
      <c r="AI5" s="279">
        <f>'1. ЦСП'!J18</f>
        <v>30483.7</v>
      </c>
      <c r="AJ5" s="279">
        <f>'1. ЦСП'!K18</f>
        <v>0</v>
      </c>
      <c r="AK5" s="279">
        <f>'1. ЦСП'!L18</f>
        <v>0</v>
      </c>
      <c r="AL5" s="279">
        <f>'1. ЦСП'!M18</f>
        <v>0</v>
      </c>
      <c r="AM5" s="279">
        <f>'1. ЦСП'!N18</f>
        <v>0</v>
      </c>
      <c r="AN5" s="279">
        <f>'1. ЦСП'!O18</f>
        <v>0</v>
      </c>
      <c r="AO5" s="279">
        <f>'1. ЦСП'!P18</f>
        <v>0</v>
      </c>
      <c r="AP5" s="279">
        <f>'1. ЦСП'!Q18</f>
        <v>28.7</v>
      </c>
      <c r="AQ5" s="279">
        <f>'1. ЦСП'!R18</f>
        <v>0</v>
      </c>
      <c r="AR5" s="279">
        <f>'1. ЦСП'!G19</f>
        <v>21.5</v>
      </c>
      <c r="AS5" s="279">
        <f>'1. ЦСП'!H19</f>
        <v>0</v>
      </c>
      <c r="AT5" s="279">
        <f>'1. ЦСП'!I19</f>
        <v>0</v>
      </c>
      <c r="AU5" s="279">
        <f>'1. ЦСП'!J19</f>
        <v>15241.9</v>
      </c>
      <c r="AV5" s="279">
        <f>'1. ЦСП'!K19</f>
        <v>0</v>
      </c>
      <c r="AW5" s="279">
        <f>'1. ЦСП'!L19</f>
        <v>0</v>
      </c>
      <c r="AX5" s="279">
        <f>'1. ЦСП'!M19</f>
        <v>0</v>
      </c>
      <c r="AY5" s="279">
        <f>'1. ЦСП'!N19</f>
        <v>0</v>
      </c>
      <c r="AZ5" s="279">
        <f>'1. ЦСП'!O19</f>
        <v>0</v>
      </c>
      <c r="BA5" s="279">
        <f>'1. ЦСП'!P19</f>
        <v>0</v>
      </c>
      <c r="BB5" s="279">
        <f>'1. ЦСП'!Q19</f>
        <v>14.4</v>
      </c>
      <c r="BC5" s="279">
        <f>'1. ЦСП'!R19</f>
        <v>0</v>
      </c>
      <c r="BD5" s="279">
        <f>'1. ЦСП'!G16</f>
        <v>21546.209786802028</v>
      </c>
      <c r="BE5" s="279">
        <f>'1. ЦСП'!H16</f>
        <v>0</v>
      </c>
      <c r="BF5" s="279">
        <f>'1. ЦСП'!I16</f>
        <v>0</v>
      </c>
      <c r="BG5" s="279">
        <f>'1. ЦСП'!J16</f>
        <v>15241868</v>
      </c>
      <c r="BH5" s="279">
        <f>'1. ЦСП'!K16</f>
        <v>0</v>
      </c>
      <c r="BI5" s="279">
        <f>'1. ЦСП'!L16</f>
        <v>0</v>
      </c>
      <c r="BJ5" s="279">
        <f>'1. ЦСП'!M16</f>
        <v>0</v>
      </c>
      <c r="BK5" s="279">
        <f>'1. ЦСП'!N16</f>
        <v>0</v>
      </c>
      <c r="BL5" s="279">
        <f>'1. ЦСП'!O16</f>
        <v>0</v>
      </c>
      <c r="BM5" s="279">
        <f>'1. ЦСП'!P16</f>
        <v>0</v>
      </c>
      <c r="BN5" s="279">
        <f>'1. ЦСП'!Q16</f>
        <v>14364.13985786802</v>
      </c>
      <c r="BO5" s="279">
        <f>'1. ЦСП'!R16</f>
        <v>0</v>
      </c>
      <c r="BP5" s="279">
        <f>'1. ЦСП'!G16</f>
        <v>21546.209786802028</v>
      </c>
      <c r="BQ5" s="279">
        <f>'1. ЦСП'!H16</f>
        <v>0</v>
      </c>
      <c r="BR5" s="279">
        <f>'1. ЦСП'!I16</f>
        <v>0</v>
      </c>
      <c r="BS5" s="279">
        <f>'1. ЦСП'!J16</f>
        <v>15241868</v>
      </c>
      <c r="BT5" s="279">
        <f>'1. ЦСП'!K16</f>
        <v>0</v>
      </c>
      <c r="BU5" s="279">
        <f>'1. ЦСП'!L16</f>
        <v>0</v>
      </c>
      <c r="BV5" s="279">
        <f>'1. ЦСП'!M16</f>
        <v>0</v>
      </c>
      <c r="BW5" s="279">
        <f>'1. ЦСП'!N16</f>
        <v>0</v>
      </c>
      <c r="BX5" s="279">
        <f>'1. ЦСП'!O16</f>
        <v>0</v>
      </c>
      <c r="BY5" s="279">
        <f>'1. ЦСП'!P16</f>
        <v>0</v>
      </c>
      <c r="BZ5" s="279">
        <f>'1. ЦСП'!Q16</f>
        <v>14364.13985786802</v>
      </c>
      <c r="CA5" s="279">
        <f>'1. ЦСП'!R16</f>
        <v>0</v>
      </c>
    </row>
    <row r="6" spans="1:79" x14ac:dyDescent="0.25">
      <c r="A6" t="s">
        <v>328</v>
      </c>
      <c r="B6" s="278" t="str">
        <f>'1. ЦСП'!$A$23</f>
        <v>Организация и проведение официальных спортивных мероприятий.</v>
      </c>
      <c r="D6" t="str">
        <f>'1. ЦСП'!$B$23</f>
        <v>Международные, на территории Российской Федерации</v>
      </c>
      <c r="E6">
        <f>'1. ЦСП'!D24</f>
        <v>10</v>
      </c>
      <c r="F6">
        <f>'1. ЦСП'!E24</f>
        <v>10</v>
      </c>
      <c r="G6">
        <f>'1. ЦСП'!F24</f>
        <v>10</v>
      </c>
      <c r="H6" s="279">
        <f>'1. ЦСП'!G23</f>
        <v>253383.42709279183</v>
      </c>
      <c r="I6" s="279">
        <f>'1. ЦСП'!H23</f>
        <v>370000</v>
      </c>
      <c r="J6" s="279">
        <f>'1. ЦСП'!I23</f>
        <v>0</v>
      </c>
      <c r="K6" s="279">
        <f>'1. ЦСП'!J23</f>
        <v>19926290</v>
      </c>
      <c r="L6" s="279">
        <f>'1. ЦСП'!K23</f>
        <v>0</v>
      </c>
      <c r="M6" s="279">
        <f>'1. ЦСП'!L23</f>
        <v>0</v>
      </c>
      <c r="N6" s="279">
        <f>'1. ЦСП'!M23</f>
        <v>0</v>
      </c>
      <c r="O6" s="279">
        <f>'1. ЦСП'!N23</f>
        <v>0</v>
      </c>
      <c r="P6" s="279">
        <f>'1. ЦСП'!O23</f>
        <v>0</v>
      </c>
      <c r="Q6" s="279">
        <f>'1. ЦСП'!P23</f>
        <v>0</v>
      </c>
      <c r="R6" s="279">
        <f>'1. ЦСП'!Q23</f>
        <v>168744.84629498128</v>
      </c>
      <c r="S6" s="279">
        <f>'1. ЦСП'!R23</f>
        <v>0</v>
      </c>
      <c r="T6" s="279">
        <f>'1. ЦСП'!G24</f>
        <v>2533.8000000000002</v>
      </c>
      <c r="U6" s="279">
        <f>'1. ЦСП'!H24</f>
        <v>3700</v>
      </c>
      <c r="V6" s="279">
        <f>'1. ЦСП'!I24</f>
        <v>0</v>
      </c>
      <c r="W6" s="279">
        <f>'1. ЦСП'!J24</f>
        <v>199262.9</v>
      </c>
      <c r="X6" s="279">
        <f>'1. ЦСП'!K24</f>
        <v>0</v>
      </c>
      <c r="Y6" s="279">
        <f>'1. ЦСП'!L24</f>
        <v>0</v>
      </c>
      <c r="Z6" s="279">
        <f>'1. ЦСП'!M24</f>
        <v>0</v>
      </c>
      <c r="AA6" s="279">
        <f>'1. ЦСП'!N24</f>
        <v>0</v>
      </c>
      <c r="AB6" s="279">
        <f>'1. ЦСП'!O24</f>
        <v>0</v>
      </c>
      <c r="AC6" s="279">
        <f>'1. ЦСП'!P24</f>
        <v>0</v>
      </c>
      <c r="AD6" s="279">
        <f>'1. ЦСП'!Q24</f>
        <v>1687.4</v>
      </c>
      <c r="AE6" s="279">
        <f>'1. ЦСП'!R24</f>
        <v>0</v>
      </c>
      <c r="AF6" s="279">
        <f>'1. ЦСП'!G24</f>
        <v>2533.8000000000002</v>
      </c>
      <c r="AG6" s="279">
        <f>'1. ЦСП'!H24</f>
        <v>3700</v>
      </c>
      <c r="AH6" s="279">
        <f>'1. ЦСП'!I24</f>
        <v>0</v>
      </c>
      <c r="AI6" s="279">
        <f>'1. ЦСП'!J24</f>
        <v>199262.9</v>
      </c>
      <c r="AJ6" s="279">
        <f>'1. ЦСП'!K24</f>
        <v>0</v>
      </c>
      <c r="AK6" s="279">
        <f>'1. ЦСП'!L24</f>
        <v>0</v>
      </c>
      <c r="AL6" s="279">
        <f>'1. ЦСП'!M24</f>
        <v>0</v>
      </c>
      <c r="AM6" s="279">
        <f>'1. ЦСП'!N24</f>
        <v>0</v>
      </c>
      <c r="AN6" s="279">
        <f>'1. ЦСП'!O24</f>
        <v>0</v>
      </c>
      <c r="AO6" s="279">
        <f>'1. ЦСП'!P24</f>
        <v>0</v>
      </c>
      <c r="AP6" s="279">
        <f>'1. ЦСП'!Q24</f>
        <v>1687.4</v>
      </c>
      <c r="AQ6" s="279">
        <f>'1. ЦСП'!R24</f>
        <v>0</v>
      </c>
      <c r="AR6" s="279">
        <f>'1. ЦСП'!G24</f>
        <v>2533.8000000000002</v>
      </c>
      <c r="AS6" s="279">
        <f>'1. ЦСП'!H24</f>
        <v>3700</v>
      </c>
      <c r="AT6" s="279">
        <f>'1. ЦСП'!I24</f>
        <v>0</v>
      </c>
      <c r="AU6" s="279">
        <f>'1. ЦСП'!J24</f>
        <v>199262.9</v>
      </c>
      <c r="AV6" s="279">
        <f>'1. ЦСП'!K24</f>
        <v>0</v>
      </c>
      <c r="AW6" s="279">
        <f>'1. ЦСП'!L24</f>
        <v>0</v>
      </c>
      <c r="AX6" s="279">
        <f>'1. ЦСП'!M24</f>
        <v>0</v>
      </c>
      <c r="AY6" s="279">
        <f>'1. ЦСП'!N24</f>
        <v>0</v>
      </c>
      <c r="AZ6" s="279">
        <f>'1. ЦСП'!O24</f>
        <v>0</v>
      </c>
      <c r="BA6" s="279">
        <f>'1. ЦСП'!P24</f>
        <v>0</v>
      </c>
      <c r="BB6" s="279">
        <f>'1. ЦСП'!Q24</f>
        <v>1687.4</v>
      </c>
      <c r="BC6" s="279">
        <f>'1. ЦСП'!R24</f>
        <v>0</v>
      </c>
      <c r="BD6" s="279">
        <f>'1. ЦСП'!G23</f>
        <v>253383.42709279183</v>
      </c>
      <c r="BE6" s="279">
        <f>'1. ЦСП'!H23</f>
        <v>370000</v>
      </c>
      <c r="BF6" s="279">
        <f>'1. ЦСП'!I23</f>
        <v>0</v>
      </c>
      <c r="BG6" s="279">
        <f>'1. ЦСП'!J23</f>
        <v>19926290</v>
      </c>
      <c r="BH6" s="279">
        <f>'1. ЦСП'!K23</f>
        <v>0</v>
      </c>
      <c r="BI6" s="279">
        <f>'1. ЦСП'!L23</f>
        <v>0</v>
      </c>
      <c r="BJ6" s="279">
        <f>'1. ЦСП'!M23</f>
        <v>0</v>
      </c>
      <c r="BK6" s="279">
        <f>'1. ЦСП'!N23</f>
        <v>0</v>
      </c>
      <c r="BL6" s="279">
        <f>'1. ЦСП'!O23</f>
        <v>0</v>
      </c>
      <c r="BM6" s="279">
        <f>'1. ЦСП'!P23</f>
        <v>0</v>
      </c>
      <c r="BN6" s="279">
        <f>'1. ЦСП'!Q23</f>
        <v>168744.84629498128</v>
      </c>
      <c r="BO6" s="279">
        <f>'1. ЦСП'!R23</f>
        <v>0</v>
      </c>
      <c r="BP6" s="279">
        <f>'1. ЦСП'!G23</f>
        <v>253383.42709279183</v>
      </c>
      <c r="BQ6" s="279">
        <f>'1. ЦСП'!H23</f>
        <v>370000</v>
      </c>
      <c r="BR6" s="279">
        <f>'1. ЦСП'!I23</f>
        <v>0</v>
      </c>
      <c r="BS6" s="279">
        <f>'1. ЦСП'!J23</f>
        <v>19926290</v>
      </c>
      <c r="BT6" s="279">
        <f>'1. ЦСП'!K23</f>
        <v>0</v>
      </c>
      <c r="BU6" s="279">
        <f>'1. ЦСП'!L23</f>
        <v>0</v>
      </c>
      <c r="BV6" s="279">
        <f>'1. ЦСП'!M23</f>
        <v>0</v>
      </c>
      <c r="BW6" s="279">
        <f>'1. ЦСП'!N23</f>
        <v>0</v>
      </c>
      <c r="BX6" s="279">
        <f>'1. ЦСП'!O23</f>
        <v>0</v>
      </c>
      <c r="BY6" s="279">
        <f>'1. ЦСП'!P23</f>
        <v>0</v>
      </c>
      <c r="BZ6" s="279">
        <f>'1. ЦСП'!Q23</f>
        <v>168744.84629498128</v>
      </c>
      <c r="CA6" s="279">
        <f>'1. ЦСП'!R23</f>
        <v>0</v>
      </c>
    </row>
    <row r="7" spans="1:79" x14ac:dyDescent="0.25">
      <c r="A7" t="s">
        <v>328</v>
      </c>
      <c r="B7" s="278" t="str">
        <f>'1. ЦСП'!$A$23</f>
        <v>Организация и проведение официальных спортивных мероприятий.</v>
      </c>
      <c r="D7" t="str">
        <f>'1. ЦСП'!$B$25</f>
        <v>Всероссийские, на территории Российской Федерации</v>
      </c>
      <c r="E7">
        <f>'1. ЦСП'!D26</f>
        <v>824</v>
      </c>
      <c r="F7">
        <f>'1. ЦСП'!E26</f>
        <v>824</v>
      </c>
      <c r="G7">
        <f>'1. ЦСП'!F26</f>
        <v>824</v>
      </c>
      <c r="H7" s="279">
        <f>'1. ЦСП'!G25</f>
        <v>253383.42709279183</v>
      </c>
      <c r="I7" s="279">
        <f>'1. ЦСП'!H25</f>
        <v>370000</v>
      </c>
      <c r="J7" s="279">
        <f>'1. ЦСП'!I25</f>
        <v>0</v>
      </c>
      <c r="K7" s="279">
        <f>'1. ЦСП'!J25</f>
        <v>3055000</v>
      </c>
      <c r="L7" s="279">
        <f>'1. ЦСП'!K25</f>
        <v>0</v>
      </c>
      <c r="M7" s="279">
        <f>'1. ЦСП'!L25</f>
        <v>0</v>
      </c>
      <c r="N7" s="279">
        <f>'1. ЦСП'!M25</f>
        <v>0</v>
      </c>
      <c r="O7" s="279">
        <f>'1. ЦСП'!N25</f>
        <v>0</v>
      </c>
      <c r="P7" s="279">
        <f>'1. ЦСП'!O25</f>
        <v>0</v>
      </c>
      <c r="Q7" s="279">
        <f>'1. ЦСП'!P25</f>
        <v>0</v>
      </c>
      <c r="R7" s="279">
        <f>'1. ЦСП'!Q25</f>
        <v>168744.84629498128</v>
      </c>
      <c r="S7" s="279">
        <f>'1. ЦСП'!R25</f>
        <v>0</v>
      </c>
      <c r="T7" s="279">
        <f>'1. ЦСП'!G26</f>
        <v>208787.9</v>
      </c>
      <c r="U7" s="279">
        <f>'1. ЦСП'!H26</f>
        <v>304880</v>
      </c>
      <c r="V7" s="279">
        <f>'1. ЦСП'!I26</f>
        <v>0</v>
      </c>
      <c r="W7" s="279">
        <f>'1. ЦСП'!J26</f>
        <v>2517320</v>
      </c>
      <c r="X7" s="279">
        <f>'1. ЦСП'!K26</f>
        <v>0</v>
      </c>
      <c r="Y7" s="279">
        <f>'1. ЦСП'!L26</f>
        <v>0</v>
      </c>
      <c r="Z7" s="279">
        <f>'1. ЦСП'!M26</f>
        <v>0</v>
      </c>
      <c r="AA7" s="279">
        <f>'1. ЦСП'!N26</f>
        <v>0</v>
      </c>
      <c r="AB7" s="279">
        <f>'1. ЦСП'!O26</f>
        <v>0</v>
      </c>
      <c r="AC7" s="279">
        <f>'1. ЦСП'!P26</f>
        <v>0</v>
      </c>
      <c r="AD7" s="279">
        <f>'1. ЦСП'!Q26</f>
        <v>139045.79999999999</v>
      </c>
      <c r="AE7" s="279">
        <f>'1. ЦСП'!R26</f>
        <v>0</v>
      </c>
      <c r="AF7" s="279">
        <f>'1. ЦСП'!G26</f>
        <v>208787.9</v>
      </c>
      <c r="AG7" s="279">
        <f>'1. ЦСП'!H26</f>
        <v>304880</v>
      </c>
      <c r="AH7" s="279">
        <f>'1. ЦСП'!I26</f>
        <v>0</v>
      </c>
      <c r="AI7" s="279">
        <f>'1. ЦСП'!J26</f>
        <v>2517320</v>
      </c>
      <c r="AJ7" s="279">
        <f>'1. ЦСП'!K26</f>
        <v>0</v>
      </c>
      <c r="AK7" s="279">
        <f>'1. ЦСП'!L26</f>
        <v>0</v>
      </c>
      <c r="AL7" s="279">
        <f>'1. ЦСП'!M26</f>
        <v>0</v>
      </c>
      <c r="AM7" s="279">
        <f>'1. ЦСП'!N26</f>
        <v>0</v>
      </c>
      <c r="AN7" s="279">
        <f>'1. ЦСП'!O26</f>
        <v>0</v>
      </c>
      <c r="AO7" s="279">
        <f>'1. ЦСП'!P26</f>
        <v>0</v>
      </c>
      <c r="AP7" s="279">
        <f>'1. ЦСП'!Q26</f>
        <v>139045.79999999999</v>
      </c>
      <c r="AQ7" s="279">
        <f>'1. ЦСП'!R26</f>
        <v>0</v>
      </c>
      <c r="AR7" s="279">
        <f>'1. ЦСП'!G26</f>
        <v>208787.9</v>
      </c>
      <c r="AS7" s="279">
        <f>'1. ЦСП'!H26</f>
        <v>304880</v>
      </c>
      <c r="AT7" s="279">
        <f>'1. ЦСП'!I26</f>
        <v>0</v>
      </c>
      <c r="AU7" s="279">
        <f>'1. ЦСП'!J26</f>
        <v>2517320</v>
      </c>
      <c r="AV7" s="279">
        <f>'1. ЦСП'!K26</f>
        <v>0</v>
      </c>
      <c r="AW7" s="279">
        <f>'1. ЦСП'!L26</f>
        <v>0</v>
      </c>
      <c r="AX7" s="279">
        <f>'1. ЦСП'!M26</f>
        <v>0</v>
      </c>
      <c r="AY7" s="279">
        <f>'1. ЦСП'!N26</f>
        <v>0</v>
      </c>
      <c r="AZ7" s="279">
        <f>'1. ЦСП'!O26</f>
        <v>0</v>
      </c>
      <c r="BA7" s="279">
        <f>'1. ЦСП'!P26</f>
        <v>0</v>
      </c>
      <c r="BB7" s="279">
        <f>'1. ЦСП'!Q26</f>
        <v>139045.79999999999</v>
      </c>
      <c r="BC7" s="279">
        <f>'1. ЦСП'!R26</f>
        <v>0</v>
      </c>
      <c r="BD7" s="279">
        <f>'1. ЦСП'!G25</f>
        <v>253383.42709279183</v>
      </c>
      <c r="BE7" s="279">
        <f>'1. ЦСП'!H25</f>
        <v>370000</v>
      </c>
      <c r="BF7" s="279">
        <f>'1. ЦСП'!I25</f>
        <v>0</v>
      </c>
      <c r="BG7" s="279">
        <f>'1. ЦСП'!J25</f>
        <v>3055000</v>
      </c>
      <c r="BH7" s="279">
        <f>'1. ЦСП'!K25</f>
        <v>0</v>
      </c>
      <c r="BI7" s="279">
        <f>'1. ЦСП'!L25</f>
        <v>0</v>
      </c>
      <c r="BJ7" s="279">
        <f>'1. ЦСП'!M25</f>
        <v>0</v>
      </c>
      <c r="BK7" s="279">
        <f>'1. ЦСП'!N25</f>
        <v>0</v>
      </c>
      <c r="BL7" s="279">
        <f>'1. ЦСП'!O25</f>
        <v>0</v>
      </c>
      <c r="BM7" s="279">
        <f>'1. ЦСП'!P25</f>
        <v>0</v>
      </c>
      <c r="BN7" s="279">
        <f>'1. ЦСП'!Q25</f>
        <v>168744.84629498128</v>
      </c>
      <c r="BO7" s="279">
        <f>'1. ЦСП'!R25</f>
        <v>0</v>
      </c>
      <c r="BP7" s="279">
        <f>'1. ЦСП'!G25</f>
        <v>253383.42709279183</v>
      </c>
      <c r="BQ7" s="279">
        <f>'1. ЦСП'!H25</f>
        <v>370000</v>
      </c>
      <c r="BR7" s="279">
        <f>'1. ЦСП'!I25</f>
        <v>0</v>
      </c>
      <c r="BS7" s="279">
        <f>'1. ЦСП'!J25</f>
        <v>3055000</v>
      </c>
      <c r="BT7" s="279">
        <f>'1. ЦСП'!K25</f>
        <v>0</v>
      </c>
      <c r="BU7" s="279">
        <f>'1. ЦСП'!L25</f>
        <v>0</v>
      </c>
      <c r="BV7" s="279">
        <f>'1. ЦСП'!M25</f>
        <v>0</v>
      </c>
      <c r="BW7" s="279">
        <f>'1. ЦСП'!N25</f>
        <v>0</v>
      </c>
      <c r="BX7" s="279">
        <f>'1. ЦСП'!O25</f>
        <v>0</v>
      </c>
      <c r="BY7" s="279">
        <f>'1. ЦСП'!P25</f>
        <v>0</v>
      </c>
      <c r="BZ7" s="279">
        <f>'1. ЦСП'!Q25</f>
        <v>168744.84629498128</v>
      </c>
      <c r="CA7" s="279">
        <f>'1. ЦСП'!R25</f>
        <v>0</v>
      </c>
    </row>
    <row r="8" spans="1:79" x14ac:dyDescent="0.25">
      <c r="A8" t="s">
        <v>328</v>
      </c>
      <c r="B8" t="str">
        <f>'1. ЦСП'!$A$28</f>
        <v xml:space="preserve">Организация мероприятий по подготовке спортивных сборных команд. </v>
      </c>
      <c r="D8" t="str">
        <f>'1. ЦСП'!$B$28</f>
        <v>Организация и проведение тренировочных мероприятий, включенных в Единый календарный план межрегиональных, всероссийских и международных физкультурных мероприятий и спортивных мероприятий</v>
      </c>
      <c r="E8" s="280">
        <f>'1. ЦСП'!D29</f>
        <v>350625</v>
      </c>
      <c r="F8" s="280">
        <f>'1. ЦСП'!E29</f>
        <v>350625</v>
      </c>
      <c r="G8" s="280">
        <f>'1. ЦСП'!F29</f>
        <v>350625</v>
      </c>
      <c r="H8" s="279">
        <f>'1. ЦСП'!G28</f>
        <v>1325.2</v>
      </c>
      <c r="I8" s="279">
        <f>'1. ЦСП'!H28</f>
        <v>1152.2</v>
      </c>
      <c r="J8" s="279">
        <f>'1. ЦСП'!I28</f>
        <v>8.6</v>
      </c>
      <c r="K8" s="279">
        <f>'1. ЦСП'!J28</f>
        <v>30.1</v>
      </c>
      <c r="L8" s="279">
        <f>'1. ЦСП'!K28</f>
        <v>522.20000000000005</v>
      </c>
      <c r="M8" s="279">
        <f>'1. ЦСП'!L28</f>
        <v>276.39999999999998</v>
      </c>
      <c r="N8" s="279">
        <f>'1. ЦСП'!M28</f>
        <v>9.1</v>
      </c>
      <c r="O8" s="279">
        <f>'1. ЦСП'!N28</f>
        <v>49.4</v>
      </c>
      <c r="P8" s="279">
        <f>'1. ЦСП'!O28</f>
        <v>12.9</v>
      </c>
      <c r="Q8" s="279">
        <f>'1. ЦСП'!P28</f>
        <v>24.3</v>
      </c>
      <c r="R8" s="279">
        <f>'1. ЦСП'!Q28</f>
        <v>722.2</v>
      </c>
      <c r="S8" s="279">
        <f>'1. ЦСП'!R28</f>
        <v>1073.5999999999999</v>
      </c>
      <c r="T8" s="279">
        <f>'1. ЦСП'!G28</f>
        <v>1325.2</v>
      </c>
      <c r="U8" s="279">
        <f>'1. ЦСП'!H28</f>
        <v>1152.2</v>
      </c>
      <c r="V8" s="279">
        <f>'1. ЦСП'!I28</f>
        <v>8.6</v>
      </c>
      <c r="W8" s="279">
        <f>'1. ЦСП'!J28</f>
        <v>30.1</v>
      </c>
      <c r="X8" s="279">
        <f>'1. ЦСП'!K28</f>
        <v>522.20000000000005</v>
      </c>
      <c r="Y8" s="279">
        <f>'1. ЦСП'!L28</f>
        <v>276.39999999999998</v>
      </c>
      <c r="Z8" s="279">
        <f>'1. ЦСП'!M28</f>
        <v>9.1</v>
      </c>
      <c r="AA8" s="279">
        <f>'1. ЦСП'!N28</f>
        <v>49.4</v>
      </c>
      <c r="AB8" s="279">
        <f>'1. ЦСП'!O28</f>
        <v>12.9</v>
      </c>
      <c r="AC8" s="279">
        <f>'1. ЦСП'!P28</f>
        <v>24.3</v>
      </c>
      <c r="AD8" s="279">
        <f>'1. ЦСП'!Q28</f>
        <v>722.2</v>
      </c>
      <c r="AE8" s="279">
        <f>'1. ЦСП'!R28</f>
        <v>1073.5999999999999</v>
      </c>
      <c r="AF8" s="279">
        <f>'1. ЦСП'!G28</f>
        <v>1325.2</v>
      </c>
      <c r="AG8" s="279">
        <f>'1. ЦСП'!H28</f>
        <v>1152.2</v>
      </c>
      <c r="AH8" s="279">
        <f>'1. ЦСП'!I28</f>
        <v>8.6</v>
      </c>
      <c r="AI8" s="279">
        <f>'1. ЦСП'!J28</f>
        <v>30.1</v>
      </c>
      <c r="AJ8" s="279">
        <f>'1. ЦСП'!K28</f>
        <v>522.20000000000005</v>
      </c>
      <c r="AK8" s="279">
        <f>'1. ЦСП'!L28</f>
        <v>276.39999999999998</v>
      </c>
      <c r="AL8" s="279">
        <f>'1. ЦСП'!M28</f>
        <v>9.1</v>
      </c>
      <c r="AM8" s="279">
        <f>'1. ЦСП'!N28</f>
        <v>49.4</v>
      </c>
      <c r="AN8" s="279">
        <f>'1. ЦСП'!O28</f>
        <v>12.9</v>
      </c>
      <c r="AO8" s="279">
        <f>'1. ЦСП'!P28</f>
        <v>24.3</v>
      </c>
      <c r="AP8" s="279">
        <f>'1. ЦСП'!Q28</f>
        <v>722.2</v>
      </c>
      <c r="AQ8" s="279">
        <f>'1. ЦСП'!R28</f>
        <v>1073.5999999999999</v>
      </c>
      <c r="AR8" s="279">
        <f>'1. ЦСП'!G28</f>
        <v>1325.2</v>
      </c>
      <c r="AS8" s="279">
        <f>'1. ЦСП'!H28</f>
        <v>1152.2</v>
      </c>
      <c r="AT8" s="279">
        <f>'1. ЦСП'!I28</f>
        <v>8.6</v>
      </c>
      <c r="AU8" s="279">
        <f>'1. ЦСП'!J28</f>
        <v>30.1</v>
      </c>
      <c r="AV8" s="279">
        <f>'1. ЦСП'!K28</f>
        <v>522.20000000000005</v>
      </c>
      <c r="AW8" s="279">
        <f>'1. ЦСП'!L28</f>
        <v>276.39999999999998</v>
      </c>
      <c r="AX8" s="279">
        <f>'1. ЦСП'!M28</f>
        <v>9.1</v>
      </c>
      <c r="AY8" s="279">
        <f>'1. ЦСП'!N28</f>
        <v>49.4</v>
      </c>
      <c r="AZ8" s="279">
        <f>'1. ЦСП'!O28</f>
        <v>12.9</v>
      </c>
      <c r="BA8" s="279">
        <f>'1. ЦСП'!P28</f>
        <v>24.3</v>
      </c>
      <c r="BB8" s="279">
        <f>'1. ЦСП'!Q28</f>
        <v>722.2</v>
      </c>
      <c r="BC8" s="279">
        <f>'1. ЦСП'!R28</f>
        <v>1073.5999999999999</v>
      </c>
      <c r="BD8" s="279">
        <f>'1. ЦСП'!G28</f>
        <v>1325.2</v>
      </c>
      <c r="BE8" s="279">
        <f>'1. ЦСП'!H28</f>
        <v>1152.2</v>
      </c>
      <c r="BF8" s="279">
        <f>'1. ЦСП'!I28</f>
        <v>8.6</v>
      </c>
      <c r="BG8" s="279">
        <f>'1. ЦСП'!J28</f>
        <v>30.1</v>
      </c>
      <c r="BH8" s="279">
        <f>'1. ЦСП'!K28</f>
        <v>522.20000000000005</v>
      </c>
      <c r="BI8" s="279">
        <f>'1. ЦСП'!L28</f>
        <v>276.39999999999998</v>
      </c>
      <c r="BJ8" s="279">
        <f>'1. ЦСП'!M28</f>
        <v>9.1</v>
      </c>
      <c r="BK8" s="279">
        <f>'1. ЦСП'!N28</f>
        <v>49.4</v>
      </c>
      <c r="BL8" s="279">
        <f>'1. ЦСП'!O28</f>
        <v>12.9</v>
      </c>
      <c r="BM8" s="279">
        <f>'1. ЦСП'!P28</f>
        <v>24.3</v>
      </c>
      <c r="BN8" s="279">
        <f>'1. ЦСП'!Q28</f>
        <v>722.2</v>
      </c>
      <c r="BO8" s="279">
        <f>'1. ЦСП'!R28</f>
        <v>1073.5999999999999</v>
      </c>
      <c r="BP8" s="279">
        <f>'1. ЦСП'!G28</f>
        <v>1325.2</v>
      </c>
      <c r="BQ8" s="279">
        <f>'1. ЦСП'!H28</f>
        <v>1152.2</v>
      </c>
      <c r="BR8" s="279">
        <f>'1. ЦСП'!I28</f>
        <v>8.6</v>
      </c>
      <c r="BS8" s="279">
        <f>'1. ЦСП'!J28</f>
        <v>30.1</v>
      </c>
      <c r="BT8" s="279">
        <f>'1. ЦСП'!K28</f>
        <v>522.20000000000005</v>
      </c>
      <c r="BU8" s="279">
        <f>'1. ЦСП'!L28</f>
        <v>276.39999999999998</v>
      </c>
      <c r="BV8" s="279">
        <f>'1. ЦСП'!M28</f>
        <v>9.1</v>
      </c>
      <c r="BW8" s="279">
        <f>'1. ЦСП'!N28</f>
        <v>49.4</v>
      </c>
      <c r="BX8" s="279">
        <f>'1. ЦСП'!O28</f>
        <v>12.9</v>
      </c>
      <c r="BY8" s="279">
        <f>'1. ЦСП'!P28</f>
        <v>24.3</v>
      </c>
      <c r="BZ8" s="279">
        <f>'1. ЦСП'!Q28</f>
        <v>722.2</v>
      </c>
      <c r="CA8" s="279">
        <f>'1. ЦСП'!R28</f>
        <v>1073.5999999999999</v>
      </c>
    </row>
    <row r="9" spans="1:79" x14ac:dyDescent="0.25">
      <c r="A9" t="s">
        <v>328</v>
      </c>
      <c r="B9" t="str">
        <f>'1. ЦСП'!$A$28</f>
        <v xml:space="preserve">Организация мероприятий по подготовке спортивных сборных команд. </v>
      </c>
      <c r="D9" t="str">
        <f>'1. ЦСП'!$B$30</f>
        <v>Проезд членов спортивных сборных команд до места проведения тренировочных мероприятий</v>
      </c>
      <c r="E9" s="280">
        <f>'1. ЦСП'!D31</f>
        <v>21850</v>
      </c>
      <c r="F9" s="280">
        <f>'1. ЦСП'!E31</f>
        <v>21850</v>
      </c>
      <c r="G9" s="280">
        <f>'1. ЦСП'!F31</f>
        <v>21850</v>
      </c>
      <c r="H9" s="279">
        <f>'1. ЦСП'!G30</f>
        <v>0</v>
      </c>
      <c r="I9" s="279">
        <f>'1. ЦСП'!H30</f>
        <v>0</v>
      </c>
      <c r="J9" s="279">
        <f>'1. ЦСП'!I30</f>
        <v>0</v>
      </c>
      <c r="K9" s="279">
        <f>'1. ЦСП'!J30</f>
        <v>20000</v>
      </c>
      <c r="L9" s="279">
        <f>'1. ЦСП'!K30</f>
        <v>0</v>
      </c>
      <c r="M9" s="279">
        <f>'1. ЦСП'!L30</f>
        <v>0</v>
      </c>
      <c r="N9" s="279">
        <f>'1. ЦСП'!M30</f>
        <v>0</v>
      </c>
      <c r="O9" s="279">
        <f>'1. ЦСП'!N30</f>
        <v>0</v>
      </c>
      <c r="P9" s="279">
        <f>'1. ЦСП'!O30</f>
        <v>0</v>
      </c>
      <c r="Q9" s="279">
        <f>'1. ЦСП'!P30</f>
        <v>0</v>
      </c>
      <c r="R9" s="279">
        <f>'1. ЦСП'!Q30</f>
        <v>0</v>
      </c>
      <c r="S9" s="279">
        <f>'1. ЦСП'!R30</f>
        <v>0</v>
      </c>
      <c r="T9" s="279">
        <f>'1. ЦСП'!G31</f>
        <v>0</v>
      </c>
      <c r="U9" s="279">
        <f>'1. ЦСП'!H31</f>
        <v>0</v>
      </c>
      <c r="V9" s="279">
        <f>'1. ЦСП'!I31</f>
        <v>0</v>
      </c>
      <c r="W9" s="279">
        <f>'1. ЦСП'!J31</f>
        <v>437000</v>
      </c>
      <c r="X9" s="279">
        <f>'1. ЦСП'!K31</f>
        <v>0</v>
      </c>
      <c r="Y9" s="279">
        <f>'1. ЦСП'!L31</f>
        <v>0</v>
      </c>
      <c r="Z9" s="279">
        <f>'1. ЦСП'!M31</f>
        <v>0</v>
      </c>
      <c r="AA9" s="279">
        <f>'1. ЦСП'!N31</f>
        <v>0</v>
      </c>
      <c r="AB9" s="279">
        <f>'1. ЦСП'!O31</f>
        <v>0</v>
      </c>
      <c r="AC9" s="279">
        <f>'1. ЦСП'!P31</f>
        <v>0</v>
      </c>
      <c r="AD9" s="279">
        <f>'1. ЦСП'!Q31</f>
        <v>0</v>
      </c>
      <c r="AE9" s="279">
        <f>'1. ЦСП'!R31</f>
        <v>0</v>
      </c>
      <c r="AF9" s="279">
        <f>'1. ЦСП'!G31</f>
        <v>0</v>
      </c>
      <c r="AG9" s="279">
        <f>'1. ЦСП'!H31</f>
        <v>0</v>
      </c>
      <c r="AH9" s="279">
        <f>'1. ЦСП'!I31</f>
        <v>0</v>
      </c>
      <c r="AI9" s="279">
        <f>'1. ЦСП'!J31</f>
        <v>437000</v>
      </c>
      <c r="AJ9" s="279">
        <f>'1. ЦСП'!K31</f>
        <v>0</v>
      </c>
      <c r="AK9" s="279">
        <f>'1. ЦСП'!L31</f>
        <v>0</v>
      </c>
      <c r="AL9" s="279">
        <f>'1. ЦСП'!M31</f>
        <v>0</v>
      </c>
      <c r="AM9" s="279">
        <f>'1. ЦСП'!N31</f>
        <v>0</v>
      </c>
      <c r="AN9" s="279">
        <f>'1. ЦСП'!O31</f>
        <v>0</v>
      </c>
      <c r="AO9" s="279">
        <f>'1. ЦСП'!P31</f>
        <v>0</v>
      </c>
      <c r="AP9" s="279">
        <f>'1. ЦСП'!Q31</f>
        <v>0</v>
      </c>
      <c r="AQ9" s="279">
        <f>'1. ЦСП'!R31</f>
        <v>0</v>
      </c>
      <c r="AR9" s="279">
        <f>'1. ЦСП'!G31</f>
        <v>0</v>
      </c>
      <c r="AS9" s="279">
        <f>'1. ЦСП'!H31</f>
        <v>0</v>
      </c>
      <c r="AT9" s="279">
        <f>'1. ЦСП'!I31</f>
        <v>0</v>
      </c>
      <c r="AU9" s="279">
        <f>'1. ЦСП'!J31</f>
        <v>437000</v>
      </c>
      <c r="AV9" s="279">
        <f>'1. ЦСП'!K31</f>
        <v>0</v>
      </c>
      <c r="AW9" s="279">
        <f>'1. ЦСП'!L31</f>
        <v>0</v>
      </c>
      <c r="AX9" s="279">
        <f>'1. ЦСП'!M31</f>
        <v>0</v>
      </c>
      <c r="AY9" s="279">
        <f>'1. ЦСП'!N31</f>
        <v>0</v>
      </c>
      <c r="AZ9" s="279">
        <f>'1. ЦСП'!O31</f>
        <v>0</v>
      </c>
      <c r="BA9" s="279">
        <f>'1. ЦСП'!P31</f>
        <v>0</v>
      </c>
      <c r="BB9" s="279">
        <f>'1. ЦСП'!Q31</f>
        <v>0</v>
      </c>
      <c r="BC9" s="279">
        <f>'1. ЦСП'!R31</f>
        <v>0</v>
      </c>
      <c r="BD9" s="279">
        <f>'1. ЦСП'!G30</f>
        <v>0</v>
      </c>
      <c r="BE9" s="279">
        <f>'1. ЦСП'!H30</f>
        <v>0</v>
      </c>
      <c r="BF9" s="279">
        <f>'1. ЦСП'!I30</f>
        <v>0</v>
      </c>
      <c r="BG9" s="279">
        <f>'1. ЦСП'!J30</f>
        <v>20000</v>
      </c>
      <c r="BH9" s="279">
        <f>'1. ЦСП'!K30</f>
        <v>0</v>
      </c>
      <c r="BI9" s="279">
        <f>'1. ЦСП'!L30</f>
        <v>0</v>
      </c>
      <c r="BJ9" s="279">
        <f>'1. ЦСП'!M30</f>
        <v>0</v>
      </c>
      <c r="BK9" s="279">
        <f>'1. ЦСП'!N30</f>
        <v>0</v>
      </c>
      <c r="BL9" s="279">
        <f>'1. ЦСП'!O30</f>
        <v>0</v>
      </c>
      <c r="BM9" s="279">
        <f>'1. ЦСП'!P30</f>
        <v>0</v>
      </c>
      <c r="BN9" s="279">
        <f>'1. ЦСП'!Q30</f>
        <v>0</v>
      </c>
      <c r="BO9" s="279">
        <f>'1. ЦСП'!R30</f>
        <v>0</v>
      </c>
      <c r="BP9" s="279">
        <f>'1. ЦСП'!G30</f>
        <v>0</v>
      </c>
      <c r="BQ9" s="279">
        <f>'1. ЦСП'!H30</f>
        <v>0</v>
      </c>
      <c r="BR9" s="279">
        <f>'1. ЦСП'!I30</f>
        <v>0</v>
      </c>
      <c r="BS9" s="279">
        <f>'1. ЦСП'!J30</f>
        <v>20000</v>
      </c>
      <c r="BT9" s="279">
        <f>'1. ЦСП'!K30</f>
        <v>0</v>
      </c>
      <c r="BU9" s="279">
        <f>'1. ЦСП'!L30</f>
        <v>0</v>
      </c>
      <c r="BV9" s="279">
        <f>'1. ЦСП'!M30</f>
        <v>0</v>
      </c>
      <c r="BW9" s="279">
        <f>'1. ЦСП'!N30</f>
        <v>0</v>
      </c>
      <c r="BX9" s="279">
        <f>'1. ЦСП'!O30</f>
        <v>0</v>
      </c>
      <c r="BY9" s="279">
        <f>'1. ЦСП'!P30</f>
        <v>0</v>
      </c>
      <c r="BZ9" s="279">
        <f>'1. ЦСП'!Q30</f>
        <v>0</v>
      </c>
      <c r="CA9" s="279">
        <f>'1. ЦСП'!R30</f>
        <v>0</v>
      </c>
    </row>
    <row r="10" spans="1:79" ht="18.75" customHeight="1" x14ac:dyDescent="0.25">
      <c r="A10" t="s">
        <v>328</v>
      </c>
      <c r="B10" t="str">
        <f>'1. ЦСП'!$A$28</f>
        <v xml:space="preserve">Организация мероприятий по подготовке спортивных сборных команд. </v>
      </c>
      <c r="D10" t="str">
        <f>'1. ЦСП'!$B$32</f>
        <v>Материально-техническое обеспечение спортивных сборных команд Российской Федерации в части обеспечения спортивной экипировкой (общего назначения)</v>
      </c>
      <c r="E10" s="280">
        <f>'1. ЦСП'!D33</f>
        <v>7175</v>
      </c>
      <c r="F10" s="280">
        <f>'1. ЦСП'!E34</f>
        <v>7175</v>
      </c>
      <c r="G10" s="280">
        <f>'1. ЦСП'!F35</f>
        <v>7175</v>
      </c>
      <c r="H10" s="279">
        <f>'1. ЦСП'!G32</f>
        <v>0</v>
      </c>
      <c r="I10" s="279">
        <f>'1. ЦСП'!H32</f>
        <v>109480</v>
      </c>
      <c r="J10" s="279">
        <f>'1. ЦСП'!I32</f>
        <v>0</v>
      </c>
      <c r="K10" s="279">
        <f>'1. ЦСП'!J32</f>
        <v>0</v>
      </c>
      <c r="L10" s="279">
        <f>'1. ЦСП'!K32</f>
        <v>0</v>
      </c>
      <c r="M10" s="279">
        <f>'1. ЦСП'!L32</f>
        <v>0</v>
      </c>
      <c r="N10" s="279">
        <f>'1. ЦСП'!M32</f>
        <v>0</v>
      </c>
      <c r="O10" s="279">
        <f>'1. ЦСП'!N32</f>
        <v>0</v>
      </c>
      <c r="P10" s="279">
        <f>'1. ЦСП'!O32</f>
        <v>0</v>
      </c>
      <c r="Q10" s="279">
        <f>'1. ЦСП'!P32</f>
        <v>0</v>
      </c>
      <c r="R10" s="279">
        <f>'1. ЦСП'!Q32</f>
        <v>0</v>
      </c>
      <c r="S10" s="279">
        <f>'1. ЦСП'!R32</f>
        <v>0</v>
      </c>
      <c r="T10" s="279">
        <f>'1. ЦСП'!G33</f>
        <v>0</v>
      </c>
      <c r="U10" s="279">
        <f>'1. ЦСП'!H33</f>
        <v>785519</v>
      </c>
      <c r="V10" s="279">
        <f>'1. ЦСП'!I33</f>
        <v>0</v>
      </c>
      <c r="W10" s="279">
        <f>'1. ЦСП'!J33</f>
        <v>0</v>
      </c>
      <c r="X10" s="279">
        <f>'1. ЦСП'!K33</f>
        <v>0</v>
      </c>
      <c r="Y10" s="279">
        <f>'1. ЦСП'!L33</f>
        <v>0</v>
      </c>
      <c r="Z10" s="279">
        <f>'1. ЦСП'!M33</f>
        <v>0</v>
      </c>
      <c r="AA10" s="279">
        <f>'1. ЦСП'!N33</f>
        <v>0</v>
      </c>
      <c r="AB10" s="279">
        <f>'1. ЦСП'!O33</f>
        <v>0</v>
      </c>
      <c r="AC10" s="279">
        <f>'1. ЦСП'!P33</f>
        <v>0</v>
      </c>
      <c r="AD10" s="279">
        <f>'1. ЦСП'!Q33</f>
        <v>0</v>
      </c>
      <c r="AE10" s="279">
        <f>'1. ЦСП'!R33</f>
        <v>0</v>
      </c>
      <c r="AF10" s="279">
        <f>'1. ЦСП'!G34</f>
        <v>0</v>
      </c>
      <c r="AG10" s="279">
        <f>'1. ЦСП'!H34</f>
        <v>785519</v>
      </c>
      <c r="AH10" s="279">
        <f>'1. ЦСП'!I34</f>
        <v>0</v>
      </c>
      <c r="AI10" s="279">
        <f>'1. ЦСП'!J34</f>
        <v>0</v>
      </c>
      <c r="AJ10" s="279">
        <f>'1. ЦСП'!K34</f>
        <v>0</v>
      </c>
      <c r="AK10" s="279">
        <f>'1. ЦСП'!L34</f>
        <v>0</v>
      </c>
      <c r="AL10" s="279">
        <f>'1. ЦСП'!M34</f>
        <v>0</v>
      </c>
      <c r="AM10" s="279">
        <f>'1. ЦСП'!N34</f>
        <v>0</v>
      </c>
      <c r="AN10" s="279">
        <f>'1. ЦСП'!O34</f>
        <v>0</v>
      </c>
      <c r="AO10" s="279">
        <f>'1. ЦСП'!P34</f>
        <v>0</v>
      </c>
      <c r="AP10" s="279">
        <f>'1. ЦСП'!Q34</f>
        <v>0</v>
      </c>
      <c r="AQ10" s="279">
        <f>'1. ЦСП'!R34</f>
        <v>0</v>
      </c>
      <c r="AR10" s="279">
        <f>'1. ЦСП'!G35</f>
        <v>0</v>
      </c>
      <c r="AS10" s="279">
        <f>'1. ЦСП'!H35</f>
        <v>785519</v>
      </c>
      <c r="AT10" s="279">
        <f>'1. ЦСП'!I35</f>
        <v>0</v>
      </c>
      <c r="AU10" s="279">
        <f>'1. ЦСП'!J35</f>
        <v>0</v>
      </c>
      <c r="AV10" s="279">
        <f>'1. ЦСП'!K35</f>
        <v>0</v>
      </c>
      <c r="AW10" s="279">
        <f>'1. ЦСП'!L35</f>
        <v>0</v>
      </c>
      <c r="AX10" s="279">
        <f>'1. ЦСП'!M35</f>
        <v>0</v>
      </c>
      <c r="AY10" s="279">
        <f>'1. ЦСП'!N35</f>
        <v>0</v>
      </c>
      <c r="AZ10" s="279">
        <f>'1. ЦСП'!O35</f>
        <v>0</v>
      </c>
      <c r="BA10" s="279">
        <f>'1. ЦСП'!P35</f>
        <v>0</v>
      </c>
      <c r="BB10" s="279">
        <f>'1. ЦСП'!Q35</f>
        <v>0</v>
      </c>
      <c r="BC10" s="279">
        <f>'1. ЦСП'!R35</f>
        <v>0</v>
      </c>
      <c r="BD10" s="279">
        <f>'1. ЦСП'!G32</f>
        <v>0</v>
      </c>
      <c r="BE10" s="279">
        <f>'1. ЦСП'!H32</f>
        <v>109480</v>
      </c>
      <c r="BF10" s="279">
        <f>'1. ЦСП'!I32</f>
        <v>0</v>
      </c>
      <c r="BG10" s="279">
        <f>'1. ЦСП'!J32</f>
        <v>0</v>
      </c>
      <c r="BH10" s="279">
        <f>'1. ЦСП'!K32</f>
        <v>0</v>
      </c>
      <c r="BI10" s="279">
        <f>'1. ЦСП'!L32</f>
        <v>0</v>
      </c>
      <c r="BJ10" s="279">
        <f>'1. ЦСП'!M32</f>
        <v>0</v>
      </c>
      <c r="BK10" s="279">
        <f>'1. ЦСП'!N32</f>
        <v>0</v>
      </c>
      <c r="BL10" s="279">
        <f>'1. ЦСП'!O32</f>
        <v>0</v>
      </c>
      <c r="BM10" s="279">
        <f>'1. ЦСП'!P32</f>
        <v>0</v>
      </c>
      <c r="BN10" s="279">
        <f>'1. ЦСП'!Q32</f>
        <v>0</v>
      </c>
      <c r="BO10" s="279">
        <f>'1. ЦСП'!R32</f>
        <v>0</v>
      </c>
      <c r="BP10" s="279">
        <f>'1. ЦСП'!G32</f>
        <v>0</v>
      </c>
      <c r="BQ10" s="279">
        <f>'1. ЦСП'!H32</f>
        <v>109480</v>
      </c>
      <c r="BR10" s="279">
        <f>'1. ЦСП'!I32</f>
        <v>0</v>
      </c>
      <c r="BS10" s="279">
        <f>'1. ЦСП'!J32</f>
        <v>0</v>
      </c>
      <c r="BT10" s="279">
        <f>'1. ЦСП'!K32</f>
        <v>0</v>
      </c>
      <c r="BU10" s="279">
        <f>'1. ЦСП'!L32</f>
        <v>0</v>
      </c>
      <c r="BV10" s="279">
        <f>'1. ЦСП'!M32</f>
        <v>0</v>
      </c>
      <c r="BW10" s="279">
        <f>'1. ЦСП'!N32</f>
        <v>0</v>
      </c>
      <c r="BX10" s="279">
        <f>'1. ЦСП'!O32</f>
        <v>0</v>
      </c>
      <c r="BY10" s="279">
        <f>'1. ЦСП'!P32</f>
        <v>0</v>
      </c>
      <c r="BZ10" s="279">
        <f>'1. ЦСП'!Q32</f>
        <v>0</v>
      </c>
      <c r="CA10" s="279">
        <f>'1. ЦСП'!R32</f>
        <v>0</v>
      </c>
    </row>
    <row r="11" spans="1:79" x14ac:dyDescent="0.25">
      <c r="A11" t="s">
        <v>328</v>
      </c>
      <c r="B11" t="str">
        <f>'1. ЦСП'!$A$28</f>
        <v xml:space="preserve">Организация мероприятий по подготовке спортивных сборных команд. </v>
      </c>
      <c r="D11" t="str">
        <f>'1. ЦСП'!$B$38</f>
        <v>Материально-техническое обеспечение спортивных сборных команд Российской Федерации в части обеспечения спортивной экипировкой (специального назначения)</v>
      </c>
      <c r="E11" s="280">
        <f>'1. ЦСП'!D39</f>
        <v>4</v>
      </c>
      <c r="F11" s="280">
        <f>'1. ЦСП'!E39</f>
        <v>4</v>
      </c>
      <c r="G11" s="280">
        <f>'1. ЦСП'!F39</f>
        <v>4</v>
      </c>
      <c r="H11" s="279">
        <f>'1. ЦСП'!G38</f>
        <v>0</v>
      </c>
      <c r="I11" s="279">
        <f>'1. ЦСП'!H38</f>
        <v>0</v>
      </c>
      <c r="J11" s="279">
        <f>'1. ЦСП'!I38</f>
        <v>0</v>
      </c>
      <c r="K11" s="279">
        <f>'1. ЦСП'!J38</f>
        <v>0</v>
      </c>
      <c r="L11" s="279">
        <f>'1. ЦСП'!K38</f>
        <v>0</v>
      </c>
      <c r="M11" s="279">
        <f>'1. ЦСП'!L38</f>
        <v>0</v>
      </c>
      <c r="N11" s="279">
        <f>'1. ЦСП'!M38</f>
        <v>0</v>
      </c>
      <c r="O11" s="279">
        <f>'1. ЦСП'!N38</f>
        <v>0</v>
      </c>
      <c r="P11" s="279">
        <f>'1. ЦСП'!O38</f>
        <v>0</v>
      </c>
      <c r="Q11" s="279">
        <f>'1. ЦСП'!P38</f>
        <v>0</v>
      </c>
      <c r="R11" s="279">
        <f>'1. ЦСП'!Q38</f>
        <v>0</v>
      </c>
      <c r="S11" s="279">
        <f>'1. ЦСП'!R38</f>
        <v>0</v>
      </c>
      <c r="T11" s="279">
        <f>'1. ЦСП'!H39</f>
        <v>36021.4</v>
      </c>
      <c r="U11" s="279">
        <f>'1. ЦСП'!I39</f>
        <v>0</v>
      </c>
      <c r="V11" s="279">
        <f>'1. ЦСП'!J39</f>
        <v>0</v>
      </c>
      <c r="W11" s="279">
        <f>'1. ЦСП'!K39</f>
        <v>0</v>
      </c>
      <c r="X11" s="279">
        <f>'1. ЦСП'!L39</f>
        <v>0</v>
      </c>
      <c r="Y11" s="279">
        <f>'1. ЦСП'!M39</f>
        <v>0</v>
      </c>
      <c r="Z11" s="279">
        <f>'1. ЦСП'!N39</f>
        <v>0</v>
      </c>
      <c r="AA11" s="279">
        <f>'1. ЦСП'!O39</f>
        <v>0</v>
      </c>
      <c r="AB11" s="279">
        <f>'1. ЦСП'!P39</f>
        <v>0</v>
      </c>
      <c r="AC11" s="279">
        <f>'1. ЦСП'!Q39</f>
        <v>0</v>
      </c>
      <c r="AD11" s="279">
        <f>'1. ЦСП'!R39</f>
        <v>0</v>
      </c>
      <c r="AE11" s="279">
        <f>'1. ЦСП'!S39</f>
        <v>36021.4</v>
      </c>
      <c r="AF11" s="279">
        <f>'1. ЦСП'!H39</f>
        <v>36021.4</v>
      </c>
      <c r="AG11" s="279">
        <f>'1. ЦСП'!I39</f>
        <v>0</v>
      </c>
      <c r="AH11" s="279">
        <f>'1. ЦСП'!J39</f>
        <v>0</v>
      </c>
      <c r="AI11" s="279">
        <f>'1. ЦСП'!K39</f>
        <v>0</v>
      </c>
      <c r="AJ11" s="279">
        <f>'1. ЦСП'!L39</f>
        <v>0</v>
      </c>
      <c r="AK11" s="279">
        <f>'1. ЦСП'!M39</f>
        <v>0</v>
      </c>
      <c r="AL11" s="279">
        <f>'1. ЦСП'!N39</f>
        <v>0</v>
      </c>
      <c r="AM11" s="279">
        <f>'1. ЦСП'!O39</f>
        <v>0</v>
      </c>
      <c r="AN11" s="279">
        <f>'1. ЦСП'!P39</f>
        <v>0</v>
      </c>
      <c r="AO11" s="279">
        <f>'1. ЦСП'!Q39</f>
        <v>0</v>
      </c>
      <c r="AP11" s="279">
        <f>'1. ЦСП'!R39</f>
        <v>0</v>
      </c>
      <c r="AQ11" s="279">
        <f>'1. ЦСП'!S39</f>
        <v>36021.4</v>
      </c>
      <c r="AR11" s="279">
        <f>'1. ЦСП'!H39</f>
        <v>36021.4</v>
      </c>
      <c r="AS11" s="279">
        <f>'1. ЦСП'!I39</f>
        <v>0</v>
      </c>
      <c r="AT11" s="279">
        <f>'1. ЦСП'!J39</f>
        <v>0</v>
      </c>
      <c r="AU11" s="279">
        <f>'1. ЦСП'!K39</f>
        <v>0</v>
      </c>
      <c r="AV11" s="279">
        <f>'1. ЦСП'!L39</f>
        <v>0</v>
      </c>
      <c r="AW11" s="279">
        <f>'1. ЦСП'!M39</f>
        <v>0</v>
      </c>
      <c r="AX11" s="279">
        <f>'1. ЦСП'!N39</f>
        <v>0</v>
      </c>
      <c r="AY11" s="279">
        <f>'1. ЦСП'!O39</f>
        <v>0</v>
      </c>
      <c r="AZ11" s="279">
        <f>'1. ЦСП'!P39</f>
        <v>0</v>
      </c>
      <c r="BA11" s="279">
        <f>'1. ЦСП'!Q39</f>
        <v>0</v>
      </c>
      <c r="BB11" s="279">
        <f>'1. ЦСП'!R39</f>
        <v>0</v>
      </c>
      <c r="BC11" s="279">
        <f>'1. ЦСП'!S39</f>
        <v>36021.4</v>
      </c>
      <c r="BD11" s="279">
        <f>'1. ЦСП'!G38</f>
        <v>0</v>
      </c>
      <c r="BE11" s="279">
        <f>'1. ЦСП'!H38</f>
        <v>0</v>
      </c>
      <c r="BF11" s="279">
        <f>'1. ЦСП'!I38</f>
        <v>0</v>
      </c>
      <c r="BG11" s="279">
        <f>'1. ЦСП'!J38</f>
        <v>0</v>
      </c>
      <c r="BH11" s="279">
        <f>'1. ЦСП'!K38</f>
        <v>0</v>
      </c>
      <c r="BI11" s="279">
        <f>'1. ЦСП'!L38</f>
        <v>0</v>
      </c>
      <c r="BJ11" s="279">
        <f>'1. ЦСП'!M38</f>
        <v>0</v>
      </c>
      <c r="BK11" s="279">
        <f>'1. ЦСП'!N38</f>
        <v>0</v>
      </c>
      <c r="BL11" s="279">
        <f>'1. ЦСП'!O38</f>
        <v>0</v>
      </c>
      <c r="BM11" s="279">
        <f>'1. ЦСП'!P38</f>
        <v>0</v>
      </c>
      <c r="BN11" s="279">
        <f>'1. ЦСП'!Q38</f>
        <v>0</v>
      </c>
      <c r="BO11" s="279">
        <f>'1. ЦСП'!R38</f>
        <v>0</v>
      </c>
      <c r="BP11" s="279">
        <f>'1. ЦСП'!G38</f>
        <v>0</v>
      </c>
      <c r="BQ11" s="279">
        <f>'1. ЦСП'!H38</f>
        <v>0</v>
      </c>
      <c r="BR11" s="279">
        <f>'1. ЦСП'!I38</f>
        <v>0</v>
      </c>
      <c r="BS11" s="279">
        <f>'1. ЦСП'!J38</f>
        <v>0</v>
      </c>
      <c r="BT11" s="279">
        <f>'1. ЦСП'!K38</f>
        <v>0</v>
      </c>
      <c r="BU11" s="279">
        <f>'1. ЦСП'!L38</f>
        <v>0</v>
      </c>
      <c r="BV11" s="279">
        <f>'1. ЦСП'!M38</f>
        <v>0</v>
      </c>
      <c r="BW11" s="279">
        <f>'1. ЦСП'!N38</f>
        <v>0</v>
      </c>
      <c r="BX11" s="279">
        <f>'1. ЦСП'!O38</f>
        <v>0</v>
      </c>
      <c r="BY11" s="279">
        <f>'1. ЦСП'!P38</f>
        <v>0</v>
      </c>
      <c r="BZ11" s="279">
        <f>'1. ЦСП'!Q38</f>
        <v>0</v>
      </c>
      <c r="CA11" s="279">
        <f>'1. ЦСП'!R38</f>
        <v>0</v>
      </c>
    </row>
    <row r="12" spans="1:79" x14ac:dyDescent="0.25">
      <c r="A12" t="s">
        <v>328</v>
      </c>
      <c r="B12" t="str">
        <f>'1. ЦСП'!$A$28</f>
        <v xml:space="preserve">Организация мероприятий по подготовке спортивных сборных команд. </v>
      </c>
      <c r="D12" t="str">
        <f>'1. ЦСП'!$B$44</f>
        <v>Заработная плата членов спортивных сборных команд Российской Федерации</v>
      </c>
      <c r="E12" s="280">
        <f>'1. ЦСП'!D45</f>
        <v>3600</v>
      </c>
      <c r="F12" s="280">
        <f>'1. ЦСП'!E45</f>
        <v>3600</v>
      </c>
      <c r="G12" s="280">
        <f>'1. ЦСП'!F45</f>
        <v>3600</v>
      </c>
      <c r="H12" s="279">
        <f>'1. ЦСП'!G44</f>
        <v>1163720</v>
      </c>
      <c r="I12" s="279">
        <f>'1. ЦСП'!H44</f>
        <v>0</v>
      </c>
      <c r="J12" s="279">
        <f>'1. ЦСП'!I44</f>
        <v>0</v>
      </c>
      <c r="K12" s="279">
        <f>'1. ЦСП'!J44</f>
        <v>0</v>
      </c>
      <c r="L12" s="279">
        <f>'1. ЦСП'!K44</f>
        <v>0</v>
      </c>
      <c r="M12" s="279">
        <f>'1. ЦСП'!L44</f>
        <v>0</v>
      </c>
      <c r="N12" s="279">
        <f>'1. ЦСП'!M44</f>
        <v>0</v>
      </c>
      <c r="O12" s="279">
        <f>'1. ЦСП'!N44</f>
        <v>0</v>
      </c>
      <c r="P12" s="279">
        <f>'1. ЦСП'!O44</f>
        <v>0</v>
      </c>
      <c r="Q12" s="279">
        <f>'1. ЦСП'!P44</f>
        <v>0</v>
      </c>
      <c r="R12" s="279">
        <f>'1. ЦСП'!Q44</f>
        <v>0</v>
      </c>
      <c r="S12" s="279">
        <f>'1. ЦСП'!R44</f>
        <v>0</v>
      </c>
      <c r="T12" s="279">
        <f>'1. ЦСП'!G45</f>
        <v>4189392</v>
      </c>
      <c r="U12" s="279">
        <f>'1. ЦСП'!H45</f>
        <v>0</v>
      </c>
      <c r="V12" s="279">
        <f>'1. ЦСП'!I45</f>
        <v>0</v>
      </c>
      <c r="W12" s="279">
        <f>'1. ЦСП'!J45</f>
        <v>0</v>
      </c>
      <c r="X12" s="279">
        <f>'1. ЦСП'!K45</f>
        <v>0</v>
      </c>
      <c r="Y12" s="279">
        <f>'1. ЦСП'!L45</f>
        <v>0</v>
      </c>
      <c r="Z12" s="279">
        <f>'1. ЦСП'!M45</f>
        <v>0</v>
      </c>
      <c r="AA12" s="279">
        <f>'1. ЦСП'!N45</f>
        <v>0</v>
      </c>
      <c r="AB12" s="279">
        <f>'1. ЦСП'!O45</f>
        <v>0</v>
      </c>
      <c r="AC12" s="279">
        <f>'1. ЦСП'!P45</f>
        <v>0</v>
      </c>
      <c r="AD12" s="279">
        <f>'1. ЦСП'!Q45</f>
        <v>0</v>
      </c>
      <c r="AE12" s="279">
        <f>'1. ЦСП'!R45</f>
        <v>0</v>
      </c>
      <c r="AF12" s="279">
        <f>'1. ЦСП'!G45</f>
        <v>4189392</v>
      </c>
      <c r="AG12" s="279">
        <f>'1. ЦСП'!H45</f>
        <v>0</v>
      </c>
      <c r="AH12" s="279">
        <f>'1. ЦСП'!I45</f>
        <v>0</v>
      </c>
      <c r="AI12" s="279">
        <f>'1. ЦСП'!J45</f>
        <v>0</v>
      </c>
      <c r="AJ12" s="279">
        <f>'1. ЦСП'!K45</f>
        <v>0</v>
      </c>
      <c r="AK12" s="279">
        <f>'1. ЦСП'!L45</f>
        <v>0</v>
      </c>
      <c r="AL12" s="279">
        <f>'1. ЦСП'!M45</f>
        <v>0</v>
      </c>
      <c r="AM12" s="279">
        <f>'1. ЦСП'!N45</f>
        <v>0</v>
      </c>
      <c r="AN12" s="279">
        <f>'1. ЦСП'!O45</f>
        <v>0</v>
      </c>
      <c r="AO12" s="279">
        <f>'1. ЦСП'!P45</f>
        <v>0</v>
      </c>
      <c r="AP12" s="279">
        <f>'1. ЦСП'!Q45</f>
        <v>0</v>
      </c>
      <c r="AQ12" s="279">
        <f>'1. ЦСП'!R45</f>
        <v>0</v>
      </c>
      <c r="AR12" s="279">
        <f>'1. ЦСП'!G45</f>
        <v>4189392</v>
      </c>
      <c r="AS12" s="279">
        <f>'1. ЦСП'!H45</f>
        <v>0</v>
      </c>
      <c r="AT12" s="279">
        <f>'1. ЦСП'!I45</f>
        <v>0</v>
      </c>
      <c r="AU12" s="279">
        <f>'1. ЦСП'!J45</f>
        <v>0</v>
      </c>
      <c r="AV12" s="279">
        <f>'1. ЦСП'!K45</f>
        <v>0</v>
      </c>
      <c r="AW12" s="279">
        <f>'1. ЦСП'!L45</f>
        <v>0</v>
      </c>
      <c r="AX12" s="279">
        <f>'1. ЦСП'!M45</f>
        <v>0</v>
      </c>
      <c r="AY12" s="279">
        <f>'1. ЦСП'!N45</f>
        <v>0</v>
      </c>
      <c r="AZ12" s="279">
        <f>'1. ЦСП'!O45</f>
        <v>0</v>
      </c>
      <c r="BA12" s="279">
        <f>'1. ЦСП'!P45</f>
        <v>0</v>
      </c>
      <c r="BB12" s="279">
        <f>'1. ЦСП'!Q45</f>
        <v>0</v>
      </c>
      <c r="BC12" s="279">
        <f>'1. ЦСП'!R45</f>
        <v>0</v>
      </c>
      <c r="BD12" s="279">
        <f>'1. ЦСП'!G44</f>
        <v>1163720</v>
      </c>
      <c r="BE12" s="279">
        <f>'1. ЦСП'!H44</f>
        <v>0</v>
      </c>
      <c r="BF12" s="279">
        <f>'1. ЦСП'!I44</f>
        <v>0</v>
      </c>
      <c r="BG12" s="279">
        <f>'1. ЦСП'!J44</f>
        <v>0</v>
      </c>
      <c r="BH12" s="279">
        <f>'1. ЦСП'!K44</f>
        <v>0</v>
      </c>
      <c r="BI12" s="279">
        <f>'1. ЦСП'!L44</f>
        <v>0</v>
      </c>
      <c r="BJ12" s="279">
        <f>'1. ЦСП'!M44</f>
        <v>0</v>
      </c>
      <c r="BK12" s="279">
        <f>'1. ЦСП'!N44</f>
        <v>0</v>
      </c>
      <c r="BL12" s="279">
        <f>'1. ЦСП'!O44</f>
        <v>0</v>
      </c>
      <c r="BM12" s="279">
        <f>'1. ЦСП'!P44</f>
        <v>0</v>
      </c>
      <c r="BN12" s="279">
        <f>'1. ЦСП'!Q44</f>
        <v>0</v>
      </c>
      <c r="BO12" s="279">
        <f>'1. ЦСП'!R44</f>
        <v>0</v>
      </c>
      <c r="BP12" s="279">
        <f>'1. ЦСП'!G44</f>
        <v>1163720</v>
      </c>
      <c r="BQ12" s="279">
        <f>'1. ЦСП'!H44</f>
        <v>0</v>
      </c>
      <c r="BR12" s="279">
        <f>'1. ЦСП'!I44</f>
        <v>0</v>
      </c>
      <c r="BS12" s="279">
        <f>'1. ЦСП'!J44</f>
        <v>0</v>
      </c>
      <c r="BT12" s="279">
        <f>'1. ЦСП'!K44</f>
        <v>0</v>
      </c>
      <c r="BU12" s="279">
        <f>'1. ЦСП'!L44</f>
        <v>0</v>
      </c>
      <c r="BV12" s="279">
        <f>'1. ЦСП'!M44</f>
        <v>0</v>
      </c>
      <c r="BW12" s="279">
        <f>'1. ЦСП'!N44</f>
        <v>0</v>
      </c>
      <c r="BX12" s="279">
        <f>'1. ЦСП'!O44</f>
        <v>0</v>
      </c>
      <c r="BY12" s="279">
        <f>'1. ЦСП'!P44</f>
        <v>0</v>
      </c>
      <c r="BZ12" s="279">
        <f>'1. ЦСП'!Q44</f>
        <v>0</v>
      </c>
      <c r="CA12" s="279">
        <f>'1. ЦСП'!R44</f>
        <v>0</v>
      </c>
    </row>
    <row r="13" spans="1:79" x14ac:dyDescent="0.25">
      <c r="A13" t="s">
        <v>331</v>
      </c>
      <c r="B13" s="276" t="str">
        <f>'1. ЦСП'!$A$59</f>
        <v>Организация мероприятий по научно-методическому обеспечению спортивных сборных команд.</v>
      </c>
      <c r="D13" s="276" t="str">
        <f>'1. ЦСП'!$B$59</f>
        <v>0000000001100077708  30042100100000000004100103</v>
      </c>
      <c r="E13" s="280">
        <f>'1. ЦСП'!D60</f>
        <v>265</v>
      </c>
      <c r="F13" s="280">
        <f>'1. ЦСП'!E60</f>
        <v>265</v>
      </c>
      <c r="G13" s="280">
        <f>'1. ЦСП'!F60</f>
        <v>265</v>
      </c>
      <c r="H13" s="279">
        <f>'1. ЦСП'!G59</f>
        <v>715867.41</v>
      </c>
      <c r="I13" s="279">
        <f>'1. ЦСП'!H59</f>
        <v>792304.97</v>
      </c>
      <c r="J13" s="279">
        <f>'1. ЦСП'!I59</f>
        <v>571656.15</v>
      </c>
      <c r="K13" s="279">
        <f>'1. ЦСП'!J59</f>
        <v>525554.66999999993</v>
      </c>
      <c r="L13" s="279">
        <f>'1. ЦСП'!K59</f>
        <v>29183.75</v>
      </c>
      <c r="M13" s="279">
        <f>'1. ЦСП'!L59</f>
        <v>933.97</v>
      </c>
      <c r="N13" s="279">
        <f>'1. ЦСП'!M59</f>
        <v>163901.26999999999</v>
      </c>
      <c r="O13" s="279">
        <f>'1. ЦСП'!N59</f>
        <v>6882.45</v>
      </c>
      <c r="P13" s="279">
        <f>'1. ЦСП'!O59</f>
        <v>41158.39</v>
      </c>
      <c r="Q13" s="279">
        <f>'1. ЦСП'!P59</f>
        <v>0</v>
      </c>
      <c r="R13" s="279">
        <f>'1. ЦСП'!Q59</f>
        <v>437770.2</v>
      </c>
      <c r="S13" s="279">
        <f>'1. ЦСП'!R59</f>
        <v>22075.74</v>
      </c>
      <c r="T13" s="279">
        <f>'1. ЦСП'!G60</f>
        <v>189704.9</v>
      </c>
      <c r="U13" s="279">
        <f>'1. ЦСП'!H60</f>
        <v>209960.8</v>
      </c>
      <c r="V13" s="279">
        <f>'1. ЦСП'!I60</f>
        <v>151488.9</v>
      </c>
      <c r="W13" s="279">
        <f>'1. ЦСП'!J60</f>
        <v>139272</v>
      </c>
      <c r="X13" s="279">
        <f>'1. ЦСП'!K60</f>
        <v>7733.7</v>
      </c>
      <c r="Y13" s="279">
        <f>'1. ЦСП'!L60</f>
        <v>247.5</v>
      </c>
      <c r="Z13" s="279">
        <f>'1. ЦСП'!M60</f>
        <v>43433.8</v>
      </c>
      <c r="AA13" s="279">
        <f>'1. ЦСП'!N60</f>
        <v>1823.8</v>
      </c>
      <c r="AB13" s="279">
        <f>'1. ЦСП'!O60</f>
        <v>10907</v>
      </c>
      <c r="AC13" s="279">
        <f>'1. ЦСП'!P60</f>
        <v>0</v>
      </c>
      <c r="AD13" s="279">
        <f>'1. ЦСП'!Q60</f>
        <v>116009.1</v>
      </c>
      <c r="AE13" s="279">
        <f>'1. ЦСП'!R60</f>
        <v>5850.1</v>
      </c>
      <c r="AF13" s="279">
        <f>'1. ЦСП'!G60</f>
        <v>189704.9</v>
      </c>
      <c r="AG13" s="279">
        <f>'1. ЦСП'!H60</f>
        <v>209960.8</v>
      </c>
      <c r="AH13" s="279">
        <f>'1. ЦСП'!I60</f>
        <v>151488.9</v>
      </c>
      <c r="AI13" s="279">
        <f>'1. ЦСП'!J60</f>
        <v>139272</v>
      </c>
      <c r="AJ13" s="279">
        <f>'1. ЦСП'!K60</f>
        <v>7733.7</v>
      </c>
      <c r="AK13" s="279">
        <f>'1. ЦСП'!L60</f>
        <v>247.5</v>
      </c>
      <c r="AL13" s="279">
        <f>'1. ЦСП'!M60</f>
        <v>43433.8</v>
      </c>
      <c r="AM13" s="279">
        <f>'1. ЦСП'!N60</f>
        <v>1823.8</v>
      </c>
      <c r="AN13" s="279">
        <f>'1. ЦСП'!O60</f>
        <v>10907</v>
      </c>
      <c r="AO13" s="279">
        <f>'1. ЦСП'!P60</f>
        <v>0</v>
      </c>
      <c r="AP13" s="279">
        <f>'1. ЦСП'!Q60</f>
        <v>116009.1</v>
      </c>
      <c r="AQ13" s="279">
        <f>'1. ЦСП'!R60</f>
        <v>5850.1</v>
      </c>
      <c r="AR13" s="281">
        <f>'1. ЦСП'!Q60</f>
        <v>116009.1</v>
      </c>
      <c r="AS13" s="281">
        <f>'1. ЦСП'!R60</f>
        <v>5850.1</v>
      </c>
      <c r="AT13" s="281">
        <f>'1. ЦСП'!S60</f>
        <v>876431.6</v>
      </c>
      <c r="AU13" s="281">
        <f>'1. ЦСП'!T60</f>
        <v>0</v>
      </c>
      <c r="AV13" s="281">
        <f>'1. ЦСП'!U60</f>
        <v>0</v>
      </c>
      <c r="AW13" s="281">
        <f>'1. ЦСП'!V60</f>
        <v>0</v>
      </c>
      <c r="AX13" s="281">
        <f>'1. ЦСП'!W60</f>
        <v>0</v>
      </c>
      <c r="AY13" s="281">
        <f>'1. ЦСП'!X60</f>
        <v>0</v>
      </c>
      <c r="AZ13" s="281">
        <f>'1. ЦСП'!Y60</f>
        <v>0</v>
      </c>
      <c r="BA13" s="281">
        <f>'1. ЦСП'!Z60</f>
        <v>0</v>
      </c>
      <c r="BB13" s="281">
        <f>'1. ЦСП'!AA60</f>
        <v>0</v>
      </c>
      <c r="BC13" s="281">
        <f>'1. ЦСП'!AB60</f>
        <v>0</v>
      </c>
      <c r="BD13" s="279">
        <f>'1. ЦСП'!G59</f>
        <v>715867.41</v>
      </c>
      <c r="BE13" s="279">
        <f>'1. ЦСП'!H59</f>
        <v>792304.97</v>
      </c>
      <c r="BF13" s="279">
        <f>'1. ЦСП'!I59</f>
        <v>571656.15</v>
      </c>
      <c r="BG13" s="279">
        <f>'1. ЦСП'!J59</f>
        <v>525554.66999999993</v>
      </c>
      <c r="BH13" s="279">
        <f>'1. ЦСП'!K59</f>
        <v>29183.75</v>
      </c>
      <c r="BI13" s="279">
        <f>'1. ЦСП'!L59</f>
        <v>933.97</v>
      </c>
      <c r="BJ13" s="279">
        <f>'1. ЦСП'!M59</f>
        <v>163901.26999999999</v>
      </c>
      <c r="BK13" s="279">
        <f>'1. ЦСП'!N59</f>
        <v>6882.45</v>
      </c>
      <c r="BL13" s="279">
        <f>'1. ЦСП'!O59</f>
        <v>41158.39</v>
      </c>
      <c r="BM13" s="279">
        <f>'1. ЦСП'!P59</f>
        <v>0</v>
      </c>
      <c r="BN13" s="279">
        <f>'1. ЦСП'!Q59</f>
        <v>437770.2</v>
      </c>
      <c r="BO13" s="279">
        <f>'1. ЦСП'!R59</f>
        <v>22075.74</v>
      </c>
      <c r="BP13" s="279">
        <f>'1. ЦСП'!G59</f>
        <v>715867.41</v>
      </c>
      <c r="BQ13" s="279">
        <f>'1. ЦСП'!H59</f>
        <v>792304.97</v>
      </c>
      <c r="BR13" s="279">
        <f>'1. ЦСП'!I59</f>
        <v>571656.15</v>
      </c>
      <c r="BS13" s="279">
        <f>'1. ЦСП'!J59</f>
        <v>525554.66999999993</v>
      </c>
      <c r="BT13" s="279">
        <f>'1. ЦСП'!K59</f>
        <v>29183.75</v>
      </c>
      <c r="BU13" s="279">
        <f>'1. ЦСП'!L59</f>
        <v>933.97</v>
      </c>
      <c r="BV13" s="279">
        <f>'1. ЦСП'!M59</f>
        <v>163901.26999999999</v>
      </c>
      <c r="BW13" s="279">
        <f>'1. ЦСП'!N59</f>
        <v>6882.45</v>
      </c>
      <c r="BX13" s="279">
        <f>'1. ЦСП'!O59</f>
        <v>41158.39</v>
      </c>
      <c r="BY13" s="279">
        <f>'1. ЦСП'!P59</f>
        <v>0</v>
      </c>
      <c r="BZ13" s="279">
        <f>'1. ЦСП'!Q59</f>
        <v>437770.2</v>
      </c>
      <c r="CA13" s="279">
        <f>'1. ЦСП'!R59</f>
        <v>22075.74</v>
      </c>
    </row>
    <row r="18" spans="3:3" x14ac:dyDescent="0.25">
      <c r="C18" s="278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A17"/>
  <sheetViews>
    <sheetView zoomScale="70" zoomScaleNormal="70" workbookViewId="0">
      <selection activeCell="AV46" sqref="AV46"/>
    </sheetView>
  </sheetViews>
  <sheetFormatPr defaultRowHeight="15" x14ac:dyDescent="0.25"/>
  <cols>
    <col min="1" max="1" width="26.5703125" customWidth="1"/>
    <col min="2" max="2" width="19.85546875" customWidth="1"/>
    <col min="3" max="3" width="7" bestFit="1" customWidth="1"/>
    <col min="4" max="4" width="20.28515625" customWidth="1"/>
    <col min="5" max="7" width="9.85546875" bestFit="1" customWidth="1"/>
    <col min="8" max="8" width="13.7109375" bestFit="1" customWidth="1"/>
    <col min="9" max="9" width="12" bestFit="1" customWidth="1"/>
    <col min="10" max="10" width="12.5703125" bestFit="1" customWidth="1"/>
    <col min="11" max="11" width="14.85546875" bestFit="1" customWidth="1"/>
    <col min="12" max="12" width="11.140625" bestFit="1" customWidth="1"/>
    <col min="13" max="13" width="13" bestFit="1" customWidth="1"/>
    <col min="14" max="14" width="16.28515625" bestFit="1" customWidth="1"/>
    <col min="15" max="15" width="12.5703125" bestFit="1" customWidth="1"/>
    <col min="16" max="16" width="11.140625" bestFit="1" customWidth="1"/>
    <col min="17" max="17" width="10.85546875" bestFit="1" customWidth="1"/>
    <col min="18" max="18" width="12.28515625" bestFit="1" customWidth="1"/>
    <col min="19" max="19" width="12.7109375" bestFit="1" customWidth="1"/>
    <col min="20" max="20" width="14" customWidth="1"/>
    <col min="21" max="21" width="14.7109375" bestFit="1" customWidth="1"/>
    <col min="22" max="22" width="15.85546875" bestFit="1" customWidth="1"/>
    <col min="23" max="23" width="16.140625" bestFit="1" customWidth="1"/>
    <col min="24" max="24" width="14.85546875" bestFit="1" customWidth="1"/>
    <col min="25" max="25" width="16.5703125" bestFit="1" customWidth="1"/>
    <col min="26" max="26" width="19.7109375" bestFit="1" customWidth="1"/>
    <col min="27" max="27" width="9.7109375" bestFit="1" customWidth="1"/>
    <col min="28" max="28" width="14.85546875" bestFit="1" customWidth="1"/>
    <col min="29" max="29" width="14.7109375" bestFit="1" customWidth="1"/>
    <col min="30" max="30" width="15.85546875" bestFit="1" customWidth="1"/>
    <col min="31" max="31" width="16.140625" bestFit="1" customWidth="1"/>
    <col min="32" max="32" width="14" customWidth="1"/>
    <col min="33" max="33" width="14.7109375" bestFit="1" customWidth="1"/>
    <col min="34" max="34" width="15.85546875" bestFit="1" customWidth="1"/>
    <col min="35" max="35" width="16.140625" bestFit="1" customWidth="1"/>
    <col min="36" max="36" width="14.85546875" bestFit="1" customWidth="1"/>
    <col min="37" max="37" width="16.5703125" bestFit="1" customWidth="1"/>
    <col min="38" max="38" width="19.7109375" bestFit="1" customWidth="1"/>
    <col min="39" max="39" width="9.7109375" bestFit="1" customWidth="1"/>
    <col min="40" max="40" width="14.85546875" bestFit="1" customWidth="1"/>
    <col min="41" max="41" width="14.7109375" bestFit="1" customWidth="1"/>
    <col min="42" max="42" width="15.85546875" bestFit="1" customWidth="1"/>
    <col min="43" max="43" width="16.140625" bestFit="1" customWidth="1"/>
    <col min="44" max="44" width="14" customWidth="1"/>
    <col min="45" max="45" width="14.7109375" bestFit="1" customWidth="1"/>
    <col min="46" max="46" width="15.85546875" bestFit="1" customWidth="1"/>
    <col min="47" max="47" width="16.140625" bestFit="1" customWidth="1"/>
    <col min="48" max="48" width="14.85546875" bestFit="1" customWidth="1"/>
    <col min="49" max="49" width="16.5703125" bestFit="1" customWidth="1"/>
    <col min="50" max="50" width="19.7109375" bestFit="1" customWidth="1"/>
    <col min="51" max="51" width="8.28515625" bestFit="1" customWidth="1"/>
    <col min="52" max="52" width="14.85546875" bestFit="1" customWidth="1"/>
    <col min="53" max="53" width="14.7109375" bestFit="1" customWidth="1"/>
    <col min="54" max="54" width="15.85546875" bestFit="1" customWidth="1"/>
    <col min="55" max="55" width="16.140625" bestFit="1" customWidth="1"/>
    <col min="56" max="56" width="14.7109375" bestFit="1" customWidth="1"/>
    <col min="57" max="57" width="13.7109375" bestFit="1" customWidth="1"/>
    <col min="58" max="58" width="14.85546875" bestFit="1" customWidth="1"/>
    <col min="59" max="59" width="15.140625" bestFit="1" customWidth="1"/>
    <col min="60" max="60" width="13.42578125" bestFit="1" customWidth="1"/>
    <col min="61" max="61" width="15.42578125" bestFit="1" customWidth="1"/>
    <col min="62" max="62" width="18.7109375" bestFit="1" customWidth="1"/>
    <col min="63" max="63" width="14.85546875" bestFit="1" customWidth="1"/>
    <col min="64" max="64" width="13.42578125" bestFit="1" customWidth="1"/>
    <col min="65" max="65" width="13.28515625" bestFit="1" customWidth="1"/>
    <col min="66" max="66" width="14.7109375" bestFit="1" customWidth="1"/>
    <col min="67" max="67" width="15.140625" bestFit="1" customWidth="1"/>
    <col min="68" max="68" width="14.7109375" bestFit="1" customWidth="1"/>
    <col min="69" max="69" width="13.7109375" bestFit="1" customWidth="1"/>
    <col min="70" max="70" width="14.85546875" bestFit="1" customWidth="1"/>
    <col min="71" max="71" width="15.140625" bestFit="1" customWidth="1"/>
    <col min="72" max="72" width="13.42578125" bestFit="1" customWidth="1"/>
    <col min="73" max="73" width="15.42578125" bestFit="1" customWidth="1"/>
    <col min="74" max="74" width="18.7109375" bestFit="1" customWidth="1"/>
    <col min="75" max="75" width="14.85546875" bestFit="1" customWidth="1"/>
    <col min="76" max="76" width="13.42578125" bestFit="1" customWidth="1"/>
    <col min="77" max="77" width="13.28515625" bestFit="1" customWidth="1"/>
    <col min="78" max="78" width="14.7109375" bestFit="1" customWidth="1"/>
    <col min="79" max="79" width="15.140625" bestFit="1" customWidth="1"/>
  </cols>
  <sheetData>
    <row r="1" spans="1:79" x14ac:dyDescent="0.25">
      <c r="A1" t="s">
        <v>251</v>
      </c>
      <c r="B1" s="276" t="s">
        <v>2</v>
      </c>
      <c r="C1" t="s">
        <v>252</v>
      </c>
      <c r="D1" s="276" t="s">
        <v>3</v>
      </c>
      <c r="E1" t="s">
        <v>253</v>
      </c>
      <c r="F1" t="s">
        <v>254</v>
      </c>
      <c r="G1" t="s">
        <v>255</v>
      </c>
      <c r="H1" s="8" t="s">
        <v>256</v>
      </c>
      <c r="I1" s="8" t="s">
        <v>257</v>
      </c>
      <c r="J1" s="8" t="s">
        <v>258</v>
      </c>
      <c r="K1" s="8" t="s">
        <v>259</v>
      </c>
      <c r="L1" s="8" t="s">
        <v>260</v>
      </c>
      <c r="M1" s="8" t="s">
        <v>261</v>
      </c>
      <c r="N1" s="8" t="s">
        <v>262</v>
      </c>
      <c r="O1" s="8" t="s">
        <v>263</v>
      </c>
      <c r="P1" s="8" t="s">
        <v>264</v>
      </c>
      <c r="Q1" s="8" t="s">
        <v>265</v>
      </c>
      <c r="R1" s="8" t="s">
        <v>266</v>
      </c>
      <c r="S1" s="8" t="s">
        <v>267</v>
      </c>
      <c r="T1" s="282" t="s">
        <v>268</v>
      </c>
      <c r="U1" s="283" t="s">
        <v>271</v>
      </c>
      <c r="V1" s="283" t="s">
        <v>272</v>
      </c>
      <c r="W1" s="283" t="s">
        <v>273</v>
      </c>
      <c r="X1" s="283" t="s">
        <v>274</v>
      </c>
      <c r="Y1" s="283" t="s">
        <v>275</v>
      </c>
      <c r="Z1" s="283" t="s">
        <v>276</v>
      </c>
      <c r="AA1" s="8" t="s">
        <v>277</v>
      </c>
      <c r="AB1" s="282" t="s">
        <v>278</v>
      </c>
      <c r="AC1" s="283" t="s">
        <v>279</v>
      </c>
      <c r="AD1" s="282" t="s">
        <v>280</v>
      </c>
      <c r="AE1" s="283" t="s">
        <v>281</v>
      </c>
      <c r="AF1" s="279" t="s">
        <v>269</v>
      </c>
      <c r="AG1" s="283" t="s">
        <v>282</v>
      </c>
      <c r="AH1" s="283" t="s">
        <v>283</v>
      </c>
      <c r="AI1" s="283" t="s">
        <v>284</v>
      </c>
      <c r="AJ1" s="283" t="s">
        <v>285</v>
      </c>
      <c r="AK1" s="283" t="s">
        <v>286</v>
      </c>
      <c r="AL1" s="283" t="s">
        <v>287</v>
      </c>
      <c r="AM1" s="8" t="s">
        <v>288</v>
      </c>
      <c r="AN1" s="282" t="s">
        <v>289</v>
      </c>
      <c r="AO1" s="283" t="s">
        <v>290</v>
      </c>
      <c r="AP1" s="282" t="s">
        <v>291</v>
      </c>
      <c r="AQ1" s="283" t="s">
        <v>292</v>
      </c>
      <c r="AR1" s="279" t="s">
        <v>270</v>
      </c>
      <c r="AS1" s="283" t="s">
        <v>293</v>
      </c>
      <c r="AT1" s="283" t="s">
        <v>294</v>
      </c>
      <c r="AU1" s="283" t="s">
        <v>295</v>
      </c>
      <c r="AV1" s="283" t="s">
        <v>296</v>
      </c>
      <c r="AW1" s="283" t="s">
        <v>297</v>
      </c>
      <c r="AX1" s="283" t="s">
        <v>298</v>
      </c>
      <c r="AY1" s="8" t="s">
        <v>299</v>
      </c>
      <c r="AZ1" s="282" t="s">
        <v>300</v>
      </c>
      <c r="BA1" s="283" t="s">
        <v>301</v>
      </c>
      <c r="BB1" s="282" t="s">
        <v>302</v>
      </c>
      <c r="BC1" s="283" t="s">
        <v>303</v>
      </c>
      <c r="BD1" s="8" t="s">
        <v>304</v>
      </c>
      <c r="BE1" s="8" t="s">
        <v>315</v>
      </c>
      <c r="BF1" s="8" t="s">
        <v>316</v>
      </c>
      <c r="BG1" s="8" t="s">
        <v>305</v>
      </c>
      <c r="BH1" s="8" t="s">
        <v>306</v>
      </c>
      <c r="BI1" s="8" t="s">
        <v>307</v>
      </c>
      <c r="BJ1" s="8" t="s">
        <v>308</v>
      </c>
      <c r="BK1" s="8" t="s">
        <v>309</v>
      </c>
      <c r="BL1" s="8" t="s">
        <v>310</v>
      </c>
      <c r="BM1" s="8" t="s">
        <v>311</v>
      </c>
      <c r="BN1" s="8" t="s">
        <v>312</v>
      </c>
      <c r="BO1" s="8" t="s">
        <v>313</v>
      </c>
      <c r="BP1" s="8" t="s">
        <v>314</v>
      </c>
      <c r="BQ1" s="8" t="s">
        <v>317</v>
      </c>
      <c r="BR1" s="8" t="s">
        <v>318</v>
      </c>
      <c r="BS1" s="8" t="s">
        <v>319</v>
      </c>
      <c r="BT1" s="8" t="s">
        <v>320</v>
      </c>
      <c r="BU1" s="8" t="s">
        <v>321</v>
      </c>
      <c r="BV1" s="8" t="s">
        <v>322</v>
      </c>
      <c r="BW1" s="8" t="s">
        <v>323</v>
      </c>
      <c r="BX1" s="8" t="s">
        <v>324</v>
      </c>
      <c r="BY1" s="8" t="s">
        <v>325</v>
      </c>
      <c r="BZ1" s="8" t="s">
        <v>326</v>
      </c>
      <c r="CA1" s="8" t="s">
        <v>327</v>
      </c>
    </row>
    <row r="2" spans="1:79" x14ac:dyDescent="0.25">
      <c r="A2" t="s">
        <v>328</v>
      </c>
      <c r="B2" s="277" t="s">
        <v>123</v>
      </c>
      <c r="C2" s="277"/>
      <c r="D2" t="s">
        <v>104</v>
      </c>
      <c r="E2" s="279">
        <v>29</v>
      </c>
      <c r="F2" s="279">
        <v>29</v>
      </c>
      <c r="G2" s="279">
        <v>29</v>
      </c>
      <c r="H2" s="279">
        <v>10773.104893401014</v>
      </c>
      <c r="I2" s="279">
        <v>0</v>
      </c>
      <c r="J2" s="279">
        <v>0</v>
      </c>
      <c r="K2" s="279">
        <v>1524186.8</v>
      </c>
      <c r="L2" s="279">
        <v>0</v>
      </c>
      <c r="M2" s="279">
        <v>0</v>
      </c>
      <c r="N2" s="279">
        <v>0</v>
      </c>
      <c r="O2" s="279">
        <v>0</v>
      </c>
      <c r="P2" s="279">
        <v>0</v>
      </c>
      <c r="Q2" s="279">
        <v>0</v>
      </c>
      <c r="R2" s="279">
        <v>7182.0699289340109</v>
      </c>
      <c r="S2" s="279">
        <v>0</v>
      </c>
      <c r="T2" s="279">
        <v>312.39999999999998</v>
      </c>
      <c r="U2" s="279">
        <v>0</v>
      </c>
      <c r="V2" s="279">
        <v>0</v>
      </c>
      <c r="W2" s="279">
        <v>44201.4</v>
      </c>
      <c r="X2" s="279">
        <v>0</v>
      </c>
      <c r="Y2" s="279">
        <v>0</v>
      </c>
      <c r="Z2" s="279">
        <v>0</v>
      </c>
      <c r="AA2" s="279">
        <v>0</v>
      </c>
      <c r="AB2" s="279">
        <v>0</v>
      </c>
      <c r="AC2" s="279">
        <v>0</v>
      </c>
      <c r="AD2" s="279">
        <v>208.3</v>
      </c>
      <c r="AE2" s="279">
        <v>0</v>
      </c>
      <c r="AF2" s="279">
        <v>312.39999999999998</v>
      </c>
      <c r="AG2" s="279">
        <v>0</v>
      </c>
      <c r="AH2" s="279">
        <v>0</v>
      </c>
      <c r="AI2" s="279">
        <v>44201.4</v>
      </c>
      <c r="AJ2" s="279">
        <v>0</v>
      </c>
      <c r="AK2" s="279">
        <v>0</v>
      </c>
      <c r="AL2" s="279">
        <v>0</v>
      </c>
      <c r="AM2" s="279">
        <v>0</v>
      </c>
      <c r="AN2" s="279">
        <v>0</v>
      </c>
      <c r="AO2" s="279">
        <v>0</v>
      </c>
      <c r="AP2" s="279">
        <v>208.3</v>
      </c>
      <c r="AQ2" s="279">
        <v>0</v>
      </c>
      <c r="AR2" s="279">
        <v>312.39999999999998</v>
      </c>
      <c r="AS2" s="279">
        <v>0</v>
      </c>
      <c r="AT2" s="279">
        <v>0</v>
      </c>
      <c r="AU2" s="279">
        <v>44201.4</v>
      </c>
      <c r="AV2" s="279">
        <v>0</v>
      </c>
      <c r="AW2" s="279">
        <v>0</v>
      </c>
      <c r="AX2" s="279">
        <v>0</v>
      </c>
      <c r="AY2" s="279">
        <v>0</v>
      </c>
      <c r="AZ2" s="279">
        <v>0</v>
      </c>
      <c r="BA2" s="279">
        <v>0</v>
      </c>
      <c r="BB2" s="279">
        <v>208.3</v>
      </c>
      <c r="BC2" s="279">
        <v>0</v>
      </c>
      <c r="BD2" s="279">
        <v>10773.104893401014</v>
      </c>
      <c r="BE2" s="279">
        <v>0</v>
      </c>
      <c r="BF2" s="279">
        <v>0</v>
      </c>
      <c r="BG2" s="279">
        <v>1524186.8</v>
      </c>
      <c r="BH2" s="279">
        <v>0</v>
      </c>
      <c r="BI2" s="279">
        <v>0</v>
      </c>
      <c r="BJ2" s="279">
        <v>0</v>
      </c>
      <c r="BK2" s="279">
        <v>0</v>
      </c>
      <c r="BL2" s="279">
        <v>0</v>
      </c>
      <c r="BM2" s="279">
        <v>0</v>
      </c>
      <c r="BN2" s="279">
        <v>7182.0699289340109</v>
      </c>
      <c r="BO2" s="279">
        <v>0</v>
      </c>
      <c r="BP2" s="279">
        <v>10773.104893401014</v>
      </c>
      <c r="BQ2" s="279">
        <v>0</v>
      </c>
      <c r="BR2" s="279">
        <v>0</v>
      </c>
      <c r="BS2" s="279">
        <v>1524186.8</v>
      </c>
      <c r="BT2" s="279">
        <v>0</v>
      </c>
      <c r="BU2" s="279">
        <v>0</v>
      </c>
      <c r="BV2" s="279">
        <v>0</v>
      </c>
      <c r="BW2" s="279">
        <v>0</v>
      </c>
      <c r="BX2" s="279">
        <v>0</v>
      </c>
      <c r="BY2" s="279">
        <v>0</v>
      </c>
      <c r="BZ2" s="279">
        <v>7182.0699289340109</v>
      </c>
      <c r="CA2" s="279">
        <v>0</v>
      </c>
    </row>
    <row r="3" spans="1:79" x14ac:dyDescent="0.25">
      <c r="A3" t="s">
        <v>328</v>
      </c>
      <c r="B3" s="277" t="s">
        <v>123</v>
      </c>
      <c r="D3" t="s">
        <v>104</v>
      </c>
      <c r="E3">
        <v>0</v>
      </c>
      <c r="F3">
        <v>0</v>
      </c>
      <c r="G3">
        <v>0</v>
      </c>
      <c r="H3" s="279">
        <v>21546.209786802028</v>
      </c>
      <c r="I3" s="279">
        <v>0</v>
      </c>
      <c r="J3" s="279">
        <v>0</v>
      </c>
      <c r="K3" s="279">
        <v>15241868</v>
      </c>
      <c r="L3" s="279">
        <v>0</v>
      </c>
      <c r="M3" s="279">
        <v>0</v>
      </c>
      <c r="N3" s="279">
        <v>0</v>
      </c>
      <c r="O3" s="279">
        <v>0</v>
      </c>
      <c r="P3" s="279">
        <v>0</v>
      </c>
      <c r="Q3" s="279">
        <v>0</v>
      </c>
      <c r="R3" s="279">
        <v>14364.13985786802</v>
      </c>
      <c r="S3" s="279">
        <v>0</v>
      </c>
      <c r="T3" s="279">
        <v>0</v>
      </c>
      <c r="U3" s="279">
        <v>0</v>
      </c>
      <c r="V3" s="279">
        <v>0</v>
      </c>
      <c r="W3" s="279">
        <v>0</v>
      </c>
      <c r="X3" s="279">
        <v>0</v>
      </c>
      <c r="Y3" s="279">
        <v>0</v>
      </c>
      <c r="Z3" s="279">
        <v>0</v>
      </c>
      <c r="AA3" s="279">
        <v>0</v>
      </c>
      <c r="AB3" s="279">
        <v>0</v>
      </c>
      <c r="AC3" s="279">
        <v>0</v>
      </c>
      <c r="AD3" s="279">
        <v>0</v>
      </c>
      <c r="AE3" s="279">
        <v>0</v>
      </c>
      <c r="AF3" s="279">
        <v>0</v>
      </c>
      <c r="AG3" s="279">
        <v>0</v>
      </c>
      <c r="AH3" s="279">
        <v>0</v>
      </c>
      <c r="AI3" s="279">
        <v>0</v>
      </c>
      <c r="AJ3" s="279">
        <v>0</v>
      </c>
      <c r="AK3" s="279">
        <v>0</v>
      </c>
      <c r="AL3" s="279">
        <v>0</v>
      </c>
      <c r="AM3" s="279">
        <v>0</v>
      </c>
      <c r="AN3" s="279">
        <v>0</v>
      </c>
      <c r="AO3" s="279">
        <v>0</v>
      </c>
      <c r="AP3" s="279">
        <v>0</v>
      </c>
      <c r="AQ3" s="279">
        <v>0</v>
      </c>
      <c r="AR3" s="279">
        <v>0</v>
      </c>
      <c r="AS3" s="279">
        <v>0</v>
      </c>
      <c r="AT3" s="279">
        <v>0</v>
      </c>
      <c r="AU3" s="279">
        <v>0</v>
      </c>
      <c r="AV3" s="279">
        <v>0</v>
      </c>
      <c r="AW3" s="279">
        <v>0</v>
      </c>
      <c r="AX3" s="279">
        <v>0</v>
      </c>
      <c r="AY3" s="279">
        <v>0</v>
      </c>
      <c r="AZ3" s="279">
        <v>0</v>
      </c>
      <c r="BA3" s="279">
        <v>0</v>
      </c>
      <c r="BB3" s="279">
        <v>0</v>
      </c>
      <c r="BC3" s="279">
        <v>0</v>
      </c>
      <c r="BD3" s="279">
        <v>21546.209786802028</v>
      </c>
      <c r="BE3" s="279">
        <v>0</v>
      </c>
      <c r="BF3" s="279">
        <v>0</v>
      </c>
      <c r="BG3" s="279">
        <v>15241868</v>
      </c>
      <c r="BH3" s="279">
        <v>0</v>
      </c>
      <c r="BI3" s="279">
        <v>0</v>
      </c>
      <c r="BJ3" s="279">
        <v>0</v>
      </c>
      <c r="BK3" s="279">
        <v>0</v>
      </c>
      <c r="BL3" s="279">
        <v>0</v>
      </c>
      <c r="BM3" s="279">
        <v>0</v>
      </c>
      <c r="BN3" s="279">
        <v>14364.13985786802</v>
      </c>
      <c r="BO3" s="279">
        <v>0</v>
      </c>
      <c r="BP3" s="279">
        <v>21546.209786802028</v>
      </c>
      <c r="BQ3" s="279">
        <v>0</v>
      </c>
      <c r="BR3" s="279">
        <v>0</v>
      </c>
      <c r="BS3" s="279">
        <v>15241868</v>
      </c>
      <c r="BT3" s="279">
        <v>0</v>
      </c>
      <c r="BU3" s="279">
        <v>0</v>
      </c>
      <c r="BV3" s="279">
        <v>0</v>
      </c>
      <c r="BW3" s="279">
        <v>0</v>
      </c>
      <c r="BX3" s="279">
        <v>0</v>
      </c>
      <c r="BY3" s="279">
        <v>0</v>
      </c>
      <c r="BZ3" s="279">
        <v>14364.13985786802</v>
      </c>
      <c r="CA3" s="279">
        <v>0</v>
      </c>
    </row>
    <row r="4" spans="1:79" x14ac:dyDescent="0.25">
      <c r="A4" t="s">
        <v>328</v>
      </c>
      <c r="B4" s="277" t="s">
        <v>123</v>
      </c>
      <c r="D4" t="s">
        <v>105</v>
      </c>
      <c r="E4">
        <v>1154</v>
      </c>
      <c r="F4">
        <v>1154</v>
      </c>
      <c r="G4">
        <v>1154</v>
      </c>
      <c r="H4" s="279">
        <v>10773.104893401014</v>
      </c>
      <c r="I4" s="279">
        <v>0</v>
      </c>
      <c r="J4" s="279">
        <v>0</v>
      </c>
      <c r="K4" s="279">
        <v>1524186.8</v>
      </c>
      <c r="L4" s="279">
        <v>0</v>
      </c>
      <c r="M4" s="279">
        <v>0</v>
      </c>
      <c r="N4" s="279">
        <v>0</v>
      </c>
      <c r="O4" s="279">
        <v>0</v>
      </c>
      <c r="P4" s="279">
        <v>0</v>
      </c>
      <c r="Q4" s="279">
        <v>0</v>
      </c>
      <c r="R4" s="279">
        <v>7182.0699289340109</v>
      </c>
      <c r="S4" s="279">
        <v>0</v>
      </c>
      <c r="T4" s="279">
        <v>12432.2</v>
      </c>
      <c r="U4" s="279">
        <v>0</v>
      </c>
      <c r="V4" s="279">
        <v>0</v>
      </c>
      <c r="W4" s="279">
        <v>1758911.6</v>
      </c>
      <c r="X4" s="279">
        <v>0</v>
      </c>
      <c r="Y4" s="279">
        <v>0</v>
      </c>
      <c r="Z4" s="279">
        <v>0</v>
      </c>
      <c r="AA4" s="279">
        <v>0</v>
      </c>
      <c r="AB4" s="279">
        <v>0</v>
      </c>
      <c r="AC4" s="279">
        <v>0</v>
      </c>
      <c r="AD4" s="279">
        <v>8288.1</v>
      </c>
      <c r="AE4" s="279">
        <v>0</v>
      </c>
      <c r="AF4" s="279">
        <v>12432.2</v>
      </c>
      <c r="AG4" s="279">
        <v>0</v>
      </c>
      <c r="AH4" s="279">
        <v>0</v>
      </c>
      <c r="AI4" s="279">
        <v>1758911.6</v>
      </c>
      <c r="AJ4" s="279">
        <v>0</v>
      </c>
      <c r="AK4" s="279">
        <v>0</v>
      </c>
      <c r="AL4" s="279">
        <v>0</v>
      </c>
      <c r="AM4" s="279">
        <v>0</v>
      </c>
      <c r="AN4" s="279">
        <v>0</v>
      </c>
      <c r="AO4" s="279">
        <v>0</v>
      </c>
      <c r="AP4" s="279">
        <v>8288.1</v>
      </c>
      <c r="AQ4" s="279">
        <v>0</v>
      </c>
      <c r="AR4" s="279">
        <v>12432.2</v>
      </c>
      <c r="AS4" s="279">
        <v>0</v>
      </c>
      <c r="AT4" s="279">
        <v>0</v>
      </c>
      <c r="AU4" s="279">
        <v>1758911.6</v>
      </c>
      <c r="AV4" s="279">
        <v>0</v>
      </c>
      <c r="AW4" s="279">
        <v>0</v>
      </c>
      <c r="AX4" s="279">
        <v>0</v>
      </c>
      <c r="AY4" s="279">
        <v>0</v>
      </c>
      <c r="AZ4" s="279">
        <v>0</v>
      </c>
      <c r="BA4" s="279">
        <v>0</v>
      </c>
      <c r="BB4" s="279">
        <v>8288.1</v>
      </c>
      <c r="BC4" s="279">
        <v>0</v>
      </c>
      <c r="BD4" s="279">
        <v>10773.104893401014</v>
      </c>
      <c r="BE4" s="279">
        <v>0</v>
      </c>
      <c r="BF4" s="279">
        <v>0</v>
      </c>
      <c r="BG4" s="279">
        <v>1524186.8</v>
      </c>
      <c r="BH4" s="279">
        <v>0</v>
      </c>
      <c r="BI4" s="279">
        <v>0</v>
      </c>
      <c r="BJ4" s="279">
        <v>0</v>
      </c>
      <c r="BK4" s="279">
        <v>0</v>
      </c>
      <c r="BL4" s="279">
        <v>0</v>
      </c>
      <c r="BM4" s="279">
        <v>0</v>
      </c>
      <c r="BN4" s="279">
        <v>7182.0699289340109</v>
      </c>
      <c r="BO4" s="279">
        <v>0</v>
      </c>
      <c r="BP4" s="279">
        <v>10773.104893401014</v>
      </c>
      <c r="BQ4" s="279">
        <v>0</v>
      </c>
      <c r="BR4" s="279">
        <v>0</v>
      </c>
      <c r="BS4" s="279">
        <v>1524186.8</v>
      </c>
      <c r="BT4" s="279">
        <v>0</v>
      </c>
      <c r="BU4" s="279">
        <v>0</v>
      </c>
      <c r="BV4" s="279">
        <v>0</v>
      </c>
      <c r="BW4" s="279">
        <v>0</v>
      </c>
      <c r="BX4" s="279">
        <v>0</v>
      </c>
      <c r="BY4" s="279">
        <v>0</v>
      </c>
      <c r="BZ4" s="279">
        <v>7182.0699289340109</v>
      </c>
      <c r="CA4" s="279">
        <v>0</v>
      </c>
    </row>
    <row r="5" spans="1:79" x14ac:dyDescent="0.25">
      <c r="A5" t="s">
        <v>328</v>
      </c>
      <c r="B5" s="277" t="s">
        <v>123</v>
      </c>
      <c r="D5" t="s">
        <v>105</v>
      </c>
      <c r="E5">
        <v>2</v>
      </c>
      <c r="F5">
        <v>2</v>
      </c>
      <c r="G5">
        <v>1</v>
      </c>
      <c r="H5" s="279">
        <v>21546.209786802028</v>
      </c>
      <c r="I5" s="279">
        <v>0</v>
      </c>
      <c r="J5" s="279">
        <v>0</v>
      </c>
      <c r="K5" s="279">
        <v>15241868</v>
      </c>
      <c r="L5" s="279">
        <v>0</v>
      </c>
      <c r="M5" s="279">
        <v>0</v>
      </c>
      <c r="N5" s="279">
        <v>0</v>
      </c>
      <c r="O5" s="279">
        <v>0</v>
      </c>
      <c r="P5" s="279">
        <v>0</v>
      </c>
      <c r="Q5" s="279">
        <v>0</v>
      </c>
      <c r="R5" s="279">
        <v>14364.13985786802</v>
      </c>
      <c r="S5" s="279">
        <v>0</v>
      </c>
      <c r="T5" s="279">
        <v>43.1</v>
      </c>
      <c r="U5" s="279">
        <v>0</v>
      </c>
      <c r="V5" s="279">
        <v>0</v>
      </c>
      <c r="W5" s="279">
        <v>0</v>
      </c>
      <c r="X5" s="279">
        <v>0</v>
      </c>
      <c r="Y5" s="279">
        <v>0</v>
      </c>
      <c r="Z5" s="279">
        <v>0</v>
      </c>
      <c r="AA5" s="279">
        <v>0</v>
      </c>
      <c r="AB5" s="279">
        <v>0</v>
      </c>
      <c r="AC5" s="279">
        <v>0</v>
      </c>
      <c r="AD5" s="279">
        <v>0</v>
      </c>
      <c r="AE5" s="279">
        <v>0</v>
      </c>
      <c r="AF5" s="279">
        <v>43.1</v>
      </c>
      <c r="AG5" s="279">
        <v>0</v>
      </c>
      <c r="AH5" s="279">
        <v>0</v>
      </c>
      <c r="AI5" s="279">
        <v>30483.7</v>
      </c>
      <c r="AJ5" s="279">
        <v>0</v>
      </c>
      <c r="AK5" s="279">
        <v>0</v>
      </c>
      <c r="AL5" s="279">
        <v>0</v>
      </c>
      <c r="AM5" s="279">
        <v>0</v>
      </c>
      <c r="AN5" s="279">
        <v>0</v>
      </c>
      <c r="AO5" s="279">
        <v>0</v>
      </c>
      <c r="AP5" s="279">
        <v>28.7</v>
      </c>
      <c r="AQ5" s="279">
        <v>0</v>
      </c>
      <c r="AR5" s="279">
        <v>21.5</v>
      </c>
      <c r="AS5" s="279">
        <v>0</v>
      </c>
      <c r="AT5" s="279">
        <v>0</v>
      </c>
      <c r="AU5" s="279">
        <v>15241.9</v>
      </c>
      <c r="AV5" s="279">
        <v>0</v>
      </c>
      <c r="AW5" s="279">
        <v>0</v>
      </c>
      <c r="AX5" s="279">
        <v>0</v>
      </c>
      <c r="AY5" s="279">
        <v>0</v>
      </c>
      <c r="AZ5" s="279">
        <v>0</v>
      </c>
      <c r="BA5" s="279">
        <v>0</v>
      </c>
      <c r="BB5" s="279">
        <v>14.4</v>
      </c>
      <c r="BC5" s="279">
        <v>0</v>
      </c>
      <c r="BD5" s="279">
        <v>21546.209786802028</v>
      </c>
      <c r="BE5" s="279">
        <v>0</v>
      </c>
      <c r="BF5" s="279">
        <v>0</v>
      </c>
      <c r="BG5" s="279">
        <v>15241868</v>
      </c>
      <c r="BH5" s="279">
        <v>0</v>
      </c>
      <c r="BI5" s="279">
        <v>0</v>
      </c>
      <c r="BJ5" s="279">
        <v>0</v>
      </c>
      <c r="BK5" s="279">
        <v>0</v>
      </c>
      <c r="BL5" s="279">
        <v>0</v>
      </c>
      <c r="BM5" s="279">
        <v>0</v>
      </c>
      <c r="BN5" s="279">
        <v>14364.13985786802</v>
      </c>
      <c r="BO5" s="279">
        <v>0</v>
      </c>
      <c r="BP5" s="279">
        <v>21546.209786802028</v>
      </c>
      <c r="BQ5" s="279">
        <v>0</v>
      </c>
      <c r="BR5" s="279">
        <v>0</v>
      </c>
      <c r="BS5" s="279">
        <v>15241868</v>
      </c>
      <c r="BT5" s="279">
        <v>0</v>
      </c>
      <c r="BU5" s="279">
        <v>0</v>
      </c>
      <c r="BV5" s="279">
        <v>0</v>
      </c>
      <c r="BW5" s="279">
        <v>0</v>
      </c>
      <c r="BX5" s="279">
        <v>0</v>
      </c>
      <c r="BY5" s="279">
        <v>0</v>
      </c>
      <c r="BZ5" s="279">
        <v>14364.13985786802</v>
      </c>
      <c r="CA5" s="279">
        <v>0</v>
      </c>
    </row>
    <row r="6" spans="1:79" x14ac:dyDescent="0.25">
      <c r="A6" t="s">
        <v>328</v>
      </c>
      <c r="B6" s="278" t="s">
        <v>122</v>
      </c>
      <c r="D6" t="s">
        <v>102</v>
      </c>
      <c r="E6">
        <v>10</v>
      </c>
      <c r="F6">
        <v>10</v>
      </c>
      <c r="G6">
        <v>10</v>
      </c>
      <c r="H6" s="279">
        <v>253383.42709279183</v>
      </c>
      <c r="I6" s="279">
        <v>370000</v>
      </c>
      <c r="J6" s="279">
        <v>0</v>
      </c>
      <c r="K6" s="279">
        <v>19926290</v>
      </c>
      <c r="L6" s="279">
        <v>0</v>
      </c>
      <c r="M6" s="279">
        <v>0</v>
      </c>
      <c r="N6" s="279">
        <v>0</v>
      </c>
      <c r="O6" s="279">
        <v>0</v>
      </c>
      <c r="P6" s="279">
        <v>0</v>
      </c>
      <c r="Q6" s="279">
        <v>0</v>
      </c>
      <c r="R6" s="279">
        <v>168744.84629498128</v>
      </c>
      <c r="S6" s="279">
        <v>0</v>
      </c>
      <c r="T6" s="279">
        <v>2533.8000000000002</v>
      </c>
      <c r="U6" s="279">
        <v>3700</v>
      </c>
      <c r="V6" s="279">
        <v>0</v>
      </c>
      <c r="W6" s="279">
        <v>199262.9</v>
      </c>
      <c r="X6" s="279">
        <v>0</v>
      </c>
      <c r="Y6" s="279">
        <v>0</v>
      </c>
      <c r="Z6" s="279">
        <v>0</v>
      </c>
      <c r="AA6" s="279">
        <v>0</v>
      </c>
      <c r="AB6" s="279">
        <v>0</v>
      </c>
      <c r="AC6" s="279">
        <v>0</v>
      </c>
      <c r="AD6" s="279">
        <v>1687.4</v>
      </c>
      <c r="AE6" s="279">
        <v>0</v>
      </c>
      <c r="AF6" s="279">
        <v>2533.8000000000002</v>
      </c>
      <c r="AG6" s="279">
        <v>3700</v>
      </c>
      <c r="AH6" s="279">
        <v>0</v>
      </c>
      <c r="AI6" s="279">
        <v>199262.9</v>
      </c>
      <c r="AJ6" s="279">
        <v>0</v>
      </c>
      <c r="AK6" s="279">
        <v>0</v>
      </c>
      <c r="AL6" s="279">
        <v>0</v>
      </c>
      <c r="AM6" s="279">
        <v>0</v>
      </c>
      <c r="AN6" s="279">
        <v>0</v>
      </c>
      <c r="AO6" s="279">
        <v>0</v>
      </c>
      <c r="AP6" s="279">
        <v>1687.4</v>
      </c>
      <c r="AQ6" s="279">
        <v>0</v>
      </c>
      <c r="AR6" s="279">
        <v>2533.8000000000002</v>
      </c>
      <c r="AS6" s="279">
        <v>3700</v>
      </c>
      <c r="AT6" s="279">
        <v>0</v>
      </c>
      <c r="AU6" s="279">
        <v>199262.9</v>
      </c>
      <c r="AV6" s="279">
        <v>0</v>
      </c>
      <c r="AW6" s="279">
        <v>0</v>
      </c>
      <c r="AX6" s="279">
        <v>0</v>
      </c>
      <c r="AY6" s="279">
        <v>0</v>
      </c>
      <c r="AZ6" s="279">
        <v>0</v>
      </c>
      <c r="BA6" s="279">
        <v>0</v>
      </c>
      <c r="BB6" s="279">
        <v>1687.4</v>
      </c>
      <c r="BC6" s="279">
        <v>0</v>
      </c>
      <c r="BD6" s="279">
        <v>253383.42709279183</v>
      </c>
      <c r="BE6" s="279">
        <v>370000</v>
      </c>
      <c r="BF6" s="279">
        <v>0</v>
      </c>
      <c r="BG6" s="279">
        <v>19926290</v>
      </c>
      <c r="BH6" s="279">
        <v>0</v>
      </c>
      <c r="BI6" s="279">
        <v>0</v>
      </c>
      <c r="BJ6" s="279">
        <v>0</v>
      </c>
      <c r="BK6" s="279">
        <v>0</v>
      </c>
      <c r="BL6" s="279">
        <v>0</v>
      </c>
      <c r="BM6" s="279">
        <v>0</v>
      </c>
      <c r="BN6" s="279">
        <v>168744.84629498128</v>
      </c>
      <c r="BO6" s="279">
        <v>0</v>
      </c>
      <c r="BP6" s="279">
        <v>253383.42709279183</v>
      </c>
      <c r="BQ6" s="279">
        <v>370000</v>
      </c>
      <c r="BR6" s="279">
        <v>0</v>
      </c>
      <c r="BS6" s="279">
        <v>19926290</v>
      </c>
      <c r="BT6" s="279">
        <v>0</v>
      </c>
      <c r="BU6" s="279">
        <v>0</v>
      </c>
      <c r="BV6" s="279">
        <v>0</v>
      </c>
      <c r="BW6" s="279">
        <v>0</v>
      </c>
      <c r="BX6" s="279">
        <v>0</v>
      </c>
      <c r="BY6" s="279">
        <v>0</v>
      </c>
      <c r="BZ6" s="279">
        <v>168744.84629498128</v>
      </c>
      <c r="CA6" s="279">
        <v>0</v>
      </c>
    </row>
    <row r="7" spans="1:79" x14ac:dyDescent="0.25">
      <c r="A7" t="s">
        <v>328</v>
      </c>
      <c r="B7" s="278" t="s">
        <v>122</v>
      </c>
      <c r="D7" t="s">
        <v>103</v>
      </c>
      <c r="E7">
        <v>824</v>
      </c>
      <c r="F7">
        <v>824</v>
      </c>
      <c r="G7">
        <v>824</v>
      </c>
      <c r="H7" s="279">
        <v>253383.42709279183</v>
      </c>
      <c r="I7" s="279">
        <v>370000</v>
      </c>
      <c r="J7" s="279">
        <v>0</v>
      </c>
      <c r="K7" s="279">
        <v>3055000</v>
      </c>
      <c r="L7" s="279">
        <v>0</v>
      </c>
      <c r="M7" s="279">
        <v>0</v>
      </c>
      <c r="N7" s="279">
        <v>0</v>
      </c>
      <c r="O7" s="279">
        <v>0</v>
      </c>
      <c r="P7" s="279">
        <v>0</v>
      </c>
      <c r="Q7" s="279">
        <v>0</v>
      </c>
      <c r="R7" s="279">
        <v>168744.84629498128</v>
      </c>
      <c r="S7" s="279">
        <v>0</v>
      </c>
      <c r="T7" s="279">
        <v>208787.9</v>
      </c>
      <c r="U7" s="279">
        <v>304880</v>
      </c>
      <c r="V7" s="279">
        <v>0</v>
      </c>
      <c r="W7" s="279">
        <v>2517320</v>
      </c>
      <c r="X7" s="279">
        <v>0</v>
      </c>
      <c r="Y7" s="279">
        <v>0</v>
      </c>
      <c r="Z7" s="279">
        <v>0</v>
      </c>
      <c r="AA7" s="279">
        <v>0</v>
      </c>
      <c r="AB7" s="279">
        <v>0</v>
      </c>
      <c r="AC7" s="279">
        <v>0</v>
      </c>
      <c r="AD7" s="279">
        <v>139045.79999999999</v>
      </c>
      <c r="AE7" s="279">
        <v>0</v>
      </c>
      <c r="AF7" s="279">
        <v>208787.9</v>
      </c>
      <c r="AG7" s="279">
        <v>304880</v>
      </c>
      <c r="AH7" s="279">
        <v>0</v>
      </c>
      <c r="AI7" s="279">
        <v>2517320</v>
      </c>
      <c r="AJ7" s="279">
        <v>0</v>
      </c>
      <c r="AK7" s="279">
        <v>0</v>
      </c>
      <c r="AL7" s="279">
        <v>0</v>
      </c>
      <c r="AM7" s="279">
        <v>0</v>
      </c>
      <c r="AN7" s="279">
        <v>0</v>
      </c>
      <c r="AO7" s="279">
        <v>0</v>
      </c>
      <c r="AP7" s="279">
        <v>139045.79999999999</v>
      </c>
      <c r="AQ7" s="279">
        <v>0</v>
      </c>
      <c r="AR7" s="279">
        <v>208787.9</v>
      </c>
      <c r="AS7" s="279">
        <v>304880</v>
      </c>
      <c r="AT7" s="279">
        <v>0</v>
      </c>
      <c r="AU7" s="279">
        <v>2517320</v>
      </c>
      <c r="AV7" s="279">
        <v>0</v>
      </c>
      <c r="AW7" s="279">
        <v>0</v>
      </c>
      <c r="AX7" s="279">
        <v>0</v>
      </c>
      <c r="AY7" s="279">
        <v>0</v>
      </c>
      <c r="AZ7" s="279">
        <v>0</v>
      </c>
      <c r="BA7" s="279">
        <v>0</v>
      </c>
      <c r="BB7" s="279">
        <v>139045.79999999999</v>
      </c>
      <c r="BC7" s="279">
        <v>0</v>
      </c>
      <c r="BD7" s="279">
        <v>253383.42709279183</v>
      </c>
      <c r="BE7" s="279">
        <v>370000</v>
      </c>
      <c r="BF7" s="279">
        <v>0</v>
      </c>
      <c r="BG7" s="279">
        <v>3055000</v>
      </c>
      <c r="BH7" s="279">
        <v>0</v>
      </c>
      <c r="BI7" s="279">
        <v>0</v>
      </c>
      <c r="BJ7" s="279">
        <v>0</v>
      </c>
      <c r="BK7" s="279">
        <v>0</v>
      </c>
      <c r="BL7" s="279">
        <v>0</v>
      </c>
      <c r="BM7" s="279">
        <v>0</v>
      </c>
      <c r="BN7" s="279">
        <v>168744.84629498128</v>
      </c>
      <c r="BO7" s="279">
        <v>0</v>
      </c>
      <c r="BP7" s="279">
        <v>253383.42709279183</v>
      </c>
      <c r="BQ7" s="279">
        <v>370000</v>
      </c>
      <c r="BR7" s="279">
        <v>0</v>
      </c>
      <c r="BS7" s="279">
        <v>3055000</v>
      </c>
      <c r="BT7" s="279">
        <v>0</v>
      </c>
      <c r="BU7" s="279">
        <v>0</v>
      </c>
      <c r="BV7" s="279">
        <v>0</v>
      </c>
      <c r="BW7" s="279">
        <v>0</v>
      </c>
      <c r="BX7" s="279">
        <v>0</v>
      </c>
      <c r="BY7" s="279">
        <v>0</v>
      </c>
      <c r="BZ7" s="279">
        <v>168744.84629498128</v>
      </c>
      <c r="CA7" s="279">
        <v>0</v>
      </c>
    </row>
    <row r="8" spans="1:79" x14ac:dyDescent="0.25">
      <c r="A8" t="s">
        <v>328</v>
      </c>
      <c r="B8" t="s">
        <v>121</v>
      </c>
      <c r="D8" t="s">
        <v>106</v>
      </c>
      <c r="E8" s="280">
        <v>350625</v>
      </c>
      <c r="F8" s="280">
        <v>350625</v>
      </c>
      <c r="G8" s="280">
        <v>350625</v>
      </c>
      <c r="H8" s="279">
        <v>1325.2</v>
      </c>
      <c r="I8" s="279">
        <v>1152.2</v>
      </c>
      <c r="J8" s="279">
        <v>8.6</v>
      </c>
      <c r="K8" s="279">
        <v>30.1</v>
      </c>
      <c r="L8" s="279">
        <v>522.20000000000005</v>
      </c>
      <c r="M8" s="279">
        <v>276.39999999999998</v>
      </c>
      <c r="N8" s="279">
        <v>9.1</v>
      </c>
      <c r="O8" s="279">
        <v>49.4</v>
      </c>
      <c r="P8" s="279">
        <v>12.9</v>
      </c>
      <c r="Q8" s="279">
        <v>24.3</v>
      </c>
      <c r="R8" s="279">
        <v>722.2</v>
      </c>
      <c r="S8" s="279">
        <v>1073.5999999999999</v>
      </c>
      <c r="T8" s="279">
        <v>1325.2</v>
      </c>
      <c r="U8" s="279">
        <v>1152.2</v>
      </c>
      <c r="V8" s="279">
        <v>8.6</v>
      </c>
      <c r="W8" s="279">
        <v>30.1</v>
      </c>
      <c r="X8" s="279">
        <v>522.20000000000005</v>
      </c>
      <c r="Y8" s="279">
        <v>276.39999999999998</v>
      </c>
      <c r="Z8" s="279">
        <v>9.1</v>
      </c>
      <c r="AA8" s="279">
        <v>49.4</v>
      </c>
      <c r="AB8" s="279">
        <v>12.9</v>
      </c>
      <c r="AC8" s="279">
        <v>24.3</v>
      </c>
      <c r="AD8" s="279">
        <v>722.2</v>
      </c>
      <c r="AE8" s="279">
        <v>1073.5999999999999</v>
      </c>
      <c r="AF8" s="279">
        <v>1325.2</v>
      </c>
      <c r="AG8" s="279">
        <v>1152.2</v>
      </c>
      <c r="AH8" s="279">
        <v>8.6</v>
      </c>
      <c r="AI8" s="279">
        <v>30.1</v>
      </c>
      <c r="AJ8" s="279">
        <v>522.20000000000005</v>
      </c>
      <c r="AK8" s="279">
        <v>276.39999999999998</v>
      </c>
      <c r="AL8" s="279">
        <v>9.1</v>
      </c>
      <c r="AM8" s="279">
        <v>49.4</v>
      </c>
      <c r="AN8" s="279">
        <v>12.9</v>
      </c>
      <c r="AO8" s="279">
        <v>24.3</v>
      </c>
      <c r="AP8" s="279">
        <v>722.2</v>
      </c>
      <c r="AQ8" s="279">
        <v>1073.5999999999999</v>
      </c>
      <c r="AR8" s="279">
        <v>1325.2</v>
      </c>
      <c r="AS8" s="279">
        <v>1152.2</v>
      </c>
      <c r="AT8" s="279">
        <v>8.6</v>
      </c>
      <c r="AU8" s="279">
        <v>30.1</v>
      </c>
      <c r="AV8" s="279">
        <v>522.20000000000005</v>
      </c>
      <c r="AW8" s="279">
        <v>276.39999999999998</v>
      </c>
      <c r="AX8" s="279">
        <v>9.1</v>
      </c>
      <c r="AY8" s="279">
        <v>49.4</v>
      </c>
      <c r="AZ8" s="279">
        <v>12.9</v>
      </c>
      <c r="BA8" s="279">
        <v>24.3</v>
      </c>
      <c r="BB8" s="279">
        <v>722.2</v>
      </c>
      <c r="BC8" s="279">
        <v>1073.5999999999999</v>
      </c>
      <c r="BD8" s="279">
        <v>1325.2</v>
      </c>
      <c r="BE8" s="279">
        <v>1152.2</v>
      </c>
      <c r="BF8" s="279">
        <v>8.6</v>
      </c>
      <c r="BG8" s="279">
        <v>30.1</v>
      </c>
      <c r="BH8" s="279">
        <v>522.20000000000005</v>
      </c>
      <c r="BI8" s="279">
        <v>276.39999999999998</v>
      </c>
      <c r="BJ8" s="279">
        <v>9.1</v>
      </c>
      <c r="BK8" s="279">
        <v>49.4</v>
      </c>
      <c r="BL8" s="279">
        <v>12.9</v>
      </c>
      <c r="BM8" s="279">
        <v>24.3</v>
      </c>
      <c r="BN8" s="279">
        <v>722.2</v>
      </c>
      <c r="BO8" s="279">
        <v>1073.5999999999999</v>
      </c>
      <c r="BP8" s="279">
        <v>1325.2</v>
      </c>
      <c r="BQ8" s="279">
        <v>1152.2</v>
      </c>
      <c r="BR8" s="279">
        <v>8.6</v>
      </c>
      <c r="BS8" s="279">
        <v>30.1</v>
      </c>
      <c r="BT8" s="279">
        <v>522.20000000000005</v>
      </c>
      <c r="BU8" s="279">
        <v>276.39999999999998</v>
      </c>
      <c r="BV8" s="279">
        <v>9.1</v>
      </c>
      <c r="BW8" s="279">
        <v>49.4</v>
      </c>
      <c r="BX8" s="279">
        <v>12.9</v>
      </c>
      <c r="BY8" s="279">
        <v>24.3</v>
      </c>
      <c r="BZ8" s="279">
        <v>722.2</v>
      </c>
      <c r="CA8" s="279">
        <v>1073.5999999999999</v>
      </c>
    </row>
    <row r="9" spans="1:79" x14ac:dyDescent="0.25">
      <c r="A9" t="s">
        <v>328</v>
      </c>
      <c r="B9" t="s">
        <v>121</v>
      </c>
      <c r="D9" t="s">
        <v>108</v>
      </c>
      <c r="E9" s="280">
        <v>21850</v>
      </c>
      <c r="F9" s="280">
        <v>21850</v>
      </c>
      <c r="G9" s="280">
        <v>21850</v>
      </c>
      <c r="H9" s="279">
        <v>0</v>
      </c>
      <c r="I9" s="279">
        <v>0</v>
      </c>
      <c r="J9" s="279">
        <v>0</v>
      </c>
      <c r="K9" s="279">
        <v>20000</v>
      </c>
      <c r="L9" s="279">
        <v>0</v>
      </c>
      <c r="M9" s="279">
        <v>0</v>
      </c>
      <c r="N9" s="279">
        <v>0</v>
      </c>
      <c r="O9" s="279">
        <v>0</v>
      </c>
      <c r="P9" s="279">
        <v>0</v>
      </c>
      <c r="Q9" s="279">
        <v>0</v>
      </c>
      <c r="R9" s="279">
        <v>0</v>
      </c>
      <c r="S9" s="279">
        <v>0</v>
      </c>
      <c r="T9" s="279">
        <v>0</v>
      </c>
      <c r="U9" s="279">
        <v>0</v>
      </c>
      <c r="V9" s="279">
        <v>0</v>
      </c>
      <c r="W9" s="279">
        <v>437000</v>
      </c>
      <c r="X9" s="279">
        <v>0</v>
      </c>
      <c r="Y9" s="279">
        <v>0</v>
      </c>
      <c r="Z9" s="279">
        <v>0</v>
      </c>
      <c r="AA9" s="279">
        <v>0</v>
      </c>
      <c r="AB9" s="279">
        <v>0</v>
      </c>
      <c r="AC9" s="279">
        <v>0</v>
      </c>
      <c r="AD9" s="279">
        <v>0</v>
      </c>
      <c r="AE9" s="279">
        <v>0</v>
      </c>
      <c r="AF9" s="279">
        <v>0</v>
      </c>
      <c r="AG9" s="279">
        <v>0</v>
      </c>
      <c r="AH9" s="279">
        <v>0</v>
      </c>
      <c r="AI9" s="279">
        <v>437000</v>
      </c>
      <c r="AJ9" s="279">
        <v>0</v>
      </c>
      <c r="AK9" s="279">
        <v>0</v>
      </c>
      <c r="AL9" s="279">
        <v>0</v>
      </c>
      <c r="AM9" s="279">
        <v>0</v>
      </c>
      <c r="AN9" s="279">
        <v>0</v>
      </c>
      <c r="AO9" s="279">
        <v>0</v>
      </c>
      <c r="AP9" s="279">
        <v>0</v>
      </c>
      <c r="AQ9" s="279">
        <v>0</v>
      </c>
      <c r="AR9" s="279">
        <v>0</v>
      </c>
      <c r="AS9" s="279">
        <v>0</v>
      </c>
      <c r="AT9" s="279">
        <v>0</v>
      </c>
      <c r="AU9" s="279">
        <v>437000</v>
      </c>
      <c r="AV9" s="279">
        <v>0</v>
      </c>
      <c r="AW9" s="279">
        <v>0</v>
      </c>
      <c r="AX9" s="279">
        <v>0</v>
      </c>
      <c r="AY9" s="279">
        <v>0</v>
      </c>
      <c r="AZ9" s="279">
        <v>0</v>
      </c>
      <c r="BA9" s="279">
        <v>0</v>
      </c>
      <c r="BB9" s="279">
        <v>0</v>
      </c>
      <c r="BC9" s="279">
        <v>0</v>
      </c>
      <c r="BD9" s="279">
        <v>0</v>
      </c>
      <c r="BE9" s="279">
        <v>0</v>
      </c>
      <c r="BF9" s="279">
        <v>0</v>
      </c>
      <c r="BG9" s="279">
        <v>20000</v>
      </c>
      <c r="BH9" s="279">
        <v>0</v>
      </c>
      <c r="BI9" s="279">
        <v>0</v>
      </c>
      <c r="BJ9" s="279">
        <v>0</v>
      </c>
      <c r="BK9" s="279">
        <v>0</v>
      </c>
      <c r="BL9" s="279">
        <v>0</v>
      </c>
      <c r="BM9" s="279">
        <v>0</v>
      </c>
      <c r="BN9" s="279">
        <v>0</v>
      </c>
      <c r="BO9" s="279">
        <v>0</v>
      </c>
      <c r="BP9" s="279">
        <v>0</v>
      </c>
      <c r="BQ9" s="279">
        <v>0</v>
      </c>
      <c r="BR9" s="279">
        <v>0</v>
      </c>
      <c r="BS9" s="279">
        <v>20000</v>
      </c>
      <c r="BT9" s="279">
        <v>0</v>
      </c>
      <c r="BU9" s="279">
        <v>0</v>
      </c>
      <c r="BV9" s="279">
        <v>0</v>
      </c>
      <c r="BW9" s="279">
        <v>0</v>
      </c>
      <c r="BX9" s="279">
        <v>0</v>
      </c>
      <c r="BY9" s="279">
        <v>0</v>
      </c>
      <c r="BZ9" s="279">
        <v>0</v>
      </c>
      <c r="CA9" s="279">
        <v>0</v>
      </c>
    </row>
    <row r="10" spans="1:79" ht="18.75" customHeight="1" x14ac:dyDescent="0.25">
      <c r="A10" t="s">
        <v>328</v>
      </c>
      <c r="B10" t="s">
        <v>121</v>
      </c>
      <c r="D10" t="s">
        <v>109</v>
      </c>
      <c r="E10" s="280">
        <v>7175</v>
      </c>
      <c r="F10" s="280">
        <v>7175</v>
      </c>
      <c r="G10" s="280">
        <v>7175</v>
      </c>
      <c r="H10" s="279">
        <v>0</v>
      </c>
      <c r="I10" s="279">
        <v>109480</v>
      </c>
      <c r="J10" s="279">
        <v>0</v>
      </c>
      <c r="K10" s="279">
        <v>0</v>
      </c>
      <c r="L10" s="279">
        <v>0</v>
      </c>
      <c r="M10" s="279">
        <v>0</v>
      </c>
      <c r="N10" s="279">
        <v>0</v>
      </c>
      <c r="O10" s="279">
        <v>0</v>
      </c>
      <c r="P10" s="279">
        <v>0</v>
      </c>
      <c r="Q10" s="279">
        <v>0</v>
      </c>
      <c r="R10" s="279">
        <v>0</v>
      </c>
      <c r="S10" s="279">
        <v>0</v>
      </c>
      <c r="T10" s="279">
        <v>0</v>
      </c>
      <c r="U10" s="279">
        <v>785519</v>
      </c>
      <c r="V10" s="279">
        <v>0</v>
      </c>
      <c r="W10" s="279">
        <v>0</v>
      </c>
      <c r="X10" s="279">
        <v>0</v>
      </c>
      <c r="Y10" s="279">
        <v>0</v>
      </c>
      <c r="Z10" s="279">
        <v>0</v>
      </c>
      <c r="AA10" s="279">
        <v>0</v>
      </c>
      <c r="AB10" s="279">
        <v>0</v>
      </c>
      <c r="AC10" s="279">
        <v>0</v>
      </c>
      <c r="AD10" s="279">
        <v>0</v>
      </c>
      <c r="AE10" s="279">
        <v>0</v>
      </c>
      <c r="AF10" s="279">
        <v>0</v>
      </c>
      <c r="AG10" s="279">
        <v>785519</v>
      </c>
      <c r="AH10" s="279">
        <v>0</v>
      </c>
      <c r="AI10" s="279">
        <v>0</v>
      </c>
      <c r="AJ10" s="279">
        <v>0</v>
      </c>
      <c r="AK10" s="279">
        <v>0</v>
      </c>
      <c r="AL10" s="279">
        <v>0</v>
      </c>
      <c r="AM10" s="279">
        <v>0</v>
      </c>
      <c r="AN10" s="279">
        <v>0</v>
      </c>
      <c r="AO10" s="279">
        <v>0</v>
      </c>
      <c r="AP10" s="279">
        <v>0</v>
      </c>
      <c r="AQ10" s="279">
        <v>0</v>
      </c>
      <c r="AR10" s="279">
        <v>0</v>
      </c>
      <c r="AS10" s="279">
        <v>785519</v>
      </c>
      <c r="AT10" s="279">
        <v>0</v>
      </c>
      <c r="AU10" s="279">
        <v>0</v>
      </c>
      <c r="AV10" s="279">
        <v>0</v>
      </c>
      <c r="AW10" s="279">
        <v>0</v>
      </c>
      <c r="AX10" s="279">
        <v>0</v>
      </c>
      <c r="AY10" s="279">
        <v>0</v>
      </c>
      <c r="AZ10" s="279">
        <v>0</v>
      </c>
      <c r="BA10" s="279">
        <v>0</v>
      </c>
      <c r="BB10" s="279">
        <v>0</v>
      </c>
      <c r="BC10" s="279">
        <v>0</v>
      </c>
      <c r="BD10" s="279">
        <v>0</v>
      </c>
      <c r="BE10" s="279">
        <v>109480</v>
      </c>
      <c r="BF10" s="279">
        <v>0</v>
      </c>
      <c r="BG10" s="279">
        <v>0</v>
      </c>
      <c r="BH10" s="279">
        <v>0</v>
      </c>
      <c r="BI10" s="279">
        <v>0</v>
      </c>
      <c r="BJ10" s="279">
        <v>0</v>
      </c>
      <c r="BK10" s="279">
        <v>0</v>
      </c>
      <c r="BL10" s="279">
        <v>0</v>
      </c>
      <c r="BM10" s="279">
        <v>0</v>
      </c>
      <c r="BN10" s="279">
        <v>0</v>
      </c>
      <c r="BO10" s="279">
        <v>0</v>
      </c>
      <c r="BP10" s="279">
        <v>0</v>
      </c>
      <c r="BQ10" s="279">
        <v>109480</v>
      </c>
      <c r="BR10" s="279">
        <v>0</v>
      </c>
      <c r="BS10" s="279">
        <v>0</v>
      </c>
      <c r="BT10" s="279">
        <v>0</v>
      </c>
      <c r="BU10" s="279">
        <v>0</v>
      </c>
      <c r="BV10" s="279">
        <v>0</v>
      </c>
      <c r="BW10" s="279">
        <v>0</v>
      </c>
      <c r="BX10" s="279">
        <v>0</v>
      </c>
      <c r="BY10" s="279">
        <v>0</v>
      </c>
      <c r="BZ10" s="279">
        <v>0</v>
      </c>
      <c r="CA10" s="279">
        <v>0</v>
      </c>
    </row>
    <row r="11" spans="1:79" x14ac:dyDescent="0.25">
      <c r="A11" t="s">
        <v>328</v>
      </c>
      <c r="B11" t="s">
        <v>121</v>
      </c>
      <c r="D11" t="s">
        <v>107</v>
      </c>
      <c r="E11" s="280">
        <v>4</v>
      </c>
      <c r="F11" s="280">
        <v>4</v>
      </c>
      <c r="G11" s="280">
        <v>4</v>
      </c>
      <c r="H11" s="279">
        <v>0</v>
      </c>
      <c r="I11" s="279">
        <v>0</v>
      </c>
      <c r="J11" s="279">
        <v>0</v>
      </c>
      <c r="K11" s="279">
        <v>0</v>
      </c>
      <c r="L11" s="279">
        <v>0</v>
      </c>
      <c r="M11" s="279">
        <v>0</v>
      </c>
      <c r="N11" s="279">
        <v>0</v>
      </c>
      <c r="O11" s="279">
        <v>0</v>
      </c>
      <c r="P11" s="279">
        <v>0</v>
      </c>
      <c r="Q11" s="279">
        <v>0</v>
      </c>
      <c r="R11" s="279">
        <v>0</v>
      </c>
      <c r="S11" s="279">
        <v>0</v>
      </c>
      <c r="T11" s="279">
        <v>36021.4</v>
      </c>
      <c r="U11" s="279">
        <v>0</v>
      </c>
      <c r="V11" s="279">
        <v>0</v>
      </c>
      <c r="W11" s="279">
        <v>0</v>
      </c>
      <c r="X11" s="279">
        <v>0</v>
      </c>
      <c r="Y11" s="279">
        <v>0</v>
      </c>
      <c r="Z11" s="279">
        <v>0</v>
      </c>
      <c r="AA11" s="279">
        <v>0</v>
      </c>
      <c r="AB11" s="279">
        <v>0</v>
      </c>
      <c r="AC11" s="279">
        <v>0</v>
      </c>
      <c r="AD11" s="279">
        <v>0</v>
      </c>
      <c r="AE11" s="279">
        <v>36021.4</v>
      </c>
      <c r="AF11" s="279">
        <v>36021.4</v>
      </c>
      <c r="AG11" s="279">
        <v>0</v>
      </c>
      <c r="AH11" s="279">
        <v>0</v>
      </c>
      <c r="AI11" s="279">
        <v>0</v>
      </c>
      <c r="AJ11" s="279">
        <v>0</v>
      </c>
      <c r="AK11" s="279">
        <v>0</v>
      </c>
      <c r="AL11" s="279">
        <v>0</v>
      </c>
      <c r="AM11" s="279">
        <v>0</v>
      </c>
      <c r="AN11" s="279">
        <v>0</v>
      </c>
      <c r="AO11" s="279">
        <v>0</v>
      </c>
      <c r="AP11" s="279">
        <v>0</v>
      </c>
      <c r="AQ11" s="279">
        <v>36021.4</v>
      </c>
      <c r="AR11" s="279">
        <v>36021.4</v>
      </c>
      <c r="AS11" s="279">
        <v>0</v>
      </c>
      <c r="AT11" s="279">
        <v>0</v>
      </c>
      <c r="AU11" s="279">
        <v>0</v>
      </c>
      <c r="AV11" s="279">
        <v>0</v>
      </c>
      <c r="AW11" s="279">
        <v>0</v>
      </c>
      <c r="AX11" s="279">
        <v>0</v>
      </c>
      <c r="AY11" s="279">
        <v>0</v>
      </c>
      <c r="AZ11" s="279">
        <v>0</v>
      </c>
      <c r="BA11" s="279">
        <v>0</v>
      </c>
      <c r="BB11" s="279">
        <v>0</v>
      </c>
      <c r="BC11" s="279">
        <v>36021.4</v>
      </c>
      <c r="BD11" s="279">
        <v>0</v>
      </c>
      <c r="BE11" s="279">
        <v>0</v>
      </c>
      <c r="BF11" s="279">
        <v>0</v>
      </c>
      <c r="BG11" s="279">
        <v>0</v>
      </c>
      <c r="BH11" s="279">
        <v>0</v>
      </c>
      <c r="BI11" s="279">
        <v>0</v>
      </c>
      <c r="BJ11" s="279">
        <v>0</v>
      </c>
      <c r="BK11" s="279">
        <v>0</v>
      </c>
      <c r="BL11" s="279">
        <v>0</v>
      </c>
      <c r="BM11" s="279">
        <v>0</v>
      </c>
      <c r="BN11" s="279">
        <v>0</v>
      </c>
      <c r="BO11" s="279">
        <v>0</v>
      </c>
      <c r="BP11" s="279">
        <v>0</v>
      </c>
      <c r="BQ11" s="279">
        <v>0</v>
      </c>
      <c r="BR11" s="279">
        <v>0</v>
      </c>
      <c r="BS11" s="279">
        <v>0</v>
      </c>
      <c r="BT11" s="279">
        <v>0</v>
      </c>
      <c r="BU11" s="279">
        <v>0</v>
      </c>
      <c r="BV11" s="279">
        <v>0</v>
      </c>
      <c r="BW11" s="279">
        <v>0</v>
      </c>
      <c r="BX11" s="279">
        <v>0</v>
      </c>
      <c r="BY11" s="279">
        <v>0</v>
      </c>
      <c r="BZ11" s="279">
        <v>0</v>
      </c>
      <c r="CA11" s="279">
        <v>0</v>
      </c>
    </row>
    <row r="12" spans="1:79" x14ac:dyDescent="0.25">
      <c r="A12" t="s">
        <v>328</v>
      </c>
      <c r="B12" t="s">
        <v>121</v>
      </c>
      <c r="D12" t="s">
        <v>110</v>
      </c>
      <c r="E12" s="280">
        <v>3600</v>
      </c>
      <c r="F12" s="280">
        <v>3600</v>
      </c>
      <c r="G12" s="280">
        <v>3600</v>
      </c>
      <c r="H12" s="279">
        <v>1163720</v>
      </c>
      <c r="I12" s="279">
        <v>0</v>
      </c>
      <c r="J12" s="279">
        <v>0</v>
      </c>
      <c r="K12" s="279">
        <v>0</v>
      </c>
      <c r="L12" s="279">
        <v>0</v>
      </c>
      <c r="M12" s="279">
        <v>0</v>
      </c>
      <c r="N12" s="279">
        <v>0</v>
      </c>
      <c r="O12" s="279">
        <v>0</v>
      </c>
      <c r="P12" s="279">
        <v>0</v>
      </c>
      <c r="Q12" s="279">
        <v>0</v>
      </c>
      <c r="R12" s="279">
        <v>0</v>
      </c>
      <c r="S12" s="279">
        <v>0</v>
      </c>
      <c r="T12" s="279">
        <v>4189392</v>
      </c>
      <c r="U12" s="279">
        <v>0</v>
      </c>
      <c r="V12" s="279">
        <v>0</v>
      </c>
      <c r="W12" s="279">
        <v>0</v>
      </c>
      <c r="X12" s="279">
        <v>0</v>
      </c>
      <c r="Y12" s="279">
        <v>0</v>
      </c>
      <c r="Z12" s="279">
        <v>0</v>
      </c>
      <c r="AA12" s="279">
        <v>0</v>
      </c>
      <c r="AB12" s="279">
        <v>0</v>
      </c>
      <c r="AC12" s="279">
        <v>0</v>
      </c>
      <c r="AD12" s="279">
        <v>0</v>
      </c>
      <c r="AE12" s="279">
        <v>0</v>
      </c>
      <c r="AF12" s="279">
        <v>4189392</v>
      </c>
      <c r="AG12" s="279">
        <v>0</v>
      </c>
      <c r="AH12" s="279">
        <v>0</v>
      </c>
      <c r="AI12" s="279">
        <v>0</v>
      </c>
      <c r="AJ12" s="279">
        <v>0</v>
      </c>
      <c r="AK12" s="279">
        <v>0</v>
      </c>
      <c r="AL12" s="279">
        <v>0</v>
      </c>
      <c r="AM12" s="279">
        <v>0</v>
      </c>
      <c r="AN12" s="279">
        <v>0</v>
      </c>
      <c r="AO12" s="279">
        <v>0</v>
      </c>
      <c r="AP12" s="279">
        <v>0</v>
      </c>
      <c r="AQ12" s="279">
        <v>0</v>
      </c>
      <c r="AR12" s="279">
        <v>4189392</v>
      </c>
      <c r="AS12" s="279">
        <v>0</v>
      </c>
      <c r="AT12" s="279">
        <v>0</v>
      </c>
      <c r="AU12" s="279">
        <v>0</v>
      </c>
      <c r="AV12" s="279">
        <v>0</v>
      </c>
      <c r="AW12" s="279">
        <v>0</v>
      </c>
      <c r="AX12" s="279">
        <v>0</v>
      </c>
      <c r="AY12" s="279">
        <v>0</v>
      </c>
      <c r="AZ12" s="279">
        <v>0</v>
      </c>
      <c r="BA12" s="279">
        <v>0</v>
      </c>
      <c r="BB12" s="279">
        <v>0</v>
      </c>
      <c r="BC12" s="279">
        <v>0</v>
      </c>
      <c r="BD12" s="279">
        <v>1163720</v>
      </c>
      <c r="BE12" s="279">
        <v>0</v>
      </c>
      <c r="BF12" s="279">
        <v>0</v>
      </c>
      <c r="BG12" s="279">
        <v>0</v>
      </c>
      <c r="BH12" s="279">
        <v>0</v>
      </c>
      <c r="BI12" s="279">
        <v>0</v>
      </c>
      <c r="BJ12" s="279">
        <v>0</v>
      </c>
      <c r="BK12" s="279">
        <v>0</v>
      </c>
      <c r="BL12" s="279">
        <v>0</v>
      </c>
      <c r="BM12" s="279">
        <v>0</v>
      </c>
      <c r="BN12" s="279">
        <v>0</v>
      </c>
      <c r="BO12" s="279">
        <v>0</v>
      </c>
      <c r="BP12" s="279">
        <v>1163720</v>
      </c>
      <c r="BQ12" s="279">
        <v>0</v>
      </c>
      <c r="BR12" s="279">
        <v>0</v>
      </c>
      <c r="BS12" s="279">
        <v>0</v>
      </c>
      <c r="BT12" s="279">
        <v>0</v>
      </c>
      <c r="BU12" s="279">
        <v>0</v>
      </c>
      <c r="BV12" s="279">
        <v>0</v>
      </c>
      <c r="BW12" s="279">
        <v>0</v>
      </c>
      <c r="BX12" s="279">
        <v>0</v>
      </c>
      <c r="BY12" s="279">
        <v>0</v>
      </c>
      <c r="BZ12" s="279">
        <v>0</v>
      </c>
      <c r="CA12" s="279">
        <v>0</v>
      </c>
    </row>
    <row r="17" spans="3:3" x14ac:dyDescent="0.25">
      <c r="C17" s="278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R208"/>
  <sheetViews>
    <sheetView view="pageBreakPreview" zoomScale="70" zoomScaleNormal="70" zoomScaleSheetLayoutView="70" workbookViewId="0">
      <pane xSplit="5" ySplit="13" topLeftCell="F14" activePane="bottomRight" state="frozen"/>
      <selection activeCell="A8" sqref="A8"/>
      <selection pane="topRight" activeCell="F8" sqref="F8"/>
      <selection pane="bottomLeft" activeCell="A14" sqref="A14"/>
      <selection pane="bottomRight" activeCell="G17" sqref="G17"/>
    </sheetView>
  </sheetViews>
  <sheetFormatPr defaultColWidth="9.140625" defaultRowHeight="15" x14ac:dyDescent="0.25"/>
  <cols>
    <col min="1" max="1" width="5.85546875" style="209" customWidth="1"/>
    <col min="2" max="2" width="28.5703125" style="209" customWidth="1"/>
    <col min="3" max="3" width="24.7109375" style="209" customWidth="1"/>
    <col min="4" max="4" width="63.140625" style="210" customWidth="1"/>
    <col min="5" max="5" width="30.28515625" style="211" customWidth="1"/>
    <col min="6" max="6" width="18" style="209" customWidth="1"/>
    <col min="7" max="8" width="20.5703125" style="209" customWidth="1"/>
    <col min="9" max="9" width="17.7109375" style="209" customWidth="1"/>
    <col min="10" max="10" width="15.7109375" style="209" customWidth="1"/>
    <col min="11" max="12" width="14.5703125" style="209" customWidth="1"/>
    <col min="13" max="17" width="17.42578125" style="209" customWidth="1"/>
    <col min="18" max="18" width="20.28515625" style="209" customWidth="1"/>
    <col min="19" max="16384" width="9.140625" style="209"/>
  </cols>
  <sheetData>
    <row r="1" spans="1:18" s="203" customFormat="1" ht="20.25" hidden="1" customHeight="1" x14ac:dyDescent="0.25">
      <c r="D1" s="204"/>
      <c r="E1" s="205"/>
      <c r="M1" s="305" t="s">
        <v>124</v>
      </c>
      <c r="N1" s="305"/>
      <c r="O1" s="305"/>
      <c r="P1" s="305"/>
      <c r="Q1" s="305"/>
      <c r="R1" s="305"/>
    </row>
    <row r="2" spans="1:18" s="203" customFormat="1" ht="20.25" hidden="1" customHeight="1" x14ac:dyDescent="0.25">
      <c r="D2" s="204"/>
      <c r="E2" s="205"/>
      <c r="M2" s="305" t="s">
        <v>125</v>
      </c>
      <c r="N2" s="305"/>
      <c r="O2" s="305"/>
      <c r="P2" s="305"/>
      <c r="Q2" s="305"/>
      <c r="R2" s="305"/>
    </row>
    <row r="3" spans="1:18" s="203" customFormat="1" ht="20.25" hidden="1" customHeight="1" x14ac:dyDescent="0.25">
      <c r="D3" s="204"/>
      <c r="E3" s="205"/>
      <c r="M3" s="205"/>
      <c r="N3" s="205"/>
      <c r="O3" s="205"/>
      <c r="P3" s="205"/>
      <c r="Q3" s="205"/>
      <c r="R3" s="205"/>
    </row>
    <row r="4" spans="1:18" s="203" customFormat="1" ht="20.25" hidden="1" customHeight="1" x14ac:dyDescent="0.25">
      <c r="D4" s="204"/>
      <c r="E4" s="205"/>
      <c r="M4" s="206"/>
      <c r="N4" s="206"/>
      <c r="O4" s="306" t="s">
        <v>126</v>
      </c>
      <c r="P4" s="306"/>
      <c r="Q4" s="306"/>
      <c r="R4" s="306"/>
    </row>
    <row r="5" spans="1:18" s="203" customFormat="1" ht="20.25" hidden="1" customHeight="1" x14ac:dyDescent="0.25">
      <c r="D5" s="204"/>
      <c r="E5" s="205"/>
      <c r="M5" s="307" t="s">
        <v>127</v>
      </c>
      <c r="N5" s="307"/>
      <c r="O5" s="307" t="s">
        <v>128</v>
      </c>
      <c r="P5" s="307"/>
      <c r="Q5" s="307"/>
      <c r="R5" s="307"/>
    </row>
    <row r="6" spans="1:18" s="203" customFormat="1" ht="20.25" hidden="1" customHeight="1" x14ac:dyDescent="0.25">
      <c r="D6" s="204"/>
      <c r="E6" s="205"/>
      <c r="N6" s="207" t="s">
        <v>129</v>
      </c>
      <c r="O6" s="208" t="s">
        <v>130</v>
      </c>
      <c r="Q6" s="203" t="s">
        <v>131</v>
      </c>
    </row>
    <row r="7" spans="1:18" ht="20.25" hidden="1" customHeight="1" x14ac:dyDescent="0.25"/>
    <row r="8" spans="1:18" ht="20.25" hidden="1" customHeight="1" x14ac:dyDescent="0.25"/>
    <row r="9" spans="1:18" ht="20.25" customHeight="1" x14ac:dyDescent="0.25"/>
    <row r="10" spans="1:18" s="212" customFormat="1" ht="20.25" customHeight="1" x14ac:dyDescent="0.25">
      <c r="B10" s="304" t="s">
        <v>132</v>
      </c>
      <c r="C10" s="304"/>
      <c r="D10" s="304"/>
      <c r="E10" s="304"/>
      <c r="F10" s="304"/>
      <c r="G10" s="304"/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4"/>
    </row>
    <row r="11" spans="1:18" s="212" customFormat="1" ht="20.25" customHeight="1" x14ac:dyDescent="0.25">
      <c r="D11" s="213"/>
      <c r="E11" s="214"/>
    </row>
    <row r="12" spans="1:18" s="212" customFormat="1" ht="37.5" customHeight="1" x14ac:dyDescent="0.25">
      <c r="A12" s="293" t="s">
        <v>133</v>
      </c>
      <c r="B12" s="293" t="s">
        <v>2</v>
      </c>
      <c r="C12" s="293" t="s">
        <v>54</v>
      </c>
      <c r="D12" s="302" t="s">
        <v>3</v>
      </c>
      <c r="E12" s="293" t="s">
        <v>134</v>
      </c>
      <c r="F12" s="293" t="s">
        <v>135</v>
      </c>
      <c r="G12" s="293"/>
      <c r="H12" s="293"/>
      <c r="I12" s="293"/>
      <c r="J12" s="298" t="s">
        <v>136</v>
      </c>
      <c r="K12" s="298"/>
      <c r="L12" s="298"/>
      <c r="M12" s="298"/>
      <c r="N12" s="298"/>
      <c r="O12" s="298"/>
      <c r="P12" s="298"/>
      <c r="Q12" s="298"/>
      <c r="R12" s="293" t="s">
        <v>137</v>
      </c>
    </row>
    <row r="13" spans="1:18" s="214" customFormat="1" ht="36" customHeight="1" x14ac:dyDescent="0.25">
      <c r="A13" s="293"/>
      <c r="B13" s="293"/>
      <c r="C13" s="293"/>
      <c r="D13" s="303"/>
      <c r="E13" s="293"/>
      <c r="F13" s="215" t="s">
        <v>4</v>
      </c>
      <c r="G13" s="215" t="s">
        <v>5</v>
      </c>
      <c r="H13" s="215" t="s">
        <v>115</v>
      </c>
      <c r="I13" s="215" t="s">
        <v>6</v>
      </c>
      <c r="J13" s="215" t="s">
        <v>7</v>
      </c>
      <c r="K13" s="215" t="s">
        <v>8</v>
      </c>
      <c r="L13" s="215" t="s">
        <v>9</v>
      </c>
      <c r="M13" s="215" t="s">
        <v>101</v>
      </c>
      <c r="N13" s="215" t="s">
        <v>11</v>
      </c>
      <c r="O13" s="215" t="s">
        <v>12</v>
      </c>
      <c r="P13" s="215" t="s">
        <v>13</v>
      </c>
      <c r="Q13" s="215" t="s">
        <v>14</v>
      </c>
      <c r="R13" s="293"/>
    </row>
    <row r="14" spans="1:18" s="214" customFormat="1" ht="31.5" x14ac:dyDescent="0.25">
      <c r="A14" s="215" t="s">
        <v>140</v>
      </c>
      <c r="B14" s="215">
        <v>1</v>
      </c>
      <c r="C14" s="215">
        <v>2</v>
      </c>
      <c r="D14" s="262">
        <v>3</v>
      </c>
      <c r="E14" s="215">
        <v>5</v>
      </c>
      <c r="F14" s="215">
        <v>6</v>
      </c>
      <c r="G14" s="215">
        <v>7</v>
      </c>
      <c r="H14" s="215"/>
      <c r="I14" s="215">
        <v>8</v>
      </c>
      <c r="J14" s="215">
        <v>9</v>
      </c>
      <c r="K14" s="215">
        <v>10</v>
      </c>
      <c r="L14" s="215">
        <v>11</v>
      </c>
      <c r="M14" s="215">
        <v>12</v>
      </c>
      <c r="N14" s="215">
        <v>13</v>
      </c>
      <c r="O14" s="215">
        <v>14</v>
      </c>
      <c r="P14" s="215">
        <v>15</v>
      </c>
      <c r="Q14" s="215">
        <v>16</v>
      </c>
      <c r="R14" s="215" t="s">
        <v>138</v>
      </c>
    </row>
    <row r="15" spans="1:18" s="212" customFormat="1" ht="87" customHeight="1" x14ac:dyDescent="0.25">
      <c r="A15" s="294">
        <v>1</v>
      </c>
      <c r="B15" s="294" t="s">
        <v>139</v>
      </c>
      <c r="C15" s="287" t="s">
        <v>140</v>
      </c>
      <c r="D15" s="216" t="s">
        <v>106</v>
      </c>
      <c r="E15" s="215" t="s">
        <v>141</v>
      </c>
      <c r="F15" s="217">
        <v>1325.2</v>
      </c>
      <c r="G15" s="217">
        <v>1152.2</v>
      </c>
      <c r="H15" s="217">
        <v>8.6</v>
      </c>
      <c r="I15" s="217">
        <v>30.1</v>
      </c>
      <c r="J15" s="217">
        <v>522.20000000000005</v>
      </c>
      <c r="K15" s="217">
        <v>276.39999999999998</v>
      </c>
      <c r="L15" s="217">
        <v>9.1</v>
      </c>
      <c r="M15" s="218">
        <v>49.4</v>
      </c>
      <c r="N15" s="217">
        <v>12.9</v>
      </c>
      <c r="O15" s="217">
        <v>24.3</v>
      </c>
      <c r="P15" s="217">
        <v>722.2</v>
      </c>
      <c r="Q15" s="217">
        <v>1073.5999999999999</v>
      </c>
      <c r="R15" s="217">
        <f>SUM(F15:Q15)</f>
        <v>5206.2000000000007</v>
      </c>
    </row>
    <row r="16" spans="1:18" s="212" customFormat="1" ht="65.25" customHeight="1" x14ac:dyDescent="0.25">
      <c r="A16" s="295"/>
      <c r="B16" s="295"/>
      <c r="C16" s="288"/>
      <c r="D16" s="216" t="s">
        <v>108</v>
      </c>
      <c r="E16" s="219" t="s">
        <v>142</v>
      </c>
      <c r="F16" s="217">
        <v>0</v>
      </c>
      <c r="G16" s="217">
        <v>0</v>
      </c>
      <c r="H16" s="220">
        <v>0</v>
      </c>
      <c r="I16" s="217">
        <v>20000</v>
      </c>
      <c r="J16" s="217">
        <v>0</v>
      </c>
      <c r="K16" s="217">
        <v>0</v>
      </c>
      <c r="L16" s="217">
        <v>0</v>
      </c>
      <c r="M16" s="217">
        <v>0</v>
      </c>
      <c r="N16" s="217">
        <v>0</v>
      </c>
      <c r="O16" s="217">
        <v>0</v>
      </c>
      <c r="P16" s="217">
        <v>0</v>
      </c>
      <c r="Q16" s="217">
        <v>0</v>
      </c>
      <c r="R16" s="217">
        <f>SUM(F16:Q16)</f>
        <v>20000</v>
      </c>
    </row>
    <row r="17" spans="1:18" s="212" customFormat="1" ht="74.25" customHeight="1" x14ac:dyDescent="0.25">
      <c r="A17" s="295"/>
      <c r="B17" s="295"/>
      <c r="C17" s="288"/>
      <c r="D17" s="216" t="s">
        <v>109</v>
      </c>
      <c r="E17" s="215" t="s">
        <v>143</v>
      </c>
      <c r="F17" s="217">
        <v>0</v>
      </c>
      <c r="G17" s="220">
        <v>109480</v>
      </c>
      <c r="H17" s="220">
        <v>0</v>
      </c>
      <c r="I17" s="220">
        <v>0</v>
      </c>
      <c r="J17" s="217">
        <v>0</v>
      </c>
      <c r="K17" s="217">
        <v>0</v>
      </c>
      <c r="L17" s="217">
        <v>0</v>
      </c>
      <c r="M17" s="217">
        <v>0</v>
      </c>
      <c r="N17" s="217">
        <v>0</v>
      </c>
      <c r="O17" s="217">
        <v>0</v>
      </c>
      <c r="P17" s="217">
        <v>0</v>
      </c>
      <c r="Q17" s="217">
        <v>0</v>
      </c>
      <c r="R17" s="217">
        <f>SUM(F17:Q17)</f>
        <v>109480</v>
      </c>
    </row>
    <row r="18" spans="1:18" s="212" customFormat="1" ht="66.75" customHeight="1" x14ac:dyDescent="0.25">
      <c r="A18" s="295"/>
      <c r="B18" s="295"/>
      <c r="C18" s="288"/>
      <c r="D18" s="221" t="s">
        <v>110</v>
      </c>
      <c r="E18" s="219" t="s">
        <v>142</v>
      </c>
      <c r="F18" s="220">
        <v>1163720</v>
      </c>
      <c r="G18" s="220">
        <v>0</v>
      </c>
      <c r="H18" s="220">
        <v>0</v>
      </c>
      <c r="I18" s="220">
        <v>0</v>
      </c>
      <c r="J18" s="217">
        <v>0</v>
      </c>
      <c r="K18" s="217">
        <v>0</v>
      </c>
      <c r="L18" s="217">
        <v>0</v>
      </c>
      <c r="M18" s="217">
        <v>0</v>
      </c>
      <c r="N18" s="217">
        <v>0</v>
      </c>
      <c r="O18" s="217">
        <v>0</v>
      </c>
      <c r="P18" s="217">
        <v>0</v>
      </c>
      <c r="Q18" s="217">
        <v>0</v>
      </c>
      <c r="R18" s="217">
        <f>SUM(F18:Q18)</f>
        <v>1163720</v>
      </c>
    </row>
    <row r="19" spans="1:18" s="212" customFormat="1" ht="66.75" customHeight="1" x14ac:dyDescent="0.25">
      <c r="A19" s="295"/>
      <c r="B19" s="295"/>
      <c r="C19" s="288"/>
      <c r="D19" s="221" t="s">
        <v>144</v>
      </c>
      <c r="E19" s="299" t="s">
        <v>145</v>
      </c>
      <c r="F19" s="222" t="s">
        <v>140</v>
      </c>
      <c r="G19" s="222" t="s">
        <v>140</v>
      </c>
      <c r="H19" s="222" t="s">
        <v>140</v>
      </c>
      <c r="I19" s="222" t="s">
        <v>140</v>
      </c>
      <c r="J19" s="222" t="s">
        <v>140</v>
      </c>
      <c r="K19" s="222" t="s">
        <v>140</v>
      </c>
      <c r="L19" s="222" t="s">
        <v>140</v>
      </c>
      <c r="M19" s="222" t="s">
        <v>140</v>
      </c>
      <c r="N19" s="222" t="s">
        <v>140</v>
      </c>
      <c r="O19" s="222" t="s">
        <v>140</v>
      </c>
      <c r="P19" s="222" t="s">
        <v>140</v>
      </c>
      <c r="Q19" s="222" t="s">
        <v>140</v>
      </c>
      <c r="R19" s="222" t="s">
        <v>140</v>
      </c>
    </row>
    <row r="20" spans="1:18" s="212" customFormat="1" ht="15.75" x14ac:dyDescent="0.25">
      <c r="A20" s="295"/>
      <c r="B20" s="295"/>
      <c r="C20" s="288"/>
      <c r="D20" s="223" t="s">
        <v>146</v>
      </c>
      <c r="E20" s="300"/>
      <c r="F20" s="222" t="s">
        <v>140</v>
      </c>
      <c r="G20" s="222" t="s">
        <v>140</v>
      </c>
      <c r="H20" s="222" t="s">
        <v>140</v>
      </c>
      <c r="I20" s="222" t="s">
        <v>140</v>
      </c>
      <c r="J20" s="222" t="s">
        <v>140</v>
      </c>
      <c r="K20" s="222" t="s">
        <v>140</v>
      </c>
      <c r="L20" s="222" t="s">
        <v>140</v>
      </c>
      <c r="M20" s="222" t="s">
        <v>140</v>
      </c>
      <c r="N20" s="222" t="s">
        <v>140</v>
      </c>
      <c r="O20" s="222" t="s">
        <v>140</v>
      </c>
      <c r="P20" s="222" t="s">
        <v>140</v>
      </c>
      <c r="Q20" s="222" t="s">
        <v>140</v>
      </c>
      <c r="R20" s="222" t="s">
        <v>140</v>
      </c>
    </row>
    <row r="21" spans="1:18" s="212" customFormat="1" ht="31.5" x14ac:dyDescent="0.25">
      <c r="A21" s="295"/>
      <c r="B21" s="295"/>
      <c r="C21" s="288"/>
      <c r="D21" s="224" t="s">
        <v>147</v>
      </c>
      <c r="E21" s="300"/>
      <c r="F21" s="222" t="s">
        <v>140</v>
      </c>
      <c r="G21" s="222" t="s">
        <v>140</v>
      </c>
      <c r="H21" s="222" t="s">
        <v>140</v>
      </c>
      <c r="I21" s="222" t="s">
        <v>140</v>
      </c>
      <c r="J21" s="222" t="s">
        <v>140</v>
      </c>
      <c r="K21" s="222" t="s">
        <v>140</v>
      </c>
      <c r="L21" s="222" t="s">
        <v>140</v>
      </c>
      <c r="M21" s="222" t="s">
        <v>140</v>
      </c>
      <c r="N21" s="222" t="s">
        <v>140</v>
      </c>
      <c r="O21" s="222" t="s">
        <v>140</v>
      </c>
      <c r="P21" s="222" t="s">
        <v>140</v>
      </c>
      <c r="Q21" s="222" t="s">
        <v>140</v>
      </c>
      <c r="R21" s="222" t="s">
        <v>140</v>
      </c>
    </row>
    <row r="22" spans="1:18" s="212" customFormat="1" ht="15.75" x14ac:dyDescent="0.25">
      <c r="A22" s="295"/>
      <c r="B22" s="295"/>
      <c r="C22" s="288"/>
      <c r="D22" s="225" t="s">
        <v>148</v>
      </c>
      <c r="E22" s="300"/>
      <c r="F22" s="220">
        <v>0</v>
      </c>
      <c r="G22" s="226">
        <v>78161912.333333299</v>
      </c>
      <c r="H22" s="217">
        <v>0</v>
      </c>
      <c r="I22" s="220">
        <v>0</v>
      </c>
      <c r="J22" s="220">
        <v>0</v>
      </c>
      <c r="K22" s="220">
        <v>0</v>
      </c>
      <c r="L22" s="220">
        <v>0</v>
      </c>
      <c r="M22" s="220">
        <v>0</v>
      </c>
      <c r="N22" s="220">
        <v>0</v>
      </c>
      <c r="O22" s="220">
        <v>0</v>
      </c>
      <c r="P22" s="220">
        <v>0</v>
      </c>
      <c r="Q22" s="220">
        <v>0</v>
      </c>
      <c r="R22" s="217">
        <f>SUM(F22:Q22)</f>
        <v>78161912.333333299</v>
      </c>
    </row>
    <row r="23" spans="1:18" s="212" customFormat="1" ht="15.75" x14ac:dyDescent="0.25">
      <c r="A23" s="295"/>
      <c r="B23" s="295"/>
      <c r="C23" s="288"/>
      <c r="D23" s="225" t="s">
        <v>149</v>
      </c>
      <c r="E23" s="300"/>
      <c r="F23" s="220">
        <v>0</v>
      </c>
      <c r="G23" s="226">
        <v>16591125</v>
      </c>
      <c r="H23" s="217">
        <v>0</v>
      </c>
      <c r="I23" s="220">
        <v>0</v>
      </c>
      <c r="J23" s="220">
        <v>0</v>
      </c>
      <c r="K23" s="220">
        <v>0</v>
      </c>
      <c r="L23" s="220">
        <v>0</v>
      </c>
      <c r="M23" s="220">
        <v>0</v>
      </c>
      <c r="N23" s="220">
        <v>0</v>
      </c>
      <c r="O23" s="220">
        <v>0</v>
      </c>
      <c r="P23" s="220">
        <v>0</v>
      </c>
      <c r="Q23" s="220">
        <v>0</v>
      </c>
      <c r="R23" s="217">
        <f t="shared" ref="R23:R60" si="0">SUM(F23:Q23)</f>
        <v>16591125</v>
      </c>
    </row>
    <row r="24" spans="1:18" s="212" customFormat="1" ht="15.75" x14ac:dyDescent="0.25">
      <c r="A24" s="295"/>
      <c r="B24" s="295"/>
      <c r="C24" s="288"/>
      <c r="D24" s="225" t="s">
        <v>150</v>
      </c>
      <c r="E24" s="300"/>
      <c r="F24" s="220">
        <v>0</v>
      </c>
      <c r="G24" s="226">
        <v>13522129.916666668</v>
      </c>
      <c r="H24" s="217">
        <v>0</v>
      </c>
      <c r="I24" s="220">
        <v>0</v>
      </c>
      <c r="J24" s="220">
        <v>0</v>
      </c>
      <c r="K24" s="220">
        <v>0</v>
      </c>
      <c r="L24" s="220">
        <v>0</v>
      </c>
      <c r="M24" s="220">
        <v>0</v>
      </c>
      <c r="N24" s="220">
        <v>0</v>
      </c>
      <c r="O24" s="220">
        <v>0</v>
      </c>
      <c r="P24" s="220">
        <v>0</v>
      </c>
      <c r="Q24" s="220">
        <v>0</v>
      </c>
      <c r="R24" s="217">
        <f t="shared" si="0"/>
        <v>13522129.916666668</v>
      </c>
    </row>
    <row r="25" spans="1:18" s="212" customFormat="1" ht="15.75" x14ac:dyDescent="0.25">
      <c r="A25" s="295"/>
      <c r="B25" s="295"/>
      <c r="C25" s="288"/>
      <c r="D25" s="225" t="s">
        <v>151</v>
      </c>
      <c r="E25" s="300"/>
      <c r="F25" s="220">
        <v>0</v>
      </c>
      <c r="G25" s="226">
        <v>420840</v>
      </c>
      <c r="H25" s="217">
        <v>0</v>
      </c>
      <c r="I25" s="220">
        <v>0</v>
      </c>
      <c r="J25" s="220">
        <v>0</v>
      </c>
      <c r="K25" s="220">
        <v>0</v>
      </c>
      <c r="L25" s="220">
        <v>0</v>
      </c>
      <c r="M25" s="220">
        <v>0</v>
      </c>
      <c r="N25" s="220">
        <v>0</v>
      </c>
      <c r="O25" s="220">
        <v>0</v>
      </c>
      <c r="P25" s="220">
        <v>0</v>
      </c>
      <c r="Q25" s="220">
        <v>0</v>
      </c>
      <c r="R25" s="217">
        <f t="shared" si="0"/>
        <v>420840</v>
      </c>
    </row>
    <row r="26" spans="1:18" s="212" customFormat="1" ht="15.75" x14ac:dyDescent="0.25">
      <c r="A26" s="295"/>
      <c r="B26" s="295"/>
      <c r="C26" s="288"/>
      <c r="D26" s="225" t="s">
        <v>152</v>
      </c>
      <c r="E26" s="300"/>
      <c r="F26" s="220">
        <v>0</v>
      </c>
      <c r="G26" s="227">
        <v>23128007.196666665</v>
      </c>
      <c r="H26" s="217">
        <v>0</v>
      </c>
      <c r="I26" s="220">
        <v>0</v>
      </c>
      <c r="J26" s="220">
        <v>0</v>
      </c>
      <c r="K26" s="220">
        <v>0</v>
      </c>
      <c r="L26" s="220">
        <v>0</v>
      </c>
      <c r="M26" s="220">
        <v>0</v>
      </c>
      <c r="N26" s="220">
        <v>0</v>
      </c>
      <c r="O26" s="220">
        <v>0</v>
      </c>
      <c r="P26" s="220">
        <v>0</v>
      </c>
      <c r="Q26" s="220">
        <v>0</v>
      </c>
      <c r="R26" s="217">
        <f t="shared" si="0"/>
        <v>23128007.196666665</v>
      </c>
    </row>
    <row r="27" spans="1:18" s="212" customFormat="1" ht="15.75" x14ac:dyDescent="0.25">
      <c r="A27" s="295"/>
      <c r="B27" s="295"/>
      <c r="C27" s="288"/>
      <c r="D27" s="228" t="s">
        <v>153</v>
      </c>
      <c r="E27" s="300"/>
      <c r="F27" s="220">
        <v>0</v>
      </c>
      <c r="G27" s="229">
        <v>3932053.3333333335</v>
      </c>
      <c r="H27" s="217">
        <v>0</v>
      </c>
      <c r="I27" s="220">
        <v>0</v>
      </c>
      <c r="J27" s="220">
        <v>0</v>
      </c>
      <c r="K27" s="220">
        <v>0</v>
      </c>
      <c r="L27" s="220">
        <v>0</v>
      </c>
      <c r="M27" s="220">
        <v>0</v>
      </c>
      <c r="N27" s="220">
        <v>0</v>
      </c>
      <c r="O27" s="220">
        <v>0</v>
      </c>
      <c r="P27" s="220">
        <v>0</v>
      </c>
      <c r="Q27" s="220">
        <v>0</v>
      </c>
      <c r="R27" s="217">
        <f t="shared" si="0"/>
        <v>3932053.3333333335</v>
      </c>
    </row>
    <row r="28" spans="1:18" s="212" customFormat="1" ht="15.75" x14ac:dyDescent="0.25">
      <c r="A28" s="295"/>
      <c r="B28" s="295"/>
      <c r="C28" s="288"/>
      <c r="D28" s="225" t="s">
        <v>118</v>
      </c>
      <c r="E28" s="300"/>
      <c r="F28" s="220">
        <v>0</v>
      </c>
      <c r="G28" s="227">
        <v>98595267.520000011</v>
      </c>
      <c r="H28" s="217">
        <v>0</v>
      </c>
      <c r="I28" s="220">
        <v>0</v>
      </c>
      <c r="J28" s="220">
        <v>0</v>
      </c>
      <c r="K28" s="220">
        <v>0</v>
      </c>
      <c r="L28" s="220">
        <v>0</v>
      </c>
      <c r="M28" s="220">
        <v>0</v>
      </c>
      <c r="N28" s="220">
        <v>0</v>
      </c>
      <c r="O28" s="220">
        <v>0</v>
      </c>
      <c r="P28" s="220">
        <v>0</v>
      </c>
      <c r="Q28" s="220">
        <v>0</v>
      </c>
      <c r="R28" s="217">
        <f t="shared" si="0"/>
        <v>98595267.520000011</v>
      </c>
    </row>
    <row r="29" spans="1:18" s="212" customFormat="1" ht="15.75" x14ac:dyDescent="0.25">
      <c r="A29" s="295"/>
      <c r="B29" s="295"/>
      <c r="C29" s="288"/>
      <c r="D29" s="230" t="s">
        <v>154</v>
      </c>
      <c r="E29" s="300"/>
      <c r="F29" s="220">
        <v>0</v>
      </c>
      <c r="G29" s="231">
        <v>4303179</v>
      </c>
      <c r="H29" s="217">
        <v>0</v>
      </c>
      <c r="I29" s="220">
        <v>0</v>
      </c>
      <c r="J29" s="220">
        <v>0</v>
      </c>
      <c r="K29" s="220">
        <v>0</v>
      </c>
      <c r="L29" s="220">
        <v>0</v>
      </c>
      <c r="M29" s="220">
        <v>0</v>
      </c>
      <c r="N29" s="220">
        <v>0</v>
      </c>
      <c r="O29" s="220">
        <v>0</v>
      </c>
      <c r="P29" s="220">
        <v>0</v>
      </c>
      <c r="Q29" s="220">
        <v>0</v>
      </c>
      <c r="R29" s="217">
        <f t="shared" si="0"/>
        <v>4303179</v>
      </c>
    </row>
    <row r="30" spans="1:18" s="212" customFormat="1" ht="15.75" x14ac:dyDescent="0.25">
      <c r="A30" s="295"/>
      <c r="B30" s="295"/>
      <c r="C30" s="288"/>
      <c r="D30" s="225" t="s">
        <v>155</v>
      </c>
      <c r="E30" s="300"/>
      <c r="F30" s="220">
        <v>0</v>
      </c>
      <c r="G30" s="226">
        <v>4803302.4523809524</v>
      </c>
      <c r="H30" s="217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0">
        <v>0</v>
      </c>
      <c r="Q30" s="220">
        <v>0</v>
      </c>
      <c r="R30" s="217">
        <f t="shared" si="0"/>
        <v>4803302.4523809524</v>
      </c>
    </row>
    <row r="31" spans="1:18" s="212" customFormat="1" ht="15.75" x14ac:dyDescent="0.25">
      <c r="A31" s="295"/>
      <c r="B31" s="295"/>
      <c r="C31" s="288"/>
      <c r="D31" s="225" t="s">
        <v>156</v>
      </c>
      <c r="E31" s="300"/>
      <c r="F31" s="220">
        <v>0</v>
      </c>
      <c r="G31" s="226">
        <v>4483010</v>
      </c>
      <c r="H31" s="217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0">
        <v>0</v>
      </c>
      <c r="Q31" s="220">
        <v>0</v>
      </c>
      <c r="R31" s="217">
        <f t="shared" si="0"/>
        <v>4483010</v>
      </c>
    </row>
    <row r="32" spans="1:18" s="212" customFormat="1" ht="15.75" x14ac:dyDescent="0.25">
      <c r="A32" s="295"/>
      <c r="B32" s="295"/>
      <c r="C32" s="288"/>
      <c r="D32" s="230" t="s">
        <v>157</v>
      </c>
      <c r="E32" s="300"/>
      <c r="F32" s="220">
        <v>0</v>
      </c>
      <c r="G32" s="227">
        <v>1454976.3333333333</v>
      </c>
      <c r="H32" s="217">
        <v>0</v>
      </c>
      <c r="I32" s="220">
        <v>0</v>
      </c>
      <c r="J32" s="220">
        <v>0</v>
      </c>
      <c r="K32" s="220">
        <v>0</v>
      </c>
      <c r="L32" s="220">
        <v>0</v>
      </c>
      <c r="M32" s="220">
        <v>0</v>
      </c>
      <c r="N32" s="220">
        <v>0</v>
      </c>
      <c r="O32" s="220">
        <v>0</v>
      </c>
      <c r="P32" s="220">
        <v>0</v>
      </c>
      <c r="Q32" s="220">
        <v>0</v>
      </c>
      <c r="R32" s="217">
        <f t="shared" si="0"/>
        <v>1454976.3333333333</v>
      </c>
    </row>
    <row r="33" spans="1:18" s="212" customFormat="1" ht="15.75" x14ac:dyDescent="0.25">
      <c r="A33" s="295"/>
      <c r="B33" s="295"/>
      <c r="C33" s="288"/>
      <c r="D33" s="230" t="s">
        <v>158</v>
      </c>
      <c r="E33" s="300"/>
      <c r="F33" s="220">
        <v>0</v>
      </c>
      <c r="G33" s="227">
        <v>1021878.8333333334</v>
      </c>
      <c r="H33" s="217">
        <v>0</v>
      </c>
      <c r="I33" s="220">
        <v>0</v>
      </c>
      <c r="J33" s="220">
        <v>0</v>
      </c>
      <c r="K33" s="220">
        <v>0</v>
      </c>
      <c r="L33" s="220">
        <v>0</v>
      </c>
      <c r="M33" s="220">
        <v>0</v>
      </c>
      <c r="N33" s="220">
        <v>0</v>
      </c>
      <c r="O33" s="220">
        <v>0</v>
      </c>
      <c r="P33" s="220">
        <v>0</v>
      </c>
      <c r="Q33" s="220">
        <v>0</v>
      </c>
      <c r="R33" s="217">
        <f t="shared" si="0"/>
        <v>1021878.8333333334</v>
      </c>
    </row>
    <row r="34" spans="1:18" s="212" customFormat="1" ht="15.75" x14ac:dyDescent="0.25">
      <c r="A34" s="295"/>
      <c r="B34" s="295"/>
      <c r="C34" s="288"/>
      <c r="D34" s="230" t="s">
        <v>159</v>
      </c>
      <c r="E34" s="300"/>
      <c r="F34" s="220">
        <v>0</v>
      </c>
      <c r="G34" s="227">
        <v>4527769.5066666668</v>
      </c>
      <c r="H34" s="217">
        <v>0</v>
      </c>
      <c r="I34" s="220">
        <v>0</v>
      </c>
      <c r="J34" s="220">
        <v>0</v>
      </c>
      <c r="K34" s="220">
        <v>0</v>
      </c>
      <c r="L34" s="220">
        <v>0</v>
      </c>
      <c r="M34" s="220">
        <v>0</v>
      </c>
      <c r="N34" s="220">
        <v>0</v>
      </c>
      <c r="O34" s="220">
        <v>0</v>
      </c>
      <c r="P34" s="220">
        <v>0</v>
      </c>
      <c r="Q34" s="220">
        <v>0</v>
      </c>
      <c r="R34" s="217">
        <f t="shared" si="0"/>
        <v>4527769.5066666668</v>
      </c>
    </row>
    <row r="35" spans="1:18" s="212" customFormat="1" ht="15.75" x14ac:dyDescent="0.25">
      <c r="A35" s="295"/>
      <c r="B35" s="295"/>
      <c r="C35" s="288"/>
      <c r="D35" s="230" t="s">
        <v>160</v>
      </c>
      <c r="E35" s="300"/>
      <c r="F35" s="220">
        <v>0</v>
      </c>
      <c r="G35" s="227">
        <v>1077496.7533333334</v>
      </c>
      <c r="H35" s="217">
        <v>0</v>
      </c>
      <c r="I35" s="220">
        <v>0</v>
      </c>
      <c r="J35" s="220">
        <v>0</v>
      </c>
      <c r="K35" s="220">
        <v>0</v>
      </c>
      <c r="L35" s="220">
        <v>0</v>
      </c>
      <c r="M35" s="220">
        <v>0</v>
      </c>
      <c r="N35" s="220">
        <v>0</v>
      </c>
      <c r="O35" s="220">
        <v>0</v>
      </c>
      <c r="P35" s="220">
        <v>0</v>
      </c>
      <c r="Q35" s="220">
        <v>0</v>
      </c>
      <c r="R35" s="217">
        <f>SUM(F35:Q35)</f>
        <v>1077496.7533333334</v>
      </c>
    </row>
    <row r="36" spans="1:18" s="212" customFormat="1" ht="15.75" x14ac:dyDescent="0.25">
      <c r="A36" s="295"/>
      <c r="B36" s="295"/>
      <c r="C36" s="288"/>
      <c r="D36" s="230" t="s">
        <v>161</v>
      </c>
      <c r="E36" s="300"/>
      <c r="F36" s="220">
        <v>0</v>
      </c>
      <c r="G36" s="227">
        <v>1151446.7533333334</v>
      </c>
      <c r="H36" s="217">
        <v>0</v>
      </c>
      <c r="I36" s="220">
        <v>0</v>
      </c>
      <c r="J36" s="220">
        <v>0</v>
      </c>
      <c r="K36" s="220">
        <v>0</v>
      </c>
      <c r="L36" s="220">
        <v>0</v>
      </c>
      <c r="M36" s="220">
        <v>0</v>
      </c>
      <c r="N36" s="220">
        <v>0</v>
      </c>
      <c r="O36" s="220">
        <v>0</v>
      </c>
      <c r="P36" s="220">
        <v>0</v>
      </c>
      <c r="Q36" s="220">
        <v>0</v>
      </c>
      <c r="R36" s="217">
        <f t="shared" si="0"/>
        <v>1151446.7533333334</v>
      </c>
    </row>
    <row r="37" spans="1:18" s="212" customFormat="1" ht="15.75" x14ac:dyDescent="0.25">
      <c r="A37" s="295"/>
      <c r="B37" s="295"/>
      <c r="C37" s="288"/>
      <c r="D37" s="228" t="s">
        <v>162</v>
      </c>
      <c r="E37" s="300"/>
      <c r="F37" s="220">
        <v>0</v>
      </c>
      <c r="G37" s="229">
        <v>86246056.520000026</v>
      </c>
      <c r="H37" s="217">
        <v>0</v>
      </c>
      <c r="I37" s="220">
        <v>0</v>
      </c>
      <c r="J37" s="220">
        <v>0</v>
      </c>
      <c r="K37" s="220">
        <v>0</v>
      </c>
      <c r="L37" s="220">
        <v>0</v>
      </c>
      <c r="M37" s="220">
        <v>0</v>
      </c>
      <c r="N37" s="220">
        <v>0</v>
      </c>
      <c r="O37" s="220">
        <v>0</v>
      </c>
      <c r="P37" s="220">
        <v>0</v>
      </c>
      <c r="Q37" s="220">
        <v>0</v>
      </c>
      <c r="R37" s="217">
        <f t="shared" si="0"/>
        <v>86246056.520000026</v>
      </c>
    </row>
    <row r="38" spans="1:18" s="212" customFormat="1" ht="15.75" x14ac:dyDescent="0.25">
      <c r="A38" s="295"/>
      <c r="B38" s="295"/>
      <c r="C38" s="288"/>
      <c r="D38" s="230" t="s">
        <v>163</v>
      </c>
      <c r="E38" s="300"/>
      <c r="F38" s="220">
        <v>0</v>
      </c>
      <c r="G38" s="231">
        <v>15475644.591666667</v>
      </c>
      <c r="H38" s="217">
        <v>0</v>
      </c>
      <c r="I38" s="220">
        <v>0</v>
      </c>
      <c r="J38" s="220">
        <v>0</v>
      </c>
      <c r="K38" s="220">
        <v>0</v>
      </c>
      <c r="L38" s="220">
        <v>0</v>
      </c>
      <c r="M38" s="220">
        <v>0</v>
      </c>
      <c r="N38" s="220">
        <v>0</v>
      </c>
      <c r="O38" s="220">
        <v>0</v>
      </c>
      <c r="P38" s="220">
        <v>0</v>
      </c>
      <c r="Q38" s="220">
        <v>0</v>
      </c>
      <c r="R38" s="217">
        <f t="shared" si="0"/>
        <v>15475644.591666667</v>
      </c>
    </row>
    <row r="39" spans="1:18" s="212" customFormat="1" ht="31.5" x14ac:dyDescent="0.25">
      <c r="A39" s="295"/>
      <c r="B39" s="295"/>
      <c r="C39" s="288"/>
      <c r="D39" s="232" t="s">
        <v>164</v>
      </c>
      <c r="E39" s="300"/>
      <c r="F39" s="222" t="s">
        <v>140</v>
      </c>
      <c r="G39" s="222" t="s">
        <v>140</v>
      </c>
      <c r="H39" s="222" t="s">
        <v>140</v>
      </c>
      <c r="I39" s="222" t="s">
        <v>140</v>
      </c>
      <c r="J39" s="222" t="s">
        <v>140</v>
      </c>
      <c r="K39" s="222" t="s">
        <v>140</v>
      </c>
      <c r="L39" s="222" t="s">
        <v>140</v>
      </c>
      <c r="M39" s="222" t="s">
        <v>140</v>
      </c>
      <c r="N39" s="222" t="s">
        <v>140</v>
      </c>
      <c r="O39" s="222" t="s">
        <v>140</v>
      </c>
      <c r="P39" s="222" t="s">
        <v>140</v>
      </c>
      <c r="Q39" s="222" t="s">
        <v>140</v>
      </c>
      <c r="R39" s="222" t="s">
        <v>140</v>
      </c>
    </row>
    <row r="40" spans="1:18" s="212" customFormat="1" ht="15.75" x14ac:dyDescent="0.25">
      <c r="A40" s="295"/>
      <c r="B40" s="295"/>
      <c r="C40" s="288"/>
      <c r="D40" s="233" t="s">
        <v>165</v>
      </c>
      <c r="E40" s="300"/>
      <c r="F40" s="220">
        <v>0</v>
      </c>
      <c r="G40" s="234">
        <v>594496.34</v>
      </c>
      <c r="H40" s="217">
        <v>0</v>
      </c>
      <c r="I40" s="220">
        <v>0</v>
      </c>
      <c r="J40" s="220">
        <v>0</v>
      </c>
      <c r="K40" s="220">
        <v>0</v>
      </c>
      <c r="L40" s="220">
        <v>0</v>
      </c>
      <c r="M40" s="220">
        <v>0</v>
      </c>
      <c r="N40" s="220">
        <v>0</v>
      </c>
      <c r="O40" s="220">
        <v>0</v>
      </c>
      <c r="P40" s="220">
        <v>0</v>
      </c>
      <c r="Q40" s="220">
        <v>0</v>
      </c>
      <c r="R40" s="217">
        <f t="shared" si="0"/>
        <v>594496.34</v>
      </c>
    </row>
    <row r="41" spans="1:18" s="212" customFormat="1" ht="15.75" x14ac:dyDescent="0.25">
      <c r="A41" s="295"/>
      <c r="B41" s="295"/>
      <c r="C41" s="288"/>
      <c r="D41" s="235" t="s">
        <v>166</v>
      </c>
      <c r="E41" s="300"/>
      <c r="F41" s="220">
        <v>0</v>
      </c>
      <c r="G41" s="227">
        <v>510544772.27666646</v>
      </c>
      <c r="H41" s="217">
        <v>0</v>
      </c>
      <c r="I41" s="220">
        <v>0</v>
      </c>
      <c r="J41" s="220">
        <v>0</v>
      </c>
      <c r="K41" s="220">
        <v>0</v>
      </c>
      <c r="L41" s="220">
        <v>0</v>
      </c>
      <c r="M41" s="220">
        <v>0</v>
      </c>
      <c r="N41" s="220">
        <v>0</v>
      </c>
      <c r="O41" s="220">
        <v>0</v>
      </c>
      <c r="P41" s="220">
        <v>0</v>
      </c>
      <c r="Q41" s="220">
        <v>0</v>
      </c>
      <c r="R41" s="217">
        <f t="shared" si="0"/>
        <v>510544772.27666646</v>
      </c>
    </row>
    <row r="42" spans="1:18" s="212" customFormat="1" ht="15.75" x14ac:dyDescent="0.25">
      <c r="A42" s="295"/>
      <c r="B42" s="295"/>
      <c r="C42" s="288"/>
      <c r="D42" s="235" t="s">
        <v>167</v>
      </c>
      <c r="E42" s="300"/>
      <c r="F42" s="220">
        <v>0</v>
      </c>
      <c r="G42" s="227">
        <v>13531669.333333334</v>
      </c>
      <c r="H42" s="217">
        <v>0</v>
      </c>
      <c r="I42" s="220">
        <v>0</v>
      </c>
      <c r="J42" s="220">
        <v>0</v>
      </c>
      <c r="K42" s="220">
        <v>0</v>
      </c>
      <c r="L42" s="220">
        <v>0</v>
      </c>
      <c r="M42" s="220">
        <v>0</v>
      </c>
      <c r="N42" s="220">
        <v>0</v>
      </c>
      <c r="O42" s="220">
        <v>0</v>
      </c>
      <c r="P42" s="220">
        <v>0</v>
      </c>
      <c r="Q42" s="220">
        <v>0</v>
      </c>
      <c r="R42" s="217">
        <f t="shared" si="0"/>
        <v>13531669.333333334</v>
      </c>
    </row>
    <row r="43" spans="1:18" s="212" customFormat="1" ht="15.75" x14ac:dyDescent="0.25">
      <c r="A43" s="295"/>
      <c r="B43" s="295"/>
      <c r="C43" s="288"/>
      <c r="D43" s="233" t="s">
        <v>168</v>
      </c>
      <c r="E43" s="300"/>
      <c r="F43" s="220">
        <v>0</v>
      </c>
      <c r="G43" s="234">
        <v>24254706.666666668</v>
      </c>
      <c r="H43" s="217">
        <v>0</v>
      </c>
      <c r="I43" s="220">
        <v>0</v>
      </c>
      <c r="J43" s="220">
        <v>0</v>
      </c>
      <c r="K43" s="220">
        <v>0</v>
      </c>
      <c r="L43" s="220">
        <v>0</v>
      </c>
      <c r="M43" s="220">
        <v>0</v>
      </c>
      <c r="N43" s="220">
        <v>0</v>
      </c>
      <c r="O43" s="220">
        <v>0</v>
      </c>
      <c r="P43" s="220">
        <v>0</v>
      </c>
      <c r="Q43" s="220">
        <v>0</v>
      </c>
      <c r="R43" s="217">
        <f t="shared" si="0"/>
        <v>24254706.666666668</v>
      </c>
    </row>
    <row r="44" spans="1:18" s="212" customFormat="1" ht="15.75" x14ac:dyDescent="0.25">
      <c r="A44" s="295"/>
      <c r="B44" s="295"/>
      <c r="C44" s="288"/>
      <c r="D44" s="235" t="s">
        <v>169</v>
      </c>
      <c r="E44" s="300"/>
      <c r="F44" s="220">
        <v>0</v>
      </c>
      <c r="G44" s="227">
        <v>13775558.833333338</v>
      </c>
      <c r="H44" s="217">
        <v>0</v>
      </c>
      <c r="I44" s="220">
        <v>0</v>
      </c>
      <c r="J44" s="220">
        <v>0</v>
      </c>
      <c r="K44" s="220">
        <v>0</v>
      </c>
      <c r="L44" s="220">
        <v>0</v>
      </c>
      <c r="M44" s="220">
        <v>0</v>
      </c>
      <c r="N44" s="220">
        <v>0</v>
      </c>
      <c r="O44" s="220">
        <v>0</v>
      </c>
      <c r="P44" s="220">
        <v>0</v>
      </c>
      <c r="Q44" s="220">
        <v>0</v>
      </c>
      <c r="R44" s="217">
        <f t="shared" si="0"/>
        <v>13775558.833333338</v>
      </c>
    </row>
    <row r="45" spans="1:18" s="212" customFormat="1" ht="15.75" x14ac:dyDescent="0.25">
      <c r="A45" s="295"/>
      <c r="B45" s="295"/>
      <c r="C45" s="288"/>
      <c r="D45" s="235" t="s">
        <v>170</v>
      </c>
      <c r="E45" s="300"/>
      <c r="F45" s="220">
        <v>0</v>
      </c>
      <c r="G45" s="234">
        <v>15136333.235185184</v>
      </c>
      <c r="H45" s="217">
        <v>0</v>
      </c>
      <c r="I45" s="220">
        <v>0</v>
      </c>
      <c r="J45" s="220">
        <v>0</v>
      </c>
      <c r="K45" s="220">
        <v>0</v>
      </c>
      <c r="L45" s="220">
        <v>0</v>
      </c>
      <c r="M45" s="220">
        <v>0</v>
      </c>
      <c r="N45" s="220">
        <v>0</v>
      </c>
      <c r="O45" s="220">
        <v>0</v>
      </c>
      <c r="P45" s="220">
        <v>0</v>
      </c>
      <c r="Q45" s="220">
        <v>0</v>
      </c>
      <c r="R45" s="217">
        <f t="shared" si="0"/>
        <v>15136333.235185184</v>
      </c>
    </row>
    <row r="46" spans="1:18" s="212" customFormat="1" ht="15.75" x14ac:dyDescent="0.25">
      <c r="A46" s="295"/>
      <c r="B46" s="295"/>
      <c r="C46" s="288"/>
      <c r="D46" s="235" t="s">
        <v>171</v>
      </c>
      <c r="E46" s="300"/>
      <c r="F46" s="220">
        <v>0</v>
      </c>
      <c r="G46" s="234">
        <v>2992168.6666666665</v>
      </c>
      <c r="H46" s="217">
        <v>0</v>
      </c>
      <c r="I46" s="220">
        <v>0</v>
      </c>
      <c r="J46" s="220">
        <v>0</v>
      </c>
      <c r="K46" s="220">
        <v>0</v>
      </c>
      <c r="L46" s="220">
        <v>0</v>
      </c>
      <c r="M46" s="220">
        <v>0</v>
      </c>
      <c r="N46" s="220">
        <v>0</v>
      </c>
      <c r="O46" s="220">
        <v>0</v>
      </c>
      <c r="P46" s="220">
        <v>0</v>
      </c>
      <c r="Q46" s="220">
        <v>0</v>
      </c>
      <c r="R46" s="217">
        <f t="shared" si="0"/>
        <v>2992168.6666666665</v>
      </c>
    </row>
    <row r="47" spans="1:18" s="212" customFormat="1" ht="15.75" x14ac:dyDescent="0.25">
      <c r="A47" s="295"/>
      <c r="B47" s="295"/>
      <c r="C47" s="288"/>
      <c r="D47" s="235" t="s">
        <v>172</v>
      </c>
      <c r="E47" s="300"/>
      <c r="F47" s="220">
        <v>0</v>
      </c>
      <c r="G47" s="234">
        <v>43529946.064000003</v>
      </c>
      <c r="H47" s="217">
        <v>0</v>
      </c>
      <c r="I47" s="220">
        <v>0</v>
      </c>
      <c r="J47" s="220">
        <v>0</v>
      </c>
      <c r="K47" s="220">
        <v>0</v>
      </c>
      <c r="L47" s="220">
        <v>0</v>
      </c>
      <c r="M47" s="220">
        <v>0</v>
      </c>
      <c r="N47" s="220">
        <v>0</v>
      </c>
      <c r="O47" s="220">
        <v>0</v>
      </c>
      <c r="P47" s="220">
        <v>0</v>
      </c>
      <c r="Q47" s="220">
        <v>0</v>
      </c>
      <c r="R47" s="217">
        <f t="shared" si="0"/>
        <v>43529946.064000003</v>
      </c>
    </row>
    <row r="48" spans="1:18" s="212" customFormat="1" ht="15.75" x14ac:dyDescent="0.25">
      <c r="A48" s="295"/>
      <c r="B48" s="295"/>
      <c r="C48" s="288"/>
      <c r="D48" s="235" t="s">
        <v>173</v>
      </c>
      <c r="E48" s="300"/>
      <c r="F48" s="220">
        <v>0</v>
      </c>
      <c r="G48" s="234">
        <v>10488184.166666666</v>
      </c>
      <c r="H48" s="217">
        <v>0</v>
      </c>
      <c r="I48" s="220">
        <v>0</v>
      </c>
      <c r="J48" s="220">
        <v>0</v>
      </c>
      <c r="K48" s="220">
        <v>0</v>
      </c>
      <c r="L48" s="220">
        <v>0</v>
      </c>
      <c r="M48" s="220">
        <v>0</v>
      </c>
      <c r="N48" s="220">
        <v>0</v>
      </c>
      <c r="O48" s="220">
        <v>0</v>
      </c>
      <c r="P48" s="220">
        <v>0</v>
      </c>
      <c r="Q48" s="220">
        <v>0</v>
      </c>
      <c r="R48" s="217">
        <f t="shared" si="0"/>
        <v>10488184.166666666</v>
      </c>
    </row>
    <row r="49" spans="1:18" s="212" customFormat="1" ht="15.75" x14ac:dyDescent="0.25">
      <c r="A49" s="295"/>
      <c r="B49" s="295"/>
      <c r="C49" s="288"/>
      <c r="D49" s="235" t="s">
        <v>174</v>
      </c>
      <c r="E49" s="300"/>
      <c r="F49" s="220">
        <v>0</v>
      </c>
      <c r="G49" s="234">
        <v>3779977.625</v>
      </c>
      <c r="H49" s="217">
        <v>0</v>
      </c>
      <c r="I49" s="220">
        <v>0</v>
      </c>
      <c r="J49" s="220">
        <v>0</v>
      </c>
      <c r="K49" s="220">
        <v>0</v>
      </c>
      <c r="L49" s="220">
        <v>0</v>
      </c>
      <c r="M49" s="220">
        <v>0</v>
      </c>
      <c r="N49" s="220">
        <v>0</v>
      </c>
      <c r="O49" s="220">
        <v>0</v>
      </c>
      <c r="P49" s="220">
        <v>0</v>
      </c>
      <c r="Q49" s="220">
        <v>0</v>
      </c>
      <c r="R49" s="217">
        <f t="shared" si="0"/>
        <v>3779977.625</v>
      </c>
    </row>
    <row r="50" spans="1:18" s="212" customFormat="1" ht="15.75" x14ac:dyDescent="0.25">
      <c r="A50" s="295"/>
      <c r="B50" s="295"/>
      <c r="C50" s="288"/>
      <c r="D50" s="235" t="s">
        <v>175</v>
      </c>
      <c r="E50" s="300"/>
      <c r="F50" s="220">
        <v>0</v>
      </c>
      <c r="G50" s="234">
        <v>11286285.07</v>
      </c>
      <c r="H50" s="217">
        <v>0</v>
      </c>
      <c r="I50" s="220">
        <v>0</v>
      </c>
      <c r="J50" s="220">
        <v>0</v>
      </c>
      <c r="K50" s="220">
        <v>0</v>
      </c>
      <c r="L50" s="220">
        <v>0</v>
      </c>
      <c r="M50" s="220">
        <v>0</v>
      </c>
      <c r="N50" s="220">
        <v>0</v>
      </c>
      <c r="O50" s="220">
        <v>0</v>
      </c>
      <c r="P50" s="220">
        <v>0</v>
      </c>
      <c r="Q50" s="220">
        <v>0</v>
      </c>
      <c r="R50" s="217">
        <f t="shared" si="0"/>
        <v>11286285.07</v>
      </c>
    </row>
    <row r="51" spans="1:18" s="212" customFormat="1" ht="15.75" x14ac:dyDescent="0.25">
      <c r="A51" s="295"/>
      <c r="B51" s="295"/>
      <c r="C51" s="288"/>
      <c r="D51" s="233" t="s">
        <v>176</v>
      </c>
      <c r="E51" s="300"/>
      <c r="F51" s="220">
        <v>0</v>
      </c>
      <c r="G51" s="234">
        <v>3648886.66</v>
      </c>
      <c r="H51" s="217">
        <v>0</v>
      </c>
      <c r="I51" s="220">
        <v>0</v>
      </c>
      <c r="J51" s="220">
        <v>0</v>
      </c>
      <c r="K51" s="220">
        <v>0</v>
      </c>
      <c r="L51" s="220">
        <v>0</v>
      </c>
      <c r="M51" s="220">
        <v>0</v>
      </c>
      <c r="N51" s="220">
        <v>0</v>
      </c>
      <c r="O51" s="220">
        <v>0</v>
      </c>
      <c r="P51" s="220">
        <v>0</v>
      </c>
      <c r="Q51" s="220">
        <v>0</v>
      </c>
      <c r="R51" s="217">
        <f t="shared" si="0"/>
        <v>3648886.66</v>
      </c>
    </row>
    <row r="52" spans="1:18" s="212" customFormat="1" ht="15.75" x14ac:dyDescent="0.25">
      <c r="A52" s="295"/>
      <c r="B52" s="295"/>
      <c r="C52" s="288"/>
      <c r="D52" s="235" t="s">
        <v>177</v>
      </c>
      <c r="E52" s="300"/>
      <c r="F52" s="220">
        <v>0</v>
      </c>
      <c r="G52" s="234">
        <v>12894952.02</v>
      </c>
      <c r="H52" s="217">
        <v>0</v>
      </c>
      <c r="I52" s="220">
        <v>0</v>
      </c>
      <c r="J52" s="220">
        <v>0</v>
      </c>
      <c r="K52" s="220">
        <v>0</v>
      </c>
      <c r="L52" s="220">
        <v>0</v>
      </c>
      <c r="M52" s="220">
        <v>0</v>
      </c>
      <c r="N52" s="220">
        <v>0</v>
      </c>
      <c r="O52" s="220">
        <v>0</v>
      </c>
      <c r="P52" s="220">
        <v>0</v>
      </c>
      <c r="Q52" s="220">
        <v>0</v>
      </c>
      <c r="R52" s="217">
        <f t="shared" si="0"/>
        <v>12894952.02</v>
      </c>
    </row>
    <row r="53" spans="1:18" s="212" customFormat="1" ht="15.75" x14ac:dyDescent="0.25">
      <c r="A53" s="295"/>
      <c r="B53" s="295"/>
      <c r="C53" s="288"/>
      <c r="D53" s="235" t="s">
        <v>178</v>
      </c>
      <c r="E53" s="300"/>
      <c r="F53" s="220">
        <v>0</v>
      </c>
      <c r="G53" s="234">
        <v>6699538.46</v>
      </c>
      <c r="H53" s="217">
        <v>0</v>
      </c>
      <c r="I53" s="220">
        <v>0</v>
      </c>
      <c r="J53" s="220">
        <v>0</v>
      </c>
      <c r="K53" s="220">
        <v>0</v>
      </c>
      <c r="L53" s="220">
        <v>0</v>
      </c>
      <c r="M53" s="220">
        <v>0</v>
      </c>
      <c r="N53" s="220">
        <v>0</v>
      </c>
      <c r="O53" s="220">
        <v>0</v>
      </c>
      <c r="P53" s="220">
        <v>0</v>
      </c>
      <c r="Q53" s="220">
        <v>0</v>
      </c>
      <c r="R53" s="217">
        <f t="shared" si="0"/>
        <v>6699538.46</v>
      </c>
    </row>
    <row r="54" spans="1:18" s="212" customFormat="1" ht="15.75" x14ac:dyDescent="0.25">
      <c r="A54" s="295"/>
      <c r="B54" s="295"/>
      <c r="C54" s="288"/>
      <c r="D54" s="235" t="s">
        <v>117</v>
      </c>
      <c r="E54" s="300"/>
      <c r="F54" s="220">
        <v>0</v>
      </c>
      <c r="G54" s="234">
        <v>14207484.42</v>
      </c>
      <c r="H54" s="217">
        <v>0</v>
      </c>
      <c r="I54" s="220">
        <v>0</v>
      </c>
      <c r="J54" s="220">
        <v>0</v>
      </c>
      <c r="K54" s="220">
        <v>0</v>
      </c>
      <c r="L54" s="220">
        <v>0</v>
      </c>
      <c r="M54" s="220">
        <v>0</v>
      </c>
      <c r="N54" s="220">
        <v>0</v>
      </c>
      <c r="O54" s="220">
        <v>0</v>
      </c>
      <c r="P54" s="220">
        <v>0</v>
      </c>
      <c r="Q54" s="220">
        <v>0</v>
      </c>
      <c r="R54" s="217">
        <f t="shared" si="0"/>
        <v>14207484.42</v>
      </c>
    </row>
    <row r="55" spans="1:18" s="212" customFormat="1" ht="15.75" x14ac:dyDescent="0.25">
      <c r="A55" s="295"/>
      <c r="B55" s="295"/>
      <c r="C55" s="288"/>
      <c r="D55" s="235" t="s">
        <v>179</v>
      </c>
      <c r="E55" s="300"/>
      <c r="F55" s="220">
        <v>0</v>
      </c>
      <c r="G55" s="234">
        <v>4056000</v>
      </c>
      <c r="H55" s="217">
        <v>0</v>
      </c>
      <c r="I55" s="220">
        <v>0</v>
      </c>
      <c r="J55" s="220">
        <v>0</v>
      </c>
      <c r="K55" s="220">
        <v>0</v>
      </c>
      <c r="L55" s="220">
        <v>0</v>
      </c>
      <c r="M55" s="220">
        <v>0</v>
      </c>
      <c r="N55" s="220">
        <v>0</v>
      </c>
      <c r="O55" s="220">
        <v>0</v>
      </c>
      <c r="P55" s="220">
        <v>0</v>
      </c>
      <c r="Q55" s="220">
        <v>0</v>
      </c>
      <c r="R55" s="217">
        <f t="shared" si="0"/>
        <v>4056000</v>
      </c>
    </row>
    <row r="56" spans="1:18" s="212" customFormat="1" ht="15.75" x14ac:dyDescent="0.25">
      <c r="A56" s="295"/>
      <c r="B56" s="295"/>
      <c r="C56" s="288"/>
      <c r="D56" s="235" t="s">
        <v>180</v>
      </c>
      <c r="E56" s="300"/>
      <c r="F56" s="220">
        <v>0</v>
      </c>
      <c r="G56" s="234">
        <v>16288813.083333332</v>
      </c>
      <c r="H56" s="217">
        <v>0</v>
      </c>
      <c r="I56" s="220">
        <v>0</v>
      </c>
      <c r="J56" s="220">
        <v>0</v>
      </c>
      <c r="K56" s="220">
        <v>0</v>
      </c>
      <c r="L56" s="220">
        <v>0</v>
      </c>
      <c r="M56" s="220">
        <v>0</v>
      </c>
      <c r="N56" s="220">
        <v>0</v>
      </c>
      <c r="O56" s="220">
        <v>0</v>
      </c>
      <c r="P56" s="220">
        <v>0</v>
      </c>
      <c r="Q56" s="220">
        <v>0</v>
      </c>
      <c r="R56" s="217">
        <f t="shared" si="0"/>
        <v>16288813.083333332</v>
      </c>
    </row>
    <row r="57" spans="1:18" s="212" customFormat="1" ht="15.75" x14ac:dyDescent="0.25">
      <c r="A57" s="295"/>
      <c r="B57" s="295"/>
      <c r="C57" s="288"/>
      <c r="D57" s="236" t="s">
        <v>181</v>
      </c>
      <c r="E57" s="300"/>
      <c r="F57" s="220">
        <v>0</v>
      </c>
      <c r="G57" s="234">
        <v>11528300.000000007</v>
      </c>
      <c r="H57" s="217">
        <v>0</v>
      </c>
      <c r="I57" s="220">
        <v>0</v>
      </c>
      <c r="J57" s="220">
        <v>0</v>
      </c>
      <c r="K57" s="220">
        <v>0</v>
      </c>
      <c r="L57" s="220">
        <v>0</v>
      </c>
      <c r="M57" s="220">
        <v>0</v>
      </c>
      <c r="N57" s="220">
        <v>0</v>
      </c>
      <c r="O57" s="220">
        <v>0</v>
      </c>
      <c r="P57" s="220">
        <v>0</v>
      </c>
      <c r="Q57" s="220">
        <v>0</v>
      </c>
      <c r="R57" s="217">
        <f t="shared" si="0"/>
        <v>11528300.000000007</v>
      </c>
    </row>
    <row r="58" spans="1:18" s="212" customFormat="1" ht="15.75" x14ac:dyDescent="0.25">
      <c r="A58" s="295"/>
      <c r="B58" s="295"/>
      <c r="C58" s="288"/>
      <c r="D58" s="233" t="s">
        <v>116</v>
      </c>
      <c r="E58" s="300"/>
      <c r="F58" s="220">
        <v>0</v>
      </c>
      <c r="G58" s="234">
        <v>18636125.666666657</v>
      </c>
      <c r="H58" s="217">
        <v>0</v>
      </c>
      <c r="I58" s="220">
        <v>0</v>
      </c>
      <c r="J58" s="220">
        <v>0</v>
      </c>
      <c r="K58" s="220">
        <v>0</v>
      </c>
      <c r="L58" s="220">
        <v>0</v>
      </c>
      <c r="M58" s="220">
        <v>0</v>
      </c>
      <c r="N58" s="220">
        <v>0</v>
      </c>
      <c r="O58" s="220">
        <v>0</v>
      </c>
      <c r="P58" s="220">
        <v>0</v>
      </c>
      <c r="Q58" s="220">
        <v>0</v>
      </c>
      <c r="R58" s="217">
        <f t="shared" si="0"/>
        <v>18636125.666666657</v>
      </c>
    </row>
    <row r="59" spans="1:18" s="212" customFormat="1" ht="15.75" x14ac:dyDescent="0.25">
      <c r="A59" s="295"/>
      <c r="B59" s="295"/>
      <c r="C59" s="288"/>
      <c r="D59" s="233" t="s">
        <v>182</v>
      </c>
      <c r="E59" s="300"/>
      <c r="F59" s="220">
        <v>0</v>
      </c>
      <c r="G59" s="234">
        <v>495800</v>
      </c>
      <c r="H59" s="217">
        <v>0</v>
      </c>
      <c r="I59" s="220">
        <v>0</v>
      </c>
      <c r="J59" s="220">
        <v>0</v>
      </c>
      <c r="K59" s="220">
        <v>0</v>
      </c>
      <c r="L59" s="220">
        <v>0</v>
      </c>
      <c r="M59" s="220">
        <v>0</v>
      </c>
      <c r="N59" s="220">
        <v>0</v>
      </c>
      <c r="O59" s="220">
        <v>0</v>
      </c>
      <c r="P59" s="220">
        <v>0</v>
      </c>
      <c r="Q59" s="220">
        <v>0</v>
      </c>
      <c r="R59" s="217">
        <f t="shared" si="0"/>
        <v>495800</v>
      </c>
    </row>
    <row r="60" spans="1:18" s="212" customFormat="1" ht="15.75" x14ac:dyDescent="0.25">
      <c r="A60" s="295"/>
      <c r="B60" s="295"/>
      <c r="C60" s="288"/>
      <c r="D60" s="233" t="s">
        <v>183</v>
      </c>
      <c r="E60" s="301"/>
      <c r="F60" s="220">
        <v>0</v>
      </c>
      <c r="G60" s="234">
        <v>15200530.666666651</v>
      </c>
      <c r="H60" s="217">
        <v>0</v>
      </c>
      <c r="I60" s="220">
        <v>0</v>
      </c>
      <c r="J60" s="220">
        <v>0</v>
      </c>
      <c r="K60" s="220">
        <v>0</v>
      </c>
      <c r="L60" s="220">
        <v>0</v>
      </c>
      <c r="M60" s="220">
        <v>0</v>
      </c>
      <c r="N60" s="220">
        <v>0</v>
      </c>
      <c r="O60" s="220">
        <v>0</v>
      </c>
      <c r="P60" s="220">
        <v>0</v>
      </c>
      <c r="Q60" s="220">
        <v>0</v>
      </c>
      <c r="R60" s="217">
        <f t="shared" si="0"/>
        <v>15200530.666666651</v>
      </c>
    </row>
    <row r="61" spans="1:18" s="212" customFormat="1" ht="63" x14ac:dyDescent="0.25">
      <c r="A61" s="295"/>
      <c r="B61" s="295"/>
      <c r="C61" s="288"/>
      <c r="D61" s="237" t="s">
        <v>107</v>
      </c>
      <c r="E61" s="299" t="s">
        <v>145</v>
      </c>
      <c r="F61" s="222" t="s">
        <v>140</v>
      </c>
      <c r="G61" s="222" t="s">
        <v>140</v>
      </c>
      <c r="H61" s="222" t="s">
        <v>140</v>
      </c>
      <c r="I61" s="222" t="s">
        <v>140</v>
      </c>
      <c r="J61" s="222" t="s">
        <v>140</v>
      </c>
      <c r="K61" s="222" t="s">
        <v>140</v>
      </c>
      <c r="L61" s="222" t="s">
        <v>140</v>
      </c>
      <c r="M61" s="222" t="s">
        <v>140</v>
      </c>
      <c r="N61" s="222" t="s">
        <v>140</v>
      </c>
      <c r="O61" s="222" t="s">
        <v>140</v>
      </c>
      <c r="P61" s="222" t="s">
        <v>140</v>
      </c>
      <c r="Q61" s="222" t="s">
        <v>140</v>
      </c>
      <c r="R61" s="222" t="s">
        <v>140</v>
      </c>
    </row>
    <row r="62" spans="1:18" s="212" customFormat="1" ht="15.75" x14ac:dyDescent="0.25">
      <c r="A62" s="238"/>
      <c r="B62" s="238"/>
      <c r="C62" s="239"/>
      <c r="D62" s="240" t="s">
        <v>146</v>
      </c>
      <c r="E62" s="300"/>
      <c r="F62" s="222" t="s">
        <v>140</v>
      </c>
      <c r="G62" s="222" t="s">
        <v>140</v>
      </c>
      <c r="H62" s="222" t="s">
        <v>140</v>
      </c>
      <c r="I62" s="222" t="s">
        <v>140</v>
      </c>
      <c r="J62" s="222" t="s">
        <v>140</v>
      </c>
      <c r="K62" s="222" t="s">
        <v>140</v>
      </c>
      <c r="L62" s="222" t="s">
        <v>140</v>
      </c>
      <c r="M62" s="222" t="s">
        <v>140</v>
      </c>
      <c r="N62" s="222" t="s">
        <v>140</v>
      </c>
      <c r="O62" s="222" t="s">
        <v>140</v>
      </c>
      <c r="P62" s="222" t="s">
        <v>140</v>
      </c>
      <c r="Q62" s="222" t="s">
        <v>140</v>
      </c>
      <c r="R62" s="222" t="s">
        <v>140</v>
      </c>
    </row>
    <row r="63" spans="1:18" s="212" customFormat="1" ht="31.5" x14ac:dyDescent="0.25">
      <c r="A63" s="238"/>
      <c r="B63" s="238"/>
      <c r="C63" s="239"/>
      <c r="D63" s="241" t="s">
        <v>147</v>
      </c>
      <c r="E63" s="300"/>
      <c r="F63" s="222" t="s">
        <v>140</v>
      </c>
      <c r="G63" s="222" t="s">
        <v>140</v>
      </c>
      <c r="H63" s="222" t="s">
        <v>140</v>
      </c>
      <c r="I63" s="222" t="s">
        <v>140</v>
      </c>
      <c r="J63" s="222" t="s">
        <v>140</v>
      </c>
      <c r="K63" s="222" t="s">
        <v>140</v>
      </c>
      <c r="L63" s="222" t="s">
        <v>140</v>
      </c>
      <c r="M63" s="222" t="s">
        <v>140</v>
      </c>
      <c r="N63" s="222" t="s">
        <v>140</v>
      </c>
      <c r="O63" s="222" t="s">
        <v>140</v>
      </c>
      <c r="P63" s="222" t="s">
        <v>140</v>
      </c>
      <c r="Q63" s="222" t="s">
        <v>140</v>
      </c>
      <c r="R63" s="222" t="s">
        <v>140</v>
      </c>
    </row>
    <row r="64" spans="1:18" s="212" customFormat="1" ht="15.75" x14ac:dyDescent="0.25">
      <c r="A64" s="238"/>
      <c r="B64" s="238"/>
      <c r="C64" s="239"/>
      <c r="D64" s="235" t="s">
        <v>148</v>
      </c>
      <c r="E64" s="300"/>
      <c r="F64" s="220">
        <v>0</v>
      </c>
      <c r="G64" s="227">
        <v>2909880</v>
      </c>
      <c r="H64" s="217">
        <v>0</v>
      </c>
      <c r="I64" s="220">
        <v>0</v>
      </c>
      <c r="J64" s="220">
        <v>0</v>
      </c>
      <c r="K64" s="220">
        <v>0</v>
      </c>
      <c r="L64" s="220">
        <v>0</v>
      </c>
      <c r="M64" s="220">
        <v>0</v>
      </c>
      <c r="N64" s="220">
        <v>0</v>
      </c>
      <c r="O64" s="220">
        <v>0</v>
      </c>
      <c r="P64" s="220">
        <v>0</v>
      </c>
      <c r="Q64" s="220">
        <v>0</v>
      </c>
      <c r="R64" s="217">
        <f t="shared" ref="R64:R115" si="1">SUM(F64:Q64)</f>
        <v>2909880</v>
      </c>
    </row>
    <row r="65" spans="1:18" s="212" customFormat="1" ht="15.75" x14ac:dyDescent="0.25">
      <c r="A65" s="238"/>
      <c r="B65" s="238"/>
      <c r="C65" s="239"/>
      <c r="D65" s="235" t="s">
        <v>149</v>
      </c>
      <c r="E65" s="300"/>
      <c r="F65" s="220">
        <v>0</v>
      </c>
      <c r="G65" s="227">
        <v>66971762.399999991</v>
      </c>
      <c r="H65" s="217">
        <v>0</v>
      </c>
      <c r="I65" s="220">
        <v>0</v>
      </c>
      <c r="J65" s="220">
        <v>0</v>
      </c>
      <c r="K65" s="220">
        <v>0</v>
      </c>
      <c r="L65" s="220">
        <v>0</v>
      </c>
      <c r="M65" s="220">
        <v>0</v>
      </c>
      <c r="N65" s="220">
        <v>0</v>
      </c>
      <c r="O65" s="220">
        <v>0</v>
      </c>
      <c r="P65" s="220">
        <v>0</v>
      </c>
      <c r="Q65" s="220">
        <v>0</v>
      </c>
      <c r="R65" s="217">
        <f t="shared" si="1"/>
        <v>66971762.399999991</v>
      </c>
    </row>
    <row r="66" spans="1:18" s="212" customFormat="1" ht="15.75" x14ac:dyDescent="0.25">
      <c r="A66" s="238"/>
      <c r="B66" s="238"/>
      <c r="C66" s="239"/>
      <c r="D66" s="235" t="s">
        <v>150</v>
      </c>
      <c r="E66" s="300"/>
      <c r="F66" s="220">
        <v>0</v>
      </c>
      <c r="G66" s="227">
        <v>13123242.559999999</v>
      </c>
      <c r="H66" s="217">
        <v>0</v>
      </c>
      <c r="I66" s="220">
        <v>0</v>
      </c>
      <c r="J66" s="220">
        <v>0</v>
      </c>
      <c r="K66" s="220">
        <v>0</v>
      </c>
      <c r="L66" s="220">
        <v>0</v>
      </c>
      <c r="M66" s="220">
        <v>0</v>
      </c>
      <c r="N66" s="220">
        <v>0</v>
      </c>
      <c r="O66" s="220">
        <v>0</v>
      </c>
      <c r="P66" s="220">
        <v>0</v>
      </c>
      <c r="Q66" s="220">
        <v>0</v>
      </c>
      <c r="R66" s="217">
        <f t="shared" si="1"/>
        <v>13123242.559999999</v>
      </c>
    </row>
    <row r="67" spans="1:18" s="212" customFormat="1" ht="15.75" x14ac:dyDescent="0.25">
      <c r="A67" s="238"/>
      <c r="B67" s="238"/>
      <c r="C67" s="239"/>
      <c r="D67" s="235" t="s">
        <v>151</v>
      </c>
      <c r="E67" s="300"/>
      <c r="F67" s="220">
        <v>0</v>
      </c>
      <c r="G67" s="227">
        <v>2043960</v>
      </c>
      <c r="H67" s="217">
        <v>0</v>
      </c>
      <c r="I67" s="220">
        <v>0</v>
      </c>
      <c r="J67" s="220">
        <v>0</v>
      </c>
      <c r="K67" s="220">
        <v>0</v>
      </c>
      <c r="L67" s="220">
        <v>0</v>
      </c>
      <c r="M67" s="220">
        <v>0</v>
      </c>
      <c r="N67" s="220">
        <v>0</v>
      </c>
      <c r="O67" s="220">
        <v>0</v>
      </c>
      <c r="P67" s="220">
        <v>0</v>
      </c>
      <c r="Q67" s="220">
        <v>0</v>
      </c>
      <c r="R67" s="217">
        <f t="shared" si="1"/>
        <v>2043960</v>
      </c>
    </row>
    <row r="68" spans="1:18" s="212" customFormat="1" ht="15.75" x14ac:dyDescent="0.25">
      <c r="A68" s="238"/>
      <c r="B68" s="238"/>
      <c r="C68" s="239"/>
      <c r="D68" s="235" t="s">
        <v>184</v>
      </c>
      <c r="E68" s="300"/>
      <c r="F68" s="220">
        <v>0</v>
      </c>
      <c r="G68" s="227">
        <v>9250847.3599999994</v>
      </c>
      <c r="H68" s="217">
        <v>0</v>
      </c>
      <c r="I68" s="220">
        <v>0</v>
      </c>
      <c r="J68" s="220">
        <v>0</v>
      </c>
      <c r="K68" s="220">
        <v>0</v>
      </c>
      <c r="L68" s="220">
        <v>0</v>
      </c>
      <c r="M68" s="220">
        <v>0</v>
      </c>
      <c r="N68" s="220">
        <v>0</v>
      </c>
      <c r="O68" s="220">
        <v>0</v>
      </c>
      <c r="P68" s="220">
        <v>0</v>
      </c>
      <c r="Q68" s="220">
        <v>0</v>
      </c>
      <c r="R68" s="217">
        <f t="shared" si="1"/>
        <v>9250847.3599999994</v>
      </c>
    </row>
    <row r="69" spans="1:18" s="212" customFormat="1" ht="15.75" x14ac:dyDescent="0.25">
      <c r="A69" s="238"/>
      <c r="B69" s="238"/>
      <c r="C69" s="239"/>
      <c r="D69" s="235" t="s">
        <v>153</v>
      </c>
      <c r="E69" s="300"/>
      <c r="F69" s="220">
        <v>0</v>
      </c>
      <c r="G69" s="227">
        <v>3622734</v>
      </c>
      <c r="H69" s="217">
        <v>0</v>
      </c>
      <c r="I69" s="220">
        <v>0</v>
      </c>
      <c r="J69" s="220">
        <v>0</v>
      </c>
      <c r="K69" s="220">
        <v>0</v>
      </c>
      <c r="L69" s="220">
        <v>0</v>
      </c>
      <c r="M69" s="220">
        <v>0</v>
      </c>
      <c r="N69" s="220">
        <v>0</v>
      </c>
      <c r="O69" s="220">
        <v>0</v>
      </c>
      <c r="P69" s="220">
        <v>0</v>
      </c>
      <c r="Q69" s="220">
        <v>0</v>
      </c>
      <c r="R69" s="217">
        <f t="shared" si="1"/>
        <v>3622734</v>
      </c>
    </row>
    <row r="70" spans="1:18" s="212" customFormat="1" ht="15.75" x14ac:dyDescent="0.25">
      <c r="A70" s="238"/>
      <c r="B70" s="238"/>
      <c r="C70" s="239"/>
      <c r="D70" s="235" t="s">
        <v>118</v>
      </c>
      <c r="E70" s="300"/>
      <c r="F70" s="220">
        <v>0</v>
      </c>
      <c r="G70" s="227">
        <v>3687458.4</v>
      </c>
      <c r="H70" s="217">
        <v>0</v>
      </c>
      <c r="I70" s="220">
        <v>0</v>
      </c>
      <c r="J70" s="220">
        <v>0</v>
      </c>
      <c r="K70" s="220">
        <v>0</v>
      </c>
      <c r="L70" s="220">
        <v>0</v>
      </c>
      <c r="M70" s="220">
        <v>0</v>
      </c>
      <c r="N70" s="220">
        <v>0</v>
      </c>
      <c r="O70" s="220">
        <v>0</v>
      </c>
      <c r="P70" s="220">
        <v>0</v>
      </c>
      <c r="Q70" s="220">
        <v>0</v>
      </c>
      <c r="R70" s="217">
        <f>SUM(F70:Q70)</f>
        <v>3687458.4</v>
      </c>
    </row>
    <row r="71" spans="1:18" s="212" customFormat="1" ht="15.75" x14ac:dyDescent="0.25">
      <c r="A71" s="238"/>
      <c r="B71" s="238"/>
      <c r="C71" s="239"/>
      <c r="D71" s="233" t="s">
        <v>154</v>
      </c>
      <c r="E71" s="300"/>
      <c r="F71" s="220">
        <v>0</v>
      </c>
      <c r="G71" s="227">
        <v>5700600</v>
      </c>
      <c r="H71" s="217">
        <v>0</v>
      </c>
      <c r="I71" s="220">
        <v>0</v>
      </c>
      <c r="J71" s="220">
        <v>0</v>
      </c>
      <c r="K71" s="220">
        <v>0</v>
      </c>
      <c r="L71" s="220">
        <v>0</v>
      </c>
      <c r="M71" s="220">
        <v>0</v>
      </c>
      <c r="N71" s="220">
        <v>0</v>
      </c>
      <c r="O71" s="220">
        <v>0</v>
      </c>
      <c r="P71" s="220">
        <v>0</v>
      </c>
      <c r="Q71" s="220">
        <v>0</v>
      </c>
      <c r="R71" s="217">
        <f t="shared" si="1"/>
        <v>5700600</v>
      </c>
    </row>
    <row r="72" spans="1:18" s="212" customFormat="1" ht="15.75" x14ac:dyDescent="0.25">
      <c r="A72" s="238"/>
      <c r="B72" s="238"/>
      <c r="C72" s="239"/>
      <c r="D72" s="235" t="s">
        <v>155</v>
      </c>
      <c r="E72" s="300"/>
      <c r="F72" s="220">
        <v>0</v>
      </c>
      <c r="G72" s="227">
        <v>16768500</v>
      </c>
      <c r="H72" s="217">
        <v>0</v>
      </c>
      <c r="I72" s="220">
        <v>0</v>
      </c>
      <c r="J72" s="220">
        <v>0</v>
      </c>
      <c r="K72" s="220">
        <v>0</v>
      </c>
      <c r="L72" s="220">
        <v>0</v>
      </c>
      <c r="M72" s="220">
        <v>0</v>
      </c>
      <c r="N72" s="220">
        <v>0</v>
      </c>
      <c r="O72" s="220">
        <v>0</v>
      </c>
      <c r="P72" s="220">
        <v>0</v>
      </c>
      <c r="Q72" s="220">
        <v>0</v>
      </c>
      <c r="R72" s="217">
        <f t="shared" si="1"/>
        <v>16768500</v>
      </c>
    </row>
    <row r="73" spans="1:18" s="212" customFormat="1" ht="15.75" x14ac:dyDescent="0.25">
      <c r="A73" s="238"/>
      <c r="B73" s="238"/>
      <c r="C73" s="239"/>
      <c r="D73" s="235" t="s">
        <v>156</v>
      </c>
      <c r="E73" s="300"/>
      <c r="F73" s="220">
        <v>0</v>
      </c>
      <c r="G73" s="227">
        <v>11262064</v>
      </c>
      <c r="H73" s="217">
        <v>0</v>
      </c>
      <c r="I73" s="220">
        <v>0</v>
      </c>
      <c r="J73" s="220">
        <v>0</v>
      </c>
      <c r="K73" s="220">
        <v>0</v>
      </c>
      <c r="L73" s="220">
        <v>0</v>
      </c>
      <c r="M73" s="220">
        <v>0</v>
      </c>
      <c r="N73" s="220">
        <v>0</v>
      </c>
      <c r="O73" s="220">
        <v>0</v>
      </c>
      <c r="P73" s="220">
        <v>0</v>
      </c>
      <c r="Q73" s="220">
        <v>0</v>
      </c>
      <c r="R73" s="217">
        <f t="shared" si="1"/>
        <v>11262064</v>
      </c>
    </row>
    <row r="74" spans="1:18" s="212" customFormat="1" ht="15.75" x14ac:dyDescent="0.25">
      <c r="A74" s="238"/>
      <c r="B74" s="238"/>
      <c r="C74" s="239"/>
      <c r="D74" s="233" t="s">
        <v>185</v>
      </c>
      <c r="E74" s="300"/>
      <c r="F74" s="220">
        <v>0</v>
      </c>
      <c r="G74" s="227">
        <v>18900000</v>
      </c>
      <c r="H74" s="217">
        <v>0</v>
      </c>
      <c r="I74" s="220">
        <v>0</v>
      </c>
      <c r="J74" s="220">
        <v>0</v>
      </c>
      <c r="K74" s="220">
        <v>0</v>
      </c>
      <c r="L74" s="220">
        <v>0</v>
      </c>
      <c r="M74" s="220">
        <v>0</v>
      </c>
      <c r="N74" s="220">
        <v>0</v>
      </c>
      <c r="O74" s="220">
        <v>0</v>
      </c>
      <c r="P74" s="220">
        <v>0</v>
      </c>
      <c r="Q74" s="220">
        <v>0</v>
      </c>
      <c r="R74" s="217">
        <f t="shared" si="1"/>
        <v>18900000</v>
      </c>
    </row>
    <row r="75" spans="1:18" s="212" customFormat="1" ht="15.75" x14ac:dyDescent="0.25">
      <c r="A75" s="238"/>
      <c r="B75" s="238"/>
      <c r="C75" s="239"/>
      <c r="D75" s="233" t="s">
        <v>157</v>
      </c>
      <c r="E75" s="300"/>
      <c r="F75" s="220">
        <v>0</v>
      </c>
      <c r="G75" s="227">
        <v>4383788</v>
      </c>
      <c r="H75" s="217">
        <v>0</v>
      </c>
      <c r="I75" s="220">
        <v>0</v>
      </c>
      <c r="J75" s="220">
        <v>0</v>
      </c>
      <c r="K75" s="220">
        <v>0</v>
      </c>
      <c r="L75" s="220">
        <v>0</v>
      </c>
      <c r="M75" s="220">
        <v>0</v>
      </c>
      <c r="N75" s="220">
        <v>0</v>
      </c>
      <c r="O75" s="220">
        <v>0</v>
      </c>
      <c r="P75" s="220">
        <v>0</v>
      </c>
      <c r="Q75" s="220">
        <v>0</v>
      </c>
      <c r="R75" s="217">
        <f t="shared" si="1"/>
        <v>4383788</v>
      </c>
    </row>
    <row r="76" spans="1:18" s="212" customFormat="1" ht="15.75" x14ac:dyDescent="0.25">
      <c r="A76" s="238"/>
      <c r="B76" s="238"/>
      <c r="C76" s="239"/>
      <c r="D76" s="233" t="s">
        <v>158</v>
      </c>
      <c r="E76" s="300"/>
      <c r="F76" s="220">
        <v>0</v>
      </c>
      <c r="G76" s="227">
        <v>4551772</v>
      </c>
      <c r="H76" s="217">
        <v>0</v>
      </c>
      <c r="I76" s="220">
        <v>0</v>
      </c>
      <c r="J76" s="220">
        <v>0</v>
      </c>
      <c r="K76" s="220">
        <v>0</v>
      </c>
      <c r="L76" s="220">
        <v>0</v>
      </c>
      <c r="M76" s="220">
        <v>0</v>
      </c>
      <c r="N76" s="220">
        <v>0</v>
      </c>
      <c r="O76" s="220">
        <v>0</v>
      </c>
      <c r="P76" s="220">
        <v>0</v>
      </c>
      <c r="Q76" s="220">
        <v>0</v>
      </c>
      <c r="R76" s="217">
        <f t="shared" si="1"/>
        <v>4551772</v>
      </c>
    </row>
    <row r="77" spans="1:18" s="212" customFormat="1" ht="15.75" x14ac:dyDescent="0.25">
      <c r="A77" s="238"/>
      <c r="B77" s="238"/>
      <c r="C77" s="239"/>
      <c r="D77" s="233" t="s">
        <v>159</v>
      </c>
      <c r="E77" s="300"/>
      <c r="F77" s="220">
        <v>0</v>
      </c>
      <c r="G77" s="227">
        <v>3758508</v>
      </c>
      <c r="H77" s="217">
        <v>0</v>
      </c>
      <c r="I77" s="220">
        <v>0</v>
      </c>
      <c r="J77" s="220">
        <v>0</v>
      </c>
      <c r="K77" s="220">
        <v>0</v>
      </c>
      <c r="L77" s="220">
        <v>0</v>
      </c>
      <c r="M77" s="220">
        <v>0</v>
      </c>
      <c r="N77" s="220">
        <v>0</v>
      </c>
      <c r="O77" s="220">
        <v>0</v>
      </c>
      <c r="P77" s="220">
        <v>0</v>
      </c>
      <c r="Q77" s="220">
        <v>0</v>
      </c>
      <c r="R77" s="217">
        <f t="shared" si="1"/>
        <v>3758508</v>
      </c>
    </row>
    <row r="78" spans="1:18" s="212" customFormat="1" ht="15.75" x14ac:dyDescent="0.25">
      <c r="A78" s="238"/>
      <c r="B78" s="238"/>
      <c r="C78" s="239"/>
      <c r="D78" s="233" t="s">
        <v>160</v>
      </c>
      <c r="E78" s="300"/>
      <c r="F78" s="220">
        <v>0</v>
      </c>
      <c r="G78" s="227">
        <v>4460588</v>
      </c>
      <c r="H78" s="217">
        <v>0</v>
      </c>
      <c r="I78" s="220">
        <v>0</v>
      </c>
      <c r="J78" s="220">
        <v>0</v>
      </c>
      <c r="K78" s="220">
        <v>0</v>
      </c>
      <c r="L78" s="220">
        <v>0</v>
      </c>
      <c r="M78" s="220">
        <v>0</v>
      </c>
      <c r="N78" s="220">
        <v>0</v>
      </c>
      <c r="O78" s="220">
        <v>0</v>
      </c>
      <c r="P78" s="220">
        <v>0</v>
      </c>
      <c r="Q78" s="220">
        <v>0</v>
      </c>
      <c r="R78" s="217">
        <f t="shared" si="1"/>
        <v>4460588</v>
      </c>
    </row>
    <row r="79" spans="1:18" s="212" customFormat="1" ht="15.75" x14ac:dyDescent="0.25">
      <c r="A79" s="238"/>
      <c r="B79" s="238"/>
      <c r="C79" s="239"/>
      <c r="D79" s="233" t="s">
        <v>161</v>
      </c>
      <c r="E79" s="300"/>
      <c r="F79" s="220">
        <v>0</v>
      </c>
      <c r="G79" s="227">
        <v>2256334</v>
      </c>
      <c r="H79" s="217">
        <v>0</v>
      </c>
      <c r="I79" s="220">
        <v>0</v>
      </c>
      <c r="J79" s="220">
        <v>0</v>
      </c>
      <c r="K79" s="220">
        <v>0</v>
      </c>
      <c r="L79" s="220">
        <v>0</v>
      </c>
      <c r="M79" s="220">
        <v>0</v>
      </c>
      <c r="N79" s="220">
        <v>0</v>
      </c>
      <c r="O79" s="220">
        <v>0</v>
      </c>
      <c r="P79" s="220">
        <v>0</v>
      </c>
      <c r="Q79" s="220">
        <v>0</v>
      </c>
      <c r="R79" s="217">
        <f t="shared" si="1"/>
        <v>2256334</v>
      </c>
    </row>
    <row r="80" spans="1:18" s="212" customFormat="1" ht="15.75" x14ac:dyDescent="0.25">
      <c r="A80" s="238"/>
      <c r="B80" s="238"/>
      <c r="C80" s="239"/>
      <c r="D80" s="242" t="s">
        <v>162</v>
      </c>
      <c r="E80" s="300"/>
      <c r="F80" s="220">
        <v>0</v>
      </c>
      <c r="G80" s="227">
        <v>107670086.40000001</v>
      </c>
      <c r="H80" s="217">
        <v>0</v>
      </c>
      <c r="I80" s="220">
        <v>0</v>
      </c>
      <c r="J80" s="220">
        <v>0</v>
      </c>
      <c r="K80" s="220">
        <v>0</v>
      </c>
      <c r="L80" s="220">
        <v>0</v>
      </c>
      <c r="M80" s="220">
        <v>0</v>
      </c>
      <c r="N80" s="220">
        <v>0</v>
      </c>
      <c r="O80" s="220">
        <v>0</v>
      </c>
      <c r="P80" s="220">
        <v>0</v>
      </c>
      <c r="Q80" s="220">
        <v>0</v>
      </c>
      <c r="R80" s="217">
        <f t="shared" si="1"/>
        <v>107670086.40000001</v>
      </c>
    </row>
    <row r="81" spans="1:18" s="212" customFormat="1" ht="15.75" x14ac:dyDescent="0.25">
      <c r="A81" s="238"/>
      <c r="B81" s="238"/>
      <c r="C81" s="239"/>
      <c r="D81" s="233" t="s">
        <v>163</v>
      </c>
      <c r="E81" s="300"/>
      <c r="F81" s="220">
        <v>0</v>
      </c>
      <c r="G81" s="227">
        <v>2721657.3</v>
      </c>
      <c r="H81" s="217">
        <v>0</v>
      </c>
      <c r="I81" s="220">
        <v>0</v>
      </c>
      <c r="J81" s="220">
        <v>0</v>
      </c>
      <c r="K81" s="220">
        <v>0</v>
      </c>
      <c r="L81" s="220">
        <v>0</v>
      </c>
      <c r="M81" s="220">
        <v>0</v>
      </c>
      <c r="N81" s="220">
        <v>0</v>
      </c>
      <c r="O81" s="220">
        <v>0</v>
      </c>
      <c r="P81" s="220">
        <v>0</v>
      </c>
      <c r="Q81" s="220">
        <v>0</v>
      </c>
      <c r="R81" s="217">
        <f t="shared" si="1"/>
        <v>2721657.3</v>
      </c>
    </row>
    <row r="82" spans="1:18" s="212" customFormat="1" ht="31.5" x14ac:dyDescent="0.25">
      <c r="A82" s="238"/>
      <c r="B82" s="238"/>
      <c r="C82" s="239"/>
      <c r="D82" s="232" t="s">
        <v>164</v>
      </c>
      <c r="E82" s="300"/>
      <c r="F82" s="222" t="s">
        <v>140</v>
      </c>
      <c r="G82" s="222" t="s">
        <v>140</v>
      </c>
      <c r="H82" s="222" t="s">
        <v>140</v>
      </c>
      <c r="I82" s="222" t="s">
        <v>140</v>
      </c>
      <c r="J82" s="222" t="s">
        <v>140</v>
      </c>
      <c r="K82" s="222" t="s">
        <v>140</v>
      </c>
      <c r="L82" s="222" t="s">
        <v>140</v>
      </c>
      <c r="M82" s="222" t="s">
        <v>140</v>
      </c>
      <c r="N82" s="222" t="s">
        <v>140</v>
      </c>
      <c r="O82" s="222" t="s">
        <v>140</v>
      </c>
      <c r="P82" s="222" t="s">
        <v>140</v>
      </c>
      <c r="Q82" s="222" t="s">
        <v>140</v>
      </c>
      <c r="R82" s="222" t="s">
        <v>140</v>
      </c>
    </row>
    <row r="83" spans="1:18" s="212" customFormat="1" ht="15.75" x14ac:dyDescent="0.25">
      <c r="A83" s="238"/>
      <c r="B83" s="238"/>
      <c r="C83" s="239"/>
      <c r="D83" s="235" t="s">
        <v>186</v>
      </c>
      <c r="E83" s="300"/>
      <c r="F83" s="220">
        <v>0</v>
      </c>
      <c r="G83" s="227">
        <v>2832840</v>
      </c>
      <c r="H83" s="217">
        <v>0</v>
      </c>
      <c r="I83" s="220">
        <v>0</v>
      </c>
      <c r="J83" s="220">
        <v>0</v>
      </c>
      <c r="K83" s="220">
        <v>0</v>
      </c>
      <c r="L83" s="220">
        <v>0</v>
      </c>
      <c r="M83" s="220">
        <v>0</v>
      </c>
      <c r="N83" s="220">
        <v>0</v>
      </c>
      <c r="O83" s="220">
        <v>0</v>
      </c>
      <c r="P83" s="220">
        <v>0</v>
      </c>
      <c r="Q83" s="220">
        <v>0</v>
      </c>
      <c r="R83" s="217">
        <f t="shared" si="1"/>
        <v>2832840</v>
      </c>
    </row>
    <row r="84" spans="1:18" s="212" customFormat="1" ht="15.75" x14ac:dyDescent="0.25">
      <c r="A84" s="238"/>
      <c r="B84" s="238"/>
      <c r="C84" s="239"/>
      <c r="D84" s="235" t="s">
        <v>166</v>
      </c>
      <c r="E84" s="300"/>
      <c r="F84" s="220">
        <v>0</v>
      </c>
      <c r="G84" s="227">
        <v>96258271.333333343</v>
      </c>
      <c r="H84" s="217">
        <v>0</v>
      </c>
      <c r="I84" s="220">
        <v>0</v>
      </c>
      <c r="J84" s="220">
        <v>0</v>
      </c>
      <c r="K84" s="220">
        <v>0</v>
      </c>
      <c r="L84" s="220">
        <v>0</v>
      </c>
      <c r="M84" s="220">
        <v>0</v>
      </c>
      <c r="N84" s="220">
        <v>0</v>
      </c>
      <c r="O84" s="220">
        <v>0</v>
      </c>
      <c r="P84" s="220">
        <v>0</v>
      </c>
      <c r="Q84" s="220">
        <v>0</v>
      </c>
      <c r="R84" s="217">
        <f t="shared" si="1"/>
        <v>96258271.333333343</v>
      </c>
    </row>
    <row r="85" spans="1:18" s="212" customFormat="1" ht="15.75" x14ac:dyDescent="0.25">
      <c r="A85" s="238"/>
      <c r="B85" s="238"/>
      <c r="C85" s="239"/>
      <c r="D85" s="235" t="s">
        <v>167</v>
      </c>
      <c r="E85" s="300"/>
      <c r="F85" s="220">
        <v>0</v>
      </c>
      <c r="G85" s="227">
        <v>9744321.6000000015</v>
      </c>
      <c r="H85" s="217">
        <v>0</v>
      </c>
      <c r="I85" s="220">
        <v>0</v>
      </c>
      <c r="J85" s="220">
        <v>0</v>
      </c>
      <c r="K85" s="220">
        <v>0</v>
      </c>
      <c r="L85" s="220">
        <v>0</v>
      </c>
      <c r="M85" s="220">
        <v>0</v>
      </c>
      <c r="N85" s="220">
        <v>0</v>
      </c>
      <c r="O85" s="220">
        <v>0</v>
      </c>
      <c r="P85" s="220">
        <v>0</v>
      </c>
      <c r="Q85" s="220">
        <v>0</v>
      </c>
      <c r="R85" s="217">
        <f t="shared" si="1"/>
        <v>9744321.6000000015</v>
      </c>
    </row>
    <row r="86" spans="1:18" s="212" customFormat="1" ht="15.75" x14ac:dyDescent="0.25">
      <c r="A86" s="238"/>
      <c r="B86" s="238"/>
      <c r="C86" s="239"/>
      <c r="D86" s="233" t="s">
        <v>168</v>
      </c>
      <c r="E86" s="300"/>
      <c r="F86" s="220">
        <v>0</v>
      </c>
      <c r="G86" s="227">
        <v>15632788.050000001</v>
      </c>
      <c r="H86" s="217">
        <v>0</v>
      </c>
      <c r="I86" s="220">
        <v>0</v>
      </c>
      <c r="J86" s="220">
        <v>0</v>
      </c>
      <c r="K86" s="220">
        <v>0</v>
      </c>
      <c r="L86" s="220">
        <v>0</v>
      </c>
      <c r="M86" s="220">
        <v>0</v>
      </c>
      <c r="N86" s="220">
        <v>0</v>
      </c>
      <c r="O86" s="220">
        <v>0</v>
      </c>
      <c r="P86" s="220">
        <v>0</v>
      </c>
      <c r="Q86" s="220">
        <v>0</v>
      </c>
      <c r="R86" s="217">
        <f t="shared" si="1"/>
        <v>15632788.050000001</v>
      </c>
    </row>
    <row r="87" spans="1:18" s="212" customFormat="1" ht="15.75" x14ac:dyDescent="0.25">
      <c r="A87" s="238"/>
      <c r="B87" s="238"/>
      <c r="C87" s="239"/>
      <c r="D87" s="235" t="s">
        <v>169</v>
      </c>
      <c r="E87" s="300"/>
      <c r="F87" s="220">
        <v>0</v>
      </c>
      <c r="G87" s="234">
        <v>27561844.800000001</v>
      </c>
      <c r="H87" s="217">
        <v>0</v>
      </c>
      <c r="I87" s="220">
        <v>0</v>
      </c>
      <c r="J87" s="220">
        <v>0</v>
      </c>
      <c r="K87" s="220">
        <v>0</v>
      </c>
      <c r="L87" s="220">
        <v>0</v>
      </c>
      <c r="M87" s="220">
        <v>0</v>
      </c>
      <c r="N87" s="220">
        <v>0</v>
      </c>
      <c r="O87" s="220">
        <v>0</v>
      </c>
      <c r="P87" s="220">
        <v>0</v>
      </c>
      <c r="Q87" s="220">
        <v>0</v>
      </c>
      <c r="R87" s="217">
        <f t="shared" si="1"/>
        <v>27561844.800000001</v>
      </c>
    </row>
    <row r="88" spans="1:18" s="212" customFormat="1" ht="15.75" x14ac:dyDescent="0.25">
      <c r="A88" s="238"/>
      <c r="B88" s="238"/>
      <c r="C88" s="239"/>
      <c r="D88" s="235" t="s">
        <v>170</v>
      </c>
      <c r="E88" s="300"/>
      <c r="F88" s="220">
        <v>0</v>
      </c>
      <c r="G88" s="227">
        <v>25777077</v>
      </c>
      <c r="H88" s="217">
        <v>0</v>
      </c>
      <c r="I88" s="220">
        <v>0</v>
      </c>
      <c r="J88" s="220">
        <v>0</v>
      </c>
      <c r="K88" s="220">
        <v>0</v>
      </c>
      <c r="L88" s="220">
        <v>0</v>
      </c>
      <c r="M88" s="220">
        <v>0</v>
      </c>
      <c r="N88" s="220">
        <v>0</v>
      </c>
      <c r="O88" s="220">
        <v>0</v>
      </c>
      <c r="P88" s="220">
        <v>0</v>
      </c>
      <c r="Q88" s="220">
        <v>0</v>
      </c>
      <c r="R88" s="217">
        <f t="shared" si="1"/>
        <v>25777077</v>
      </c>
    </row>
    <row r="89" spans="1:18" s="212" customFormat="1" ht="15.75" x14ac:dyDescent="0.25">
      <c r="A89" s="238"/>
      <c r="B89" s="238"/>
      <c r="C89" s="239"/>
      <c r="D89" s="235" t="s">
        <v>187</v>
      </c>
      <c r="E89" s="300"/>
      <c r="F89" s="220">
        <v>0</v>
      </c>
      <c r="G89" s="227">
        <v>3497093</v>
      </c>
      <c r="H89" s="217">
        <v>0</v>
      </c>
      <c r="I89" s="220">
        <v>0</v>
      </c>
      <c r="J89" s="220">
        <v>0</v>
      </c>
      <c r="K89" s="220">
        <v>0</v>
      </c>
      <c r="L89" s="220">
        <v>0</v>
      </c>
      <c r="M89" s="220">
        <v>0</v>
      </c>
      <c r="N89" s="220">
        <v>0</v>
      </c>
      <c r="O89" s="220">
        <v>0</v>
      </c>
      <c r="P89" s="220">
        <v>0</v>
      </c>
      <c r="Q89" s="220">
        <v>0</v>
      </c>
      <c r="R89" s="217">
        <f t="shared" si="1"/>
        <v>3497093</v>
      </c>
    </row>
    <row r="90" spans="1:18" s="212" customFormat="1" ht="15.75" x14ac:dyDescent="0.25">
      <c r="A90" s="238"/>
      <c r="B90" s="238"/>
      <c r="C90" s="239"/>
      <c r="D90" s="235" t="s">
        <v>172</v>
      </c>
      <c r="E90" s="300"/>
      <c r="F90" s="220">
        <v>0</v>
      </c>
      <c r="G90" s="227">
        <v>4353880</v>
      </c>
      <c r="H90" s="217">
        <v>0</v>
      </c>
      <c r="I90" s="220">
        <v>0</v>
      </c>
      <c r="J90" s="220">
        <v>0</v>
      </c>
      <c r="K90" s="220">
        <v>0</v>
      </c>
      <c r="L90" s="220">
        <v>0</v>
      </c>
      <c r="M90" s="220">
        <v>0</v>
      </c>
      <c r="N90" s="220">
        <v>0</v>
      </c>
      <c r="O90" s="220">
        <v>0</v>
      </c>
      <c r="P90" s="220">
        <v>0</v>
      </c>
      <c r="Q90" s="220">
        <v>0</v>
      </c>
      <c r="R90" s="217">
        <f t="shared" si="1"/>
        <v>4353880</v>
      </c>
    </row>
    <row r="91" spans="1:18" s="212" customFormat="1" ht="15.75" x14ac:dyDescent="0.25">
      <c r="A91" s="238"/>
      <c r="B91" s="238"/>
      <c r="C91" s="239"/>
      <c r="D91" s="243" t="s">
        <v>173</v>
      </c>
      <c r="E91" s="300"/>
      <c r="F91" s="220">
        <v>0</v>
      </c>
      <c r="G91" s="227">
        <v>4894202.833333333</v>
      </c>
      <c r="H91" s="217">
        <v>0</v>
      </c>
      <c r="I91" s="220">
        <v>0</v>
      </c>
      <c r="J91" s="220">
        <v>0</v>
      </c>
      <c r="K91" s="220">
        <v>0</v>
      </c>
      <c r="L91" s="220">
        <v>0</v>
      </c>
      <c r="M91" s="220">
        <v>0</v>
      </c>
      <c r="N91" s="220">
        <v>0</v>
      </c>
      <c r="O91" s="220">
        <v>0</v>
      </c>
      <c r="P91" s="220">
        <v>0</v>
      </c>
      <c r="Q91" s="220">
        <v>0</v>
      </c>
      <c r="R91" s="217">
        <f t="shared" si="1"/>
        <v>4894202.833333333</v>
      </c>
    </row>
    <row r="92" spans="1:18" s="212" customFormat="1" ht="15.75" x14ac:dyDescent="0.25">
      <c r="A92" s="238"/>
      <c r="B92" s="238"/>
      <c r="C92" s="239"/>
      <c r="D92" s="243" t="s">
        <v>174</v>
      </c>
      <c r="E92" s="300"/>
      <c r="F92" s="220">
        <v>0</v>
      </c>
      <c r="G92" s="227">
        <v>29852081.25</v>
      </c>
      <c r="H92" s="217">
        <v>0</v>
      </c>
      <c r="I92" s="220">
        <v>0</v>
      </c>
      <c r="J92" s="220">
        <v>0</v>
      </c>
      <c r="K92" s="220">
        <v>0</v>
      </c>
      <c r="L92" s="220">
        <v>0</v>
      </c>
      <c r="M92" s="220">
        <v>0</v>
      </c>
      <c r="N92" s="220">
        <v>0</v>
      </c>
      <c r="O92" s="220">
        <v>0</v>
      </c>
      <c r="P92" s="220">
        <v>0</v>
      </c>
      <c r="Q92" s="220">
        <v>0</v>
      </c>
      <c r="R92" s="217">
        <f t="shared" si="1"/>
        <v>29852081.25</v>
      </c>
    </row>
    <row r="93" spans="1:18" s="212" customFormat="1" ht="15.75" x14ac:dyDescent="0.25">
      <c r="A93" s="238"/>
      <c r="B93" s="238"/>
      <c r="C93" s="239"/>
      <c r="D93" s="243" t="s">
        <v>175</v>
      </c>
      <c r="E93" s="300"/>
      <c r="F93" s="220">
        <v>0</v>
      </c>
      <c r="G93" s="227">
        <v>1977459.68</v>
      </c>
      <c r="H93" s="217">
        <v>0</v>
      </c>
      <c r="I93" s="220">
        <v>0</v>
      </c>
      <c r="J93" s="220">
        <v>0</v>
      </c>
      <c r="K93" s="220">
        <v>0</v>
      </c>
      <c r="L93" s="220">
        <v>0</v>
      </c>
      <c r="M93" s="220">
        <v>0</v>
      </c>
      <c r="N93" s="220">
        <v>0</v>
      </c>
      <c r="O93" s="220">
        <v>0</v>
      </c>
      <c r="P93" s="220">
        <v>0</v>
      </c>
      <c r="Q93" s="220">
        <v>0</v>
      </c>
      <c r="R93" s="217">
        <f t="shared" si="1"/>
        <v>1977459.68</v>
      </c>
    </row>
    <row r="94" spans="1:18" s="212" customFormat="1" ht="15.75" x14ac:dyDescent="0.25">
      <c r="A94" s="238"/>
      <c r="B94" s="238"/>
      <c r="C94" s="239"/>
      <c r="D94" s="242" t="s">
        <v>176</v>
      </c>
      <c r="E94" s="300"/>
      <c r="F94" s="220">
        <v>0</v>
      </c>
      <c r="G94" s="227">
        <v>1316861.52</v>
      </c>
      <c r="H94" s="217">
        <v>0</v>
      </c>
      <c r="I94" s="220">
        <v>0</v>
      </c>
      <c r="J94" s="220">
        <v>0</v>
      </c>
      <c r="K94" s="220">
        <v>0</v>
      </c>
      <c r="L94" s="220">
        <v>0</v>
      </c>
      <c r="M94" s="220">
        <v>0</v>
      </c>
      <c r="N94" s="220">
        <v>0</v>
      </c>
      <c r="O94" s="220">
        <v>0</v>
      </c>
      <c r="P94" s="220">
        <v>0</v>
      </c>
      <c r="Q94" s="220">
        <v>0</v>
      </c>
      <c r="R94" s="217">
        <f t="shared" si="1"/>
        <v>1316861.52</v>
      </c>
    </row>
    <row r="95" spans="1:18" s="212" customFormat="1" ht="15.75" x14ac:dyDescent="0.25">
      <c r="A95" s="238"/>
      <c r="B95" s="238"/>
      <c r="C95" s="239"/>
      <c r="D95" s="235" t="s">
        <v>177</v>
      </c>
      <c r="E95" s="300"/>
      <c r="F95" s="220">
        <v>0</v>
      </c>
      <c r="G95" s="227">
        <v>13183399.16</v>
      </c>
      <c r="H95" s="217">
        <v>0</v>
      </c>
      <c r="I95" s="220">
        <v>0</v>
      </c>
      <c r="J95" s="220">
        <v>0</v>
      </c>
      <c r="K95" s="220">
        <v>0</v>
      </c>
      <c r="L95" s="220">
        <v>0</v>
      </c>
      <c r="M95" s="220">
        <v>0</v>
      </c>
      <c r="N95" s="220">
        <v>0</v>
      </c>
      <c r="O95" s="220">
        <v>0</v>
      </c>
      <c r="P95" s="220">
        <v>0</v>
      </c>
      <c r="Q95" s="220">
        <v>0</v>
      </c>
      <c r="R95" s="217">
        <f t="shared" si="1"/>
        <v>13183399.16</v>
      </c>
    </row>
    <row r="96" spans="1:18" s="212" customFormat="1" ht="15.75" x14ac:dyDescent="0.25">
      <c r="A96" s="238"/>
      <c r="B96" s="238"/>
      <c r="C96" s="239"/>
      <c r="D96" s="235" t="s">
        <v>178</v>
      </c>
      <c r="E96" s="300"/>
      <c r="F96" s="220">
        <v>0</v>
      </c>
      <c r="G96" s="227">
        <v>1908000</v>
      </c>
      <c r="H96" s="217">
        <v>0</v>
      </c>
      <c r="I96" s="220">
        <v>0</v>
      </c>
      <c r="J96" s="220">
        <v>0</v>
      </c>
      <c r="K96" s="220">
        <v>0</v>
      </c>
      <c r="L96" s="220">
        <v>0</v>
      </c>
      <c r="M96" s="220">
        <v>0</v>
      </c>
      <c r="N96" s="220">
        <v>0</v>
      </c>
      <c r="O96" s="220">
        <v>0</v>
      </c>
      <c r="P96" s="220">
        <v>0</v>
      </c>
      <c r="Q96" s="220">
        <v>0</v>
      </c>
      <c r="R96" s="217">
        <f t="shared" si="1"/>
        <v>1908000</v>
      </c>
    </row>
    <row r="97" spans="1:18" s="212" customFormat="1" ht="15.75" x14ac:dyDescent="0.25">
      <c r="A97" s="238"/>
      <c r="B97" s="238"/>
      <c r="C97" s="239"/>
      <c r="D97" s="235" t="s">
        <v>117</v>
      </c>
      <c r="E97" s="300"/>
      <c r="F97" s="220">
        <v>0</v>
      </c>
      <c r="G97" s="227">
        <v>16421732.800000003</v>
      </c>
      <c r="H97" s="217">
        <v>0</v>
      </c>
      <c r="I97" s="220">
        <v>0</v>
      </c>
      <c r="J97" s="220">
        <v>0</v>
      </c>
      <c r="K97" s="220">
        <v>0</v>
      </c>
      <c r="L97" s="220">
        <v>0</v>
      </c>
      <c r="M97" s="220">
        <v>0</v>
      </c>
      <c r="N97" s="220">
        <v>0</v>
      </c>
      <c r="O97" s="220">
        <v>0</v>
      </c>
      <c r="P97" s="220">
        <v>0</v>
      </c>
      <c r="Q97" s="220">
        <v>0</v>
      </c>
      <c r="R97" s="217">
        <f t="shared" si="1"/>
        <v>16421732.800000003</v>
      </c>
    </row>
    <row r="98" spans="1:18" s="212" customFormat="1" ht="15.75" x14ac:dyDescent="0.25">
      <c r="A98" s="238"/>
      <c r="B98" s="238"/>
      <c r="C98" s="239"/>
      <c r="D98" s="235" t="s">
        <v>179</v>
      </c>
      <c r="E98" s="300"/>
      <c r="F98" s="220">
        <v>0</v>
      </c>
      <c r="G98" s="227">
        <v>904800</v>
      </c>
      <c r="H98" s="217">
        <v>0</v>
      </c>
      <c r="I98" s="220">
        <v>0</v>
      </c>
      <c r="J98" s="220">
        <v>0</v>
      </c>
      <c r="K98" s="220">
        <v>0</v>
      </c>
      <c r="L98" s="220">
        <v>0</v>
      </c>
      <c r="M98" s="220">
        <v>0</v>
      </c>
      <c r="N98" s="220">
        <v>0</v>
      </c>
      <c r="O98" s="220">
        <v>0</v>
      </c>
      <c r="P98" s="220">
        <v>0</v>
      </c>
      <c r="Q98" s="220">
        <v>0</v>
      </c>
      <c r="R98" s="217">
        <f t="shared" si="1"/>
        <v>904800</v>
      </c>
    </row>
    <row r="99" spans="1:18" s="212" customFormat="1" ht="15.75" x14ac:dyDescent="0.25">
      <c r="A99" s="238"/>
      <c r="B99" s="238"/>
      <c r="C99" s="239"/>
      <c r="D99" s="235" t="s">
        <v>180</v>
      </c>
      <c r="E99" s="300"/>
      <c r="F99" s="220">
        <v>0</v>
      </c>
      <c r="G99" s="227">
        <v>3644065.26</v>
      </c>
      <c r="H99" s="217">
        <v>0</v>
      </c>
      <c r="I99" s="220">
        <v>0</v>
      </c>
      <c r="J99" s="220">
        <v>0</v>
      </c>
      <c r="K99" s="220">
        <v>0</v>
      </c>
      <c r="L99" s="220">
        <v>0</v>
      </c>
      <c r="M99" s="220">
        <v>0</v>
      </c>
      <c r="N99" s="220">
        <v>0</v>
      </c>
      <c r="O99" s="220">
        <v>0</v>
      </c>
      <c r="P99" s="220">
        <v>0</v>
      </c>
      <c r="Q99" s="220">
        <v>0</v>
      </c>
      <c r="R99" s="217">
        <f t="shared" si="1"/>
        <v>3644065.26</v>
      </c>
    </row>
    <row r="100" spans="1:18" s="212" customFormat="1" ht="15.75" x14ac:dyDescent="0.25">
      <c r="A100" s="238"/>
      <c r="B100" s="238"/>
      <c r="C100" s="239"/>
      <c r="D100" s="236" t="s">
        <v>181</v>
      </c>
      <c r="E100" s="300"/>
      <c r="F100" s="220">
        <v>0</v>
      </c>
      <c r="G100" s="227">
        <v>3262853.5199999996</v>
      </c>
      <c r="H100" s="217">
        <v>0</v>
      </c>
      <c r="I100" s="220">
        <v>0</v>
      </c>
      <c r="J100" s="220">
        <v>0</v>
      </c>
      <c r="K100" s="220">
        <v>0</v>
      </c>
      <c r="L100" s="220">
        <v>0</v>
      </c>
      <c r="M100" s="220">
        <v>0</v>
      </c>
      <c r="N100" s="220">
        <v>0</v>
      </c>
      <c r="O100" s="220">
        <v>0</v>
      </c>
      <c r="P100" s="220">
        <v>0</v>
      </c>
      <c r="Q100" s="220">
        <v>0</v>
      </c>
      <c r="R100" s="217">
        <f t="shared" si="1"/>
        <v>3262853.5199999996</v>
      </c>
    </row>
    <row r="101" spans="1:18" s="212" customFormat="1" ht="15.75" x14ac:dyDescent="0.25">
      <c r="A101" s="238"/>
      <c r="B101" s="238"/>
      <c r="C101" s="239"/>
      <c r="D101" s="233" t="s">
        <v>116</v>
      </c>
      <c r="E101" s="300"/>
      <c r="F101" s="220">
        <v>0</v>
      </c>
      <c r="G101" s="227">
        <v>9138150</v>
      </c>
      <c r="H101" s="217">
        <v>0</v>
      </c>
      <c r="I101" s="220">
        <v>0</v>
      </c>
      <c r="J101" s="220">
        <v>0</v>
      </c>
      <c r="K101" s="220">
        <v>0</v>
      </c>
      <c r="L101" s="220">
        <v>0</v>
      </c>
      <c r="M101" s="220">
        <v>0</v>
      </c>
      <c r="N101" s="220">
        <v>0</v>
      </c>
      <c r="O101" s="220">
        <v>0</v>
      </c>
      <c r="P101" s="220">
        <v>0</v>
      </c>
      <c r="Q101" s="220">
        <v>0</v>
      </c>
      <c r="R101" s="217">
        <f t="shared" si="1"/>
        <v>9138150</v>
      </c>
    </row>
    <row r="102" spans="1:18" s="212" customFormat="1" ht="15.75" x14ac:dyDescent="0.25">
      <c r="A102" s="238"/>
      <c r="B102" s="238"/>
      <c r="C102" s="239"/>
      <c r="D102" s="233" t="s">
        <v>182</v>
      </c>
      <c r="E102" s="300"/>
      <c r="F102" s="220">
        <v>0</v>
      </c>
      <c r="G102" s="234">
        <v>8092889.6399999997</v>
      </c>
      <c r="H102" s="217">
        <v>0</v>
      </c>
      <c r="I102" s="220">
        <v>0</v>
      </c>
      <c r="J102" s="220">
        <v>0</v>
      </c>
      <c r="K102" s="220">
        <v>0</v>
      </c>
      <c r="L102" s="220">
        <v>0</v>
      </c>
      <c r="M102" s="220">
        <v>0</v>
      </c>
      <c r="N102" s="220">
        <v>0</v>
      </c>
      <c r="O102" s="220">
        <v>0</v>
      </c>
      <c r="P102" s="220">
        <v>0</v>
      </c>
      <c r="Q102" s="220">
        <v>0</v>
      </c>
      <c r="R102" s="217">
        <f t="shared" si="1"/>
        <v>8092889.6399999997</v>
      </c>
    </row>
    <row r="103" spans="1:18" s="212" customFormat="1" ht="15.75" x14ac:dyDescent="0.25">
      <c r="A103" s="238"/>
      <c r="B103" s="238"/>
      <c r="C103" s="239"/>
      <c r="D103" s="233" t="s">
        <v>183</v>
      </c>
      <c r="E103" s="301"/>
      <c r="F103" s="220">
        <v>0</v>
      </c>
      <c r="G103" s="234">
        <v>2017155</v>
      </c>
      <c r="H103" s="217">
        <v>0</v>
      </c>
      <c r="I103" s="220">
        <v>0</v>
      </c>
      <c r="J103" s="220">
        <v>0</v>
      </c>
      <c r="K103" s="220">
        <v>0</v>
      </c>
      <c r="L103" s="220">
        <v>0</v>
      </c>
      <c r="M103" s="220">
        <v>0</v>
      </c>
      <c r="N103" s="220">
        <v>0</v>
      </c>
      <c r="O103" s="220">
        <v>0</v>
      </c>
      <c r="P103" s="220">
        <v>0</v>
      </c>
      <c r="Q103" s="220">
        <v>0</v>
      </c>
      <c r="R103" s="217">
        <f t="shared" si="1"/>
        <v>2017155</v>
      </c>
    </row>
    <row r="104" spans="1:18" s="212" customFormat="1" ht="91.5" customHeight="1" x14ac:dyDescent="0.25">
      <c r="A104" s="294">
        <v>2</v>
      </c>
      <c r="B104" s="296" t="s">
        <v>188</v>
      </c>
      <c r="C104" s="294" t="s">
        <v>140</v>
      </c>
      <c r="D104" s="216" t="s">
        <v>106</v>
      </c>
      <c r="E104" s="215" t="s">
        <v>141</v>
      </c>
      <c r="F104" s="217">
        <v>1325.2</v>
      </c>
      <c r="G104" s="217">
        <v>1152.2</v>
      </c>
      <c r="H104" s="217">
        <v>8.6</v>
      </c>
      <c r="I104" s="217">
        <v>30.1</v>
      </c>
      <c r="J104" s="217">
        <v>522.20000000000005</v>
      </c>
      <c r="K104" s="217">
        <v>276.39999999999998</v>
      </c>
      <c r="L104" s="217">
        <v>9.1</v>
      </c>
      <c r="M104" s="218">
        <v>49.4</v>
      </c>
      <c r="N104" s="217">
        <v>12.9</v>
      </c>
      <c r="O104" s="217">
        <v>24.3</v>
      </c>
      <c r="P104" s="217">
        <v>722.2</v>
      </c>
      <c r="Q104" s="217">
        <v>1073.5999999999999</v>
      </c>
      <c r="R104" s="217">
        <f t="shared" si="1"/>
        <v>5206.2000000000007</v>
      </c>
    </row>
    <row r="105" spans="1:18" s="212" customFormat="1" ht="71.25" customHeight="1" x14ac:dyDescent="0.25">
      <c r="A105" s="295"/>
      <c r="B105" s="297"/>
      <c r="C105" s="295"/>
      <c r="D105" s="216" t="s">
        <v>108</v>
      </c>
      <c r="E105" s="219" t="s">
        <v>142</v>
      </c>
      <c r="F105" s="217">
        <v>0</v>
      </c>
      <c r="G105" s="217">
        <v>0</v>
      </c>
      <c r="H105" s="217">
        <v>0</v>
      </c>
      <c r="I105" s="217">
        <v>20000</v>
      </c>
      <c r="J105" s="217">
        <v>0</v>
      </c>
      <c r="K105" s="217">
        <v>0</v>
      </c>
      <c r="L105" s="217">
        <v>0</v>
      </c>
      <c r="M105" s="217">
        <v>0</v>
      </c>
      <c r="N105" s="217">
        <v>0</v>
      </c>
      <c r="O105" s="217">
        <v>0</v>
      </c>
      <c r="P105" s="217">
        <v>0</v>
      </c>
      <c r="Q105" s="217">
        <v>0</v>
      </c>
      <c r="R105" s="217">
        <f t="shared" si="1"/>
        <v>20000</v>
      </c>
    </row>
    <row r="106" spans="1:18" s="212" customFormat="1" ht="55.5" customHeight="1" x14ac:dyDescent="0.25">
      <c r="A106" s="295"/>
      <c r="B106" s="297"/>
      <c r="C106" s="295"/>
      <c r="D106" s="216" t="s">
        <v>109</v>
      </c>
      <c r="E106" s="215" t="s">
        <v>143</v>
      </c>
      <c r="F106" s="220">
        <v>0</v>
      </c>
      <c r="G106" s="220">
        <v>109480</v>
      </c>
      <c r="H106" s="217">
        <v>0</v>
      </c>
      <c r="I106" s="220">
        <v>0</v>
      </c>
      <c r="J106" s="217">
        <v>0</v>
      </c>
      <c r="K106" s="217">
        <v>0</v>
      </c>
      <c r="L106" s="217">
        <v>0</v>
      </c>
      <c r="M106" s="217">
        <v>0</v>
      </c>
      <c r="N106" s="217">
        <v>0</v>
      </c>
      <c r="O106" s="217">
        <v>0</v>
      </c>
      <c r="P106" s="217">
        <v>0</v>
      </c>
      <c r="Q106" s="217">
        <v>0</v>
      </c>
      <c r="R106" s="217">
        <f t="shared" si="1"/>
        <v>109480</v>
      </c>
    </row>
    <row r="107" spans="1:18" s="212" customFormat="1" ht="53.25" customHeight="1" x14ac:dyDescent="0.25">
      <c r="A107" s="295"/>
      <c r="B107" s="297"/>
      <c r="C107" s="295"/>
      <c r="D107" s="221" t="s">
        <v>144</v>
      </c>
      <c r="E107" s="244" t="s">
        <v>145</v>
      </c>
      <c r="F107" s="217">
        <v>0</v>
      </c>
      <c r="G107" s="222">
        <v>40371750.350000001</v>
      </c>
      <c r="H107" s="217">
        <v>0</v>
      </c>
      <c r="I107" s="220">
        <v>0</v>
      </c>
      <c r="J107" s="217">
        <v>0</v>
      </c>
      <c r="K107" s="217">
        <v>0</v>
      </c>
      <c r="L107" s="217">
        <v>0</v>
      </c>
      <c r="M107" s="217">
        <v>0</v>
      </c>
      <c r="N107" s="217">
        <v>0</v>
      </c>
      <c r="O107" s="217">
        <v>0</v>
      </c>
      <c r="P107" s="217">
        <v>0</v>
      </c>
      <c r="Q107" s="217">
        <v>0</v>
      </c>
      <c r="R107" s="217">
        <f t="shared" si="1"/>
        <v>40371750.350000001</v>
      </c>
    </row>
    <row r="108" spans="1:18" s="212" customFormat="1" ht="63" x14ac:dyDescent="0.25">
      <c r="A108" s="295"/>
      <c r="B108" s="297"/>
      <c r="C108" s="295"/>
      <c r="D108" s="221" t="s">
        <v>107</v>
      </c>
      <c r="E108" s="244" t="s">
        <v>145</v>
      </c>
      <c r="F108" s="217">
        <v>0</v>
      </c>
      <c r="G108" s="222">
        <v>6774033.9500000002</v>
      </c>
      <c r="H108" s="217">
        <v>0</v>
      </c>
      <c r="I108" s="220">
        <v>0</v>
      </c>
      <c r="J108" s="217">
        <v>0</v>
      </c>
      <c r="K108" s="217">
        <v>0</v>
      </c>
      <c r="L108" s="217">
        <v>0</v>
      </c>
      <c r="M108" s="217">
        <v>0</v>
      </c>
      <c r="N108" s="217">
        <v>0</v>
      </c>
      <c r="O108" s="217">
        <v>0</v>
      </c>
      <c r="P108" s="217">
        <v>0</v>
      </c>
      <c r="Q108" s="217">
        <v>0</v>
      </c>
      <c r="R108" s="217">
        <f t="shared" si="1"/>
        <v>6774033.9500000002</v>
      </c>
    </row>
    <row r="109" spans="1:18" s="247" customFormat="1" ht="21.6" customHeight="1" x14ac:dyDescent="0.25">
      <c r="A109" s="287">
        <v>3</v>
      </c>
      <c r="B109" s="284" t="s">
        <v>189</v>
      </c>
      <c r="C109" s="290" t="s">
        <v>190</v>
      </c>
      <c r="D109" s="245" t="s">
        <v>191</v>
      </c>
      <c r="E109" s="287" t="s">
        <v>192</v>
      </c>
      <c r="F109" s="246">
        <f>SUM(F111:F115)</f>
        <v>10773.104893401014</v>
      </c>
      <c r="G109" s="246">
        <f t="shared" ref="G109:R109" si="2">SUM(G111:G115)</f>
        <v>0</v>
      </c>
      <c r="H109" s="246">
        <f t="shared" si="2"/>
        <v>0</v>
      </c>
      <c r="I109" s="246">
        <f t="shared" si="2"/>
        <v>1524186.8</v>
      </c>
      <c r="J109" s="246">
        <f t="shared" si="2"/>
        <v>0</v>
      </c>
      <c r="K109" s="246">
        <f t="shared" si="2"/>
        <v>0</v>
      </c>
      <c r="L109" s="246">
        <f t="shared" si="2"/>
        <v>0</v>
      </c>
      <c r="M109" s="246">
        <f t="shared" si="2"/>
        <v>0</v>
      </c>
      <c r="N109" s="246">
        <f t="shared" si="2"/>
        <v>0</v>
      </c>
      <c r="O109" s="246">
        <f t="shared" si="2"/>
        <v>0</v>
      </c>
      <c r="P109" s="246">
        <f t="shared" si="2"/>
        <v>7182.0699289340109</v>
      </c>
      <c r="Q109" s="246">
        <f t="shared" si="2"/>
        <v>0</v>
      </c>
      <c r="R109" s="246">
        <f t="shared" si="2"/>
        <v>1542141.9748223352</v>
      </c>
    </row>
    <row r="110" spans="1:18" s="212" customFormat="1" ht="15.75" customHeight="1" x14ac:dyDescent="0.25">
      <c r="A110" s="288"/>
      <c r="B110" s="285"/>
      <c r="C110" s="291"/>
      <c r="D110" s="216" t="s">
        <v>146</v>
      </c>
      <c r="E110" s="288"/>
      <c r="F110" s="222" t="s">
        <v>140</v>
      </c>
      <c r="G110" s="222" t="s">
        <v>140</v>
      </c>
      <c r="H110" s="222" t="s">
        <v>140</v>
      </c>
      <c r="I110" s="222" t="s">
        <v>140</v>
      </c>
      <c r="J110" s="222" t="s">
        <v>140</v>
      </c>
      <c r="K110" s="222" t="s">
        <v>140</v>
      </c>
      <c r="L110" s="222" t="s">
        <v>140</v>
      </c>
      <c r="M110" s="222" t="s">
        <v>140</v>
      </c>
      <c r="N110" s="222" t="s">
        <v>140</v>
      </c>
      <c r="O110" s="222" t="s">
        <v>140</v>
      </c>
      <c r="P110" s="222" t="s">
        <v>140</v>
      </c>
      <c r="Q110" s="222" t="s">
        <v>140</v>
      </c>
      <c r="R110" s="222" t="s">
        <v>140</v>
      </c>
    </row>
    <row r="111" spans="1:18" s="212" customFormat="1" ht="31.5" customHeight="1" x14ac:dyDescent="0.25">
      <c r="A111" s="288"/>
      <c r="B111" s="285"/>
      <c r="C111" s="291"/>
      <c r="D111" s="216" t="s">
        <v>193</v>
      </c>
      <c r="E111" s="288"/>
      <c r="F111" s="220">
        <v>0</v>
      </c>
      <c r="G111" s="220">
        <v>0</v>
      </c>
      <c r="H111" s="220">
        <v>0</v>
      </c>
      <c r="I111" s="220">
        <v>879361.4</v>
      </c>
      <c r="J111" s="220">
        <v>0</v>
      </c>
      <c r="K111" s="220">
        <v>0</v>
      </c>
      <c r="L111" s="220">
        <v>0</v>
      </c>
      <c r="M111" s="220">
        <v>0</v>
      </c>
      <c r="N111" s="220">
        <v>0</v>
      </c>
      <c r="O111" s="220">
        <v>0</v>
      </c>
      <c r="P111" s="220">
        <v>0</v>
      </c>
      <c r="Q111" s="220">
        <v>0</v>
      </c>
      <c r="R111" s="217">
        <f t="shared" si="1"/>
        <v>879361.4</v>
      </c>
    </row>
    <row r="112" spans="1:18" s="212" customFormat="1" ht="34.5" customHeight="1" x14ac:dyDescent="0.25">
      <c r="A112" s="288"/>
      <c r="B112" s="285"/>
      <c r="C112" s="291"/>
      <c r="D112" s="216" t="s">
        <v>194</v>
      </c>
      <c r="E112" s="288"/>
      <c r="F112" s="220">
        <v>0</v>
      </c>
      <c r="G112" s="220">
        <v>0</v>
      </c>
      <c r="H112" s="220">
        <v>0</v>
      </c>
      <c r="I112" s="220">
        <v>272633</v>
      </c>
      <c r="J112" s="220">
        <v>0</v>
      </c>
      <c r="K112" s="220">
        <v>0</v>
      </c>
      <c r="L112" s="220">
        <v>0</v>
      </c>
      <c r="M112" s="220">
        <v>0</v>
      </c>
      <c r="N112" s="220">
        <v>0</v>
      </c>
      <c r="O112" s="220">
        <v>0</v>
      </c>
      <c r="P112" s="220">
        <v>0</v>
      </c>
      <c r="Q112" s="220">
        <v>0</v>
      </c>
      <c r="R112" s="217">
        <f t="shared" si="1"/>
        <v>272633</v>
      </c>
    </row>
    <row r="113" spans="1:18" s="212" customFormat="1" ht="22.5" customHeight="1" x14ac:dyDescent="0.25">
      <c r="A113" s="288"/>
      <c r="B113" s="285"/>
      <c r="C113" s="291"/>
      <c r="D113" s="216" t="s">
        <v>195</v>
      </c>
      <c r="E113" s="288"/>
      <c r="F113" s="220">
        <v>0</v>
      </c>
      <c r="G113" s="220">
        <v>0</v>
      </c>
      <c r="H113" s="220">
        <v>0</v>
      </c>
      <c r="I113" s="220">
        <v>163111.6</v>
      </c>
      <c r="J113" s="220">
        <v>0</v>
      </c>
      <c r="K113" s="220">
        <v>0</v>
      </c>
      <c r="L113" s="220">
        <v>0</v>
      </c>
      <c r="M113" s="220">
        <v>0</v>
      </c>
      <c r="N113" s="220">
        <v>0</v>
      </c>
      <c r="O113" s="220">
        <v>0</v>
      </c>
      <c r="P113" s="220">
        <v>0</v>
      </c>
      <c r="Q113" s="220">
        <v>0</v>
      </c>
      <c r="R113" s="217">
        <f t="shared" si="1"/>
        <v>163111.6</v>
      </c>
    </row>
    <row r="114" spans="1:18" s="212" customFormat="1" ht="24" customHeight="1" x14ac:dyDescent="0.25">
      <c r="A114" s="288"/>
      <c r="B114" s="285"/>
      <c r="C114" s="291"/>
      <c r="D114" s="216" t="s">
        <v>196</v>
      </c>
      <c r="E114" s="288"/>
      <c r="F114" s="220">
        <v>0</v>
      </c>
      <c r="G114" s="220">
        <v>0</v>
      </c>
      <c r="H114" s="220">
        <v>0</v>
      </c>
      <c r="I114" s="220">
        <v>209080.80000000002</v>
      </c>
      <c r="J114" s="220">
        <v>0</v>
      </c>
      <c r="K114" s="220">
        <v>0</v>
      </c>
      <c r="L114" s="220">
        <v>0</v>
      </c>
      <c r="M114" s="220">
        <v>0</v>
      </c>
      <c r="N114" s="220">
        <v>0</v>
      </c>
      <c r="O114" s="220">
        <v>0</v>
      </c>
      <c r="P114" s="220">
        <v>0</v>
      </c>
      <c r="Q114" s="220">
        <v>0</v>
      </c>
      <c r="R114" s="217">
        <f t="shared" si="1"/>
        <v>209080.80000000002</v>
      </c>
    </row>
    <row r="115" spans="1:18" s="212" customFormat="1" ht="53.25" customHeight="1" x14ac:dyDescent="0.25">
      <c r="A115" s="288"/>
      <c r="B115" s="285"/>
      <c r="C115" s="292"/>
      <c r="D115" s="216" t="s">
        <v>189</v>
      </c>
      <c r="E115" s="289"/>
      <c r="F115" s="220">
        <v>10773.104893401014</v>
      </c>
      <c r="G115" s="220">
        <v>0</v>
      </c>
      <c r="H115" s="220">
        <v>0</v>
      </c>
      <c r="I115" s="220">
        <v>0</v>
      </c>
      <c r="J115" s="220">
        <v>0</v>
      </c>
      <c r="K115" s="220">
        <v>0</v>
      </c>
      <c r="L115" s="220">
        <v>0</v>
      </c>
      <c r="M115" s="220">
        <v>0</v>
      </c>
      <c r="N115" s="220">
        <v>0</v>
      </c>
      <c r="O115" s="220">
        <v>0</v>
      </c>
      <c r="P115" s="220">
        <v>7182.0699289340109</v>
      </c>
      <c r="Q115" s="220">
        <v>0</v>
      </c>
      <c r="R115" s="217">
        <f t="shared" si="1"/>
        <v>17955.174822335026</v>
      </c>
    </row>
    <row r="116" spans="1:18" s="212" customFormat="1" ht="15.75" customHeight="1" x14ac:dyDescent="0.25">
      <c r="A116" s="288"/>
      <c r="B116" s="285"/>
      <c r="C116" s="290" t="s">
        <v>197</v>
      </c>
      <c r="D116" s="245" t="s">
        <v>191</v>
      </c>
      <c r="E116" s="287" t="s">
        <v>192</v>
      </c>
      <c r="F116" s="246">
        <f>SUM(F118:F122)</f>
        <v>21546.209786802028</v>
      </c>
      <c r="G116" s="246">
        <f t="shared" ref="G116:R116" si="3">SUM(G118:G122)</f>
        <v>0</v>
      </c>
      <c r="H116" s="246">
        <f t="shared" si="3"/>
        <v>0</v>
      </c>
      <c r="I116" s="246">
        <f t="shared" si="3"/>
        <v>15241868</v>
      </c>
      <c r="J116" s="246">
        <f t="shared" si="3"/>
        <v>0</v>
      </c>
      <c r="K116" s="246">
        <f t="shared" si="3"/>
        <v>0</v>
      </c>
      <c r="L116" s="246">
        <f t="shared" si="3"/>
        <v>0</v>
      </c>
      <c r="M116" s="246">
        <f t="shared" si="3"/>
        <v>0</v>
      </c>
      <c r="N116" s="246">
        <f t="shared" si="3"/>
        <v>0</v>
      </c>
      <c r="O116" s="246">
        <f t="shared" si="3"/>
        <v>0</v>
      </c>
      <c r="P116" s="246">
        <f t="shared" si="3"/>
        <v>14364.13985786802</v>
      </c>
      <c r="Q116" s="246">
        <f t="shared" si="3"/>
        <v>0</v>
      </c>
      <c r="R116" s="246">
        <f t="shared" si="3"/>
        <v>15277778.34964467</v>
      </c>
    </row>
    <row r="117" spans="1:18" s="212" customFormat="1" ht="15.75" x14ac:dyDescent="0.25">
      <c r="A117" s="288"/>
      <c r="B117" s="285"/>
      <c r="C117" s="291"/>
      <c r="D117" s="216" t="s">
        <v>146</v>
      </c>
      <c r="E117" s="288"/>
      <c r="F117" s="222" t="s">
        <v>140</v>
      </c>
      <c r="G117" s="222" t="s">
        <v>140</v>
      </c>
      <c r="H117" s="222" t="s">
        <v>140</v>
      </c>
      <c r="I117" s="222" t="s">
        <v>140</v>
      </c>
      <c r="J117" s="222" t="s">
        <v>140</v>
      </c>
      <c r="K117" s="222" t="s">
        <v>140</v>
      </c>
      <c r="L117" s="222" t="s">
        <v>140</v>
      </c>
      <c r="M117" s="222" t="s">
        <v>140</v>
      </c>
      <c r="N117" s="222" t="s">
        <v>140</v>
      </c>
      <c r="O117" s="222" t="s">
        <v>140</v>
      </c>
      <c r="P117" s="222" t="s">
        <v>140</v>
      </c>
      <c r="Q117" s="222" t="s">
        <v>140</v>
      </c>
      <c r="R117" s="222" t="s">
        <v>140</v>
      </c>
    </row>
    <row r="118" spans="1:18" s="212" customFormat="1" ht="24" customHeight="1" x14ac:dyDescent="0.25">
      <c r="A118" s="288"/>
      <c r="B118" s="285"/>
      <c r="C118" s="291"/>
      <c r="D118" s="216" t="s">
        <v>198</v>
      </c>
      <c r="E118" s="288"/>
      <c r="F118" s="220">
        <v>0</v>
      </c>
      <c r="G118" s="220">
        <v>0</v>
      </c>
      <c r="H118" s="220">
        <v>0</v>
      </c>
      <c r="I118" s="220">
        <f>879361.4*10</f>
        <v>8793614</v>
      </c>
      <c r="J118" s="220">
        <v>0</v>
      </c>
      <c r="K118" s="220">
        <v>0</v>
      </c>
      <c r="L118" s="220">
        <v>0</v>
      </c>
      <c r="M118" s="220">
        <v>0</v>
      </c>
      <c r="N118" s="220">
        <v>0</v>
      </c>
      <c r="O118" s="220">
        <v>0</v>
      </c>
      <c r="P118" s="220">
        <v>0</v>
      </c>
      <c r="Q118" s="220">
        <v>0</v>
      </c>
      <c r="R118" s="217">
        <f t="shared" ref="R118:R122" si="4">SUM(F118:Q118)</f>
        <v>8793614</v>
      </c>
    </row>
    <row r="119" spans="1:18" s="212" customFormat="1" ht="30" customHeight="1" x14ac:dyDescent="0.25">
      <c r="A119" s="288"/>
      <c r="B119" s="285"/>
      <c r="C119" s="291"/>
      <c r="D119" s="216" t="s">
        <v>194</v>
      </c>
      <c r="E119" s="288"/>
      <c r="F119" s="220">
        <v>0</v>
      </c>
      <c r="G119" s="220">
        <v>0</v>
      </c>
      <c r="H119" s="220">
        <v>0</v>
      </c>
      <c r="I119" s="220">
        <f>272633*10</f>
        <v>2726330</v>
      </c>
      <c r="J119" s="220">
        <v>0</v>
      </c>
      <c r="K119" s="220">
        <v>0</v>
      </c>
      <c r="L119" s="220">
        <v>0</v>
      </c>
      <c r="M119" s="220">
        <v>0</v>
      </c>
      <c r="N119" s="220">
        <v>0</v>
      </c>
      <c r="O119" s="220">
        <v>0</v>
      </c>
      <c r="P119" s="220">
        <v>0</v>
      </c>
      <c r="Q119" s="220">
        <v>0</v>
      </c>
      <c r="R119" s="217">
        <f t="shared" si="4"/>
        <v>2726330</v>
      </c>
    </row>
    <row r="120" spans="1:18" s="212" customFormat="1" ht="29.25" customHeight="1" x14ac:dyDescent="0.25">
      <c r="A120" s="288"/>
      <c r="B120" s="285"/>
      <c r="C120" s="291"/>
      <c r="D120" s="216" t="s">
        <v>195</v>
      </c>
      <c r="E120" s="288"/>
      <c r="F120" s="220">
        <v>0</v>
      </c>
      <c r="G120" s="220">
        <v>0</v>
      </c>
      <c r="H120" s="220">
        <v>0</v>
      </c>
      <c r="I120" s="220">
        <f>163111.6*10</f>
        <v>1631116</v>
      </c>
      <c r="J120" s="220">
        <v>0</v>
      </c>
      <c r="K120" s="220">
        <v>0</v>
      </c>
      <c r="L120" s="220">
        <v>0</v>
      </c>
      <c r="M120" s="220">
        <v>0</v>
      </c>
      <c r="N120" s="220">
        <v>0</v>
      </c>
      <c r="O120" s="220">
        <v>0</v>
      </c>
      <c r="P120" s="220">
        <v>0</v>
      </c>
      <c r="Q120" s="220">
        <v>0</v>
      </c>
      <c r="R120" s="217">
        <f t="shared" si="4"/>
        <v>1631116</v>
      </c>
    </row>
    <row r="121" spans="1:18" s="212" customFormat="1" ht="34.5" customHeight="1" x14ac:dyDescent="0.25">
      <c r="A121" s="288"/>
      <c r="B121" s="285"/>
      <c r="C121" s="291"/>
      <c r="D121" s="216" t="s">
        <v>196</v>
      </c>
      <c r="E121" s="288"/>
      <c r="F121" s="220">
        <v>0</v>
      </c>
      <c r="G121" s="220">
        <v>0</v>
      </c>
      <c r="H121" s="220">
        <v>0</v>
      </c>
      <c r="I121" s="220">
        <f>209080.8*10</f>
        <v>2090808</v>
      </c>
      <c r="J121" s="220">
        <v>0</v>
      </c>
      <c r="K121" s="220">
        <v>0</v>
      </c>
      <c r="L121" s="220">
        <v>0</v>
      </c>
      <c r="M121" s="220">
        <v>0</v>
      </c>
      <c r="N121" s="220">
        <v>0</v>
      </c>
      <c r="O121" s="220">
        <v>0</v>
      </c>
      <c r="P121" s="220">
        <v>0</v>
      </c>
      <c r="Q121" s="220">
        <v>0</v>
      </c>
      <c r="R121" s="217">
        <f t="shared" si="4"/>
        <v>2090808</v>
      </c>
    </row>
    <row r="122" spans="1:18" s="212" customFormat="1" ht="64.5" customHeight="1" x14ac:dyDescent="0.25">
      <c r="A122" s="289"/>
      <c r="B122" s="286"/>
      <c r="C122" s="292"/>
      <c r="D122" s="216" t="s">
        <v>189</v>
      </c>
      <c r="E122" s="289"/>
      <c r="F122" s="220">
        <v>21546.209786802028</v>
      </c>
      <c r="G122" s="220">
        <v>0</v>
      </c>
      <c r="H122" s="220">
        <v>0</v>
      </c>
      <c r="I122" s="220">
        <v>0</v>
      </c>
      <c r="J122" s="220">
        <v>0</v>
      </c>
      <c r="K122" s="220">
        <v>0</v>
      </c>
      <c r="L122" s="220">
        <v>0</v>
      </c>
      <c r="M122" s="220">
        <v>0</v>
      </c>
      <c r="N122" s="220">
        <v>0</v>
      </c>
      <c r="O122" s="220">
        <v>0</v>
      </c>
      <c r="P122" s="220">
        <v>14364.13985786802</v>
      </c>
      <c r="Q122" s="220">
        <v>0</v>
      </c>
      <c r="R122" s="217">
        <f t="shared" si="4"/>
        <v>35910.349644670045</v>
      </c>
    </row>
    <row r="123" spans="1:18" s="247" customFormat="1" ht="25.15" customHeight="1" x14ac:dyDescent="0.25">
      <c r="A123" s="287">
        <v>4</v>
      </c>
      <c r="B123" s="287" t="s">
        <v>199</v>
      </c>
      <c r="C123" s="284" t="s">
        <v>111</v>
      </c>
      <c r="D123" s="245" t="s">
        <v>191</v>
      </c>
      <c r="E123" s="293" t="s">
        <v>192</v>
      </c>
      <c r="F123" s="246">
        <f>SUM(F126:F135)</f>
        <v>253383.42709279183</v>
      </c>
      <c r="G123" s="246">
        <f>SUM(G126:G135)</f>
        <v>370000</v>
      </c>
      <c r="H123" s="246">
        <f>SUM(H126:H135)</f>
        <v>0</v>
      </c>
      <c r="I123" s="248">
        <f>SUM(I125:I135)</f>
        <v>3055000</v>
      </c>
      <c r="J123" s="246">
        <f t="shared" ref="J123:R123" si="5">SUM(J126:J135)</f>
        <v>0</v>
      </c>
      <c r="K123" s="246">
        <f t="shared" si="5"/>
        <v>0</v>
      </c>
      <c r="L123" s="246">
        <f t="shared" si="5"/>
        <v>0</v>
      </c>
      <c r="M123" s="246">
        <f t="shared" si="5"/>
        <v>0</v>
      </c>
      <c r="N123" s="246">
        <f t="shared" si="5"/>
        <v>0</v>
      </c>
      <c r="O123" s="246">
        <f t="shared" si="5"/>
        <v>0</v>
      </c>
      <c r="P123" s="246">
        <f t="shared" si="5"/>
        <v>168744.84629498128</v>
      </c>
      <c r="Q123" s="246">
        <f t="shared" si="5"/>
        <v>0</v>
      </c>
      <c r="R123" s="246">
        <f t="shared" si="5"/>
        <v>3347128.273387773</v>
      </c>
    </row>
    <row r="124" spans="1:18" s="212" customFormat="1" ht="15.75" x14ac:dyDescent="0.25">
      <c r="A124" s="288"/>
      <c r="B124" s="288"/>
      <c r="C124" s="285"/>
      <c r="D124" s="216" t="s">
        <v>146</v>
      </c>
      <c r="E124" s="293"/>
      <c r="F124" s="222" t="s">
        <v>140</v>
      </c>
      <c r="G124" s="222" t="s">
        <v>140</v>
      </c>
      <c r="H124" s="222" t="s">
        <v>140</v>
      </c>
      <c r="I124" s="222" t="s">
        <v>140</v>
      </c>
      <c r="J124" s="222" t="s">
        <v>140</v>
      </c>
      <c r="K124" s="222" t="s">
        <v>140</v>
      </c>
      <c r="L124" s="222" t="s">
        <v>140</v>
      </c>
      <c r="M124" s="222" t="s">
        <v>140</v>
      </c>
      <c r="N124" s="222" t="s">
        <v>140</v>
      </c>
      <c r="O124" s="222" t="s">
        <v>140</v>
      </c>
      <c r="P124" s="222" t="s">
        <v>140</v>
      </c>
      <c r="Q124" s="222" t="s">
        <v>140</v>
      </c>
      <c r="R124" s="222" t="s">
        <v>140</v>
      </c>
    </row>
    <row r="125" spans="1:18" s="212" customFormat="1" ht="41.25" customHeight="1" x14ac:dyDescent="0.25">
      <c r="A125" s="288"/>
      <c r="B125" s="288"/>
      <c r="C125" s="285"/>
      <c r="D125" s="216" t="s">
        <v>200</v>
      </c>
      <c r="E125" s="293"/>
      <c r="F125" s="220">
        <v>0</v>
      </c>
      <c r="G125" s="220">
        <v>0</v>
      </c>
      <c r="H125" s="220">
        <v>0</v>
      </c>
      <c r="I125" s="220">
        <v>500000</v>
      </c>
      <c r="J125" s="220">
        <v>0</v>
      </c>
      <c r="K125" s="220">
        <v>0</v>
      </c>
      <c r="L125" s="220">
        <v>0</v>
      </c>
      <c r="M125" s="220">
        <v>0</v>
      </c>
      <c r="N125" s="220">
        <v>0</v>
      </c>
      <c r="O125" s="220">
        <v>0</v>
      </c>
      <c r="P125" s="220">
        <v>0</v>
      </c>
      <c r="Q125" s="220">
        <v>0</v>
      </c>
      <c r="R125" s="217">
        <f t="shared" ref="R125" si="6">SUM(F125:Q125)</f>
        <v>500000</v>
      </c>
    </row>
    <row r="126" spans="1:18" s="212" customFormat="1" ht="54" customHeight="1" x14ac:dyDescent="0.25">
      <c r="A126" s="288"/>
      <c r="B126" s="288"/>
      <c r="C126" s="285"/>
      <c r="D126" s="216" t="s">
        <v>201</v>
      </c>
      <c r="E126" s="293"/>
      <c r="F126" s="220">
        <v>0</v>
      </c>
      <c r="G126" s="220">
        <v>0</v>
      </c>
      <c r="H126" s="220">
        <v>0</v>
      </c>
      <c r="I126" s="220">
        <v>500000</v>
      </c>
      <c r="J126" s="220">
        <v>0</v>
      </c>
      <c r="K126" s="220">
        <v>0</v>
      </c>
      <c r="L126" s="220">
        <v>0</v>
      </c>
      <c r="M126" s="220">
        <v>0</v>
      </c>
      <c r="N126" s="220">
        <v>0</v>
      </c>
      <c r="O126" s="220">
        <v>0</v>
      </c>
      <c r="P126" s="220">
        <v>0</v>
      </c>
      <c r="Q126" s="220">
        <v>0</v>
      </c>
      <c r="R126" s="217">
        <f>SUM(F126:Q126)</f>
        <v>500000</v>
      </c>
    </row>
    <row r="127" spans="1:18" s="212" customFormat="1" ht="55.5" customHeight="1" x14ac:dyDescent="0.25">
      <c r="A127" s="288"/>
      <c r="B127" s="288"/>
      <c r="C127" s="285"/>
      <c r="D127" s="216" t="s">
        <v>202</v>
      </c>
      <c r="E127" s="293"/>
      <c r="F127" s="220">
        <v>0</v>
      </c>
      <c r="G127" s="220">
        <v>0</v>
      </c>
      <c r="H127" s="220">
        <v>0</v>
      </c>
      <c r="I127" s="249">
        <v>500000</v>
      </c>
      <c r="J127" s="220">
        <v>0</v>
      </c>
      <c r="K127" s="220">
        <v>0</v>
      </c>
      <c r="L127" s="220">
        <v>0</v>
      </c>
      <c r="M127" s="220">
        <v>0</v>
      </c>
      <c r="N127" s="220">
        <v>0</v>
      </c>
      <c r="O127" s="220">
        <v>0</v>
      </c>
      <c r="P127" s="220">
        <v>0</v>
      </c>
      <c r="Q127" s="220">
        <v>0</v>
      </c>
      <c r="R127" s="217">
        <f t="shared" ref="R127:R161" si="7">SUM(F127:Q127)</f>
        <v>500000</v>
      </c>
    </row>
    <row r="128" spans="1:18" s="212" customFormat="1" ht="38.25" customHeight="1" x14ac:dyDescent="0.25">
      <c r="A128" s="288"/>
      <c r="B128" s="288"/>
      <c r="C128" s="285"/>
      <c r="D128" s="216" t="s">
        <v>203</v>
      </c>
      <c r="E128" s="293"/>
      <c r="F128" s="220">
        <v>0</v>
      </c>
      <c r="G128" s="249">
        <v>100000</v>
      </c>
      <c r="H128" s="220">
        <v>0</v>
      </c>
      <c r="I128" s="249">
        <v>0</v>
      </c>
      <c r="J128" s="220">
        <v>0</v>
      </c>
      <c r="K128" s="220">
        <v>0</v>
      </c>
      <c r="L128" s="220">
        <v>0</v>
      </c>
      <c r="M128" s="220">
        <v>0</v>
      </c>
      <c r="N128" s="220">
        <v>0</v>
      </c>
      <c r="O128" s="220">
        <v>0</v>
      </c>
      <c r="P128" s="220">
        <v>0</v>
      </c>
      <c r="Q128" s="220">
        <v>0</v>
      </c>
      <c r="R128" s="217">
        <f t="shared" si="7"/>
        <v>100000</v>
      </c>
    </row>
    <row r="129" spans="1:18" s="212" customFormat="1" ht="45" customHeight="1" x14ac:dyDescent="0.25">
      <c r="A129" s="288"/>
      <c r="B129" s="288"/>
      <c r="C129" s="285"/>
      <c r="D129" s="216" t="s">
        <v>204</v>
      </c>
      <c r="E129" s="293"/>
      <c r="F129" s="220">
        <v>0</v>
      </c>
      <c r="G129" s="249">
        <v>270000</v>
      </c>
      <c r="H129" s="220">
        <v>0</v>
      </c>
      <c r="I129" s="249">
        <v>0</v>
      </c>
      <c r="J129" s="220">
        <v>0</v>
      </c>
      <c r="K129" s="220">
        <v>0</v>
      </c>
      <c r="L129" s="220">
        <v>0</v>
      </c>
      <c r="M129" s="220">
        <v>0</v>
      </c>
      <c r="N129" s="220">
        <v>0</v>
      </c>
      <c r="O129" s="220">
        <v>0</v>
      </c>
      <c r="P129" s="220">
        <v>0</v>
      </c>
      <c r="Q129" s="220">
        <v>0</v>
      </c>
      <c r="R129" s="217">
        <f t="shared" si="7"/>
        <v>270000</v>
      </c>
    </row>
    <row r="130" spans="1:18" s="212" customFormat="1" ht="43.5" customHeight="1" x14ac:dyDescent="0.25">
      <c r="A130" s="288"/>
      <c r="B130" s="288"/>
      <c r="C130" s="285"/>
      <c r="D130" s="216" t="s">
        <v>205</v>
      </c>
      <c r="E130" s="293"/>
      <c r="F130" s="220">
        <v>0</v>
      </c>
      <c r="G130" s="220">
        <v>0</v>
      </c>
      <c r="H130" s="220">
        <v>0</v>
      </c>
      <c r="I130" s="220">
        <v>200000</v>
      </c>
      <c r="J130" s="220">
        <v>0</v>
      </c>
      <c r="K130" s="220">
        <v>0</v>
      </c>
      <c r="L130" s="220">
        <v>0</v>
      </c>
      <c r="M130" s="220">
        <v>0</v>
      </c>
      <c r="N130" s="220">
        <v>0</v>
      </c>
      <c r="O130" s="220">
        <v>0</v>
      </c>
      <c r="P130" s="220">
        <v>0</v>
      </c>
      <c r="Q130" s="220">
        <v>0</v>
      </c>
      <c r="R130" s="217">
        <f t="shared" si="7"/>
        <v>200000</v>
      </c>
    </row>
    <row r="131" spans="1:18" s="212" customFormat="1" ht="38.25" customHeight="1" x14ac:dyDescent="0.25">
      <c r="A131" s="288"/>
      <c r="B131" s="288"/>
      <c r="C131" s="285"/>
      <c r="D131" s="216" t="s">
        <v>206</v>
      </c>
      <c r="E131" s="293"/>
      <c r="F131" s="220">
        <v>0</v>
      </c>
      <c r="G131" s="220">
        <v>0</v>
      </c>
      <c r="H131" s="220">
        <v>0</v>
      </c>
      <c r="I131" s="220">
        <v>300000</v>
      </c>
      <c r="J131" s="220">
        <v>0</v>
      </c>
      <c r="K131" s="220">
        <v>0</v>
      </c>
      <c r="L131" s="220">
        <v>0</v>
      </c>
      <c r="M131" s="220">
        <v>0</v>
      </c>
      <c r="N131" s="220">
        <v>0</v>
      </c>
      <c r="O131" s="220">
        <v>0</v>
      </c>
      <c r="P131" s="220">
        <v>0</v>
      </c>
      <c r="Q131" s="220">
        <v>0</v>
      </c>
      <c r="R131" s="217">
        <f t="shared" si="7"/>
        <v>300000</v>
      </c>
    </row>
    <row r="132" spans="1:18" s="212" customFormat="1" ht="20.25" customHeight="1" x14ac:dyDescent="0.25">
      <c r="A132" s="288"/>
      <c r="B132" s="288"/>
      <c r="C132" s="285"/>
      <c r="D132" s="250" t="s">
        <v>207</v>
      </c>
      <c r="E132" s="293"/>
      <c r="F132" s="220">
        <v>0</v>
      </c>
      <c r="G132" s="220">
        <v>0</v>
      </c>
      <c r="H132" s="220">
        <v>0</v>
      </c>
      <c r="I132" s="220">
        <v>500000</v>
      </c>
      <c r="J132" s="220">
        <v>0</v>
      </c>
      <c r="K132" s="220">
        <v>0</v>
      </c>
      <c r="L132" s="220">
        <v>0</v>
      </c>
      <c r="M132" s="220">
        <v>0</v>
      </c>
      <c r="N132" s="220">
        <v>0</v>
      </c>
      <c r="O132" s="220">
        <v>0</v>
      </c>
      <c r="P132" s="220">
        <v>0</v>
      </c>
      <c r="Q132" s="220">
        <v>0</v>
      </c>
      <c r="R132" s="217">
        <f t="shared" si="7"/>
        <v>500000</v>
      </c>
    </row>
    <row r="133" spans="1:18" s="212" customFormat="1" ht="18.75" customHeight="1" x14ac:dyDescent="0.25">
      <c r="A133" s="288"/>
      <c r="B133" s="288"/>
      <c r="C133" s="285"/>
      <c r="D133" s="250" t="s">
        <v>208</v>
      </c>
      <c r="E133" s="293"/>
      <c r="F133" s="220">
        <v>0</v>
      </c>
      <c r="G133" s="220">
        <v>0</v>
      </c>
      <c r="H133" s="220">
        <v>0</v>
      </c>
      <c r="I133" s="249">
        <v>500000</v>
      </c>
      <c r="J133" s="220">
        <v>0</v>
      </c>
      <c r="K133" s="220">
        <v>0</v>
      </c>
      <c r="L133" s="220">
        <v>0</v>
      </c>
      <c r="M133" s="220">
        <v>0</v>
      </c>
      <c r="N133" s="220">
        <v>0</v>
      </c>
      <c r="O133" s="220">
        <v>0</v>
      </c>
      <c r="P133" s="220">
        <v>0</v>
      </c>
      <c r="Q133" s="220">
        <v>0</v>
      </c>
      <c r="R133" s="217">
        <f t="shared" si="7"/>
        <v>500000</v>
      </c>
    </row>
    <row r="134" spans="1:18" s="212" customFormat="1" ht="31.5" customHeight="1" x14ac:dyDescent="0.25">
      <c r="A134" s="288"/>
      <c r="B134" s="288"/>
      <c r="C134" s="285"/>
      <c r="D134" s="250" t="s">
        <v>209</v>
      </c>
      <c r="E134" s="293"/>
      <c r="F134" s="220">
        <v>0</v>
      </c>
      <c r="G134" s="220">
        <v>0</v>
      </c>
      <c r="H134" s="220">
        <v>0</v>
      </c>
      <c r="I134" s="249">
        <v>55000</v>
      </c>
      <c r="J134" s="220">
        <v>0</v>
      </c>
      <c r="K134" s="220">
        <v>0</v>
      </c>
      <c r="L134" s="220">
        <v>0</v>
      </c>
      <c r="M134" s="220">
        <v>0</v>
      </c>
      <c r="N134" s="220">
        <v>0</v>
      </c>
      <c r="O134" s="220">
        <v>0</v>
      </c>
      <c r="P134" s="220">
        <v>0</v>
      </c>
      <c r="Q134" s="220">
        <v>0</v>
      </c>
      <c r="R134" s="217">
        <f t="shared" si="7"/>
        <v>55000</v>
      </c>
    </row>
    <row r="135" spans="1:18" s="212" customFormat="1" ht="41.25" customHeight="1" x14ac:dyDescent="0.25">
      <c r="A135" s="288"/>
      <c r="B135" s="288"/>
      <c r="C135" s="286"/>
      <c r="D135" s="251" t="s">
        <v>210</v>
      </c>
      <c r="E135" s="252"/>
      <c r="F135" s="253">
        <v>253383.42709279183</v>
      </c>
      <c r="G135" s="220">
        <v>0</v>
      </c>
      <c r="H135" s="220">
        <v>0</v>
      </c>
      <c r="I135" s="220">
        <v>0</v>
      </c>
      <c r="J135" s="220">
        <v>0</v>
      </c>
      <c r="K135" s="220">
        <v>0</v>
      </c>
      <c r="L135" s="220">
        <v>0</v>
      </c>
      <c r="M135" s="220">
        <v>0</v>
      </c>
      <c r="N135" s="220">
        <v>0</v>
      </c>
      <c r="O135" s="220">
        <v>0</v>
      </c>
      <c r="P135" s="254">
        <v>168744.84629498128</v>
      </c>
      <c r="Q135" s="220">
        <v>0</v>
      </c>
      <c r="R135" s="255">
        <f t="shared" si="7"/>
        <v>422128.27338777308</v>
      </c>
    </row>
    <row r="136" spans="1:18" s="247" customFormat="1" ht="19.899999999999999" customHeight="1" x14ac:dyDescent="0.25">
      <c r="A136" s="288"/>
      <c r="B136" s="288"/>
      <c r="C136" s="284" t="s">
        <v>112</v>
      </c>
      <c r="D136" s="245" t="s">
        <v>191</v>
      </c>
      <c r="E136" s="293" t="s">
        <v>192</v>
      </c>
      <c r="F136" s="246">
        <f>SUM(F138:F151)</f>
        <v>253383.42709279183</v>
      </c>
      <c r="G136" s="246">
        <f>SUM(G138:G151)</f>
        <v>370000</v>
      </c>
      <c r="H136" s="246">
        <f>SUM(H138:H151)</f>
        <v>0</v>
      </c>
      <c r="I136" s="246">
        <f t="shared" ref="I136:Q136" si="8">SUM(I138:I151)</f>
        <v>19926290</v>
      </c>
      <c r="J136" s="246">
        <f t="shared" si="8"/>
        <v>0</v>
      </c>
      <c r="K136" s="246">
        <f t="shared" si="8"/>
        <v>0</v>
      </c>
      <c r="L136" s="246">
        <f t="shared" si="8"/>
        <v>0</v>
      </c>
      <c r="M136" s="246">
        <f t="shared" si="8"/>
        <v>0</v>
      </c>
      <c r="N136" s="246">
        <f t="shared" si="8"/>
        <v>0</v>
      </c>
      <c r="O136" s="246">
        <f t="shared" si="8"/>
        <v>0</v>
      </c>
      <c r="P136" s="246">
        <f t="shared" si="8"/>
        <v>168744.84629498128</v>
      </c>
      <c r="Q136" s="246">
        <f t="shared" si="8"/>
        <v>0</v>
      </c>
      <c r="R136" s="246">
        <f>SUM(R138:R151)</f>
        <v>20718418.273387775</v>
      </c>
    </row>
    <row r="137" spans="1:18" s="212" customFormat="1" ht="15" customHeight="1" x14ac:dyDescent="0.25">
      <c r="A137" s="288"/>
      <c r="B137" s="288"/>
      <c r="C137" s="285"/>
      <c r="D137" s="216" t="s">
        <v>146</v>
      </c>
      <c r="E137" s="293"/>
      <c r="F137" s="222" t="s">
        <v>140</v>
      </c>
      <c r="G137" s="222" t="s">
        <v>140</v>
      </c>
      <c r="H137" s="222" t="s">
        <v>140</v>
      </c>
      <c r="I137" s="222" t="s">
        <v>140</v>
      </c>
      <c r="J137" s="222" t="s">
        <v>140</v>
      </c>
      <c r="K137" s="222" t="s">
        <v>140</v>
      </c>
      <c r="L137" s="222" t="s">
        <v>140</v>
      </c>
      <c r="M137" s="222" t="s">
        <v>140</v>
      </c>
      <c r="N137" s="222" t="s">
        <v>140</v>
      </c>
      <c r="O137" s="222" t="s">
        <v>140</v>
      </c>
      <c r="P137" s="222" t="s">
        <v>140</v>
      </c>
      <c r="Q137" s="222" t="s">
        <v>140</v>
      </c>
      <c r="R137" s="222" t="s">
        <v>140</v>
      </c>
    </row>
    <row r="138" spans="1:18" s="212" customFormat="1" ht="24" customHeight="1" x14ac:dyDescent="0.25">
      <c r="A138" s="288"/>
      <c r="B138" s="288"/>
      <c r="C138" s="285"/>
      <c r="D138" s="216" t="s">
        <v>200</v>
      </c>
      <c r="E138" s="293"/>
      <c r="F138" s="220">
        <v>0</v>
      </c>
      <c r="G138" s="220">
        <v>0</v>
      </c>
      <c r="H138" s="220">
        <v>0</v>
      </c>
      <c r="I138" s="220">
        <v>2470590</v>
      </c>
      <c r="J138" s="220">
        <v>0</v>
      </c>
      <c r="K138" s="220">
        <v>0</v>
      </c>
      <c r="L138" s="220">
        <v>0</v>
      </c>
      <c r="M138" s="220">
        <v>0</v>
      </c>
      <c r="N138" s="220">
        <v>0</v>
      </c>
      <c r="O138" s="220">
        <v>0</v>
      </c>
      <c r="P138" s="220">
        <v>0</v>
      </c>
      <c r="Q138" s="220">
        <v>0</v>
      </c>
      <c r="R138" s="217">
        <f t="shared" si="7"/>
        <v>2470590</v>
      </c>
    </row>
    <row r="139" spans="1:18" s="212" customFormat="1" ht="52.5" customHeight="1" x14ac:dyDescent="0.25">
      <c r="A139" s="288"/>
      <c r="B139" s="288"/>
      <c r="C139" s="285"/>
      <c r="D139" s="216" t="s">
        <v>201</v>
      </c>
      <c r="E139" s="293"/>
      <c r="F139" s="220">
        <v>0</v>
      </c>
      <c r="G139" s="220">
        <v>0</v>
      </c>
      <c r="H139" s="220">
        <v>0</v>
      </c>
      <c r="I139" s="220">
        <v>700000</v>
      </c>
      <c r="J139" s="220">
        <v>0</v>
      </c>
      <c r="K139" s="220">
        <v>0</v>
      </c>
      <c r="L139" s="220">
        <v>0</v>
      </c>
      <c r="M139" s="220">
        <v>0</v>
      </c>
      <c r="N139" s="220">
        <v>0</v>
      </c>
      <c r="O139" s="220">
        <v>0</v>
      </c>
      <c r="P139" s="220">
        <v>0</v>
      </c>
      <c r="Q139" s="220">
        <v>0</v>
      </c>
      <c r="R139" s="217">
        <f t="shared" si="7"/>
        <v>700000</v>
      </c>
    </row>
    <row r="140" spans="1:18" s="212" customFormat="1" ht="45.75" customHeight="1" x14ac:dyDescent="0.25">
      <c r="A140" s="288"/>
      <c r="B140" s="288"/>
      <c r="C140" s="285"/>
      <c r="D140" s="216" t="s">
        <v>211</v>
      </c>
      <c r="E140" s="293"/>
      <c r="F140" s="220">
        <v>0</v>
      </c>
      <c r="G140" s="220">
        <v>0</v>
      </c>
      <c r="H140" s="220">
        <v>0</v>
      </c>
      <c r="I140" s="217">
        <f>15000*30</f>
        <v>450000</v>
      </c>
      <c r="J140" s="220">
        <v>0</v>
      </c>
      <c r="K140" s="220">
        <v>0</v>
      </c>
      <c r="L140" s="220">
        <v>0</v>
      </c>
      <c r="M140" s="220">
        <v>0</v>
      </c>
      <c r="N140" s="220">
        <v>0</v>
      </c>
      <c r="O140" s="220">
        <v>0</v>
      </c>
      <c r="P140" s="220">
        <v>0</v>
      </c>
      <c r="Q140" s="220">
        <v>0</v>
      </c>
      <c r="R140" s="217">
        <f t="shared" si="7"/>
        <v>450000</v>
      </c>
    </row>
    <row r="141" spans="1:18" s="212" customFormat="1" ht="54" customHeight="1" x14ac:dyDescent="0.25">
      <c r="A141" s="288"/>
      <c r="B141" s="288"/>
      <c r="C141" s="285"/>
      <c r="D141" s="216" t="s">
        <v>202</v>
      </c>
      <c r="E141" s="293"/>
      <c r="F141" s="220">
        <v>0</v>
      </c>
      <c r="G141" s="220">
        <v>0</v>
      </c>
      <c r="H141" s="220">
        <v>0</v>
      </c>
      <c r="I141" s="220">
        <v>1000000</v>
      </c>
      <c r="J141" s="220">
        <v>0</v>
      </c>
      <c r="K141" s="220">
        <v>0</v>
      </c>
      <c r="L141" s="220">
        <v>0</v>
      </c>
      <c r="M141" s="220">
        <v>0</v>
      </c>
      <c r="N141" s="220">
        <v>0</v>
      </c>
      <c r="O141" s="220">
        <v>0</v>
      </c>
      <c r="P141" s="220">
        <v>0</v>
      </c>
      <c r="Q141" s="220">
        <v>0</v>
      </c>
      <c r="R141" s="217">
        <f t="shared" si="7"/>
        <v>1000000</v>
      </c>
    </row>
    <row r="142" spans="1:18" s="212" customFormat="1" ht="36.75" customHeight="1" x14ac:dyDescent="0.25">
      <c r="A142" s="288"/>
      <c r="B142" s="288"/>
      <c r="C142" s="285"/>
      <c r="D142" s="216" t="s">
        <v>212</v>
      </c>
      <c r="E142" s="293"/>
      <c r="F142" s="220">
        <v>0</v>
      </c>
      <c r="G142" s="220">
        <v>100000</v>
      </c>
      <c r="H142" s="220">
        <v>0</v>
      </c>
      <c r="I142" s="220">
        <v>0</v>
      </c>
      <c r="J142" s="220">
        <v>0</v>
      </c>
      <c r="K142" s="220">
        <v>0</v>
      </c>
      <c r="L142" s="220">
        <v>0</v>
      </c>
      <c r="M142" s="220">
        <v>0</v>
      </c>
      <c r="N142" s="220">
        <v>0</v>
      </c>
      <c r="O142" s="220">
        <v>0</v>
      </c>
      <c r="P142" s="220">
        <v>0</v>
      </c>
      <c r="Q142" s="220">
        <v>0</v>
      </c>
      <c r="R142" s="255">
        <f t="shared" si="7"/>
        <v>100000</v>
      </c>
    </row>
    <row r="143" spans="1:18" s="212" customFormat="1" ht="38.25" customHeight="1" x14ac:dyDescent="0.25">
      <c r="A143" s="288"/>
      <c r="B143" s="288"/>
      <c r="C143" s="285"/>
      <c r="D143" s="251" t="s">
        <v>204</v>
      </c>
      <c r="E143" s="293"/>
      <c r="F143" s="220">
        <v>0</v>
      </c>
      <c r="G143" s="220">
        <v>270000</v>
      </c>
      <c r="H143" s="220">
        <v>0</v>
      </c>
      <c r="I143" s="220">
        <v>0</v>
      </c>
      <c r="J143" s="220">
        <v>0</v>
      </c>
      <c r="K143" s="220">
        <v>0</v>
      </c>
      <c r="L143" s="220">
        <v>0</v>
      </c>
      <c r="M143" s="220">
        <v>0</v>
      </c>
      <c r="N143" s="220">
        <v>0</v>
      </c>
      <c r="O143" s="220">
        <v>0</v>
      </c>
      <c r="P143" s="220">
        <v>0</v>
      </c>
      <c r="Q143" s="220">
        <v>0</v>
      </c>
      <c r="R143" s="255">
        <f t="shared" si="7"/>
        <v>270000</v>
      </c>
    </row>
    <row r="144" spans="1:18" s="212" customFormat="1" ht="52.5" customHeight="1" x14ac:dyDescent="0.25">
      <c r="A144" s="288"/>
      <c r="B144" s="288"/>
      <c r="C144" s="285"/>
      <c r="D144" s="251" t="s">
        <v>205</v>
      </c>
      <c r="E144" s="293"/>
      <c r="F144" s="220">
        <v>0</v>
      </c>
      <c r="G144" s="220">
        <v>0</v>
      </c>
      <c r="H144" s="220">
        <v>0</v>
      </c>
      <c r="I144" s="220">
        <v>200000</v>
      </c>
      <c r="J144" s="220">
        <v>0</v>
      </c>
      <c r="K144" s="220">
        <v>0</v>
      </c>
      <c r="L144" s="220">
        <v>0</v>
      </c>
      <c r="M144" s="220">
        <v>0</v>
      </c>
      <c r="N144" s="220">
        <v>0</v>
      </c>
      <c r="O144" s="220">
        <v>0</v>
      </c>
      <c r="P144" s="220">
        <v>0</v>
      </c>
      <c r="Q144" s="220">
        <v>0</v>
      </c>
      <c r="R144" s="217">
        <f t="shared" si="7"/>
        <v>200000</v>
      </c>
    </row>
    <row r="145" spans="1:18" s="212" customFormat="1" ht="34.5" customHeight="1" x14ac:dyDescent="0.25">
      <c r="A145" s="288"/>
      <c r="B145" s="288"/>
      <c r="C145" s="285"/>
      <c r="D145" s="251" t="s">
        <v>206</v>
      </c>
      <c r="E145" s="293"/>
      <c r="F145" s="220">
        <v>0</v>
      </c>
      <c r="G145" s="220">
        <v>0</v>
      </c>
      <c r="H145" s="220">
        <v>0</v>
      </c>
      <c r="I145" s="220">
        <v>300000</v>
      </c>
      <c r="J145" s="220">
        <v>0</v>
      </c>
      <c r="K145" s="220">
        <v>0</v>
      </c>
      <c r="L145" s="220">
        <v>0</v>
      </c>
      <c r="M145" s="220">
        <v>0</v>
      </c>
      <c r="N145" s="220">
        <v>0</v>
      </c>
      <c r="O145" s="220">
        <v>0</v>
      </c>
      <c r="P145" s="220">
        <v>0</v>
      </c>
      <c r="Q145" s="220">
        <v>0</v>
      </c>
      <c r="R145" s="217">
        <f t="shared" si="7"/>
        <v>300000</v>
      </c>
    </row>
    <row r="146" spans="1:18" s="212" customFormat="1" ht="19.5" customHeight="1" x14ac:dyDescent="0.25">
      <c r="A146" s="288"/>
      <c r="B146" s="288"/>
      <c r="C146" s="285"/>
      <c r="D146" s="251" t="s">
        <v>207</v>
      </c>
      <c r="E146" s="293"/>
      <c r="F146" s="220">
        <v>0</v>
      </c>
      <c r="G146" s="220">
        <v>0</v>
      </c>
      <c r="H146" s="220">
        <v>0</v>
      </c>
      <c r="I146" s="220">
        <v>500000</v>
      </c>
      <c r="J146" s="220">
        <v>0</v>
      </c>
      <c r="K146" s="220">
        <v>0</v>
      </c>
      <c r="L146" s="220">
        <v>0</v>
      </c>
      <c r="M146" s="220">
        <v>0</v>
      </c>
      <c r="N146" s="220">
        <v>0</v>
      </c>
      <c r="O146" s="220">
        <v>0</v>
      </c>
      <c r="P146" s="220">
        <v>0</v>
      </c>
      <c r="Q146" s="220">
        <v>0</v>
      </c>
      <c r="R146" s="217">
        <f t="shared" si="7"/>
        <v>500000</v>
      </c>
    </row>
    <row r="147" spans="1:18" s="212" customFormat="1" ht="15.75" x14ac:dyDescent="0.25">
      <c r="A147" s="288"/>
      <c r="B147" s="288"/>
      <c r="C147" s="285"/>
      <c r="D147" s="216" t="s">
        <v>213</v>
      </c>
      <c r="E147" s="293"/>
      <c r="F147" s="220">
        <v>0</v>
      </c>
      <c r="G147" s="220">
        <v>0</v>
      </c>
      <c r="H147" s="220">
        <v>0</v>
      </c>
      <c r="I147" s="220">
        <v>3000000</v>
      </c>
      <c r="J147" s="220">
        <v>0</v>
      </c>
      <c r="K147" s="220">
        <v>0</v>
      </c>
      <c r="L147" s="220">
        <v>0</v>
      </c>
      <c r="M147" s="220">
        <v>0</v>
      </c>
      <c r="N147" s="220">
        <v>0</v>
      </c>
      <c r="O147" s="220">
        <v>0</v>
      </c>
      <c r="P147" s="220">
        <v>0</v>
      </c>
      <c r="Q147" s="220">
        <v>0</v>
      </c>
      <c r="R147" s="255">
        <f t="shared" si="7"/>
        <v>3000000</v>
      </c>
    </row>
    <row r="148" spans="1:18" s="212" customFormat="1" ht="22.5" customHeight="1" x14ac:dyDescent="0.25">
      <c r="A148" s="288"/>
      <c r="B148" s="288"/>
      <c r="C148" s="285"/>
      <c r="D148" s="216" t="s">
        <v>214</v>
      </c>
      <c r="E148" s="293"/>
      <c r="F148" s="220">
        <v>0</v>
      </c>
      <c r="G148" s="220">
        <v>0</v>
      </c>
      <c r="H148" s="220">
        <v>0</v>
      </c>
      <c r="I148" s="220">
        <v>2100000</v>
      </c>
      <c r="J148" s="220">
        <v>0</v>
      </c>
      <c r="K148" s="220">
        <v>0</v>
      </c>
      <c r="L148" s="220">
        <v>0</v>
      </c>
      <c r="M148" s="220">
        <v>0</v>
      </c>
      <c r="N148" s="220">
        <v>0</v>
      </c>
      <c r="O148" s="220">
        <v>0</v>
      </c>
      <c r="P148" s="220">
        <v>0</v>
      </c>
      <c r="Q148" s="220">
        <v>0</v>
      </c>
      <c r="R148" s="217">
        <f t="shared" si="7"/>
        <v>2100000</v>
      </c>
    </row>
    <row r="149" spans="1:18" s="212" customFormat="1" ht="33" customHeight="1" x14ac:dyDescent="0.25">
      <c r="A149" s="288"/>
      <c r="B149" s="288"/>
      <c r="C149" s="285"/>
      <c r="D149" s="216" t="s">
        <v>215</v>
      </c>
      <c r="E149" s="293"/>
      <c r="F149" s="220">
        <v>0</v>
      </c>
      <c r="G149" s="220">
        <v>0</v>
      </c>
      <c r="H149" s="220">
        <v>0</v>
      </c>
      <c r="I149" s="220">
        <v>9150700</v>
      </c>
      <c r="J149" s="220">
        <v>0</v>
      </c>
      <c r="K149" s="220">
        <v>0</v>
      </c>
      <c r="L149" s="220">
        <v>0</v>
      </c>
      <c r="M149" s="220">
        <v>0</v>
      </c>
      <c r="N149" s="220">
        <v>0</v>
      </c>
      <c r="O149" s="220">
        <v>0</v>
      </c>
      <c r="P149" s="220">
        <v>0</v>
      </c>
      <c r="Q149" s="220">
        <v>0</v>
      </c>
      <c r="R149" s="217">
        <f t="shared" si="7"/>
        <v>9150700</v>
      </c>
    </row>
    <row r="150" spans="1:18" s="212" customFormat="1" ht="27" customHeight="1" x14ac:dyDescent="0.25">
      <c r="A150" s="288"/>
      <c r="B150" s="288"/>
      <c r="C150" s="285"/>
      <c r="D150" s="216" t="s">
        <v>209</v>
      </c>
      <c r="E150" s="293"/>
      <c r="F150" s="220">
        <v>0</v>
      </c>
      <c r="G150" s="220">
        <v>0</v>
      </c>
      <c r="H150" s="220">
        <v>0</v>
      </c>
      <c r="I150" s="220">
        <v>55000</v>
      </c>
      <c r="J150" s="220">
        <v>0</v>
      </c>
      <c r="K150" s="220">
        <v>0</v>
      </c>
      <c r="L150" s="220">
        <v>0</v>
      </c>
      <c r="M150" s="220">
        <v>0</v>
      </c>
      <c r="N150" s="220">
        <v>0</v>
      </c>
      <c r="O150" s="220">
        <v>0</v>
      </c>
      <c r="P150" s="220">
        <v>0</v>
      </c>
      <c r="Q150" s="220">
        <v>0</v>
      </c>
      <c r="R150" s="217">
        <f t="shared" si="7"/>
        <v>55000</v>
      </c>
    </row>
    <row r="151" spans="1:18" s="256" customFormat="1" ht="43.5" customHeight="1" x14ac:dyDescent="0.25">
      <c r="A151" s="289"/>
      <c r="B151" s="289"/>
      <c r="C151" s="286"/>
      <c r="D151" s="251" t="s">
        <v>210</v>
      </c>
      <c r="E151" s="252"/>
      <c r="F151" s="253">
        <v>253383.42709279183</v>
      </c>
      <c r="G151" s="220">
        <v>0</v>
      </c>
      <c r="H151" s="220">
        <v>0</v>
      </c>
      <c r="I151" s="220">
        <v>0</v>
      </c>
      <c r="J151" s="220">
        <v>0</v>
      </c>
      <c r="K151" s="220">
        <v>0</v>
      </c>
      <c r="L151" s="220">
        <v>0</v>
      </c>
      <c r="M151" s="220">
        <v>0</v>
      </c>
      <c r="N151" s="220">
        <v>0</v>
      </c>
      <c r="O151" s="220">
        <v>0</v>
      </c>
      <c r="P151" s="254">
        <v>168744.84629498128</v>
      </c>
      <c r="Q151" s="220">
        <v>0</v>
      </c>
      <c r="R151" s="255">
        <f t="shared" si="7"/>
        <v>422128.27338777308</v>
      </c>
    </row>
    <row r="152" spans="1:18" s="247" customFormat="1" ht="18" customHeight="1" x14ac:dyDescent="0.25">
      <c r="A152" s="287">
        <v>5</v>
      </c>
      <c r="B152" s="284" t="s">
        <v>216</v>
      </c>
      <c r="C152" s="284" t="s">
        <v>217</v>
      </c>
      <c r="D152" s="245" t="s">
        <v>191</v>
      </c>
      <c r="E152" s="287" t="s">
        <v>192</v>
      </c>
      <c r="F152" s="246">
        <f>SUM(F154:F164)</f>
        <v>253383.42709279183</v>
      </c>
      <c r="G152" s="248">
        <f>SUM(G154:G164)</f>
        <v>270000</v>
      </c>
      <c r="H152" s="248">
        <f>SUM(H154:H164)</f>
        <v>0</v>
      </c>
      <c r="I152" s="246">
        <f>SUM(I154:I164)</f>
        <v>12300000</v>
      </c>
      <c r="J152" s="246">
        <f t="shared" ref="J152:Q152" si="9">SUM(J154:J164)</f>
        <v>0</v>
      </c>
      <c r="K152" s="246">
        <f t="shared" si="9"/>
        <v>0</v>
      </c>
      <c r="L152" s="246">
        <f t="shared" si="9"/>
        <v>0</v>
      </c>
      <c r="M152" s="246">
        <f t="shared" si="9"/>
        <v>0</v>
      </c>
      <c r="N152" s="246">
        <f t="shared" si="9"/>
        <v>0</v>
      </c>
      <c r="O152" s="246">
        <f t="shared" si="9"/>
        <v>0</v>
      </c>
      <c r="P152" s="246">
        <f t="shared" si="9"/>
        <v>168744.84629498128</v>
      </c>
      <c r="Q152" s="246">
        <f t="shared" si="9"/>
        <v>0</v>
      </c>
      <c r="R152" s="246">
        <f>SUM(R154:R164)</f>
        <v>12992128.273387773</v>
      </c>
    </row>
    <row r="153" spans="1:18" s="212" customFormat="1" ht="15.75" x14ac:dyDescent="0.25">
      <c r="A153" s="288"/>
      <c r="B153" s="285"/>
      <c r="C153" s="285"/>
      <c r="D153" s="216" t="s">
        <v>146</v>
      </c>
      <c r="E153" s="288"/>
      <c r="F153" s="222" t="s">
        <v>140</v>
      </c>
      <c r="G153" s="222" t="s">
        <v>140</v>
      </c>
      <c r="H153" s="222" t="s">
        <v>140</v>
      </c>
      <c r="I153" s="222" t="s">
        <v>140</v>
      </c>
      <c r="J153" s="222" t="s">
        <v>140</v>
      </c>
      <c r="K153" s="222" t="s">
        <v>140</v>
      </c>
      <c r="L153" s="222" t="s">
        <v>140</v>
      </c>
      <c r="M153" s="222" t="s">
        <v>140</v>
      </c>
      <c r="N153" s="222" t="s">
        <v>140</v>
      </c>
      <c r="O153" s="222" t="s">
        <v>140</v>
      </c>
      <c r="P153" s="222" t="s">
        <v>140</v>
      </c>
      <c r="Q153" s="222" t="s">
        <v>140</v>
      </c>
      <c r="R153" s="222" t="s">
        <v>140</v>
      </c>
    </row>
    <row r="154" spans="1:18" s="212" customFormat="1" ht="41.25" customHeight="1" x14ac:dyDescent="0.25">
      <c r="A154" s="288"/>
      <c r="B154" s="285"/>
      <c r="C154" s="285"/>
      <c r="D154" s="216" t="s">
        <v>200</v>
      </c>
      <c r="E154" s="288"/>
      <c r="F154" s="220">
        <v>0</v>
      </c>
      <c r="G154" s="220">
        <v>0</v>
      </c>
      <c r="H154" s="220">
        <v>0</v>
      </c>
      <c r="I154" s="220">
        <v>500000</v>
      </c>
      <c r="J154" s="220">
        <v>0</v>
      </c>
      <c r="K154" s="220">
        <v>0</v>
      </c>
      <c r="L154" s="220">
        <v>0</v>
      </c>
      <c r="M154" s="220">
        <v>0</v>
      </c>
      <c r="N154" s="220">
        <v>0</v>
      </c>
      <c r="O154" s="220">
        <v>0</v>
      </c>
      <c r="P154" s="220">
        <v>0</v>
      </c>
      <c r="Q154" s="220">
        <v>0</v>
      </c>
      <c r="R154" s="217">
        <f t="shared" si="7"/>
        <v>500000</v>
      </c>
    </row>
    <row r="155" spans="1:18" s="212" customFormat="1" ht="52.5" customHeight="1" x14ac:dyDescent="0.25">
      <c r="A155" s="288"/>
      <c r="B155" s="285"/>
      <c r="C155" s="285"/>
      <c r="D155" s="216" t="s">
        <v>201</v>
      </c>
      <c r="E155" s="288"/>
      <c r="F155" s="220">
        <v>0</v>
      </c>
      <c r="G155" s="220">
        <v>0</v>
      </c>
      <c r="H155" s="220">
        <v>0</v>
      </c>
      <c r="I155" s="220">
        <v>700000</v>
      </c>
      <c r="J155" s="220">
        <v>0</v>
      </c>
      <c r="K155" s="220">
        <v>0</v>
      </c>
      <c r="L155" s="220">
        <v>0</v>
      </c>
      <c r="M155" s="220">
        <v>0</v>
      </c>
      <c r="N155" s="220">
        <v>0</v>
      </c>
      <c r="O155" s="220">
        <v>0</v>
      </c>
      <c r="P155" s="220">
        <v>0</v>
      </c>
      <c r="Q155" s="220">
        <v>0</v>
      </c>
      <c r="R155" s="217">
        <f t="shared" si="7"/>
        <v>700000</v>
      </c>
    </row>
    <row r="156" spans="1:18" s="212" customFormat="1" ht="74.25" customHeight="1" x14ac:dyDescent="0.25">
      <c r="A156" s="288"/>
      <c r="B156" s="285"/>
      <c r="C156" s="285"/>
      <c r="D156" s="216" t="s">
        <v>202</v>
      </c>
      <c r="E156" s="288"/>
      <c r="F156" s="220">
        <v>0</v>
      </c>
      <c r="G156" s="220">
        <v>0</v>
      </c>
      <c r="H156" s="220">
        <v>0</v>
      </c>
      <c r="I156" s="220">
        <v>1000000</v>
      </c>
      <c r="J156" s="220">
        <v>0</v>
      </c>
      <c r="K156" s="220">
        <v>0</v>
      </c>
      <c r="L156" s="220">
        <v>0</v>
      </c>
      <c r="M156" s="220">
        <v>0</v>
      </c>
      <c r="N156" s="220">
        <v>0</v>
      </c>
      <c r="O156" s="220">
        <v>0</v>
      </c>
      <c r="P156" s="220">
        <v>0</v>
      </c>
      <c r="Q156" s="220">
        <v>0</v>
      </c>
      <c r="R156" s="217">
        <f t="shared" si="7"/>
        <v>1000000</v>
      </c>
    </row>
    <row r="157" spans="1:18" s="212" customFormat="1" ht="62.25" customHeight="1" x14ac:dyDescent="0.25">
      <c r="A157" s="288"/>
      <c r="B157" s="285"/>
      <c r="C157" s="285"/>
      <c r="D157" s="216" t="s">
        <v>218</v>
      </c>
      <c r="E157" s="288"/>
      <c r="F157" s="220">
        <v>0</v>
      </c>
      <c r="G157" s="220">
        <v>270000</v>
      </c>
      <c r="H157" s="220">
        <v>0</v>
      </c>
      <c r="I157" s="220">
        <v>0</v>
      </c>
      <c r="J157" s="220">
        <v>0</v>
      </c>
      <c r="K157" s="220">
        <v>0</v>
      </c>
      <c r="L157" s="220">
        <v>0</v>
      </c>
      <c r="M157" s="220">
        <v>0</v>
      </c>
      <c r="N157" s="220">
        <v>0</v>
      </c>
      <c r="O157" s="220">
        <v>0</v>
      </c>
      <c r="P157" s="220">
        <v>0</v>
      </c>
      <c r="Q157" s="220">
        <v>0</v>
      </c>
      <c r="R157" s="217">
        <f t="shared" si="7"/>
        <v>270000</v>
      </c>
    </row>
    <row r="158" spans="1:18" s="212" customFormat="1" ht="38.25" customHeight="1" x14ac:dyDescent="0.25">
      <c r="A158" s="288"/>
      <c r="B158" s="285"/>
      <c r="C158" s="285"/>
      <c r="D158" s="216" t="s">
        <v>219</v>
      </c>
      <c r="E158" s="288"/>
      <c r="F158" s="220">
        <v>0</v>
      </c>
      <c r="G158" s="220">
        <v>0</v>
      </c>
      <c r="H158" s="220">
        <v>0</v>
      </c>
      <c r="I158" s="220">
        <v>200000</v>
      </c>
      <c r="J158" s="220">
        <v>0</v>
      </c>
      <c r="K158" s="220">
        <v>0</v>
      </c>
      <c r="L158" s="220">
        <v>0</v>
      </c>
      <c r="M158" s="220">
        <v>0</v>
      </c>
      <c r="N158" s="220">
        <v>0</v>
      </c>
      <c r="O158" s="220">
        <v>0</v>
      </c>
      <c r="P158" s="220">
        <v>0</v>
      </c>
      <c r="Q158" s="220">
        <v>0</v>
      </c>
      <c r="R158" s="217">
        <f t="shared" si="7"/>
        <v>200000</v>
      </c>
    </row>
    <row r="159" spans="1:18" s="212" customFormat="1" ht="38.25" customHeight="1" x14ac:dyDescent="0.25">
      <c r="A159" s="288"/>
      <c r="B159" s="285"/>
      <c r="C159" s="285"/>
      <c r="D159" s="216" t="s">
        <v>206</v>
      </c>
      <c r="E159" s="288"/>
      <c r="F159" s="220">
        <v>0</v>
      </c>
      <c r="G159" s="220">
        <v>0</v>
      </c>
      <c r="H159" s="220">
        <v>0</v>
      </c>
      <c r="I159" s="220">
        <v>300000</v>
      </c>
      <c r="J159" s="220">
        <v>0</v>
      </c>
      <c r="K159" s="220">
        <v>0</v>
      </c>
      <c r="L159" s="220">
        <v>0</v>
      </c>
      <c r="M159" s="220">
        <v>0</v>
      </c>
      <c r="N159" s="220">
        <v>0</v>
      </c>
      <c r="O159" s="220">
        <v>0</v>
      </c>
      <c r="P159" s="220">
        <v>0</v>
      </c>
      <c r="Q159" s="220">
        <v>0</v>
      </c>
      <c r="R159" s="217">
        <f t="shared" si="7"/>
        <v>300000</v>
      </c>
    </row>
    <row r="160" spans="1:18" s="212" customFormat="1" ht="24" customHeight="1" x14ac:dyDescent="0.25">
      <c r="A160" s="288"/>
      <c r="B160" s="285"/>
      <c r="C160" s="285"/>
      <c r="D160" s="216" t="s">
        <v>207</v>
      </c>
      <c r="E160" s="288"/>
      <c r="F160" s="220">
        <v>0</v>
      </c>
      <c r="G160" s="220">
        <v>0</v>
      </c>
      <c r="H160" s="220">
        <v>0</v>
      </c>
      <c r="I160" s="220">
        <v>500000</v>
      </c>
      <c r="J160" s="220">
        <v>0</v>
      </c>
      <c r="K160" s="220">
        <v>0</v>
      </c>
      <c r="L160" s="220">
        <v>0</v>
      </c>
      <c r="M160" s="220">
        <v>0</v>
      </c>
      <c r="N160" s="220">
        <v>0</v>
      </c>
      <c r="O160" s="220">
        <v>0</v>
      </c>
      <c r="P160" s="220">
        <v>0</v>
      </c>
      <c r="Q160" s="220">
        <v>0</v>
      </c>
      <c r="R160" s="217">
        <f t="shared" si="7"/>
        <v>500000</v>
      </c>
    </row>
    <row r="161" spans="1:18" s="212" customFormat="1" ht="18.75" customHeight="1" x14ac:dyDescent="0.25">
      <c r="A161" s="288"/>
      <c r="B161" s="285"/>
      <c r="C161" s="285"/>
      <c r="D161" s="216" t="s">
        <v>213</v>
      </c>
      <c r="E161" s="288"/>
      <c r="F161" s="220">
        <v>0</v>
      </c>
      <c r="G161" s="220">
        <v>0</v>
      </c>
      <c r="H161" s="220">
        <v>0</v>
      </c>
      <c r="I161" s="220">
        <v>3000000</v>
      </c>
      <c r="J161" s="220">
        <v>0</v>
      </c>
      <c r="K161" s="220">
        <v>0</v>
      </c>
      <c r="L161" s="220">
        <v>0</v>
      </c>
      <c r="M161" s="220">
        <v>0</v>
      </c>
      <c r="N161" s="220">
        <v>0</v>
      </c>
      <c r="O161" s="220">
        <v>0</v>
      </c>
      <c r="P161" s="220">
        <v>0</v>
      </c>
      <c r="Q161" s="220">
        <v>0</v>
      </c>
      <c r="R161" s="217">
        <f t="shared" si="7"/>
        <v>3000000</v>
      </c>
    </row>
    <row r="162" spans="1:18" s="212" customFormat="1" ht="24" customHeight="1" x14ac:dyDescent="0.25">
      <c r="A162" s="288"/>
      <c r="B162" s="285"/>
      <c r="C162" s="285"/>
      <c r="D162" s="216" t="s">
        <v>214</v>
      </c>
      <c r="E162" s="288"/>
      <c r="F162" s="220">
        <v>0</v>
      </c>
      <c r="G162" s="220">
        <v>0</v>
      </c>
      <c r="H162" s="220">
        <v>0</v>
      </c>
      <c r="I162" s="220">
        <v>2100000</v>
      </c>
      <c r="J162" s="220">
        <v>0</v>
      </c>
      <c r="K162" s="220">
        <v>0</v>
      </c>
      <c r="L162" s="220">
        <v>0</v>
      </c>
      <c r="M162" s="220">
        <v>0</v>
      </c>
      <c r="N162" s="220">
        <v>0</v>
      </c>
      <c r="O162" s="220">
        <v>0</v>
      </c>
      <c r="P162" s="220">
        <v>0</v>
      </c>
      <c r="Q162" s="220">
        <v>0</v>
      </c>
      <c r="R162" s="217">
        <f>SUM(F162:Q162)</f>
        <v>2100000</v>
      </c>
    </row>
    <row r="163" spans="1:18" s="212" customFormat="1" ht="54" customHeight="1" x14ac:dyDescent="0.25">
      <c r="A163" s="288"/>
      <c r="B163" s="285"/>
      <c r="C163" s="285"/>
      <c r="D163" s="216" t="s">
        <v>220</v>
      </c>
      <c r="E163" s="288"/>
      <c r="F163" s="220">
        <v>0</v>
      </c>
      <c r="G163" s="220">
        <v>0</v>
      </c>
      <c r="H163" s="220">
        <v>0</v>
      </c>
      <c r="I163" s="220">
        <v>4000000</v>
      </c>
      <c r="J163" s="220">
        <v>0</v>
      </c>
      <c r="K163" s="220">
        <v>0</v>
      </c>
      <c r="L163" s="220">
        <v>0</v>
      </c>
      <c r="M163" s="220">
        <v>0</v>
      </c>
      <c r="N163" s="220">
        <v>0</v>
      </c>
      <c r="O163" s="220">
        <v>0</v>
      </c>
      <c r="P163" s="220">
        <v>0</v>
      </c>
      <c r="Q163" s="220">
        <v>0</v>
      </c>
      <c r="R163" s="217">
        <f>SUM(F163:Q163)</f>
        <v>4000000</v>
      </c>
    </row>
    <row r="164" spans="1:18" s="256" customFormat="1" ht="54" customHeight="1" x14ac:dyDescent="0.25">
      <c r="A164" s="288"/>
      <c r="B164" s="285"/>
      <c r="C164" s="286"/>
      <c r="D164" s="251" t="s">
        <v>221</v>
      </c>
      <c r="E164" s="289"/>
      <c r="F164" s="253">
        <v>253383.42709279183</v>
      </c>
      <c r="G164" s="220">
        <v>0</v>
      </c>
      <c r="H164" s="220">
        <v>0</v>
      </c>
      <c r="I164" s="220">
        <v>0</v>
      </c>
      <c r="J164" s="220">
        <v>0</v>
      </c>
      <c r="K164" s="220">
        <v>0</v>
      </c>
      <c r="L164" s="220">
        <v>0</v>
      </c>
      <c r="M164" s="220">
        <v>0</v>
      </c>
      <c r="N164" s="220">
        <v>0</v>
      </c>
      <c r="O164" s="220">
        <v>0</v>
      </c>
      <c r="P164" s="254">
        <v>168744.84629498128</v>
      </c>
      <c r="Q164" s="220">
        <v>0</v>
      </c>
      <c r="R164" s="255">
        <f t="shared" ref="R164" si="10">SUM(F164:Q164)</f>
        <v>422128.27338777308</v>
      </c>
    </row>
    <row r="165" spans="1:18" s="247" customFormat="1" ht="25.15" customHeight="1" x14ac:dyDescent="0.25">
      <c r="A165" s="288"/>
      <c r="B165" s="285"/>
      <c r="C165" s="284" t="s">
        <v>222</v>
      </c>
      <c r="D165" s="245" t="s">
        <v>191</v>
      </c>
      <c r="E165" s="257" t="s">
        <v>192</v>
      </c>
      <c r="F165" s="246">
        <f>SUM(F167:F177)</f>
        <v>253383.42709279183</v>
      </c>
      <c r="G165" s="246">
        <f t="shared" ref="G165:Q165" si="11">SUM(G167:G177)</f>
        <v>74000000</v>
      </c>
      <c r="H165" s="246">
        <f t="shared" si="11"/>
        <v>0</v>
      </c>
      <c r="I165" s="246">
        <f t="shared" si="11"/>
        <v>15400000</v>
      </c>
      <c r="J165" s="246">
        <f t="shared" si="11"/>
        <v>0</v>
      </c>
      <c r="K165" s="246">
        <f t="shared" si="11"/>
        <v>0</v>
      </c>
      <c r="L165" s="246">
        <f t="shared" si="11"/>
        <v>0</v>
      </c>
      <c r="M165" s="246">
        <f t="shared" si="11"/>
        <v>0</v>
      </c>
      <c r="N165" s="246">
        <f t="shared" si="11"/>
        <v>0</v>
      </c>
      <c r="O165" s="246">
        <f t="shared" si="11"/>
        <v>0</v>
      </c>
      <c r="P165" s="246">
        <f t="shared" si="11"/>
        <v>168744.84629498128</v>
      </c>
      <c r="Q165" s="246">
        <f t="shared" si="11"/>
        <v>0</v>
      </c>
      <c r="R165" s="246">
        <f>SUM(R167:R177)</f>
        <v>89822128.273387775</v>
      </c>
    </row>
    <row r="166" spans="1:18" s="212" customFormat="1" ht="15.75" x14ac:dyDescent="0.25">
      <c r="A166" s="288"/>
      <c r="B166" s="285"/>
      <c r="C166" s="285"/>
      <c r="D166" s="216" t="s">
        <v>146</v>
      </c>
      <c r="E166" s="258"/>
      <c r="F166" s="222" t="s">
        <v>140</v>
      </c>
      <c r="G166" s="222" t="s">
        <v>140</v>
      </c>
      <c r="H166" s="222" t="s">
        <v>140</v>
      </c>
      <c r="I166" s="222" t="s">
        <v>140</v>
      </c>
      <c r="J166" s="222" t="s">
        <v>140</v>
      </c>
      <c r="K166" s="222" t="s">
        <v>140</v>
      </c>
      <c r="L166" s="222" t="s">
        <v>140</v>
      </c>
      <c r="M166" s="222" t="s">
        <v>140</v>
      </c>
      <c r="N166" s="222" t="s">
        <v>140</v>
      </c>
      <c r="O166" s="222" t="s">
        <v>140</v>
      </c>
      <c r="P166" s="222" t="s">
        <v>140</v>
      </c>
      <c r="Q166" s="222" t="s">
        <v>140</v>
      </c>
      <c r="R166" s="222" t="s">
        <v>140</v>
      </c>
    </row>
    <row r="167" spans="1:18" s="212" customFormat="1" ht="35.25" customHeight="1" x14ac:dyDescent="0.25">
      <c r="A167" s="288"/>
      <c r="B167" s="285"/>
      <c r="C167" s="285"/>
      <c r="D167" s="216" t="s">
        <v>200</v>
      </c>
      <c r="E167" s="258"/>
      <c r="F167" s="220">
        <v>0</v>
      </c>
      <c r="G167" s="220">
        <v>0</v>
      </c>
      <c r="H167" s="220">
        <v>0</v>
      </c>
      <c r="I167" s="220">
        <v>8700000</v>
      </c>
      <c r="J167" s="220">
        <v>0</v>
      </c>
      <c r="K167" s="220">
        <v>0</v>
      </c>
      <c r="L167" s="220">
        <v>0</v>
      </c>
      <c r="M167" s="220">
        <v>0</v>
      </c>
      <c r="N167" s="220">
        <v>0</v>
      </c>
      <c r="O167" s="220">
        <v>0</v>
      </c>
      <c r="P167" s="220">
        <v>0</v>
      </c>
      <c r="Q167" s="220">
        <v>0</v>
      </c>
      <c r="R167" s="217">
        <f t="shared" ref="R167:R177" si="12">SUM(F167:Q167)</f>
        <v>8700000</v>
      </c>
    </row>
    <row r="168" spans="1:18" s="212" customFormat="1" ht="54" customHeight="1" x14ac:dyDescent="0.25">
      <c r="A168" s="288"/>
      <c r="B168" s="285"/>
      <c r="C168" s="285"/>
      <c r="D168" s="216" t="s">
        <v>201</v>
      </c>
      <c r="E168" s="258"/>
      <c r="F168" s="220">
        <v>0</v>
      </c>
      <c r="G168" s="220">
        <v>0</v>
      </c>
      <c r="H168" s="220">
        <v>0</v>
      </c>
      <c r="I168" s="220">
        <v>700000</v>
      </c>
      <c r="J168" s="220">
        <v>0</v>
      </c>
      <c r="K168" s="220">
        <v>0</v>
      </c>
      <c r="L168" s="220">
        <v>0</v>
      </c>
      <c r="M168" s="220">
        <v>0</v>
      </c>
      <c r="N168" s="220">
        <v>0</v>
      </c>
      <c r="O168" s="220">
        <v>0</v>
      </c>
      <c r="P168" s="220">
        <v>0</v>
      </c>
      <c r="Q168" s="220">
        <v>0</v>
      </c>
      <c r="R168" s="217">
        <f t="shared" si="12"/>
        <v>700000</v>
      </c>
    </row>
    <row r="169" spans="1:18" s="212" customFormat="1" ht="60.75" customHeight="1" x14ac:dyDescent="0.25">
      <c r="A169" s="288"/>
      <c r="B169" s="285"/>
      <c r="C169" s="285"/>
      <c r="D169" s="216" t="s">
        <v>223</v>
      </c>
      <c r="E169" s="258"/>
      <c r="F169" s="220">
        <v>0</v>
      </c>
      <c r="G169" s="220">
        <v>0</v>
      </c>
      <c r="H169" s="220">
        <v>0</v>
      </c>
      <c r="I169" s="220">
        <v>500000</v>
      </c>
      <c r="J169" s="220">
        <v>0</v>
      </c>
      <c r="K169" s="220">
        <v>0</v>
      </c>
      <c r="L169" s="220">
        <v>0</v>
      </c>
      <c r="M169" s="220">
        <v>0</v>
      </c>
      <c r="N169" s="220">
        <v>0</v>
      </c>
      <c r="O169" s="220">
        <v>0</v>
      </c>
      <c r="P169" s="220">
        <v>0</v>
      </c>
      <c r="Q169" s="220">
        <v>0</v>
      </c>
      <c r="R169" s="217">
        <f t="shared" si="12"/>
        <v>500000</v>
      </c>
    </row>
    <row r="170" spans="1:18" s="212" customFormat="1" ht="43.5" customHeight="1" x14ac:dyDescent="0.25">
      <c r="A170" s="288"/>
      <c r="B170" s="285"/>
      <c r="C170" s="285"/>
      <c r="D170" s="216" t="s">
        <v>212</v>
      </c>
      <c r="E170" s="258"/>
      <c r="F170" s="220">
        <v>0</v>
      </c>
      <c r="G170" s="220">
        <v>4000000</v>
      </c>
      <c r="H170" s="220">
        <v>0</v>
      </c>
      <c r="I170" s="220">
        <v>0</v>
      </c>
      <c r="J170" s="220">
        <v>0</v>
      </c>
      <c r="K170" s="220">
        <v>0</v>
      </c>
      <c r="L170" s="220">
        <v>0</v>
      </c>
      <c r="M170" s="220">
        <v>0</v>
      </c>
      <c r="N170" s="220">
        <v>0</v>
      </c>
      <c r="O170" s="220">
        <v>0</v>
      </c>
      <c r="P170" s="220">
        <v>0</v>
      </c>
      <c r="Q170" s="220">
        <v>0</v>
      </c>
      <c r="R170" s="217">
        <f t="shared" si="12"/>
        <v>4000000</v>
      </c>
    </row>
    <row r="171" spans="1:18" s="212" customFormat="1" ht="57" customHeight="1" x14ac:dyDescent="0.25">
      <c r="A171" s="288"/>
      <c r="B171" s="285"/>
      <c r="C171" s="285"/>
      <c r="D171" s="216" t="s">
        <v>218</v>
      </c>
      <c r="E171" s="258"/>
      <c r="F171" s="220">
        <v>0</v>
      </c>
      <c r="G171" s="220">
        <v>70000000</v>
      </c>
      <c r="H171" s="220">
        <v>0</v>
      </c>
      <c r="I171" s="220">
        <v>0</v>
      </c>
      <c r="J171" s="220">
        <v>0</v>
      </c>
      <c r="K171" s="220">
        <v>0</v>
      </c>
      <c r="L171" s="220">
        <v>0</v>
      </c>
      <c r="M171" s="220">
        <v>0</v>
      </c>
      <c r="N171" s="220">
        <v>0</v>
      </c>
      <c r="O171" s="220">
        <v>0</v>
      </c>
      <c r="P171" s="220">
        <v>0</v>
      </c>
      <c r="Q171" s="220">
        <v>0</v>
      </c>
      <c r="R171" s="217">
        <f t="shared" si="12"/>
        <v>70000000</v>
      </c>
    </row>
    <row r="172" spans="1:18" s="212" customFormat="1" ht="43.5" customHeight="1" x14ac:dyDescent="0.25">
      <c r="A172" s="288"/>
      <c r="B172" s="285"/>
      <c r="C172" s="285"/>
      <c r="D172" s="216" t="s">
        <v>219</v>
      </c>
      <c r="E172" s="258"/>
      <c r="F172" s="220">
        <v>0</v>
      </c>
      <c r="G172" s="220">
        <v>0</v>
      </c>
      <c r="H172" s="220">
        <v>0</v>
      </c>
      <c r="I172" s="220">
        <v>200000</v>
      </c>
      <c r="J172" s="220">
        <v>0</v>
      </c>
      <c r="K172" s="220">
        <v>0</v>
      </c>
      <c r="L172" s="220">
        <v>0</v>
      </c>
      <c r="M172" s="220">
        <v>0</v>
      </c>
      <c r="N172" s="220">
        <v>0</v>
      </c>
      <c r="O172" s="220">
        <v>0</v>
      </c>
      <c r="P172" s="220">
        <v>0</v>
      </c>
      <c r="Q172" s="220">
        <v>0</v>
      </c>
      <c r="R172" s="217">
        <f t="shared" si="12"/>
        <v>200000</v>
      </c>
    </row>
    <row r="173" spans="1:18" s="212" customFormat="1" ht="46.5" customHeight="1" x14ac:dyDescent="0.25">
      <c r="A173" s="288"/>
      <c r="B173" s="285"/>
      <c r="C173" s="285"/>
      <c r="D173" s="216" t="s">
        <v>206</v>
      </c>
      <c r="E173" s="258"/>
      <c r="F173" s="220">
        <v>0</v>
      </c>
      <c r="G173" s="220">
        <v>0</v>
      </c>
      <c r="H173" s="220">
        <v>0</v>
      </c>
      <c r="I173" s="220">
        <v>300000</v>
      </c>
      <c r="J173" s="220">
        <v>0</v>
      </c>
      <c r="K173" s="220">
        <v>0</v>
      </c>
      <c r="L173" s="220">
        <v>0</v>
      </c>
      <c r="M173" s="220">
        <v>0</v>
      </c>
      <c r="N173" s="220">
        <v>0</v>
      </c>
      <c r="O173" s="220">
        <v>0</v>
      </c>
      <c r="P173" s="220">
        <v>0</v>
      </c>
      <c r="Q173" s="220">
        <v>0</v>
      </c>
      <c r="R173" s="217">
        <f t="shared" si="12"/>
        <v>300000</v>
      </c>
    </row>
    <row r="174" spans="1:18" s="212" customFormat="1" ht="24" customHeight="1" x14ac:dyDescent="0.25">
      <c r="A174" s="288"/>
      <c r="B174" s="285"/>
      <c r="C174" s="285"/>
      <c r="D174" s="216" t="s">
        <v>207</v>
      </c>
      <c r="E174" s="258"/>
      <c r="F174" s="220">
        <v>0</v>
      </c>
      <c r="G174" s="220">
        <v>0</v>
      </c>
      <c r="H174" s="220">
        <v>0</v>
      </c>
      <c r="I174" s="220">
        <v>500000</v>
      </c>
      <c r="J174" s="220">
        <v>0</v>
      </c>
      <c r="K174" s="220">
        <v>0</v>
      </c>
      <c r="L174" s="220">
        <v>0</v>
      </c>
      <c r="M174" s="220">
        <v>0</v>
      </c>
      <c r="N174" s="220">
        <v>0</v>
      </c>
      <c r="O174" s="220">
        <v>0</v>
      </c>
      <c r="P174" s="220">
        <v>0</v>
      </c>
      <c r="Q174" s="220">
        <v>0</v>
      </c>
      <c r="R174" s="217">
        <f>SUM(F174:Q174)</f>
        <v>500000</v>
      </c>
    </row>
    <row r="175" spans="1:18" s="212" customFormat="1" ht="60.75" customHeight="1" x14ac:dyDescent="0.25">
      <c r="A175" s="288"/>
      <c r="B175" s="285"/>
      <c r="C175" s="285"/>
      <c r="D175" s="216" t="s">
        <v>224</v>
      </c>
      <c r="E175" s="258"/>
      <c r="F175" s="220">
        <v>0</v>
      </c>
      <c r="G175" s="220">
        <v>0</v>
      </c>
      <c r="H175" s="220">
        <v>0</v>
      </c>
      <c r="I175" s="220">
        <v>500000</v>
      </c>
      <c r="J175" s="220">
        <v>0</v>
      </c>
      <c r="K175" s="220">
        <v>0</v>
      </c>
      <c r="L175" s="220">
        <v>0</v>
      </c>
      <c r="M175" s="220">
        <v>0</v>
      </c>
      <c r="N175" s="220">
        <v>0</v>
      </c>
      <c r="O175" s="220">
        <v>0</v>
      </c>
      <c r="P175" s="220">
        <v>0</v>
      </c>
      <c r="Q175" s="220">
        <v>0</v>
      </c>
      <c r="R175" s="217">
        <f t="shared" si="12"/>
        <v>500000</v>
      </c>
    </row>
    <row r="176" spans="1:18" s="212" customFormat="1" ht="55.5" customHeight="1" x14ac:dyDescent="0.25">
      <c r="A176" s="288"/>
      <c r="B176" s="285"/>
      <c r="C176" s="285"/>
      <c r="D176" s="216" t="s">
        <v>220</v>
      </c>
      <c r="E176" s="258"/>
      <c r="F176" s="220">
        <v>0</v>
      </c>
      <c r="G176" s="220">
        <v>0</v>
      </c>
      <c r="H176" s="220">
        <v>0</v>
      </c>
      <c r="I176" s="220">
        <v>4000000</v>
      </c>
      <c r="J176" s="220">
        <v>0</v>
      </c>
      <c r="K176" s="220">
        <v>0</v>
      </c>
      <c r="L176" s="220">
        <v>0</v>
      </c>
      <c r="M176" s="220">
        <v>0</v>
      </c>
      <c r="N176" s="220">
        <v>0</v>
      </c>
      <c r="O176" s="220">
        <v>0</v>
      </c>
      <c r="P176" s="220">
        <v>0</v>
      </c>
      <c r="Q176" s="220">
        <v>0</v>
      </c>
      <c r="R176" s="217">
        <f t="shared" si="12"/>
        <v>4000000</v>
      </c>
    </row>
    <row r="177" spans="1:18" s="256" customFormat="1" ht="55.5" customHeight="1" x14ac:dyDescent="0.25">
      <c r="A177" s="289"/>
      <c r="B177" s="286"/>
      <c r="C177" s="286"/>
      <c r="D177" s="251" t="s">
        <v>221</v>
      </c>
      <c r="E177" s="259"/>
      <c r="F177" s="253">
        <v>253383.42709279183</v>
      </c>
      <c r="G177" s="220">
        <v>0</v>
      </c>
      <c r="H177" s="220">
        <v>0</v>
      </c>
      <c r="I177" s="220">
        <v>0</v>
      </c>
      <c r="J177" s="220">
        <v>0</v>
      </c>
      <c r="K177" s="220">
        <v>0</v>
      </c>
      <c r="L177" s="220">
        <v>0</v>
      </c>
      <c r="M177" s="220">
        <v>0</v>
      </c>
      <c r="N177" s="220">
        <v>0</v>
      </c>
      <c r="O177" s="220">
        <v>0</v>
      </c>
      <c r="P177" s="254">
        <v>168744.84629498128</v>
      </c>
      <c r="Q177" s="220">
        <v>0</v>
      </c>
      <c r="R177" s="255">
        <f t="shared" si="12"/>
        <v>422128.27338777308</v>
      </c>
    </row>
    <row r="178" spans="1:18" s="247" customFormat="1" ht="15.75" x14ac:dyDescent="0.25">
      <c r="A178" s="287"/>
      <c r="B178" s="284" t="s">
        <v>216</v>
      </c>
      <c r="C178" s="284" t="s">
        <v>225</v>
      </c>
      <c r="D178" s="245" t="s">
        <v>191</v>
      </c>
      <c r="E178" s="257" t="s">
        <v>192</v>
      </c>
      <c r="F178" s="246">
        <f>SUM(F180:F192)</f>
        <v>253383.42709279183</v>
      </c>
      <c r="G178" s="246">
        <f t="shared" ref="G178:Q178" si="13">SUM(G180:G192)</f>
        <v>550000</v>
      </c>
      <c r="H178" s="246">
        <f t="shared" si="13"/>
        <v>0</v>
      </c>
      <c r="I178" s="246">
        <f t="shared" si="13"/>
        <v>16700000</v>
      </c>
      <c r="J178" s="246">
        <f t="shared" si="13"/>
        <v>0</v>
      </c>
      <c r="K178" s="246">
        <f t="shared" si="13"/>
        <v>0</v>
      </c>
      <c r="L178" s="246">
        <f t="shared" si="13"/>
        <v>0</v>
      </c>
      <c r="M178" s="246">
        <f t="shared" si="13"/>
        <v>0</v>
      </c>
      <c r="N178" s="246">
        <f t="shared" si="13"/>
        <v>0</v>
      </c>
      <c r="O178" s="246">
        <f t="shared" si="13"/>
        <v>0</v>
      </c>
      <c r="P178" s="246">
        <f t="shared" si="13"/>
        <v>168744.84629498128</v>
      </c>
      <c r="Q178" s="246">
        <f t="shared" si="13"/>
        <v>0</v>
      </c>
      <c r="R178" s="246">
        <f>SUM(R180:R192)</f>
        <v>17672128.273387775</v>
      </c>
    </row>
    <row r="179" spans="1:18" s="212" customFormat="1" ht="15.75" x14ac:dyDescent="0.25">
      <c r="A179" s="288"/>
      <c r="B179" s="285"/>
      <c r="C179" s="285"/>
      <c r="D179" s="216" t="s">
        <v>146</v>
      </c>
      <c r="E179" s="258"/>
      <c r="F179" s="222" t="s">
        <v>140</v>
      </c>
      <c r="G179" s="222" t="s">
        <v>140</v>
      </c>
      <c r="H179" s="222" t="s">
        <v>140</v>
      </c>
      <c r="I179" s="222" t="s">
        <v>140</v>
      </c>
      <c r="J179" s="222" t="s">
        <v>140</v>
      </c>
      <c r="K179" s="222" t="s">
        <v>140</v>
      </c>
      <c r="L179" s="222" t="s">
        <v>140</v>
      </c>
      <c r="M179" s="222" t="s">
        <v>140</v>
      </c>
      <c r="N179" s="222" t="s">
        <v>140</v>
      </c>
      <c r="O179" s="222" t="s">
        <v>140</v>
      </c>
      <c r="P179" s="222" t="s">
        <v>140</v>
      </c>
      <c r="Q179" s="222" t="s">
        <v>140</v>
      </c>
      <c r="R179" s="222" t="s">
        <v>140</v>
      </c>
    </row>
    <row r="180" spans="1:18" s="212" customFormat="1" ht="15.75" x14ac:dyDescent="0.25">
      <c r="A180" s="288"/>
      <c r="B180" s="285"/>
      <c r="C180" s="285"/>
      <c r="D180" s="216" t="s">
        <v>200</v>
      </c>
      <c r="E180" s="258"/>
      <c r="F180" s="220">
        <v>0</v>
      </c>
      <c r="G180" s="220">
        <v>0</v>
      </c>
      <c r="H180" s="220">
        <v>0</v>
      </c>
      <c r="I180" s="220">
        <v>500000</v>
      </c>
      <c r="J180" s="220">
        <v>0</v>
      </c>
      <c r="K180" s="220">
        <v>0</v>
      </c>
      <c r="L180" s="220">
        <v>0</v>
      </c>
      <c r="M180" s="220">
        <v>0</v>
      </c>
      <c r="N180" s="220">
        <v>0</v>
      </c>
      <c r="O180" s="220">
        <v>0</v>
      </c>
      <c r="P180" s="220">
        <v>0</v>
      </c>
      <c r="Q180" s="220">
        <v>0</v>
      </c>
      <c r="R180" s="217">
        <f t="shared" ref="R180:R192" si="14">SUM(F180:Q180)</f>
        <v>500000</v>
      </c>
    </row>
    <row r="181" spans="1:18" s="212" customFormat="1" ht="31.5" x14ac:dyDescent="0.25">
      <c r="A181" s="288"/>
      <c r="B181" s="285"/>
      <c r="C181" s="285"/>
      <c r="D181" s="251" t="s">
        <v>201</v>
      </c>
      <c r="E181" s="258"/>
      <c r="F181" s="220">
        <v>0</v>
      </c>
      <c r="G181" s="220">
        <v>0</v>
      </c>
      <c r="H181" s="220">
        <v>0</v>
      </c>
      <c r="I181" s="220">
        <v>700000</v>
      </c>
      <c r="J181" s="220">
        <v>0</v>
      </c>
      <c r="K181" s="220">
        <v>0</v>
      </c>
      <c r="L181" s="220">
        <v>0</v>
      </c>
      <c r="M181" s="220">
        <v>0</v>
      </c>
      <c r="N181" s="220">
        <v>0</v>
      </c>
      <c r="O181" s="220">
        <v>0</v>
      </c>
      <c r="P181" s="220">
        <v>0</v>
      </c>
      <c r="Q181" s="220">
        <v>0</v>
      </c>
      <c r="R181" s="217">
        <f t="shared" si="14"/>
        <v>700000</v>
      </c>
    </row>
    <row r="182" spans="1:18" s="212" customFormat="1" ht="31.5" x14ac:dyDescent="0.25">
      <c r="A182" s="288"/>
      <c r="B182" s="285"/>
      <c r="C182" s="285"/>
      <c r="D182" s="251" t="s">
        <v>223</v>
      </c>
      <c r="E182" s="258"/>
      <c r="F182" s="220">
        <v>0</v>
      </c>
      <c r="G182" s="220">
        <v>0</v>
      </c>
      <c r="H182" s="220">
        <v>0</v>
      </c>
      <c r="I182" s="220">
        <v>1000000</v>
      </c>
      <c r="J182" s="220">
        <v>0</v>
      </c>
      <c r="K182" s="220">
        <v>0</v>
      </c>
      <c r="L182" s="220">
        <v>0</v>
      </c>
      <c r="M182" s="220">
        <v>0</v>
      </c>
      <c r="N182" s="220">
        <v>0</v>
      </c>
      <c r="O182" s="220">
        <v>0</v>
      </c>
      <c r="P182" s="220">
        <v>0</v>
      </c>
      <c r="Q182" s="220">
        <v>0</v>
      </c>
      <c r="R182" s="217">
        <f t="shared" si="14"/>
        <v>1000000</v>
      </c>
    </row>
    <row r="183" spans="1:18" s="212" customFormat="1" ht="15.75" x14ac:dyDescent="0.25">
      <c r="A183" s="288"/>
      <c r="B183" s="285"/>
      <c r="C183" s="285"/>
      <c r="D183" s="251" t="s">
        <v>212</v>
      </c>
      <c r="E183" s="258"/>
      <c r="F183" s="220">
        <v>0</v>
      </c>
      <c r="G183" s="220">
        <v>100000</v>
      </c>
      <c r="H183" s="220">
        <v>0</v>
      </c>
      <c r="I183" s="220">
        <v>0</v>
      </c>
      <c r="J183" s="220">
        <v>0</v>
      </c>
      <c r="K183" s="220">
        <v>0</v>
      </c>
      <c r="L183" s="220">
        <v>0</v>
      </c>
      <c r="M183" s="220">
        <v>0</v>
      </c>
      <c r="N183" s="220">
        <v>0</v>
      </c>
      <c r="O183" s="220">
        <v>0</v>
      </c>
      <c r="P183" s="220">
        <v>0</v>
      </c>
      <c r="Q183" s="220">
        <v>0</v>
      </c>
      <c r="R183" s="217">
        <f t="shared" si="14"/>
        <v>100000</v>
      </c>
    </row>
    <row r="184" spans="1:18" s="212" customFormat="1" ht="31.5" x14ac:dyDescent="0.25">
      <c r="A184" s="288"/>
      <c r="B184" s="285"/>
      <c r="C184" s="285"/>
      <c r="D184" s="251" t="s">
        <v>226</v>
      </c>
      <c r="E184" s="258"/>
      <c r="F184" s="220">
        <v>0</v>
      </c>
      <c r="G184" s="220">
        <v>450000</v>
      </c>
      <c r="H184" s="220">
        <v>0</v>
      </c>
      <c r="I184" s="220">
        <v>0</v>
      </c>
      <c r="J184" s="220">
        <v>0</v>
      </c>
      <c r="K184" s="220">
        <v>0</v>
      </c>
      <c r="L184" s="220">
        <v>0</v>
      </c>
      <c r="M184" s="220">
        <v>0</v>
      </c>
      <c r="N184" s="220">
        <v>0</v>
      </c>
      <c r="O184" s="220">
        <v>0</v>
      </c>
      <c r="P184" s="220">
        <v>0</v>
      </c>
      <c r="Q184" s="220">
        <v>0</v>
      </c>
      <c r="R184" s="217">
        <f t="shared" si="14"/>
        <v>450000</v>
      </c>
    </row>
    <row r="185" spans="1:18" s="212" customFormat="1" ht="15.75" x14ac:dyDescent="0.25">
      <c r="A185" s="288"/>
      <c r="B185" s="285"/>
      <c r="C185" s="285"/>
      <c r="D185" s="251" t="s">
        <v>219</v>
      </c>
      <c r="E185" s="258"/>
      <c r="F185" s="220">
        <v>0</v>
      </c>
      <c r="G185" s="220">
        <v>0</v>
      </c>
      <c r="H185" s="220">
        <v>0</v>
      </c>
      <c r="I185" s="220">
        <v>200000</v>
      </c>
      <c r="J185" s="220">
        <v>0</v>
      </c>
      <c r="K185" s="220">
        <v>0</v>
      </c>
      <c r="L185" s="220">
        <v>0</v>
      </c>
      <c r="M185" s="220">
        <v>0</v>
      </c>
      <c r="N185" s="220">
        <v>0</v>
      </c>
      <c r="O185" s="220">
        <v>0</v>
      </c>
      <c r="P185" s="220">
        <v>0</v>
      </c>
      <c r="Q185" s="220">
        <v>0</v>
      </c>
      <c r="R185" s="217">
        <f t="shared" si="14"/>
        <v>200000</v>
      </c>
    </row>
    <row r="186" spans="1:18" s="212" customFormat="1" ht="15.75" x14ac:dyDescent="0.25">
      <c r="A186" s="288"/>
      <c r="B186" s="285"/>
      <c r="C186" s="285"/>
      <c r="D186" s="251" t="s">
        <v>207</v>
      </c>
      <c r="E186" s="258"/>
      <c r="F186" s="220">
        <v>0</v>
      </c>
      <c r="G186" s="220">
        <v>0</v>
      </c>
      <c r="H186" s="220">
        <v>0</v>
      </c>
      <c r="I186" s="220">
        <v>500000</v>
      </c>
      <c r="J186" s="220">
        <v>0</v>
      </c>
      <c r="K186" s="220">
        <v>0</v>
      </c>
      <c r="L186" s="220">
        <v>0</v>
      </c>
      <c r="M186" s="220">
        <v>0</v>
      </c>
      <c r="N186" s="220">
        <v>0</v>
      </c>
      <c r="O186" s="220">
        <v>0</v>
      </c>
      <c r="P186" s="220">
        <v>0</v>
      </c>
      <c r="Q186" s="220">
        <v>0</v>
      </c>
      <c r="R186" s="217">
        <f t="shared" si="14"/>
        <v>500000</v>
      </c>
    </row>
    <row r="187" spans="1:18" s="212" customFormat="1" ht="31.5" x14ac:dyDescent="0.25">
      <c r="A187" s="288"/>
      <c r="B187" s="285"/>
      <c r="C187" s="285"/>
      <c r="D187" s="216" t="s">
        <v>206</v>
      </c>
      <c r="E187" s="258"/>
      <c r="F187" s="220">
        <v>0</v>
      </c>
      <c r="G187" s="220">
        <v>0</v>
      </c>
      <c r="H187" s="220">
        <v>0</v>
      </c>
      <c r="I187" s="220">
        <v>300000</v>
      </c>
      <c r="J187" s="220">
        <v>0</v>
      </c>
      <c r="K187" s="220">
        <v>0</v>
      </c>
      <c r="L187" s="220">
        <v>0</v>
      </c>
      <c r="M187" s="220">
        <v>0</v>
      </c>
      <c r="N187" s="220">
        <v>0</v>
      </c>
      <c r="O187" s="220">
        <v>0</v>
      </c>
      <c r="P187" s="220">
        <v>0</v>
      </c>
      <c r="Q187" s="220">
        <v>0</v>
      </c>
      <c r="R187" s="217">
        <f t="shared" si="14"/>
        <v>300000</v>
      </c>
    </row>
    <row r="188" spans="1:18" s="212" customFormat="1" ht="15.75" x14ac:dyDescent="0.25">
      <c r="A188" s="288"/>
      <c r="B188" s="285"/>
      <c r="C188" s="285"/>
      <c r="D188" s="216" t="s">
        <v>213</v>
      </c>
      <c r="E188" s="258"/>
      <c r="F188" s="220">
        <v>0</v>
      </c>
      <c r="G188" s="220">
        <v>0</v>
      </c>
      <c r="H188" s="220">
        <v>0</v>
      </c>
      <c r="I188" s="220">
        <v>5000000</v>
      </c>
      <c r="J188" s="220">
        <v>0</v>
      </c>
      <c r="K188" s="220">
        <v>0</v>
      </c>
      <c r="L188" s="220">
        <v>0</v>
      </c>
      <c r="M188" s="220">
        <v>0</v>
      </c>
      <c r="N188" s="220">
        <v>0</v>
      </c>
      <c r="O188" s="220">
        <v>0</v>
      </c>
      <c r="P188" s="220">
        <v>0</v>
      </c>
      <c r="Q188" s="220">
        <v>0</v>
      </c>
      <c r="R188" s="217">
        <f t="shared" si="14"/>
        <v>5000000</v>
      </c>
    </row>
    <row r="189" spans="1:18" s="212" customFormat="1" ht="15.75" x14ac:dyDescent="0.25">
      <c r="A189" s="288"/>
      <c r="B189" s="285"/>
      <c r="C189" s="285"/>
      <c r="D189" s="216" t="s">
        <v>214</v>
      </c>
      <c r="E189" s="258"/>
      <c r="F189" s="220">
        <v>0</v>
      </c>
      <c r="G189" s="220">
        <v>0</v>
      </c>
      <c r="H189" s="220">
        <v>0</v>
      </c>
      <c r="I189" s="220">
        <v>3500000</v>
      </c>
      <c r="J189" s="220">
        <v>0</v>
      </c>
      <c r="K189" s="220">
        <v>0</v>
      </c>
      <c r="L189" s="220">
        <v>0</v>
      </c>
      <c r="M189" s="220">
        <v>0</v>
      </c>
      <c r="N189" s="220">
        <v>0</v>
      </c>
      <c r="O189" s="220">
        <v>0</v>
      </c>
      <c r="P189" s="220">
        <v>0</v>
      </c>
      <c r="Q189" s="220">
        <v>0</v>
      </c>
      <c r="R189" s="217">
        <f t="shared" si="14"/>
        <v>3500000</v>
      </c>
    </row>
    <row r="190" spans="1:18" s="212" customFormat="1" ht="31.5" x14ac:dyDescent="0.25">
      <c r="A190" s="288"/>
      <c r="B190" s="285"/>
      <c r="C190" s="285"/>
      <c r="D190" s="216" t="s">
        <v>224</v>
      </c>
      <c r="E190" s="258"/>
      <c r="F190" s="220">
        <v>0</v>
      </c>
      <c r="G190" s="220">
        <v>0</v>
      </c>
      <c r="H190" s="220">
        <v>0</v>
      </c>
      <c r="I190" s="220">
        <v>500000</v>
      </c>
      <c r="J190" s="220">
        <v>0</v>
      </c>
      <c r="K190" s="220">
        <v>0</v>
      </c>
      <c r="L190" s="220">
        <v>0</v>
      </c>
      <c r="M190" s="220">
        <v>0</v>
      </c>
      <c r="N190" s="220">
        <v>0</v>
      </c>
      <c r="O190" s="220">
        <v>0</v>
      </c>
      <c r="P190" s="220">
        <v>0</v>
      </c>
      <c r="Q190" s="220">
        <v>0</v>
      </c>
      <c r="R190" s="217">
        <f t="shared" si="14"/>
        <v>500000</v>
      </c>
    </row>
    <row r="191" spans="1:18" s="212" customFormat="1" ht="31.5" x14ac:dyDescent="0.25">
      <c r="A191" s="288"/>
      <c r="B191" s="285"/>
      <c r="C191" s="285"/>
      <c r="D191" s="216" t="s">
        <v>220</v>
      </c>
      <c r="E191" s="258"/>
      <c r="F191" s="220">
        <v>0</v>
      </c>
      <c r="G191" s="220">
        <v>0</v>
      </c>
      <c r="H191" s="220">
        <v>0</v>
      </c>
      <c r="I191" s="220">
        <v>4500000</v>
      </c>
      <c r="J191" s="220">
        <v>0</v>
      </c>
      <c r="K191" s="220">
        <v>0</v>
      </c>
      <c r="L191" s="220">
        <v>0</v>
      </c>
      <c r="M191" s="220">
        <v>0</v>
      </c>
      <c r="N191" s="220">
        <v>0</v>
      </c>
      <c r="O191" s="220">
        <v>0</v>
      </c>
      <c r="P191" s="220">
        <v>0</v>
      </c>
      <c r="Q191" s="220">
        <v>0</v>
      </c>
      <c r="R191" s="217">
        <f t="shared" si="14"/>
        <v>4500000</v>
      </c>
    </row>
    <row r="192" spans="1:18" s="256" customFormat="1" ht="47.25" x14ac:dyDescent="0.25">
      <c r="A192" s="288"/>
      <c r="B192" s="285"/>
      <c r="C192" s="286"/>
      <c r="D192" s="251" t="s">
        <v>221</v>
      </c>
      <c r="E192" s="259"/>
      <c r="F192" s="253">
        <v>253383.42709279183</v>
      </c>
      <c r="G192" s="220">
        <v>0</v>
      </c>
      <c r="H192" s="220">
        <v>0</v>
      </c>
      <c r="I192" s="220">
        <v>0</v>
      </c>
      <c r="J192" s="220">
        <v>0</v>
      </c>
      <c r="K192" s="220">
        <v>0</v>
      </c>
      <c r="L192" s="220">
        <v>0</v>
      </c>
      <c r="M192" s="220">
        <v>0</v>
      </c>
      <c r="N192" s="220">
        <v>0</v>
      </c>
      <c r="O192" s="220">
        <v>0</v>
      </c>
      <c r="P192" s="254">
        <v>168744.84629498128</v>
      </c>
      <c r="Q192" s="220">
        <v>0</v>
      </c>
      <c r="R192" s="255">
        <f t="shared" si="14"/>
        <v>422128.27338777308</v>
      </c>
    </row>
    <row r="193" spans="1:18" s="247" customFormat="1" ht="24.6" customHeight="1" x14ac:dyDescent="0.25">
      <c r="A193" s="288"/>
      <c r="B193" s="285"/>
      <c r="C193" s="284" t="s">
        <v>227</v>
      </c>
      <c r="D193" s="245" t="s">
        <v>191</v>
      </c>
      <c r="E193" s="257" t="s">
        <v>192</v>
      </c>
      <c r="F193" s="246">
        <f>SUM(F195:F202)</f>
        <v>253383.42709279183</v>
      </c>
      <c r="G193" s="246">
        <f t="shared" ref="G193:R193" si="15">SUM(G195:G202)</f>
        <v>186810</v>
      </c>
      <c r="H193" s="246">
        <f t="shared" si="15"/>
        <v>0</v>
      </c>
      <c r="I193" s="246">
        <f t="shared" si="15"/>
        <v>1521880</v>
      </c>
      <c r="J193" s="246">
        <f t="shared" si="15"/>
        <v>0</v>
      </c>
      <c r="K193" s="246">
        <f t="shared" si="15"/>
        <v>0</v>
      </c>
      <c r="L193" s="246">
        <f t="shared" si="15"/>
        <v>0</v>
      </c>
      <c r="M193" s="246">
        <f t="shared" si="15"/>
        <v>0</v>
      </c>
      <c r="N193" s="246">
        <f t="shared" si="15"/>
        <v>0</v>
      </c>
      <c r="O193" s="246">
        <f t="shared" si="15"/>
        <v>0</v>
      </c>
      <c r="P193" s="246">
        <f t="shared" si="15"/>
        <v>168744.84629498128</v>
      </c>
      <c r="Q193" s="246">
        <f t="shared" si="15"/>
        <v>0</v>
      </c>
      <c r="R193" s="246">
        <f t="shared" si="15"/>
        <v>2130818.273387773</v>
      </c>
    </row>
    <row r="194" spans="1:18" s="212" customFormat="1" ht="15.75" x14ac:dyDescent="0.25">
      <c r="A194" s="288"/>
      <c r="B194" s="285"/>
      <c r="C194" s="285"/>
      <c r="D194" s="216" t="s">
        <v>146</v>
      </c>
      <c r="E194" s="258"/>
      <c r="F194" s="222" t="s">
        <v>140</v>
      </c>
      <c r="G194" s="222" t="s">
        <v>140</v>
      </c>
      <c r="H194" s="222" t="s">
        <v>140</v>
      </c>
      <c r="I194" s="222" t="s">
        <v>140</v>
      </c>
      <c r="J194" s="222" t="s">
        <v>140</v>
      </c>
      <c r="K194" s="222" t="s">
        <v>140</v>
      </c>
      <c r="L194" s="222" t="s">
        <v>140</v>
      </c>
      <c r="M194" s="222" t="s">
        <v>140</v>
      </c>
      <c r="N194" s="222" t="s">
        <v>140</v>
      </c>
      <c r="O194" s="222" t="s">
        <v>140</v>
      </c>
      <c r="P194" s="222" t="s">
        <v>140</v>
      </c>
      <c r="Q194" s="222" t="s">
        <v>140</v>
      </c>
      <c r="R194" s="222" t="s">
        <v>140</v>
      </c>
    </row>
    <row r="195" spans="1:18" s="212" customFormat="1" ht="60" customHeight="1" x14ac:dyDescent="0.25">
      <c r="A195" s="288"/>
      <c r="B195" s="285"/>
      <c r="C195" s="285"/>
      <c r="D195" s="216" t="s">
        <v>201</v>
      </c>
      <c r="E195" s="258"/>
      <c r="F195" s="220">
        <v>0</v>
      </c>
      <c r="G195" s="220">
        <v>0</v>
      </c>
      <c r="H195" s="220">
        <v>0</v>
      </c>
      <c r="I195" s="220">
        <v>272380</v>
      </c>
      <c r="J195" s="220">
        <v>0</v>
      </c>
      <c r="K195" s="220">
        <v>0</v>
      </c>
      <c r="L195" s="220">
        <v>0</v>
      </c>
      <c r="M195" s="220">
        <v>0</v>
      </c>
      <c r="N195" s="220">
        <v>0</v>
      </c>
      <c r="O195" s="220">
        <v>0</v>
      </c>
      <c r="P195" s="220">
        <v>0</v>
      </c>
      <c r="Q195" s="220">
        <v>0</v>
      </c>
      <c r="R195" s="217">
        <f t="shared" ref="R195:R203" si="16">SUM(F195:Q195)</f>
        <v>272380</v>
      </c>
    </row>
    <row r="196" spans="1:18" s="212" customFormat="1" ht="52.5" customHeight="1" x14ac:dyDescent="0.25">
      <c r="A196" s="288"/>
      <c r="B196" s="285"/>
      <c r="C196" s="285"/>
      <c r="D196" s="216" t="s">
        <v>223</v>
      </c>
      <c r="E196" s="258"/>
      <c r="F196" s="220">
        <v>0</v>
      </c>
      <c r="G196" s="220">
        <v>0</v>
      </c>
      <c r="H196" s="220">
        <v>0</v>
      </c>
      <c r="I196" s="220">
        <v>249500</v>
      </c>
      <c r="J196" s="220">
        <v>0</v>
      </c>
      <c r="K196" s="220">
        <v>0</v>
      </c>
      <c r="L196" s="220">
        <v>0</v>
      </c>
      <c r="M196" s="220">
        <v>0</v>
      </c>
      <c r="N196" s="220">
        <v>0</v>
      </c>
      <c r="O196" s="220">
        <v>0</v>
      </c>
      <c r="P196" s="220">
        <v>0</v>
      </c>
      <c r="Q196" s="220">
        <v>0</v>
      </c>
      <c r="R196" s="217">
        <f t="shared" si="16"/>
        <v>249500</v>
      </c>
    </row>
    <row r="197" spans="1:18" s="212" customFormat="1" ht="35.25" customHeight="1" x14ac:dyDescent="0.25">
      <c r="A197" s="288"/>
      <c r="B197" s="285"/>
      <c r="C197" s="285"/>
      <c r="D197" s="216" t="s">
        <v>212</v>
      </c>
      <c r="E197" s="258"/>
      <c r="F197" s="220">
        <v>0</v>
      </c>
      <c r="G197" s="220">
        <v>68440</v>
      </c>
      <c r="H197" s="220">
        <v>0</v>
      </c>
      <c r="I197" s="220">
        <v>0</v>
      </c>
      <c r="J197" s="220">
        <v>0</v>
      </c>
      <c r="K197" s="220">
        <v>0</v>
      </c>
      <c r="L197" s="220">
        <v>0</v>
      </c>
      <c r="M197" s="220">
        <v>0</v>
      </c>
      <c r="N197" s="220">
        <v>0</v>
      </c>
      <c r="O197" s="220">
        <v>0</v>
      </c>
      <c r="P197" s="220">
        <v>0</v>
      </c>
      <c r="Q197" s="220">
        <v>0</v>
      </c>
      <c r="R197" s="217">
        <f t="shared" si="16"/>
        <v>68440</v>
      </c>
    </row>
    <row r="198" spans="1:18" s="212" customFormat="1" ht="57" customHeight="1" x14ac:dyDescent="0.25">
      <c r="A198" s="288"/>
      <c r="B198" s="285"/>
      <c r="C198" s="285"/>
      <c r="D198" s="216" t="s">
        <v>226</v>
      </c>
      <c r="E198" s="258"/>
      <c r="F198" s="220">
        <v>0</v>
      </c>
      <c r="G198" s="220">
        <v>118370</v>
      </c>
      <c r="H198" s="220">
        <v>0</v>
      </c>
      <c r="I198" s="220">
        <v>0</v>
      </c>
      <c r="J198" s="220">
        <v>0</v>
      </c>
      <c r="K198" s="220">
        <v>0</v>
      </c>
      <c r="L198" s="220">
        <v>0</v>
      </c>
      <c r="M198" s="220">
        <v>0</v>
      </c>
      <c r="N198" s="220">
        <v>0</v>
      </c>
      <c r="O198" s="220">
        <v>0</v>
      </c>
      <c r="P198" s="220">
        <v>0</v>
      </c>
      <c r="Q198" s="220">
        <v>0</v>
      </c>
      <c r="R198" s="217">
        <f t="shared" si="16"/>
        <v>118370</v>
      </c>
    </row>
    <row r="199" spans="1:18" s="212" customFormat="1" ht="39.75" customHeight="1" x14ac:dyDescent="0.25">
      <c r="A199" s="288"/>
      <c r="B199" s="285"/>
      <c r="C199" s="285"/>
      <c r="D199" s="216" t="s">
        <v>206</v>
      </c>
      <c r="E199" s="258"/>
      <c r="F199" s="220">
        <v>0</v>
      </c>
      <c r="G199" s="220">
        <v>0</v>
      </c>
      <c r="H199" s="220">
        <v>0</v>
      </c>
      <c r="I199" s="220">
        <v>300000</v>
      </c>
      <c r="J199" s="220">
        <v>0</v>
      </c>
      <c r="K199" s="220">
        <v>0</v>
      </c>
      <c r="L199" s="220">
        <v>0</v>
      </c>
      <c r="M199" s="220">
        <v>0</v>
      </c>
      <c r="N199" s="220">
        <v>0</v>
      </c>
      <c r="O199" s="220">
        <v>0</v>
      </c>
      <c r="P199" s="220">
        <v>0</v>
      </c>
      <c r="Q199" s="220">
        <v>0</v>
      </c>
      <c r="R199" s="217">
        <f t="shared" si="16"/>
        <v>300000</v>
      </c>
    </row>
    <row r="200" spans="1:18" s="212" customFormat="1" ht="38.25" customHeight="1" x14ac:dyDescent="0.25">
      <c r="A200" s="288"/>
      <c r="B200" s="285"/>
      <c r="C200" s="285"/>
      <c r="D200" s="216" t="s">
        <v>219</v>
      </c>
      <c r="E200" s="258"/>
      <c r="F200" s="220">
        <v>0</v>
      </c>
      <c r="G200" s="220">
        <v>0</v>
      </c>
      <c r="H200" s="220">
        <v>0</v>
      </c>
      <c r="I200" s="220">
        <v>200000</v>
      </c>
      <c r="J200" s="220">
        <v>0</v>
      </c>
      <c r="K200" s="220">
        <v>0</v>
      </c>
      <c r="L200" s="220">
        <v>0</v>
      </c>
      <c r="M200" s="220">
        <v>0</v>
      </c>
      <c r="N200" s="220">
        <v>0</v>
      </c>
      <c r="O200" s="220">
        <v>0</v>
      </c>
      <c r="P200" s="220">
        <v>0</v>
      </c>
      <c r="Q200" s="220">
        <v>0</v>
      </c>
      <c r="R200" s="217">
        <f t="shared" si="16"/>
        <v>200000</v>
      </c>
    </row>
    <row r="201" spans="1:18" s="212" customFormat="1" ht="21" customHeight="1" x14ac:dyDescent="0.25">
      <c r="A201" s="288"/>
      <c r="B201" s="285"/>
      <c r="C201" s="285"/>
      <c r="D201" s="216" t="s">
        <v>207</v>
      </c>
      <c r="E201" s="258"/>
      <c r="F201" s="220">
        <v>0</v>
      </c>
      <c r="G201" s="220">
        <v>0</v>
      </c>
      <c r="H201" s="220">
        <v>0</v>
      </c>
      <c r="I201" s="220">
        <v>500000</v>
      </c>
      <c r="J201" s="220">
        <v>0</v>
      </c>
      <c r="K201" s="220">
        <v>0</v>
      </c>
      <c r="L201" s="220">
        <v>0</v>
      </c>
      <c r="M201" s="220">
        <v>0</v>
      </c>
      <c r="N201" s="220">
        <v>0</v>
      </c>
      <c r="O201" s="220">
        <v>0</v>
      </c>
      <c r="P201" s="220">
        <v>0</v>
      </c>
      <c r="Q201" s="220">
        <v>0</v>
      </c>
      <c r="R201" s="217">
        <f t="shared" si="16"/>
        <v>500000</v>
      </c>
    </row>
    <row r="202" spans="1:18" s="256" customFormat="1" ht="63" customHeight="1" x14ac:dyDescent="0.25">
      <c r="A202" s="289"/>
      <c r="B202" s="286"/>
      <c r="C202" s="286"/>
      <c r="D202" s="251" t="s">
        <v>221</v>
      </c>
      <c r="E202" s="259"/>
      <c r="F202" s="253">
        <v>253383.42709279183</v>
      </c>
      <c r="G202" s="220">
        <v>0</v>
      </c>
      <c r="H202" s="220">
        <v>0</v>
      </c>
      <c r="I202" s="220">
        <v>0</v>
      </c>
      <c r="J202" s="220">
        <v>0</v>
      </c>
      <c r="K202" s="220">
        <v>0</v>
      </c>
      <c r="L202" s="220">
        <v>0</v>
      </c>
      <c r="M202" s="220">
        <v>0</v>
      </c>
      <c r="N202" s="220">
        <v>0</v>
      </c>
      <c r="O202" s="220">
        <v>0</v>
      </c>
      <c r="P202" s="254">
        <v>168744.84629498128</v>
      </c>
      <c r="Q202" s="220">
        <v>0</v>
      </c>
      <c r="R202" s="255">
        <f t="shared" si="16"/>
        <v>422128.27338777308</v>
      </c>
    </row>
    <row r="203" spans="1:18" s="212" customFormat="1" ht="123.75" customHeight="1" x14ac:dyDescent="0.25">
      <c r="A203" s="215">
        <v>6</v>
      </c>
      <c r="B203" s="215" t="s">
        <v>228</v>
      </c>
      <c r="C203" s="215" t="s">
        <v>140</v>
      </c>
      <c r="D203" s="216" t="s">
        <v>229</v>
      </c>
      <c r="E203" s="215" t="s">
        <v>192</v>
      </c>
      <c r="F203" s="220">
        <v>715867.41</v>
      </c>
      <c r="G203" s="220">
        <v>792304.97</v>
      </c>
      <c r="H203" s="220">
        <v>571656.15</v>
      </c>
      <c r="I203" s="220">
        <v>525554.66999999993</v>
      </c>
      <c r="J203" s="220">
        <v>29183.75</v>
      </c>
      <c r="K203" s="220">
        <v>933.97</v>
      </c>
      <c r="L203" s="220">
        <v>163901.26999999999</v>
      </c>
      <c r="M203" s="220">
        <v>6882.45</v>
      </c>
      <c r="N203" s="220">
        <v>41158.39</v>
      </c>
      <c r="O203" s="220">
        <v>0</v>
      </c>
      <c r="P203" s="220">
        <v>437770.2</v>
      </c>
      <c r="Q203" s="220">
        <v>22075.74</v>
      </c>
      <c r="R203" s="217">
        <f t="shared" si="16"/>
        <v>3307288.9700000007</v>
      </c>
    </row>
    <row r="204" spans="1:18" s="212" customFormat="1" ht="141" customHeight="1" x14ac:dyDescent="0.25">
      <c r="A204" s="215">
        <v>7</v>
      </c>
      <c r="B204" s="215" t="s">
        <v>230</v>
      </c>
      <c r="C204" s="215" t="s">
        <v>140</v>
      </c>
      <c r="D204" s="216" t="s">
        <v>140</v>
      </c>
      <c r="E204" s="215" t="s">
        <v>231</v>
      </c>
      <c r="F204" s="217">
        <v>303441.42</v>
      </c>
      <c r="G204" s="217">
        <v>4511.46</v>
      </c>
      <c r="H204" s="217">
        <v>0</v>
      </c>
      <c r="I204" s="217">
        <v>54317.61</v>
      </c>
      <c r="J204" s="217">
        <v>11479.74</v>
      </c>
      <c r="K204" s="217">
        <v>17991.63</v>
      </c>
      <c r="L204" s="217">
        <v>1406.19</v>
      </c>
      <c r="M204" s="218">
        <v>2237.6999999999998</v>
      </c>
      <c r="N204" s="217">
        <v>4449.54</v>
      </c>
      <c r="O204" s="217">
        <v>623.01</v>
      </c>
      <c r="P204" s="217">
        <v>137493.18</v>
      </c>
      <c r="Q204" s="217">
        <v>32780.94</v>
      </c>
      <c r="R204" s="217">
        <f>SUM(F204:Q204)</f>
        <v>570732.41999999993</v>
      </c>
    </row>
    <row r="205" spans="1:18" s="212" customFormat="1" ht="101.25" customHeight="1" x14ac:dyDescent="0.25">
      <c r="A205" s="215">
        <v>8</v>
      </c>
      <c r="B205" s="215" t="s">
        <v>232</v>
      </c>
      <c r="C205" s="215" t="s">
        <v>140</v>
      </c>
      <c r="D205" s="216" t="s">
        <v>140</v>
      </c>
      <c r="E205" s="219" t="s">
        <v>233</v>
      </c>
      <c r="F205" s="217">
        <v>2366014.98</v>
      </c>
      <c r="G205" s="217">
        <v>35177.11</v>
      </c>
      <c r="H205" s="217">
        <v>0</v>
      </c>
      <c r="I205" s="217">
        <v>423529.17</v>
      </c>
      <c r="J205" s="217">
        <v>89510.73</v>
      </c>
      <c r="K205" s="217">
        <v>140285.53</v>
      </c>
      <c r="L205" s="217">
        <v>10964.46</v>
      </c>
      <c r="M205" s="217">
        <v>17447.96</v>
      </c>
      <c r="N205" s="217">
        <v>34694.31</v>
      </c>
      <c r="O205" s="217">
        <v>4857.67</v>
      </c>
      <c r="P205" s="217">
        <v>1072071.53</v>
      </c>
      <c r="Q205" s="217">
        <v>255601.92000000001</v>
      </c>
      <c r="R205" s="217">
        <f>SUM(F205:Q205)</f>
        <v>4450155.3699999992</v>
      </c>
    </row>
    <row r="206" spans="1:18" s="212" customFormat="1" ht="39.75" customHeight="1" x14ac:dyDescent="0.25">
      <c r="A206" s="284">
        <v>9</v>
      </c>
      <c r="B206" s="284" t="s">
        <v>234</v>
      </c>
      <c r="C206" s="215"/>
      <c r="D206" s="216" t="s">
        <v>235</v>
      </c>
      <c r="E206" s="284" t="s">
        <v>17</v>
      </c>
      <c r="F206" s="253">
        <v>15070013.880000001</v>
      </c>
      <c r="G206" s="253">
        <v>52333468.199999996</v>
      </c>
      <c r="H206" s="217">
        <v>0</v>
      </c>
      <c r="I206" s="253">
        <v>6932026.0799999991</v>
      </c>
      <c r="J206" s="253">
        <v>2248955.64</v>
      </c>
      <c r="K206" s="253">
        <v>641122.25999999989</v>
      </c>
      <c r="L206" s="253">
        <v>1171981.2</v>
      </c>
      <c r="M206" s="255">
        <v>0</v>
      </c>
      <c r="N206" s="253">
        <v>92926.32</v>
      </c>
      <c r="O206" s="253">
        <v>261095.22</v>
      </c>
      <c r="P206" s="253">
        <v>7613716.9200000009</v>
      </c>
      <c r="Q206" s="253">
        <v>2074545.42</v>
      </c>
      <c r="R206" s="217">
        <f t="shared" ref="R206:R208" si="17">SUM(F206:Q206)</f>
        <v>88439851.140000001</v>
      </c>
    </row>
    <row r="207" spans="1:18" s="212" customFormat="1" ht="39.75" customHeight="1" x14ac:dyDescent="0.25">
      <c r="A207" s="285"/>
      <c r="B207" s="285"/>
      <c r="C207" s="215"/>
      <c r="D207" s="216" t="s">
        <v>236</v>
      </c>
      <c r="E207" s="285"/>
      <c r="F207" s="253">
        <v>10500853.82</v>
      </c>
      <c r="G207" s="253">
        <v>36466197.299999997</v>
      </c>
      <c r="H207" s="217">
        <v>0</v>
      </c>
      <c r="I207" s="253">
        <v>4830267.12</v>
      </c>
      <c r="J207" s="253">
        <v>1567082.46</v>
      </c>
      <c r="K207" s="253">
        <v>446736.88999999996</v>
      </c>
      <c r="L207" s="253">
        <v>816641.79999999993</v>
      </c>
      <c r="M207" s="255">
        <v>0</v>
      </c>
      <c r="N207" s="253">
        <v>64751.48</v>
      </c>
      <c r="O207" s="253">
        <v>181932.33000000002</v>
      </c>
      <c r="P207" s="253">
        <v>5305272.38</v>
      </c>
      <c r="Q207" s="253">
        <v>1445552.63</v>
      </c>
      <c r="R207" s="217">
        <f t="shared" si="17"/>
        <v>61625288.209999993</v>
      </c>
    </row>
    <row r="208" spans="1:18" s="260" customFormat="1" ht="39.75" customHeight="1" x14ac:dyDescent="0.25">
      <c r="A208" s="286"/>
      <c r="B208" s="286"/>
      <c r="C208" s="252" t="s">
        <v>140</v>
      </c>
      <c r="D208" s="216" t="s">
        <v>237</v>
      </c>
      <c r="E208" s="286"/>
      <c r="F208" s="253">
        <v>10764233.540000001</v>
      </c>
      <c r="G208" s="253">
        <v>37380833.100000001</v>
      </c>
      <c r="H208" s="217">
        <v>0</v>
      </c>
      <c r="I208" s="253">
        <v>4951418.6399999997</v>
      </c>
      <c r="J208" s="253">
        <v>1606387.6199999999</v>
      </c>
      <c r="K208" s="253">
        <v>457941.82999999996</v>
      </c>
      <c r="L208" s="253">
        <v>837124.6</v>
      </c>
      <c r="M208" s="255">
        <v>0</v>
      </c>
      <c r="N208" s="253">
        <v>66375.56</v>
      </c>
      <c r="O208" s="253">
        <v>186495.51</v>
      </c>
      <c r="P208" s="253">
        <v>5438337.8600000003</v>
      </c>
      <c r="Q208" s="253">
        <v>1481809.6099999999</v>
      </c>
      <c r="R208" s="217">
        <f t="shared" si="17"/>
        <v>63170957.869999997</v>
      </c>
    </row>
  </sheetData>
  <mergeCells count="46">
    <mergeCell ref="B10:R10"/>
    <mergeCell ref="M1:R1"/>
    <mergeCell ref="M2:R2"/>
    <mergeCell ref="O4:R4"/>
    <mergeCell ref="M5:N5"/>
    <mergeCell ref="O5:R5"/>
    <mergeCell ref="J12:Q12"/>
    <mergeCell ref="R12:R13"/>
    <mergeCell ref="A15:A61"/>
    <mergeCell ref="B15:B61"/>
    <mergeCell ref="C15:C61"/>
    <mergeCell ref="E19:E60"/>
    <mergeCell ref="E61:E103"/>
    <mergeCell ref="A12:A13"/>
    <mergeCell ref="B12:B13"/>
    <mergeCell ref="C12:C13"/>
    <mergeCell ref="D12:D13"/>
    <mergeCell ref="E12:E13"/>
    <mergeCell ref="F12:I12"/>
    <mergeCell ref="A104:A108"/>
    <mergeCell ref="B104:B108"/>
    <mergeCell ref="C104:C108"/>
    <mergeCell ref="A109:A122"/>
    <mergeCell ref="B109:B122"/>
    <mergeCell ref="C109:C115"/>
    <mergeCell ref="E109:E115"/>
    <mergeCell ref="C116:C122"/>
    <mergeCell ref="E116:E122"/>
    <mergeCell ref="A123:A151"/>
    <mergeCell ref="B123:B151"/>
    <mergeCell ref="C123:C135"/>
    <mergeCell ref="E123:E134"/>
    <mergeCell ref="C136:C151"/>
    <mergeCell ref="E136:E150"/>
    <mergeCell ref="A206:A208"/>
    <mergeCell ref="B206:B208"/>
    <mergeCell ref="E206:E208"/>
    <mergeCell ref="A152:A177"/>
    <mergeCell ref="B152:B177"/>
    <mergeCell ref="C152:C164"/>
    <mergeCell ref="E152:E164"/>
    <mergeCell ref="C165:C177"/>
    <mergeCell ref="A178:A202"/>
    <mergeCell ref="B178:B202"/>
    <mergeCell ref="C178:C192"/>
    <mergeCell ref="C193:C202"/>
  </mergeCells>
  <pageMargins left="0.31496062992125984" right="0.70866141732283472" top="0.74803149606299213" bottom="0.35433070866141736" header="0.31496062992125984" footer="0.31496062992125984"/>
  <pageSetup paperSize="8" scale="35" fitToHeight="0" orientation="landscape" r:id="rId1"/>
  <rowBreaks count="5" manualBreakCount="5">
    <brk id="103" max="16383" man="1"/>
    <brk id="108" max="16383" man="1"/>
    <brk id="151" max="16383" man="1"/>
    <brk id="177" max="16383" man="1"/>
    <brk id="20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U67"/>
  <sheetViews>
    <sheetView view="pageBreakPreview" zoomScale="70" zoomScaleNormal="55" zoomScaleSheetLayoutView="70" workbookViewId="0">
      <pane xSplit="6" ySplit="6" topLeftCell="G46" activePane="bottomRight" state="frozen"/>
      <selection pane="topRight" activeCell="G1" sqref="G1"/>
      <selection pane="bottomLeft" activeCell="A7" sqref="A7"/>
      <selection pane="bottomRight" activeCell="A61" sqref="A61:B61"/>
    </sheetView>
  </sheetViews>
  <sheetFormatPr defaultRowHeight="15" x14ac:dyDescent="0.25"/>
  <cols>
    <col min="1" max="1" width="26.140625" style="189" customWidth="1"/>
    <col min="2" max="2" width="27.5703125" style="4" customWidth="1"/>
    <col min="3" max="3" width="48" style="4" customWidth="1"/>
    <col min="4" max="6" width="9.7109375" style="4" customWidth="1"/>
    <col min="7" max="7" width="15.7109375" style="4" customWidth="1"/>
    <col min="8" max="10" width="15.42578125" style="4" customWidth="1"/>
    <col min="11" max="11" width="14" style="4" customWidth="1"/>
    <col min="12" max="12" width="12.85546875" style="4" customWidth="1"/>
    <col min="13" max="13" width="12.28515625" style="4" customWidth="1"/>
    <col min="14" max="14" width="13.28515625" style="4" customWidth="1"/>
    <col min="15" max="15" width="11.7109375" style="4" customWidth="1"/>
    <col min="16" max="16" width="15.5703125" style="4" customWidth="1"/>
    <col min="17" max="17" width="13.140625" style="4" customWidth="1"/>
    <col min="18" max="18" width="14" style="4" customWidth="1"/>
    <col min="19" max="19" width="16.42578125" style="4" customWidth="1"/>
    <col min="20" max="20" width="14.85546875" style="4" customWidth="1"/>
    <col min="21" max="21" width="16.7109375" style="4" customWidth="1"/>
    <col min="22" max="16384" width="9.140625" style="4"/>
  </cols>
  <sheetData>
    <row r="1" spans="1:21" x14ac:dyDescent="0.25">
      <c r="A1" s="188"/>
      <c r="B1" s="14"/>
      <c r="C1" s="308" t="s">
        <v>242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14"/>
      <c r="S1" s="14"/>
    </row>
    <row r="2" spans="1:21" x14ac:dyDescent="0.25">
      <c r="A2" s="188"/>
      <c r="B2" s="14"/>
      <c r="C2" s="5" t="s">
        <v>0</v>
      </c>
      <c r="D2" s="308" t="s">
        <v>1</v>
      </c>
      <c r="E2" s="308"/>
      <c r="F2" s="308"/>
      <c r="G2" s="309"/>
      <c r="H2" s="309"/>
      <c r="I2" s="309"/>
      <c r="J2" s="309"/>
      <c r="K2" s="309"/>
      <c r="L2" s="309"/>
      <c r="M2" s="309"/>
      <c r="N2" s="102">
        <v>29</v>
      </c>
      <c r="O2" s="102">
        <v>29</v>
      </c>
      <c r="P2" s="102">
        <v>29</v>
      </c>
      <c r="Q2" s="15"/>
      <c r="R2" s="14"/>
      <c r="S2" s="14"/>
    </row>
    <row r="3" spans="1:21" ht="9.75" customHeight="1" x14ac:dyDescent="0.25">
      <c r="A3" s="188"/>
      <c r="B3" s="14"/>
      <c r="C3" s="6"/>
      <c r="D3" s="6"/>
      <c r="E3" s="6"/>
      <c r="F3" s="6"/>
      <c r="G3" s="6"/>
      <c r="H3" s="6"/>
      <c r="I3" s="194"/>
      <c r="J3" s="6"/>
      <c r="K3" s="6"/>
      <c r="L3" s="6"/>
      <c r="M3" s="6"/>
      <c r="N3" s="6"/>
      <c r="O3" s="15"/>
      <c r="P3" s="15"/>
      <c r="Q3" s="15"/>
      <c r="R3" s="14"/>
      <c r="S3" s="14"/>
    </row>
    <row r="4" spans="1:21" x14ac:dyDescent="0.25">
      <c r="A4" s="325" t="s">
        <v>2</v>
      </c>
      <c r="B4" s="323" t="s">
        <v>54</v>
      </c>
      <c r="C4" s="323" t="s">
        <v>3</v>
      </c>
      <c r="D4" s="324" t="s">
        <v>55</v>
      </c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2" t="s">
        <v>21</v>
      </c>
    </row>
    <row r="5" spans="1:21" x14ac:dyDescent="0.25">
      <c r="A5" s="325"/>
      <c r="B5" s="323"/>
      <c r="C5" s="323"/>
      <c r="D5" s="7" t="s">
        <v>28</v>
      </c>
      <c r="E5" s="7" t="s">
        <v>29</v>
      </c>
      <c r="F5" s="7" t="s">
        <v>241</v>
      </c>
      <c r="G5" s="8" t="s">
        <v>4</v>
      </c>
      <c r="H5" s="8" t="s">
        <v>5</v>
      </c>
      <c r="I5" s="8" t="s">
        <v>115</v>
      </c>
      <c r="J5" s="8" t="s">
        <v>6</v>
      </c>
      <c r="K5" s="8" t="s">
        <v>7</v>
      </c>
      <c r="L5" s="8" t="s">
        <v>8</v>
      </c>
      <c r="M5" s="8" t="s">
        <v>9</v>
      </c>
      <c r="N5" s="8" t="s">
        <v>101</v>
      </c>
      <c r="O5" s="8" t="s">
        <v>11</v>
      </c>
      <c r="P5" s="8" t="s">
        <v>12</v>
      </c>
      <c r="Q5" s="8" t="s">
        <v>13</v>
      </c>
      <c r="R5" s="8" t="s">
        <v>14</v>
      </c>
      <c r="S5" s="7" t="s">
        <v>15</v>
      </c>
      <c r="T5" s="322"/>
    </row>
    <row r="6" spans="1:21" ht="27" customHeight="1" x14ac:dyDescent="0.25">
      <c r="A6" s="316" t="s">
        <v>81</v>
      </c>
      <c r="B6" s="317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8"/>
    </row>
    <row r="7" spans="1:21" ht="51.75" customHeight="1" x14ac:dyDescent="0.25">
      <c r="A7" s="346" t="s">
        <v>123</v>
      </c>
      <c r="B7" s="330" t="s">
        <v>104</v>
      </c>
      <c r="C7" s="121" t="s">
        <v>25</v>
      </c>
      <c r="D7" s="319" t="s">
        <v>56</v>
      </c>
      <c r="E7" s="320"/>
      <c r="F7" s="321"/>
      <c r="G7" s="79">
        <f>Лист1!F109</f>
        <v>10773.104893401014</v>
      </c>
      <c r="H7" s="79">
        <f>Лист1!G109</f>
        <v>0</v>
      </c>
      <c r="I7" s="79">
        <f>Лист1!H109</f>
        <v>0</v>
      </c>
      <c r="J7" s="79">
        <f>Лист1!I109</f>
        <v>1524186.8</v>
      </c>
      <c r="K7" s="79">
        <f>Лист1!J109</f>
        <v>0</v>
      </c>
      <c r="L7" s="79">
        <f>Лист1!K109</f>
        <v>0</v>
      </c>
      <c r="M7" s="79">
        <f>Лист1!L109</f>
        <v>0</v>
      </c>
      <c r="N7" s="79">
        <f>Лист1!M109</f>
        <v>0</v>
      </c>
      <c r="O7" s="79">
        <f>Лист1!N109</f>
        <v>0</v>
      </c>
      <c r="P7" s="79">
        <f>Лист1!O109</f>
        <v>0</v>
      </c>
      <c r="Q7" s="79">
        <f>Лист1!P109</f>
        <v>7182.0699289340109</v>
      </c>
      <c r="R7" s="79">
        <f>Лист1!Q109</f>
        <v>0</v>
      </c>
      <c r="S7" s="80">
        <f t="shared" ref="S7" si="0">SUM(G7:R7)</f>
        <v>1542141.9748223352</v>
      </c>
      <c r="T7" s="16"/>
    </row>
    <row r="8" spans="1:21" ht="51.75" customHeight="1" x14ac:dyDescent="0.25">
      <c r="A8" s="347"/>
      <c r="B8" s="331"/>
      <c r="C8" s="122" t="s">
        <v>68</v>
      </c>
      <c r="D8" s="102">
        <v>29</v>
      </c>
      <c r="E8" s="102">
        <v>29</v>
      </c>
      <c r="F8" s="102">
        <v>29</v>
      </c>
      <c r="G8" s="103">
        <f t="shared" ref="G8:R8" si="1">ROUND($D8*G7/1000,1)</f>
        <v>312.39999999999998</v>
      </c>
      <c r="H8" s="103">
        <f t="shared" si="1"/>
        <v>0</v>
      </c>
      <c r="I8" s="103">
        <f t="shared" ref="I8" si="2">ROUND($D8*I7/1000,1)</f>
        <v>0</v>
      </c>
      <c r="J8" s="103">
        <f t="shared" si="1"/>
        <v>44201.4</v>
      </c>
      <c r="K8" s="103">
        <f t="shared" si="1"/>
        <v>0</v>
      </c>
      <c r="L8" s="103">
        <f t="shared" si="1"/>
        <v>0</v>
      </c>
      <c r="M8" s="103">
        <f t="shared" si="1"/>
        <v>0</v>
      </c>
      <c r="N8" s="103">
        <f t="shared" si="1"/>
        <v>0</v>
      </c>
      <c r="O8" s="103">
        <f t="shared" si="1"/>
        <v>0</v>
      </c>
      <c r="P8" s="103">
        <f t="shared" si="1"/>
        <v>0</v>
      </c>
      <c r="Q8" s="103">
        <f t="shared" si="1"/>
        <v>208.3</v>
      </c>
      <c r="R8" s="103">
        <f t="shared" si="1"/>
        <v>0</v>
      </c>
      <c r="S8" s="103">
        <f>SUM(G8:R8)</f>
        <v>44722.100000000006</v>
      </c>
      <c r="T8" s="16"/>
    </row>
    <row r="9" spans="1:21" ht="39" customHeight="1" x14ac:dyDescent="0.25">
      <c r="A9" s="347"/>
      <c r="B9" s="331"/>
      <c r="C9" s="119" t="s">
        <v>23</v>
      </c>
      <c r="D9" s="319" t="s">
        <v>56</v>
      </c>
      <c r="E9" s="320"/>
      <c r="F9" s="321"/>
      <c r="G9" s="79">
        <f>Лист1!F116</f>
        <v>21546.209786802028</v>
      </c>
      <c r="H9" s="79">
        <f>Лист1!G116</f>
        <v>0</v>
      </c>
      <c r="I9" s="79">
        <f>Лист1!H116</f>
        <v>0</v>
      </c>
      <c r="J9" s="79">
        <f>Лист1!I116</f>
        <v>15241868</v>
      </c>
      <c r="K9" s="79">
        <f>Лист1!J116</f>
        <v>0</v>
      </c>
      <c r="L9" s="79">
        <f>Лист1!K116</f>
        <v>0</v>
      </c>
      <c r="M9" s="79">
        <f>Лист1!L116</f>
        <v>0</v>
      </c>
      <c r="N9" s="79">
        <f>Лист1!M116</f>
        <v>0</v>
      </c>
      <c r="O9" s="79">
        <f>Лист1!N116</f>
        <v>0</v>
      </c>
      <c r="P9" s="79">
        <f>Лист1!O116</f>
        <v>0</v>
      </c>
      <c r="Q9" s="79">
        <f>Лист1!P116</f>
        <v>14364.13985786802</v>
      </c>
      <c r="R9" s="79">
        <f>Лист1!Q116</f>
        <v>0</v>
      </c>
      <c r="S9" s="80">
        <f>SUM(G9:R9)</f>
        <v>15277778.34964467</v>
      </c>
      <c r="T9" s="16"/>
    </row>
    <row r="10" spans="1:21" ht="41.25" customHeight="1" x14ac:dyDescent="0.25">
      <c r="A10" s="347"/>
      <c r="B10" s="331"/>
      <c r="C10" s="122" t="s">
        <v>69</v>
      </c>
      <c r="D10" s="102">
        <v>0</v>
      </c>
      <c r="E10" s="102">
        <v>0</v>
      </c>
      <c r="F10" s="102">
        <v>0</v>
      </c>
      <c r="G10" s="103">
        <f t="shared" ref="G10:R10" si="3">ROUND($D10*G9/1000,1)</f>
        <v>0</v>
      </c>
      <c r="H10" s="103">
        <f t="shared" si="3"/>
        <v>0</v>
      </c>
      <c r="I10" s="103">
        <f t="shared" ref="I10" si="4">ROUND($D10*I9/1000,1)</f>
        <v>0</v>
      </c>
      <c r="J10" s="103">
        <f t="shared" si="3"/>
        <v>0</v>
      </c>
      <c r="K10" s="103">
        <f t="shared" si="3"/>
        <v>0</v>
      </c>
      <c r="L10" s="103">
        <f t="shared" si="3"/>
        <v>0</v>
      </c>
      <c r="M10" s="103">
        <f t="shared" si="3"/>
        <v>0</v>
      </c>
      <c r="N10" s="103">
        <f t="shared" si="3"/>
        <v>0</v>
      </c>
      <c r="O10" s="103">
        <f t="shared" si="3"/>
        <v>0</v>
      </c>
      <c r="P10" s="103">
        <f t="shared" si="3"/>
        <v>0</v>
      </c>
      <c r="Q10" s="103">
        <f t="shared" si="3"/>
        <v>0</v>
      </c>
      <c r="R10" s="103">
        <f t="shared" si="3"/>
        <v>0</v>
      </c>
      <c r="S10" s="103">
        <f t="shared" ref="S10:S13" si="5">SUM(G10:R10)</f>
        <v>0</v>
      </c>
      <c r="T10" s="16"/>
    </row>
    <row r="11" spans="1:21" ht="26.25" customHeight="1" x14ac:dyDescent="0.25">
      <c r="A11" s="347"/>
      <c r="B11" s="331"/>
      <c r="C11" s="118" t="s">
        <v>57</v>
      </c>
      <c r="D11" s="104">
        <f>D10+D8</f>
        <v>29</v>
      </c>
      <c r="E11" s="104"/>
      <c r="F11" s="104"/>
      <c r="G11" s="105">
        <f t="shared" ref="G11:R11" si="6">G10+G8</f>
        <v>312.39999999999998</v>
      </c>
      <c r="H11" s="105">
        <f t="shared" si="6"/>
        <v>0</v>
      </c>
      <c r="I11" s="105">
        <f t="shared" ref="I11" si="7">I10+I8</f>
        <v>0</v>
      </c>
      <c r="J11" s="105">
        <f t="shared" si="6"/>
        <v>44201.4</v>
      </c>
      <c r="K11" s="105">
        <f t="shared" si="6"/>
        <v>0</v>
      </c>
      <c r="L11" s="105">
        <f t="shared" si="6"/>
        <v>0</v>
      </c>
      <c r="M11" s="105">
        <f t="shared" si="6"/>
        <v>0</v>
      </c>
      <c r="N11" s="105">
        <f t="shared" si="6"/>
        <v>0</v>
      </c>
      <c r="O11" s="105">
        <f t="shared" si="6"/>
        <v>0</v>
      </c>
      <c r="P11" s="105">
        <f t="shared" si="6"/>
        <v>0</v>
      </c>
      <c r="Q11" s="105">
        <f t="shared" si="6"/>
        <v>208.3</v>
      </c>
      <c r="R11" s="105">
        <f t="shared" si="6"/>
        <v>0</v>
      </c>
      <c r="S11" s="106">
        <f t="shared" si="5"/>
        <v>44722.100000000006</v>
      </c>
      <c r="T11" s="16"/>
    </row>
    <row r="12" spans="1:21" ht="26.25" customHeight="1" x14ac:dyDescent="0.25">
      <c r="A12" s="347"/>
      <c r="B12" s="331"/>
      <c r="C12" s="118" t="s">
        <v>58</v>
      </c>
      <c r="D12" s="104"/>
      <c r="E12" s="104">
        <f>E8+E10</f>
        <v>29</v>
      </c>
      <c r="F12" s="104"/>
      <c r="G12" s="105">
        <f t="shared" ref="G12:R12" si="8">G8</f>
        <v>312.39999999999998</v>
      </c>
      <c r="H12" s="105">
        <f t="shared" si="8"/>
        <v>0</v>
      </c>
      <c r="I12" s="105">
        <f t="shared" ref="I12" si="9">I8</f>
        <v>0</v>
      </c>
      <c r="J12" s="105">
        <f>J8</f>
        <v>44201.4</v>
      </c>
      <c r="K12" s="105">
        <f t="shared" si="8"/>
        <v>0</v>
      </c>
      <c r="L12" s="105">
        <f t="shared" si="8"/>
        <v>0</v>
      </c>
      <c r="M12" s="105">
        <f t="shared" si="8"/>
        <v>0</v>
      </c>
      <c r="N12" s="105">
        <f t="shared" si="8"/>
        <v>0</v>
      </c>
      <c r="O12" s="105">
        <f t="shared" si="8"/>
        <v>0</v>
      </c>
      <c r="P12" s="105">
        <f t="shared" si="8"/>
        <v>0</v>
      </c>
      <c r="Q12" s="105">
        <f t="shared" si="8"/>
        <v>208.3</v>
      </c>
      <c r="R12" s="105">
        <f t="shared" si="8"/>
        <v>0</v>
      </c>
      <c r="S12" s="106">
        <f t="shared" si="5"/>
        <v>44722.100000000006</v>
      </c>
      <c r="T12" s="16"/>
      <c r="U12" s="187"/>
    </row>
    <row r="13" spans="1:21" ht="26.25" customHeight="1" x14ac:dyDescent="0.25">
      <c r="A13" s="347"/>
      <c r="B13" s="332"/>
      <c r="C13" s="118" t="s">
        <v>59</v>
      </c>
      <c r="D13" s="104"/>
      <c r="E13" s="104"/>
      <c r="F13" s="104">
        <f>F8+F10</f>
        <v>29</v>
      </c>
      <c r="G13" s="105">
        <f t="shared" ref="G13:R13" si="10">G8</f>
        <v>312.39999999999998</v>
      </c>
      <c r="H13" s="105">
        <f t="shared" si="10"/>
        <v>0</v>
      </c>
      <c r="I13" s="105">
        <f t="shared" ref="I13" si="11">I8</f>
        <v>0</v>
      </c>
      <c r="J13" s="105">
        <f t="shared" si="10"/>
        <v>44201.4</v>
      </c>
      <c r="K13" s="105">
        <f t="shared" si="10"/>
        <v>0</v>
      </c>
      <c r="L13" s="105">
        <f t="shared" si="10"/>
        <v>0</v>
      </c>
      <c r="M13" s="105">
        <f t="shared" si="10"/>
        <v>0</v>
      </c>
      <c r="N13" s="105">
        <f t="shared" si="10"/>
        <v>0</v>
      </c>
      <c r="O13" s="105">
        <f t="shared" si="10"/>
        <v>0</v>
      </c>
      <c r="P13" s="105">
        <f t="shared" si="10"/>
        <v>0</v>
      </c>
      <c r="Q13" s="105">
        <f t="shared" si="10"/>
        <v>208.3</v>
      </c>
      <c r="R13" s="105">
        <f t="shared" si="10"/>
        <v>0</v>
      </c>
      <c r="S13" s="106">
        <f t="shared" si="5"/>
        <v>44722.100000000006</v>
      </c>
      <c r="T13" s="16"/>
      <c r="U13" s="187"/>
    </row>
    <row r="14" spans="1:21" ht="58.5" customHeight="1" x14ac:dyDescent="0.25">
      <c r="A14" s="347"/>
      <c r="B14" s="330" t="s">
        <v>105</v>
      </c>
      <c r="C14" s="119" t="s">
        <v>26</v>
      </c>
      <c r="D14" s="319" t="s">
        <v>56</v>
      </c>
      <c r="E14" s="320"/>
      <c r="F14" s="321"/>
      <c r="G14" s="79">
        <f>Лист1!F109</f>
        <v>10773.104893401014</v>
      </c>
      <c r="H14" s="79">
        <f>Лист1!G109</f>
        <v>0</v>
      </c>
      <c r="I14" s="79">
        <f>Лист1!H109</f>
        <v>0</v>
      </c>
      <c r="J14" s="79">
        <f>Лист1!I109</f>
        <v>1524186.8</v>
      </c>
      <c r="K14" s="79">
        <f>Лист1!J109</f>
        <v>0</v>
      </c>
      <c r="L14" s="79">
        <f>Лист1!K109</f>
        <v>0</v>
      </c>
      <c r="M14" s="79">
        <f>Лист1!L109</f>
        <v>0</v>
      </c>
      <c r="N14" s="79">
        <f>Лист1!M109</f>
        <v>0</v>
      </c>
      <c r="O14" s="79">
        <f>Лист1!N109</f>
        <v>0</v>
      </c>
      <c r="P14" s="79">
        <f>Лист1!O109</f>
        <v>0</v>
      </c>
      <c r="Q14" s="79">
        <f>Лист1!P109</f>
        <v>7182.0699289340109</v>
      </c>
      <c r="R14" s="79">
        <f>Лист1!Q109</f>
        <v>0</v>
      </c>
      <c r="S14" s="80">
        <f t="shared" ref="S14" si="12">SUM(G14:R14)</f>
        <v>1542141.9748223352</v>
      </c>
      <c r="T14" s="16"/>
    </row>
    <row r="15" spans="1:21" ht="51.75" customHeight="1" x14ac:dyDescent="0.25">
      <c r="A15" s="347"/>
      <c r="B15" s="331"/>
      <c r="C15" s="122" t="s">
        <v>68</v>
      </c>
      <c r="D15" s="102">
        <v>1154</v>
      </c>
      <c r="E15" s="102">
        <v>1154</v>
      </c>
      <c r="F15" s="102">
        <v>1154</v>
      </c>
      <c r="G15" s="103">
        <f t="shared" ref="G15:R15" si="13">ROUND($D15*G14/1000,1)</f>
        <v>12432.2</v>
      </c>
      <c r="H15" s="103">
        <f t="shared" si="13"/>
        <v>0</v>
      </c>
      <c r="I15" s="103">
        <f t="shared" ref="I15" si="14">ROUND($D15*I14/1000,1)</f>
        <v>0</v>
      </c>
      <c r="J15" s="103">
        <f t="shared" si="13"/>
        <v>1758911.6</v>
      </c>
      <c r="K15" s="103">
        <f t="shared" si="13"/>
        <v>0</v>
      </c>
      <c r="L15" s="103">
        <f t="shared" si="13"/>
        <v>0</v>
      </c>
      <c r="M15" s="103">
        <f t="shared" si="13"/>
        <v>0</v>
      </c>
      <c r="N15" s="103">
        <f t="shared" si="13"/>
        <v>0</v>
      </c>
      <c r="O15" s="103">
        <f t="shared" si="13"/>
        <v>0</v>
      </c>
      <c r="P15" s="103">
        <f t="shared" si="13"/>
        <v>0</v>
      </c>
      <c r="Q15" s="103">
        <f t="shared" si="13"/>
        <v>8288.1</v>
      </c>
      <c r="R15" s="103">
        <f t="shared" si="13"/>
        <v>0</v>
      </c>
      <c r="S15" s="103">
        <f>SUM(G15:R15)</f>
        <v>1779631.9000000001</v>
      </c>
      <c r="T15" s="16"/>
    </row>
    <row r="16" spans="1:21" ht="61.5" customHeight="1" x14ac:dyDescent="0.25">
      <c r="A16" s="347"/>
      <c r="B16" s="331"/>
      <c r="C16" s="119" t="s">
        <v>27</v>
      </c>
      <c r="D16" s="319" t="s">
        <v>56</v>
      </c>
      <c r="E16" s="320"/>
      <c r="F16" s="321"/>
      <c r="G16" s="79">
        <f>Лист1!F116</f>
        <v>21546.209786802028</v>
      </c>
      <c r="H16" s="79">
        <f>Лист1!G116</f>
        <v>0</v>
      </c>
      <c r="I16" s="79">
        <f>Лист1!H116</f>
        <v>0</v>
      </c>
      <c r="J16" s="79">
        <f>Лист1!I116</f>
        <v>15241868</v>
      </c>
      <c r="K16" s="79">
        <f>Лист1!J116</f>
        <v>0</v>
      </c>
      <c r="L16" s="79">
        <f>Лист1!K116</f>
        <v>0</v>
      </c>
      <c r="M16" s="79">
        <f>Лист1!L116</f>
        <v>0</v>
      </c>
      <c r="N16" s="79">
        <f>Лист1!M116</f>
        <v>0</v>
      </c>
      <c r="O16" s="79">
        <f>Лист1!N116</f>
        <v>0</v>
      </c>
      <c r="P16" s="79">
        <f>Лист1!O116</f>
        <v>0</v>
      </c>
      <c r="Q16" s="79">
        <f>Лист1!P116</f>
        <v>14364.13985786802</v>
      </c>
      <c r="R16" s="79">
        <f>Лист1!Q116</f>
        <v>0</v>
      </c>
      <c r="S16" s="80">
        <f>SUM(G16:R16)</f>
        <v>15277778.34964467</v>
      </c>
      <c r="T16" s="16"/>
    </row>
    <row r="17" spans="1:21" ht="21" customHeight="1" x14ac:dyDescent="0.25">
      <c r="A17" s="347"/>
      <c r="B17" s="331"/>
      <c r="C17" s="354" t="s">
        <v>69</v>
      </c>
      <c r="D17" s="102">
        <v>2</v>
      </c>
      <c r="E17" s="102"/>
      <c r="F17" s="102"/>
      <c r="G17" s="103">
        <f>ROUND($D17*G16/1000,1)</f>
        <v>43.1</v>
      </c>
      <c r="H17" s="103">
        <f t="shared" ref="H17:R17" si="15">ROUND($E17*H16/1000,1)</f>
        <v>0</v>
      </c>
      <c r="I17" s="103">
        <f t="shared" ref="I17" si="16">ROUND($E17*I16/1000,1)</f>
        <v>0</v>
      </c>
      <c r="J17" s="103">
        <f t="shared" si="15"/>
        <v>0</v>
      </c>
      <c r="K17" s="103">
        <f t="shared" si="15"/>
        <v>0</v>
      </c>
      <c r="L17" s="103">
        <f t="shared" si="15"/>
        <v>0</v>
      </c>
      <c r="M17" s="103">
        <f t="shared" si="15"/>
        <v>0</v>
      </c>
      <c r="N17" s="103">
        <f t="shared" si="15"/>
        <v>0</v>
      </c>
      <c r="O17" s="103">
        <f t="shared" si="15"/>
        <v>0</v>
      </c>
      <c r="P17" s="103">
        <f t="shared" si="15"/>
        <v>0</v>
      </c>
      <c r="Q17" s="103">
        <f t="shared" si="15"/>
        <v>0</v>
      </c>
      <c r="R17" s="103">
        <f t="shared" si="15"/>
        <v>0</v>
      </c>
      <c r="S17" s="103">
        <f>SUM(G17:R17)</f>
        <v>43.1</v>
      </c>
      <c r="T17" s="16"/>
    </row>
    <row r="18" spans="1:21" ht="21" customHeight="1" x14ac:dyDescent="0.25">
      <c r="A18" s="347"/>
      <c r="B18" s="331"/>
      <c r="C18" s="355"/>
      <c r="D18" s="102"/>
      <c r="E18" s="102">
        <v>2</v>
      </c>
      <c r="F18" s="102"/>
      <c r="G18" s="103">
        <f t="shared" ref="G18:R18" si="17">ROUND($E18*G16/1000,1)</f>
        <v>43.1</v>
      </c>
      <c r="H18" s="103">
        <f t="shared" si="17"/>
        <v>0</v>
      </c>
      <c r="I18" s="103">
        <f t="shared" ref="I18" si="18">ROUND($E18*I16/1000,1)</f>
        <v>0</v>
      </c>
      <c r="J18" s="103">
        <f t="shared" si="17"/>
        <v>30483.7</v>
      </c>
      <c r="K18" s="103">
        <f t="shared" si="17"/>
        <v>0</v>
      </c>
      <c r="L18" s="103">
        <f t="shared" si="17"/>
        <v>0</v>
      </c>
      <c r="M18" s="103">
        <f t="shared" si="17"/>
        <v>0</v>
      </c>
      <c r="N18" s="103">
        <f t="shared" si="17"/>
        <v>0</v>
      </c>
      <c r="O18" s="103">
        <f t="shared" si="17"/>
        <v>0</v>
      </c>
      <c r="P18" s="103">
        <f t="shared" si="17"/>
        <v>0</v>
      </c>
      <c r="Q18" s="103">
        <f t="shared" si="17"/>
        <v>28.7</v>
      </c>
      <c r="R18" s="103">
        <f t="shared" si="17"/>
        <v>0</v>
      </c>
      <c r="S18" s="103">
        <f t="shared" ref="S18:S19" si="19">SUM(G18:R18)</f>
        <v>30555.5</v>
      </c>
      <c r="T18" s="16"/>
    </row>
    <row r="19" spans="1:21" ht="21" customHeight="1" x14ac:dyDescent="0.25">
      <c r="A19" s="347"/>
      <c r="B19" s="331"/>
      <c r="C19" s="356"/>
      <c r="D19" s="102"/>
      <c r="E19" s="102"/>
      <c r="F19" s="102">
        <v>1</v>
      </c>
      <c r="G19" s="103">
        <f t="shared" ref="G19:R19" si="20">ROUND($F19*G16/1000,1)</f>
        <v>21.5</v>
      </c>
      <c r="H19" s="103">
        <f t="shared" si="20"/>
        <v>0</v>
      </c>
      <c r="I19" s="103">
        <f t="shared" ref="I19" si="21">ROUND($F19*I16/1000,1)</f>
        <v>0</v>
      </c>
      <c r="J19" s="103">
        <f t="shared" si="20"/>
        <v>15241.9</v>
      </c>
      <c r="K19" s="103">
        <f t="shared" si="20"/>
        <v>0</v>
      </c>
      <c r="L19" s="103">
        <f t="shared" si="20"/>
        <v>0</v>
      </c>
      <c r="M19" s="103">
        <f t="shared" si="20"/>
        <v>0</v>
      </c>
      <c r="N19" s="103">
        <f t="shared" si="20"/>
        <v>0</v>
      </c>
      <c r="O19" s="103">
        <f t="shared" si="20"/>
        <v>0</v>
      </c>
      <c r="P19" s="103">
        <f t="shared" si="20"/>
        <v>0</v>
      </c>
      <c r="Q19" s="103">
        <f t="shared" si="20"/>
        <v>14.4</v>
      </c>
      <c r="R19" s="103">
        <f t="shared" si="20"/>
        <v>0</v>
      </c>
      <c r="S19" s="103">
        <f t="shared" si="19"/>
        <v>15277.8</v>
      </c>
      <c r="T19" s="16"/>
    </row>
    <row r="20" spans="1:21" ht="30" customHeight="1" x14ac:dyDescent="0.25">
      <c r="A20" s="347"/>
      <c r="B20" s="331"/>
      <c r="C20" s="19" t="s">
        <v>57</v>
      </c>
      <c r="D20" s="104">
        <f>D17+D15</f>
        <v>1156</v>
      </c>
      <c r="E20" s="104"/>
      <c r="F20" s="104"/>
      <c r="G20" s="105">
        <f>G17+G15</f>
        <v>12475.300000000001</v>
      </c>
      <c r="H20" s="105">
        <f t="shared" ref="H20:R20" si="22">H17+H15</f>
        <v>0</v>
      </c>
      <c r="I20" s="105">
        <f>I17+I15</f>
        <v>0</v>
      </c>
      <c r="J20" s="105">
        <f>J17+J15</f>
        <v>1758911.6</v>
      </c>
      <c r="K20" s="105">
        <f t="shared" si="22"/>
        <v>0</v>
      </c>
      <c r="L20" s="105">
        <f t="shared" si="22"/>
        <v>0</v>
      </c>
      <c r="M20" s="105">
        <f t="shared" si="22"/>
        <v>0</v>
      </c>
      <c r="N20" s="105">
        <f t="shared" si="22"/>
        <v>0</v>
      </c>
      <c r="O20" s="105">
        <f t="shared" si="22"/>
        <v>0</v>
      </c>
      <c r="P20" s="105">
        <f t="shared" si="22"/>
        <v>0</v>
      </c>
      <c r="Q20" s="105">
        <f t="shared" si="22"/>
        <v>8288.1</v>
      </c>
      <c r="R20" s="105">
        <f t="shared" si="22"/>
        <v>0</v>
      </c>
      <c r="S20" s="106">
        <f t="shared" ref="S20:S25" si="23">SUM(G20:R20)</f>
        <v>1779675.0000000002</v>
      </c>
      <c r="T20" s="16"/>
      <c r="U20" s="187"/>
    </row>
    <row r="21" spans="1:21" ht="30" customHeight="1" x14ac:dyDescent="0.25">
      <c r="A21" s="347"/>
      <c r="B21" s="331"/>
      <c r="C21" s="19" t="s">
        <v>58</v>
      </c>
      <c r="D21" s="107"/>
      <c r="E21" s="108">
        <f>E15+E18</f>
        <v>1156</v>
      </c>
      <c r="F21" s="109"/>
      <c r="G21" s="105">
        <f>G15+G18</f>
        <v>12475.300000000001</v>
      </c>
      <c r="H21" s="105">
        <f t="shared" ref="H21:R21" si="24">H15+H18</f>
        <v>0</v>
      </c>
      <c r="I21" s="105">
        <f t="shared" ref="I21" si="25">I15+I18</f>
        <v>0</v>
      </c>
      <c r="J21" s="105">
        <f t="shared" si="24"/>
        <v>1789395.3</v>
      </c>
      <c r="K21" s="105">
        <f t="shared" si="24"/>
        <v>0</v>
      </c>
      <c r="L21" s="105">
        <f t="shared" si="24"/>
        <v>0</v>
      </c>
      <c r="M21" s="105">
        <f t="shared" si="24"/>
        <v>0</v>
      </c>
      <c r="N21" s="105">
        <f t="shared" si="24"/>
        <v>0</v>
      </c>
      <c r="O21" s="105">
        <f t="shared" si="24"/>
        <v>0</v>
      </c>
      <c r="P21" s="105">
        <f t="shared" si="24"/>
        <v>0</v>
      </c>
      <c r="Q21" s="105">
        <f t="shared" si="24"/>
        <v>8316.8000000000011</v>
      </c>
      <c r="R21" s="105">
        <f t="shared" si="24"/>
        <v>0</v>
      </c>
      <c r="S21" s="106">
        <f t="shared" si="23"/>
        <v>1810187.4000000001</v>
      </c>
      <c r="T21" s="16"/>
      <c r="U21" s="187"/>
    </row>
    <row r="22" spans="1:21" ht="30" customHeight="1" x14ac:dyDescent="0.25">
      <c r="A22" s="348"/>
      <c r="B22" s="332"/>
      <c r="C22" s="19" t="s">
        <v>59</v>
      </c>
      <c r="D22" s="107"/>
      <c r="E22" s="109"/>
      <c r="F22" s="109">
        <f>F19+F15</f>
        <v>1155</v>
      </c>
      <c r="G22" s="105">
        <f>G19+G15</f>
        <v>12453.7</v>
      </c>
      <c r="H22" s="105">
        <f t="shared" ref="H22:R22" si="26">H19+H15</f>
        <v>0</v>
      </c>
      <c r="I22" s="105">
        <f t="shared" ref="I22" si="27">I19+I15</f>
        <v>0</v>
      </c>
      <c r="J22" s="105">
        <f t="shared" si="26"/>
        <v>1774153.5</v>
      </c>
      <c r="K22" s="105">
        <f t="shared" si="26"/>
        <v>0</v>
      </c>
      <c r="L22" s="105">
        <f t="shared" si="26"/>
        <v>0</v>
      </c>
      <c r="M22" s="105">
        <f t="shared" si="26"/>
        <v>0</v>
      </c>
      <c r="N22" s="105">
        <f t="shared" si="26"/>
        <v>0</v>
      </c>
      <c r="O22" s="105">
        <f t="shared" si="26"/>
        <v>0</v>
      </c>
      <c r="P22" s="105">
        <f t="shared" si="26"/>
        <v>0</v>
      </c>
      <c r="Q22" s="105">
        <f t="shared" si="26"/>
        <v>8302.5</v>
      </c>
      <c r="R22" s="105">
        <f t="shared" si="26"/>
        <v>0</v>
      </c>
      <c r="S22" s="106">
        <f t="shared" si="23"/>
        <v>1794909.7</v>
      </c>
      <c r="T22" s="16"/>
      <c r="U22" s="187"/>
    </row>
    <row r="23" spans="1:21" ht="50.25" customHeight="1" x14ac:dyDescent="0.25">
      <c r="A23" s="326" t="s">
        <v>122</v>
      </c>
      <c r="B23" s="322" t="s">
        <v>102</v>
      </c>
      <c r="C23" s="121" t="s">
        <v>30</v>
      </c>
      <c r="D23" s="319" t="s">
        <v>56</v>
      </c>
      <c r="E23" s="320"/>
      <c r="F23" s="321"/>
      <c r="G23" s="79">
        <f>Лист1!F136</f>
        <v>253383.42709279183</v>
      </c>
      <c r="H23" s="79">
        <f>Лист1!G136</f>
        <v>370000</v>
      </c>
      <c r="I23" s="79">
        <f>Лист1!H136</f>
        <v>0</v>
      </c>
      <c r="J23" s="79">
        <f>Лист1!I136</f>
        <v>19926290</v>
      </c>
      <c r="K23" s="79">
        <f>Лист1!J136</f>
        <v>0</v>
      </c>
      <c r="L23" s="79">
        <f>Лист1!K136</f>
        <v>0</v>
      </c>
      <c r="M23" s="79">
        <f>Лист1!L136</f>
        <v>0</v>
      </c>
      <c r="N23" s="79">
        <f>Лист1!M136</f>
        <v>0</v>
      </c>
      <c r="O23" s="79">
        <f>Лист1!N136</f>
        <v>0</v>
      </c>
      <c r="P23" s="79">
        <f>Лист1!O136</f>
        <v>0</v>
      </c>
      <c r="Q23" s="79">
        <f>Лист1!P136</f>
        <v>168744.84629498128</v>
      </c>
      <c r="R23" s="79">
        <f>Лист1!Q136</f>
        <v>0</v>
      </c>
      <c r="S23" s="80">
        <f t="shared" si="23"/>
        <v>20718418.273387771</v>
      </c>
      <c r="T23" s="16"/>
      <c r="U23" s="187"/>
    </row>
    <row r="24" spans="1:21" ht="77.25" customHeight="1" x14ac:dyDescent="0.25">
      <c r="A24" s="327"/>
      <c r="B24" s="322"/>
      <c r="C24" s="122" t="s">
        <v>71</v>
      </c>
      <c r="D24" s="110">
        <v>10</v>
      </c>
      <c r="E24" s="110">
        <v>10</v>
      </c>
      <c r="F24" s="110">
        <v>10</v>
      </c>
      <c r="G24" s="111">
        <f>ROUND($D24*G23/1000,1)</f>
        <v>2533.8000000000002</v>
      </c>
      <c r="H24" s="111">
        <f t="shared" ref="H24:R24" si="28">ROUND($D24*H23/1000,1)</f>
        <v>3700</v>
      </c>
      <c r="I24" s="111">
        <f t="shared" ref="I24" si="29">ROUND($D24*I23/1000,1)</f>
        <v>0</v>
      </c>
      <c r="J24" s="111">
        <f t="shared" si="28"/>
        <v>199262.9</v>
      </c>
      <c r="K24" s="111">
        <f t="shared" si="28"/>
        <v>0</v>
      </c>
      <c r="L24" s="111">
        <f t="shared" si="28"/>
        <v>0</v>
      </c>
      <c r="M24" s="111">
        <f t="shared" si="28"/>
        <v>0</v>
      </c>
      <c r="N24" s="111">
        <f t="shared" si="28"/>
        <v>0</v>
      </c>
      <c r="O24" s="111">
        <f t="shared" si="28"/>
        <v>0</v>
      </c>
      <c r="P24" s="111">
        <f t="shared" si="28"/>
        <v>0</v>
      </c>
      <c r="Q24" s="111">
        <f t="shared" si="28"/>
        <v>1687.4</v>
      </c>
      <c r="R24" s="111">
        <f t="shared" si="28"/>
        <v>0</v>
      </c>
      <c r="S24" s="72">
        <f t="shared" si="23"/>
        <v>207184.09999999998</v>
      </c>
      <c r="T24" s="16"/>
    </row>
    <row r="25" spans="1:21" ht="38.25" customHeight="1" x14ac:dyDescent="0.25">
      <c r="A25" s="327"/>
      <c r="B25" s="322" t="s">
        <v>103</v>
      </c>
      <c r="C25" s="121" t="s">
        <v>30</v>
      </c>
      <c r="D25" s="319" t="s">
        <v>56</v>
      </c>
      <c r="E25" s="320"/>
      <c r="F25" s="321"/>
      <c r="G25" s="79">
        <f>Лист1!F123</f>
        <v>253383.42709279183</v>
      </c>
      <c r="H25" s="79">
        <f>Лист1!G123</f>
        <v>370000</v>
      </c>
      <c r="I25" s="79">
        <f>Лист1!H123</f>
        <v>0</v>
      </c>
      <c r="J25" s="79">
        <f>Лист1!I123</f>
        <v>3055000</v>
      </c>
      <c r="K25" s="79">
        <f>Лист1!J123</f>
        <v>0</v>
      </c>
      <c r="L25" s="79">
        <f>Лист1!K123</f>
        <v>0</v>
      </c>
      <c r="M25" s="79">
        <f>Лист1!L123</f>
        <v>0</v>
      </c>
      <c r="N25" s="79">
        <f>Лист1!M123</f>
        <v>0</v>
      </c>
      <c r="O25" s="79">
        <f>Лист1!N123</f>
        <v>0</v>
      </c>
      <c r="P25" s="79">
        <f>Лист1!O123</f>
        <v>0</v>
      </c>
      <c r="Q25" s="79">
        <f>Лист1!P123</f>
        <v>168744.84629498128</v>
      </c>
      <c r="R25" s="79">
        <f>Лист1!Q123</f>
        <v>0</v>
      </c>
      <c r="S25" s="80">
        <f t="shared" si="23"/>
        <v>3847128.273387773</v>
      </c>
      <c r="T25" s="16"/>
      <c r="U25" s="187"/>
    </row>
    <row r="26" spans="1:21" ht="54.75" customHeight="1" x14ac:dyDescent="0.25">
      <c r="A26" s="327"/>
      <c r="B26" s="322"/>
      <c r="C26" s="122" t="s">
        <v>71</v>
      </c>
      <c r="D26" s="110">
        <v>824</v>
      </c>
      <c r="E26" s="110">
        <v>824</v>
      </c>
      <c r="F26" s="110">
        <v>824</v>
      </c>
      <c r="G26" s="111">
        <f>ROUND($D26*G25/1000,1)</f>
        <v>208787.9</v>
      </c>
      <c r="H26" s="111">
        <f t="shared" ref="H26:R26" si="30">ROUND($D26*H25/1000,1)</f>
        <v>304880</v>
      </c>
      <c r="I26" s="111">
        <f t="shared" ref="I26" si="31">ROUND($D26*I25/1000,1)</f>
        <v>0</v>
      </c>
      <c r="J26" s="111">
        <f t="shared" si="30"/>
        <v>2517320</v>
      </c>
      <c r="K26" s="111">
        <f t="shared" si="30"/>
        <v>0</v>
      </c>
      <c r="L26" s="111">
        <f t="shared" si="30"/>
        <v>0</v>
      </c>
      <c r="M26" s="111">
        <f t="shared" si="30"/>
        <v>0</v>
      </c>
      <c r="N26" s="111">
        <f t="shared" si="30"/>
        <v>0</v>
      </c>
      <c r="O26" s="111">
        <f t="shared" si="30"/>
        <v>0</v>
      </c>
      <c r="P26" s="111">
        <f t="shared" si="30"/>
        <v>0</v>
      </c>
      <c r="Q26" s="111">
        <f>ROUND($D26*Q25/1000,1)</f>
        <v>139045.79999999999</v>
      </c>
      <c r="R26" s="111">
        <f t="shared" si="30"/>
        <v>0</v>
      </c>
      <c r="S26" s="80">
        <f t="shared" ref="S26:S51" si="32">SUM(G26:R26)</f>
        <v>3170033.6999999997</v>
      </c>
      <c r="T26" s="16"/>
    </row>
    <row r="27" spans="1:21" ht="45" customHeight="1" x14ac:dyDescent="0.25">
      <c r="A27" s="328"/>
      <c r="B27" s="322"/>
      <c r="C27" s="19" t="s">
        <v>70</v>
      </c>
      <c r="D27" s="109">
        <f>D26+D24</f>
        <v>834</v>
      </c>
      <c r="E27" s="109">
        <f t="shared" ref="E27:R27" si="33">E26+E24</f>
        <v>834</v>
      </c>
      <c r="F27" s="109">
        <f t="shared" si="33"/>
        <v>834</v>
      </c>
      <c r="G27" s="105">
        <f t="shared" si="33"/>
        <v>211321.69999999998</v>
      </c>
      <c r="H27" s="105">
        <f t="shared" si="33"/>
        <v>308580</v>
      </c>
      <c r="I27" s="105">
        <f t="shared" ref="I27" si="34">I26+I24</f>
        <v>0</v>
      </c>
      <c r="J27" s="105">
        <f t="shared" si="33"/>
        <v>2716582.9</v>
      </c>
      <c r="K27" s="105">
        <f t="shared" si="33"/>
        <v>0</v>
      </c>
      <c r="L27" s="105">
        <f t="shared" si="33"/>
        <v>0</v>
      </c>
      <c r="M27" s="105">
        <f t="shared" si="33"/>
        <v>0</v>
      </c>
      <c r="N27" s="105">
        <f t="shared" si="33"/>
        <v>0</v>
      </c>
      <c r="O27" s="105">
        <f t="shared" si="33"/>
        <v>0</v>
      </c>
      <c r="P27" s="105">
        <f t="shared" si="33"/>
        <v>0</v>
      </c>
      <c r="Q27" s="105">
        <f t="shared" si="33"/>
        <v>140733.19999999998</v>
      </c>
      <c r="R27" s="105">
        <f t="shared" si="33"/>
        <v>0</v>
      </c>
      <c r="S27" s="92">
        <f>SUM(G27:R27)</f>
        <v>3377217.8</v>
      </c>
      <c r="T27" s="16"/>
    </row>
    <row r="28" spans="1:21" ht="73.5" customHeight="1" x14ac:dyDescent="0.25">
      <c r="A28" s="326" t="s">
        <v>121</v>
      </c>
      <c r="B28" s="353" t="s">
        <v>106</v>
      </c>
      <c r="C28" s="119" t="s">
        <v>74</v>
      </c>
      <c r="D28" s="319" t="s">
        <v>31</v>
      </c>
      <c r="E28" s="320"/>
      <c r="F28" s="321"/>
      <c r="G28" s="79">
        <f>Лист1!F15</f>
        <v>1325.2</v>
      </c>
      <c r="H28" s="79">
        <f>Лист1!G15</f>
        <v>1152.2</v>
      </c>
      <c r="I28" s="79">
        <f>Лист1!H15</f>
        <v>8.6</v>
      </c>
      <c r="J28" s="79">
        <f>Лист1!I15</f>
        <v>30.1</v>
      </c>
      <c r="K28" s="79">
        <f>Лист1!J15</f>
        <v>522.20000000000005</v>
      </c>
      <c r="L28" s="79">
        <f>Лист1!K15</f>
        <v>276.39999999999998</v>
      </c>
      <c r="M28" s="79">
        <f>Лист1!L15</f>
        <v>9.1</v>
      </c>
      <c r="N28" s="79">
        <f>Лист1!M15</f>
        <v>49.4</v>
      </c>
      <c r="O28" s="79">
        <f>Лист1!N15</f>
        <v>12.9</v>
      </c>
      <c r="P28" s="79">
        <f>Лист1!O15</f>
        <v>24.3</v>
      </c>
      <c r="Q28" s="79">
        <f>Лист1!P15</f>
        <v>722.2</v>
      </c>
      <c r="R28" s="79">
        <f>Лист1!Q15</f>
        <v>1073.5999999999999</v>
      </c>
      <c r="S28" s="80">
        <f t="shared" si="32"/>
        <v>5206.2000000000007</v>
      </c>
      <c r="T28" s="16"/>
    </row>
    <row r="29" spans="1:21" ht="82.5" customHeight="1" x14ac:dyDescent="0.25">
      <c r="A29" s="327"/>
      <c r="B29" s="353"/>
      <c r="C29" s="120" t="s">
        <v>75</v>
      </c>
      <c r="D29" s="112">
        <v>350625</v>
      </c>
      <c r="E29" s="112">
        <v>350625</v>
      </c>
      <c r="F29" s="112">
        <v>350625</v>
      </c>
      <c r="G29" s="111">
        <f t="shared" ref="G29:R29" si="35">ROUND($D29*G28/1000,1)</f>
        <v>464648.3</v>
      </c>
      <c r="H29" s="111">
        <f t="shared" si="35"/>
        <v>403990.1</v>
      </c>
      <c r="I29" s="111">
        <f t="shared" ref="I29" si="36">ROUND($D29*I28/1000,1)</f>
        <v>3015.4</v>
      </c>
      <c r="J29" s="111">
        <f t="shared" si="35"/>
        <v>10553.8</v>
      </c>
      <c r="K29" s="111">
        <f t="shared" si="35"/>
        <v>183096.4</v>
      </c>
      <c r="L29" s="111">
        <f t="shared" si="35"/>
        <v>96912.8</v>
      </c>
      <c r="M29" s="111">
        <f t="shared" si="35"/>
        <v>3190.7</v>
      </c>
      <c r="N29" s="111">
        <f t="shared" si="35"/>
        <v>17320.900000000001</v>
      </c>
      <c r="O29" s="111">
        <f t="shared" si="35"/>
        <v>4523.1000000000004</v>
      </c>
      <c r="P29" s="111">
        <f t="shared" si="35"/>
        <v>8520.2000000000007</v>
      </c>
      <c r="Q29" s="111">
        <f t="shared" si="35"/>
        <v>253221.4</v>
      </c>
      <c r="R29" s="111">
        <f t="shared" si="35"/>
        <v>376431</v>
      </c>
      <c r="S29" s="111">
        <f>SUM(G29:R29)</f>
        <v>1825424.0999999999</v>
      </c>
      <c r="T29" s="16"/>
    </row>
    <row r="30" spans="1:21" ht="63" customHeight="1" x14ac:dyDescent="0.25">
      <c r="A30" s="327"/>
      <c r="B30" s="353" t="s">
        <v>108</v>
      </c>
      <c r="C30" s="119" t="s">
        <v>60</v>
      </c>
      <c r="D30" s="319" t="s">
        <v>32</v>
      </c>
      <c r="E30" s="320"/>
      <c r="F30" s="321"/>
      <c r="G30" s="79">
        <f>Лист1!F16</f>
        <v>0</v>
      </c>
      <c r="H30" s="79">
        <f>Лист1!G16</f>
        <v>0</v>
      </c>
      <c r="I30" s="79">
        <f>Лист1!H16</f>
        <v>0</v>
      </c>
      <c r="J30" s="79">
        <f>Лист1!I16</f>
        <v>20000</v>
      </c>
      <c r="K30" s="79">
        <f>Лист1!J16</f>
        <v>0</v>
      </c>
      <c r="L30" s="79">
        <f>Лист1!K16</f>
        <v>0</v>
      </c>
      <c r="M30" s="79">
        <f>Лист1!L16</f>
        <v>0</v>
      </c>
      <c r="N30" s="79">
        <f>Лист1!M16</f>
        <v>0</v>
      </c>
      <c r="O30" s="79">
        <f>Лист1!N16</f>
        <v>0</v>
      </c>
      <c r="P30" s="79">
        <f>Лист1!O16</f>
        <v>0</v>
      </c>
      <c r="Q30" s="79">
        <f>Лист1!P16</f>
        <v>0</v>
      </c>
      <c r="R30" s="79">
        <f>Лист1!Q16</f>
        <v>0</v>
      </c>
      <c r="S30" s="80">
        <f t="shared" si="32"/>
        <v>20000</v>
      </c>
      <c r="T30" s="16"/>
    </row>
    <row r="31" spans="1:21" ht="45" x14ac:dyDescent="0.25">
      <c r="A31" s="327"/>
      <c r="B31" s="353"/>
      <c r="C31" s="120" t="s">
        <v>76</v>
      </c>
      <c r="D31" s="112">
        <v>21850</v>
      </c>
      <c r="E31" s="112">
        <v>21850</v>
      </c>
      <c r="F31" s="112">
        <v>21850</v>
      </c>
      <c r="G31" s="111">
        <f t="shared" ref="G31:R31" si="37">ROUND($D31*G30/1000,1)</f>
        <v>0</v>
      </c>
      <c r="H31" s="111">
        <f t="shared" si="37"/>
        <v>0</v>
      </c>
      <c r="I31" s="111">
        <f t="shared" ref="I31" si="38">ROUND($D31*I30/1000,1)</f>
        <v>0</v>
      </c>
      <c r="J31" s="111">
        <f t="shared" si="37"/>
        <v>437000</v>
      </c>
      <c r="K31" s="111">
        <f t="shared" si="37"/>
        <v>0</v>
      </c>
      <c r="L31" s="111">
        <f t="shared" si="37"/>
        <v>0</v>
      </c>
      <c r="M31" s="111">
        <f t="shared" si="37"/>
        <v>0</v>
      </c>
      <c r="N31" s="111">
        <f t="shared" si="37"/>
        <v>0</v>
      </c>
      <c r="O31" s="111">
        <f t="shared" si="37"/>
        <v>0</v>
      </c>
      <c r="P31" s="111">
        <f t="shared" si="37"/>
        <v>0</v>
      </c>
      <c r="Q31" s="111">
        <f t="shared" si="37"/>
        <v>0</v>
      </c>
      <c r="R31" s="111">
        <f t="shared" si="37"/>
        <v>0</v>
      </c>
      <c r="S31" s="111">
        <f>SUM(G31:R31)</f>
        <v>437000</v>
      </c>
      <c r="T31" s="16"/>
    </row>
    <row r="32" spans="1:21" ht="75" x14ac:dyDescent="0.25">
      <c r="A32" s="327"/>
      <c r="B32" s="353" t="s">
        <v>109</v>
      </c>
      <c r="C32" s="119" t="s">
        <v>61</v>
      </c>
      <c r="D32" s="319" t="s">
        <v>33</v>
      </c>
      <c r="E32" s="320"/>
      <c r="F32" s="321"/>
      <c r="G32" s="79">
        <f>Лист1!F17</f>
        <v>0</v>
      </c>
      <c r="H32" s="79">
        <f>Лист1!G17</f>
        <v>109480</v>
      </c>
      <c r="I32" s="79">
        <f>Лист1!H17</f>
        <v>0</v>
      </c>
      <c r="J32" s="79">
        <f>Лист1!I17</f>
        <v>0</v>
      </c>
      <c r="K32" s="79">
        <f>Лист1!J17</f>
        <v>0</v>
      </c>
      <c r="L32" s="79">
        <f>Лист1!K17</f>
        <v>0</v>
      </c>
      <c r="M32" s="79">
        <f>Лист1!L17</f>
        <v>0</v>
      </c>
      <c r="N32" s="79">
        <f>Лист1!M17</f>
        <v>0</v>
      </c>
      <c r="O32" s="79">
        <f>Лист1!N17</f>
        <v>0</v>
      </c>
      <c r="P32" s="79">
        <f>Лист1!O17</f>
        <v>0</v>
      </c>
      <c r="Q32" s="79">
        <f>Лист1!P17</f>
        <v>0</v>
      </c>
      <c r="R32" s="79">
        <f>Лист1!Q17</f>
        <v>0</v>
      </c>
      <c r="S32" s="80">
        <f t="shared" si="32"/>
        <v>109480</v>
      </c>
      <c r="T32" s="16"/>
    </row>
    <row r="33" spans="1:21" ht="27" customHeight="1" x14ac:dyDescent="0.25">
      <c r="A33" s="327"/>
      <c r="B33" s="353"/>
      <c r="C33" s="350" t="s">
        <v>77</v>
      </c>
      <c r="D33" s="112">
        <v>7175</v>
      </c>
      <c r="E33" s="112"/>
      <c r="F33" s="112"/>
      <c r="G33" s="111">
        <f t="shared" ref="G33:R33" si="39">ROUND($D33*G32/1000,1)</f>
        <v>0</v>
      </c>
      <c r="H33" s="111">
        <f>ROUND($D33*H32/1000,1)</f>
        <v>785519</v>
      </c>
      <c r="I33" s="111">
        <f t="shared" ref="I33" si="40">ROUND($D33*I32/1000,1)</f>
        <v>0</v>
      </c>
      <c r="J33" s="111">
        <f t="shared" si="39"/>
        <v>0</v>
      </c>
      <c r="K33" s="111">
        <f t="shared" si="39"/>
        <v>0</v>
      </c>
      <c r="L33" s="111">
        <f t="shared" si="39"/>
        <v>0</v>
      </c>
      <c r="M33" s="111">
        <f t="shared" si="39"/>
        <v>0</v>
      </c>
      <c r="N33" s="111">
        <f t="shared" si="39"/>
        <v>0</v>
      </c>
      <c r="O33" s="111">
        <f t="shared" si="39"/>
        <v>0</v>
      </c>
      <c r="P33" s="111">
        <f t="shared" si="39"/>
        <v>0</v>
      </c>
      <c r="Q33" s="111">
        <f t="shared" si="39"/>
        <v>0</v>
      </c>
      <c r="R33" s="111">
        <f t="shared" si="39"/>
        <v>0</v>
      </c>
      <c r="S33" s="111">
        <f>SUM(G33:R33)</f>
        <v>785519</v>
      </c>
      <c r="T33" s="16"/>
    </row>
    <row r="34" spans="1:21" ht="27" customHeight="1" x14ac:dyDescent="0.25">
      <c r="A34" s="327"/>
      <c r="B34" s="353"/>
      <c r="C34" s="351"/>
      <c r="D34" s="112"/>
      <c r="E34" s="112">
        <v>7175</v>
      </c>
      <c r="F34" s="112"/>
      <c r="G34" s="111">
        <f>ROUND($E34*G32/1000,1)</f>
        <v>0</v>
      </c>
      <c r="H34" s="111">
        <f t="shared" ref="H34:R34" si="41">ROUND($E34*H32/1000,1)</f>
        <v>785519</v>
      </c>
      <c r="I34" s="111">
        <f t="shared" ref="I34" si="42">ROUND($E34*I32/1000,1)</f>
        <v>0</v>
      </c>
      <c r="J34" s="111">
        <f t="shared" si="41"/>
        <v>0</v>
      </c>
      <c r="K34" s="111">
        <f t="shared" si="41"/>
        <v>0</v>
      </c>
      <c r="L34" s="111">
        <f t="shared" si="41"/>
        <v>0</v>
      </c>
      <c r="M34" s="111">
        <f t="shared" si="41"/>
        <v>0</v>
      </c>
      <c r="N34" s="111">
        <f t="shared" si="41"/>
        <v>0</v>
      </c>
      <c r="O34" s="111">
        <f t="shared" si="41"/>
        <v>0</v>
      </c>
      <c r="P34" s="111">
        <f t="shared" si="41"/>
        <v>0</v>
      </c>
      <c r="Q34" s="111">
        <f t="shared" si="41"/>
        <v>0</v>
      </c>
      <c r="R34" s="111">
        <f t="shared" si="41"/>
        <v>0</v>
      </c>
      <c r="S34" s="111">
        <f t="shared" ref="S34:S35" si="43">SUM(G34:R34)</f>
        <v>785519</v>
      </c>
      <c r="T34" s="16"/>
    </row>
    <row r="35" spans="1:21" ht="27" customHeight="1" x14ac:dyDescent="0.25">
      <c r="A35" s="327"/>
      <c r="B35" s="353"/>
      <c r="C35" s="352"/>
      <c r="D35" s="112"/>
      <c r="E35" s="112"/>
      <c r="F35" s="112">
        <v>7175</v>
      </c>
      <c r="G35" s="111">
        <f>ROUND($F35*G32/1000,1)</f>
        <v>0</v>
      </c>
      <c r="H35" s="111">
        <f t="shared" ref="H35:R35" si="44">ROUND($F35*H32/1000,1)</f>
        <v>785519</v>
      </c>
      <c r="I35" s="111">
        <f t="shared" ref="I35" si="45">ROUND($F35*I32/1000,1)</f>
        <v>0</v>
      </c>
      <c r="J35" s="111">
        <f t="shared" si="44"/>
        <v>0</v>
      </c>
      <c r="K35" s="111">
        <f t="shared" si="44"/>
        <v>0</v>
      </c>
      <c r="L35" s="111">
        <f t="shared" si="44"/>
        <v>0</v>
      </c>
      <c r="M35" s="111">
        <f t="shared" si="44"/>
        <v>0</v>
      </c>
      <c r="N35" s="111">
        <f t="shared" si="44"/>
        <v>0</v>
      </c>
      <c r="O35" s="111">
        <f t="shared" si="44"/>
        <v>0</v>
      </c>
      <c r="P35" s="111">
        <f t="shared" si="44"/>
        <v>0</v>
      </c>
      <c r="Q35" s="111">
        <f t="shared" si="44"/>
        <v>0</v>
      </c>
      <c r="R35" s="111">
        <f t="shared" si="44"/>
        <v>0</v>
      </c>
      <c r="S35" s="111">
        <f t="shared" si="43"/>
        <v>785519</v>
      </c>
      <c r="T35" s="16"/>
    </row>
    <row r="36" spans="1:21" ht="75" x14ac:dyDescent="0.25">
      <c r="A36" s="327"/>
      <c r="B36" s="353"/>
      <c r="C36" s="119" t="s">
        <v>62</v>
      </c>
      <c r="D36" s="319" t="s">
        <v>34</v>
      </c>
      <c r="E36" s="320"/>
      <c r="F36" s="321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80">
        <f t="shared" si="32"/>
        <v>0</v>
      </c>
      <c r="T36" s="16"/>
    </row>
    <row r="37" spans="1:21" ht="60" x14ac:dyDescent="0.25">
      <c r="A37" s="327"/>
      <c r="B37" s="353"/>
      <c r="C37" s="120" t="s">
        <v>78</v>
      </c>
      <c r="D37" s="112">
        <v>0</v>
      </c>
      <c r="E37" s="112">
        <v>0</v>
      </c>
      <c r="F37" s="112">
        <v>0</v>
      </c>
      <c r="G37" s="111">
        <f t="shared" ref="G37:R37" si="46">ROUND($D37*G36/1000,1)</f>
        <v>0</v>
      </c>
      <c r="H37" s="111">
        <f t="shared" si="46"/>
        <v>0</v>
      </c>
      <c r="I37" s="111">
        <f t="shared" ref="I37" si="47">ROUND($D37*I36/1000,1)</f>
        <v>0</v>
      </c>
      <c r="J37" s="111">
        <f t="shared" si="46"/>
        <v>0</v>
      </c>
      <c r="K37" s="111">
        <f t="shared" si="46"/>
        <v>0</v>
      </c>
      <c r="L37" s="111">
        <f t="shared" si="46"/>
        <v>0</v>
      </c>
      <c r="M37" s="111">
        <f t="shared" si="46"/>
        <v>0</v>
      </c>
      <c r="N37" s="111">
        <f t="shared" si="46"/>
        <v>0</v>
      </c>
      <c r="O37" s="111">
        <f t="shared" si="46"/>
        <v>0</v>
      </c>
      <c r="P37" s="111">
        <f t="shared" si="46"/>
        <v>0</v>
      </c>
      <c r="Q37" s="111">
        <f t="shared" si="46"/>
        <v>0</v>
      </c>
      <c r="R37" s="111">
        <f t="shared" si="46"/>
        <v>0</v>
      </c>
      <c r="S37" s="111">
        <f>SUM(G37:R37)</f>
        <v>0</v>
      </c>
      <c r="T37" s="16"/>
    </row>
    <row r="38" spans="1:21" ht="81" customHeight="1" x14ac:dyDescent="0.25">
      <c r="A38" s="327"/>
      <c r="B38" s="353" t="s">
        <v>107</v>
      </c>
      <c r="C38" s="119" t="s">
        <v>63</v>
      </c>
      <c r="D38" s="319" t="s">
        <v>34</v>
      </c>
      <c r="E38" s="320"/>
      <c r="F38" s="321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80">
        <f t="shared" si="32"/>
        <v>0</v>
      </c>
      <c r="T38" s="16"/>
    </row>
    <row r="39" spans="1:21" ht="75" x14ac:dyDescent="0.25">
      <c r="A39" s="327"/>
      <c r="B39" s="353"/>
      <c r="C39" s="120" t="s">
        <v>79</v>
      </c>
      <c r="D39" s="274">
        <v>4</v>
      </c>
      <c r="E39" s="274">
        <v>4</v>
      </c>
      <c r="F39" s="274">
        <v>4</v>
      </c>
      <c r="G39" s="202">
        <f>G40+G41+G42+G43</f>
        <v>0</v>
      </c>
      <c r="H39" s="202">
        <f>H40+H41+H42+H43</f>
        <v>36021.4</v>
      </c>
      <c r="I39" s="202">
        <f t="shared" ref="I39:R39" si="48">I40+I41+I42+I43</f>
        <v>0</v>
      </c>
      <c r="J39" s="202">
        <f t="shared" si="48"/>
        <v>0</v>
      </c>
      <c r="K39" s="202">
        <f t="shared" si="48"/>
        <v>0</v>
      </c>
      <c r="L39" s="202">
        <f t="shared" si="48"/>
        <v>0</v>
      </c>
      <c r="M39" s="202">
        <f t="shared" si="48"/>
        <v>0</v>
      </c>
      <c r="N39" s="202">
        <f t="shared" si="48"/>
        <v>0</v>
      </c>
      <c r="O39" s="202">
        <f t="shared" si="48"/>
        <v>0</v>
      </c>
      <c r="P39" s="202">
        <f t="shared" si="48"/>
        <v>0</v>
      </c>
      <c r="Q39" s="202">
        <f t="shared" si="48"/>
        <v>0</v>
      </c>
      <c r="R39" s="202">
        <f t="shared" si="48"/>
        <v>0</v>
      </c>
      <c r="S39" s="202">
        <f>SUM(G39:R39)</f>
        <v>36021.4</v>
      </c>
      <c r="T39" s="16"/>
    </row>
    <row r="40" spans="1:21" x14ac:dyDescent="0.25">
      <c r="A40" s="327"/>
      <c r="B40" s="195"/>
      <c r="C40" s="120" t="s">
        <v>119</v>
      </c>
      <c r="D40" s="275">
        <v>1</v>
      </c>
      <c r="E40" s="275">
        <v>1</v>
      </c>
      <c r="F40" s="275">
        <v>1</v>
      </c>
      <c r="G40" s="111"/>
      <c r="H40" s="111">
        <f>ROUND(6774033.95/1000,1)</f>
        <v>6774</v>
      </c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202">
        <f t="shared" ref="S40:S43" si="49">SUM(G40:R40)</f>
        <v>6774</v>
      </c>
      <c r="T40" s="16"/>
    </row>
    <row r="41" spans="1:21" x14ac:dyDescent="0.25">
      <c r="A41" s="327"/>
      <c r="B41" s="195"/>
      <c r="C41" s="120" t="s">
        <v>116</v>
      </c>
      <c r="D41" s="275">
        <v>1</v>
      </c>
      <c r="E41" s="275">
        <v>1</v>
      </c>
      <c r="F41" s="275">
        <v>1</v>
      </c>
      <c r="G41" s="111"/>
      <c r="H41" s="111">
        <f>ROUND(9138150/1000,1)</f>
        <v>9138.2000000000007</v>
      </c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202">
        <f t="shared" si="49"/>
        <v>9138.2000000000007</v>
      </c>
      <c r="T41" s="16"/>
    </row>
    <row r="42" spans="1:21" x14ac:dyDescent="0.25">
      <c r="A42" s="327"/>
      <c r="B42" s="195"/>
      <c r="C42" s="120" t="s">
        <v>117</v>
      </c>
      <c r="D42" s="275">
        <v>1</v>
      </c>
      <c r="E42" s="275">
        <v>1</v>
      </c>
      <c r="F42" s="275">
        <v>1</v>
      </c>
      <c r="G42" s="111"/>
      <c r="H42" s="111">
        <f>ROUND(16421732.8/1000,1)</f>
        <v>16421.7</v>
      </c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202">
        <f t="shared" si="49"/>
        <v>16421.7</v>
      </c>
      <c r="T42" s="16"/>
    </row>
    <row r="43" spans="1:21" ht="22.5" customHeight="1" x14ac:dyDescent="0.25">
      <c r="A43" s="327"/>
      <c r="B43" s="195"/>
      <c r="C43" s="120" t="s">
        <v>118</v>
      </c>
      <c r="D43" s="275">
        <v>1</v>
      </c>
      <c r="E43" s="275">
        <v>1</v>
      </c>
      <c r="F43" s="275">
        <v>1</v>
      </c>
      <c r="G43" s="111"/>
      <c r="H43" s="111">
        <f>ROUND(3687458.4/1000,1)</f>
        <v>3687.5</v>
      </c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202">
        <f t="shared" si="49"/>
        <v>3687.5</v>
      </c>
      <c r="T43" s="16"/>
    </row>
    <row r="44" spans="1:21" ht="63" customHeight="1" x14ac:dyDescent="0.25">
      <c r="A44" s="327"/>
      <c r="B44" s="353" t="s">
        <v>110</v>
      </c>
      <c r="C44" s="119" t="s">
        <v>64</v>
      </c>
      <c r="D44" s="319" t="s">
        <v>32</v>
      </c>
      <c r="E44" s="320"/>
      <c r="F44" s="321"/>
      <c r="G44" s="79">
        <f>Лист1!F18</f>
        <v>1163720</v>
      </c>
      <c r="H44" s="79">
        <f>Лист1!G18</f>
        <v>0</v>
      </c>
      <c r="I44" s="79">
        <f>Лист1!H18</f>
        <v>0</v>
      </c>
      <c r="J44" s="79">
        <f>Лист1!I18</f>
        <v>0</v>
      </c>
      <c r="K44" s="79">
        <f>Лист1!J18</f>
        <v>0</v>
      </c>
      <c r="L44" s="79">
        <f>Лист1!K18</f>
        <v>0</v>
      </c>
      <c r="M44" s="79">
        <f>Лист1!L18</f>
        <v>0</v>
      </c>
      <c r="N44" s="79">
        <f>Лист1!M18</f>
        <v>0</v>
      </c>
      <c r="O44" s="79">
        <f>Лист1!N18</f>
        <v>0</v>
      </c>
      <c r="P44" s="79">
        <f>Лист1!O18</f>
        <v>0</v>
      </c>
      <c r="Q44" s="79">
        <f>Лист1!P18</f>
        <v>0</v>
      </c>
      <c r="R44" s="79">
        <f>Лист1!Q18</f>
        <v>0</v>
      </c>
      <c r="S44" s="80">
        <f t="shared" si="32"/>
        <v>1163720</v>
      </c>
      <c r="T44" s="16"/>
    </row>
    <row r="45" spans="1:21" ht="45" x14ac:dyDescent="0.25">
      <c r="A45" s="327"/>
      <c r="B45" s="353"/>
      <c r="C45" s="120" t="s">
        <v>80</v>
      </c>
      <c r="D45" s="112">
        <v>3600</v>
      </c>
      <c r="E45" s="112">
        <v>3600</v>
      </c>
      <c r="F45" s="112">
        <v>3600</v>
      </c>
      <c r="G45" s="111">
        <f t="shared" ref="G45:R45" si="50">ROUND($D45*G44/1000,1)</f>
        <v>4189392</v>
      </c>
      <c r="H45" s="111">
        <f t="shared" si="50"/>
        <v>0</v>
      </c>
      <c r="I45" s="111">
        <f t="shared" ref="I45" si="51">ROUND($D45*I44/1000,1)</f>
        <v>0</v>
      </c>
      <c r="J45" s="111">
        <f t="shared" si="50"/>
        <v>0</v>
      </c>
      <c r="K45" s="111">
        <f t="shared" si="50"/>
        <v>0</v>
      </c>
      <c r="L45" s="111">
        <f t="shared" si="50"/>
        <v>0</v>
      </c>
      <c r="M45" s="111">
        <f t="shared" si="50"/>
        <v>0</v>
      </c>
      <c r="N45" s="111">
        <f t="shared" si="50"/>
        <v>0</v>
      </c>
      <c r="O45" s="111">
        <f t="shared" si="50"/>
        <v>0</v>
      </c>
      <c r="P45" s="111">
        <f t="shared" si="50"/>
        <v>0</v>
      </c>
      <c r="Q45" s="111">
        <f t="shared" si="50"/>
        <v>0</v>
      </c>
      <c r="R45" s="111">
        <f t="shared" si="50"/>
        <v>0</v>
      </c>
      <c r="S45" s="111">
        <f>SUM(G45:R45)</f>
        <v>4189392</v>
      </c>
      <c r="T45" s="16"/>
    </row>
    <row r="46" spans="1:21" ht="17.25" customHeight="1" x14ac:dyDescent="0.25">
      <c r="A46" s="327"/>
      <c r="B46" s="331"/>
      <c r="C46" s="19" t="s">
        <v>57</v>
      </c>
      <c r="D46" s="104"/>
      <c r="E46" s="104"/>
      <c r="F46" s="104"/>
      <c r="G46" s="105">
        <f>G29+G31+G33+G37+G39+G45</f>
        <v>4654040.3</v>
      </c>
      <c r="H46" s="105">
        <f t="shared" ref="H46:R46" si="52">H29+H31+H33+H37+H39+H45</f>
        <v>1225530.5</v>
      </c>
      <c r="I46" s="105">
        <f>I29+I31+I33+I37+I39+I45</f>
        <v>3015.4</v>
      </c>
      <c r="J46" s="105">
        <f t="shared" si="52"/>
        <v>447553.8</v>
      </c>
      <c r="K46" s="105">
        <f t="shared" si="52"/>
        <v>183096.4</v>
      </c>
      <c r="L46" s="105">
        <f t="shared" si="52"/>
        <v>96912.8</v>
      </c>
      <c r="M46" s="105">
        <f t="shared" si="52"/>
        <v>3190.7</v>
      </c>
      <c r="N46" s="105">
        <f t="shared" si="52"/>
        <v>17320.900000000001</v>
      </c>
      <c r="O46" s="105">
        <f t="shared" si="52"/>
        <v>4523.1000000000004</v>
      </c>
      <c r="P46" s="105">
        <f t="shared" si="52"/>
        <v>8520.2000000000007</v>
      </c>
      <c r="Q46" s="105">
        <f>Q29+Q31+Q33+Q37+Q39+Q45</f>
        <v>253221.4</v>
      </c>
      <c r="R46" s="105">
        <f t="shared" si="52"/>
        <v>376431</v>
      </c>
      <c r="S46" s="106">
        <f t="shared" si="32"/>
        <v>7273356.5000000009</v>
      </c>
      <c r="T46" s="16"/>
    </row>
    <row r="47" spans="1:21" ht="17.25" customHeight="1" x14ac:dyDescent="0.25">
      <c r="A47" s="327"/>
      <c r="B47" s="331"/>
      <c r="C47" s="19" t="s">
        <v>58</v>
      </c>
      <c r="D47" s="107"/>
      <c r="E47" s="107"/>
      <c r="F47" s="107"/>
      <c r="G47" s="105">
        <f>G29+G31+G34+G37+G39+G45</f>
        <v>4654040.3</v>
      </c>
      <c r="H47" s="105">
        <f t="shared" ref="H47:R47" si="53">H29+H31+H34+H37+H39+H45</f>
        <v>1225530.5</v>
      </c>
      <c r="I47" s="105">
        <f t="shared" ref="I47" si="54">I29+I31+I34+I37+I39+I45</f>
        <v>3015.4</v>
      </c>
      <c r="J47" s="105">
        <f t="shared" si="53"/>
        <v>447553.8</v>
      </c>
      <c r="K47" s="105">
        <f t="shared" si="53"/>
        <v>183096.4</v>
      </c>
      <c r="L47" s="105">
        <f t="shared" si="53"/>
        <v>96912.8</v>
      </c>
      <c r="M47" s="105">
        <f t="shared" si="53"/>
        <v>3190.7</v>
      </c>
      <c r="N47" s="105">
        <f t="shared" si="53"/>
        <v>17320.900000000001</v>
      </c>
      <c r="O47" s="105">
        <f t="shared" si="53"/>
        <v>4523.1000000000004</v>
      </c>
      <c r="P47" s="105">
        <f t="shared" si="53"/>
        <v>8520.2000000000007</v>
      </c>
      <c r="Q47" s="105">
        <f t="shared" si="53"/>
        <v>253221.4</v>
      </c>
      <c r="R47" s="105">
        <f t="shared" si="53"/>
        <v>376431</v>
      </c>
      <c r="S47" s="106">
        <f t="shared" si="32"/>
        <v>7273356.5000000009</v>
      </c>
      <c r="T47" s="16"/>
      <c r="U47" s="187"/>
    </row>
    <row r="48" spans="1:21" ht="17.25" customHeight="1" x14ac:dyDescent="0.25">
      <c r="A48" s="328"/>
      <c r="B48" s="332"/>
      <c r="C48" s="19" t="s">
        <v>59</v>
      </c>
      <c r="D48" s="107"/>
      <c r="E48" s="107"/>
      <c r="F48" s="107"/>
      <c r="G48" s="105">
        <f>G29+G31+G35+G37+G39+G45</f>
        <v>4654040.3</v>
      </c>
      <c r="H48" s="105">
        <f t="shared" ref="H48:R48" si="55">H29+H31+H35+H37+H39+H45</f>
        <v>1225530.5</v>
      </c>
      <c r="I48" s="105">
        <f t="shared" ref="I48" si="56">I29+I31+I35+I37+I39+I45</f>
        <v>3015.4</v>
      </c>
      <c r="J48" s="105">
        <f t="shared" si="55"/>
        <v>447553.8</v>
      </c>
      <c r="K48" s="105">
        <f t="shared" si="55"/>
        <v>183096.4</v>
      </c>
      <c r="L48" s="105">
        <f t="shared" si="55"/>
        <v>96912.8</v>
      </c>
      <c r="M48" s="105">
        <f t="shared" si="55"/>
        <v>3190.7</v>
      </c>
      <c r="N48" s="105">
        <f t="shared" si="55"/>
        <v>17320.900000000001</v>
      </c>
      <c r="O48" s="105">
        <f t="shared" si="55"/>
        <v>4523.1000000000004</v>
      </c>
      <c r="P48" s="105">
        <f t="shared" si="55"/>
        <v>8520.2000000000007</v>
      </c>
      <c r="Q48" s="105">
        <f t="shared" si="55"/>
        <v>253221.4</v>
      </c>
      <c r="R48" s="105">
        <f t="shared" si="55"/>
        <v>376431</v>
      </c>
      <c r="S48" s="106">
        <f t="shared" si="32"/>
        <v>7273356.5000000009</v>
      </c>
      <c r="T48" s="16"/>
      <c r="U48" s="187"/>
    </row>
    <row r="49" spans="1:21" ht="24.75" customHeight="1" x14ac:dyDescent="0.25">
      <c r="A49" s="427" t="s">
        <v>328</v>
      </c>
      <c r="B49" s="428"/>
      <c r="C49" s="349" t="s">
        <v>65</v>
      </c>
      <c r="D49" s="349"/>
      <c r="E49" s="349"/>
      <c r="F49" s="349"/>
      <c r="G49" s="113">
        <f>G11+G20+G27+G46</f>
        <v>4878149.7</v>
      </c>
      <c r="H49" s="113">
        <f t="shared" ref="H49:R49" si="57">H11+H20+H27+H46</f>
        <v>1534110.5</v>
      </c>
      <c r="I49" s="113">
        <f t="shared" ref="I49" si="58">I11+I20+I27+I46</f>
        <v>3015.4</v>
      </c>
      <c r="J49" s="113">
        <f t="shared" si="57"/>
        <v>4967249.7</v>
      </c>
      <c r="K49" s="113">
        <f t="shared" si="57"/>
        <v>183096.4</v>
      </c>
      <c r="L49" s="113">
        <f t="shared" si="57"/>
        <v>96912.8</v>
      </c>
      <c r="M49" s="113">
        <f t="shared" si="57"/>
        <v>3190.7</v>
      </c>
      <c r="N49" s="113">
        <f t="shared" si="57"/>
        <v>17320.900000000001</v>
      </c>
      <c r="O49" s="113">
        <f t="shared" si="57"/>
        <v>4523.1000000000004</v>
      </c>
      <c r="P49" s="113">
        <f t="shared" si="57"/>
        <v>8520.2000000000007</v>
      </c>
      <c r="Q49" s="113">
        <f t="shared" si="57"/>
        <v>402451</v>
      </c>
      <c r="R49" s="113">
        <f t="shared" si="57"/>
        <v>376431</v>
      </c>
      <c r="S49" s="114">
        <f>SUM(G49:R49)</f>
        <v>12474971.4</v>
      </c>
      <c r="T49" s="16"/>
    </row>
    <row r="50" spans="1:21" ht="24.75" customHeight="1" x14ac:dyDescent="0.25">
      <c r="A50" s="333" t="s">
        <v>329</v>
      </c>
      <c r="B50" s="334"/>
      <c r="C50" s="349" t="s">
        <v>66</v>
      </c>
      <c r="D50" s="349"/>
      <c r="E50" s="349"/>
      <c r="F50" s="349"/>
      <c r="G50" s="113">
        <f t="shared" ref="G50:R50" si="59">G12+G21+G27+G47</f>
        <v>4878149.7</v>
      </c>
      <c r="H50" s="113">
        <f t="shared" si="59"/>
        <v>1534110.5</v>
      </c>
      <c r="I50" s="113">
        <f t="shared" ref="I50" si="60">I12+I21+I27+I47</f>
        <v>3015.4</v>
      </c>
      <c r="J50" s="113">
        <f t="shared" si="59"/>
        <v>4997733.3999999994</v>
      </c>
      <c r="K50" s="113">
        <f t="shared" si="59"/>
        <v>183096.4</v>
      </c>
      <c r="L50" s="113">
        <f t="shared" si="59"/>
        <v>96912.8</v>
      </c>
      <c r="M50" s="113">
        <f t="shared" si="59"/>
        <v>3190.7</v>
      </c>
      <c r="N50" s="113">
        <f t="shared" si="59"/>
        <v>17320.900000000001</v>
      </c>
      <c r="O50" s="113">
        <f t="shared" si="59"/>
        <v>4523.1000000000004</v>
      </c>
      <c r="P50" s="113">
        <f t="shared" si="59"/>
        <v>8520.2000000000007</v>
      </c>
      <c r="Q50" s="113">
        <f t="shared" si="59"/>
        <v>402479.69999999995</v>
      </c>
      <c r="R50" s="113">
        <f t="shared" si="59"/>
        <v>376431</v>
      </c>
      <c r="S50" s="114">
        <f t="shared" si="32"/>
        <v>12505483.799999999</v>
      </c>
      <c r="T50" s="16"/>
    </row>
    <row r="51" spans="1:21" ht="24.75" customHeight="1" x14ac:dyDescent="0.25">
      <c r="A51" s="335"/>
      <c r="B51" s="336"/>
      <c r="C51" s="349" t="s">
        <v>67</v>
      </c>
      <c r="D51" s="349"/>
      <c r="E51" s="349"/>
      <c r="F51" s="349"/>
      <c r="G51" s="113">
        <f t="shared" ref="G51:R51" si="61">G13+G22+G27+G48</f>
        <v>4878128.0999999996</v>
      </c>
      <c r="H51" s="113">
        <f t="shared" si="61"/>
        <v>1534110.5</v>
      </c>
      <c r="I51" s="113">
        <f t="shared" ref="I51" si="62">I13+I22+I27+I48</f>
        <v>3015.4</v>
      </c>
      <c r="J51" s="113">
        <f t="shared" si="61"/>
        <v>4982491.5999999996</v>
      </c>
      <c r="K51" s="113">
        <f t="shared" si="61"/>
        <v>183096.4</v>
      </c>
      <c r="L51" s="113">
        <f t="shared" si="61"/>
        <v>96912.8</v>
      </c>
      <c r="M51" s="113">
        <f t="shared" si="61"/>
        <v>3190.7</v>
      </c>
      <c r="N51" s="113">
        <f t="shared" si="61"/>
        <v>17320.900000000001</v>
      </c>
      <c r="O51" s="113">
        <f t="shared" si="61"/>
        <v>4523.1000000000004</v>
      </c>
      <c r="P51" s="113">
        <f t="shared" si="61"/>
        <v>8520.2000000000007</v>
      </c>
      <c r="Q51" s="113">
        <f t="shared" si="61"/>
        <v>402465.39999999997</v>
      </c>
      <c r="R51" s="113">
        <f t="shared" si="61"/>
        <v>376431</v>
      </c>
      <c r="S51" s="114">
        <f t="shared" si="32"/>
        <v>12490206.1</v>
      </c>
      <c r="T51" s="16"/>
    </row>
    <row r="52" spans="1:21" ht="30" customHeight="1" x14ac:dyDescent="0.25">
      <c r="A52" s="335"/>
      <c r="B52" s="336"/>
      <c r="C52" s="313" t="s">
        <v>28</v>
      </c>
      <c r="D52" s="310" t="s">
        <v>20</v>
      </c>
      <c r="E52" s="310"/>
      <c r="F52" s="310"/>
      <c r="G52" s="97">
        <f t="shared" ref="G52:Q52" si="63">ROUND(G$49*$T53,1)</f>
        <v>3547953.8</v>
      </c>
      <c r="H52" s="97">
        <f t="shared" si="63"/>
        <v>1115782.3</v>
      </c>
      <c r="I52" s="97">
        <f t="shared" si="63"/>
        <v>2193.1</v>
      </c>
      <c r="J52" s="97">
        <f t="shared" si="63"/>
        <v>3612757.6</v>
      </c>
      <c r="K52" s="97">
        <f t="shared" si="63"/>
        <v>133168.79999999999</v>
      </c>
      <c r="L52" s="97">
        <f t="shared" si="63"/>
        <v>70486.2</v>
      </c>
      <c r="M52" s="97">
        <f t="shared" si="63"/>
        <v>2320.6</v>
      </c>
      <c r="N52" s="97">
        <f t="shared" si="63"/>
        <v>12597.8</v>
      </c>
      <c r="O52" s="97">
        <f t="shared" si="63"/>
        <v>3289.7</v>
      </c>
      <c r="P52" s="97">
        <f t="shared" si="63"/>
        <v>6196.9</v>
      </c>
      <c r="Q52" s="97">
        <f t="shared" si="63"/>
        <v>292708.8</v>
      </c>
      <c r="R52" s="97">
        <f>S52-SUM(G52:Q52)</f>
        <v>273784.20000000112</v>
      </c>
      <c r="S52" s="73">
        <f>U52</f>
        <v>9073239.8000000007</v>
      </c>
      <c r="T52" s="29"/>
      <c r="U52" s="190">
        <v>9073239.8000000007</v>
      </c>
    </row>
    <row r="53" spans="1:21" ht="30" customHeight="1" x14ac:dyDescent="0.25">
      <c r="A53" s="335"/>
      <c r="B53" s="336"/>
      <c r="C53" s="313"/>
      <c r="D53" s="310" t="s">
        <v>21</v>
      </c>
      <c r="E53" s="310"/>
      <c r="F53" s="310"/>
      <c r="G53" s="115">
        <f>G52-G49</f>
        <v>-1330195.9000000004</v>
      </c>
      <c r="H53" s="115">
        <f t="shared" ref="H53:R53" si="64">H52-H49</f>
        <v>-418328.19999999995</v>
      </c>
      <c r="I53" s="115">
        <f t="shared" ref="I53" si="65">I52-I49</f>
        <v>-822.30000000000018</v>
      </c>
      <c r="J53" s="115">
        <f t="shared" si="64"/>
        <v>-1354492.1</v>
      </c>
      <c r="K53" s="115">
        <f t="shared" si="64"/>
        <v>-49927.600000000006</v>
      </c>
      <c r="L53" s="115">
        <f t="shared" si="64"/>
        <v>-26426.600000000006</v>
      </c>
      <c r="M53" s="115">
        <f t="shared" si="64"/>
        <v>-870.09999999999991</v>
      </c>
      <c r="N53" s="115">
        <f t="shared" si="64"/>
        <v>-4723.1000000000022</v>
      </c>
      <c r="O53" s="115">
        <f t="shared" si="64"/>
        <v>-1233.4000000000005</v>
      </c>
      <c r="P53" s="115">
        <f t="shared" si="64"/>
        <v>-2323.3000000000011</v>
      </c>
      <c r="Q53" s="115">
        <f t="shared" si="64"/>
        <v>-109742.20000000001</v>
      </c>
      <c r="R53" s="115">
        <f t="shared" si="64"/>
        <v>-102646.79999999888</v>
      </c>
      <c r="S53" s="115">
        <f>S52-S49</f>
        <v>-3401731.5999999996</v>
      </c>
      <c r="T53" s="94">
        <f>S52/S49</f>
        <v>0.72731547905592797</v>
      </c>
    </row>
    <row r="54" spans="1:21" ht="30" customHeight="1" x14ac:dyDescent="0.25">
      <c r="A54" s="335"/>
      <c r="B54" s="336"/>
      <c r="C54" s="314" t="s">
        <v>29</v>
      </c>
      <c r="D54" s="311" t="s">
        <v>20</v>
      </c>
      <c r="E54" s="311"/>
      <c r="F54" s="311"/>
      <c r="G54" s="98">
        <f t="shared" ref="G54:Q54" si="66">ROUND(G$50*$T55,1)</f>
        <v>3826740.5</v>
      </c>
      <c r="H54" s="98">
        <f t="shared" si="66"/>
        <v>1203456.8999999999</v>
      </c>
      <c r="I54" s="98">
        <f t="shared" si="66"/>
        <v>2365.5</v>
      </c>
      <c r="J54" s="98">
        <f t="shared" si="66"/>
        <v>3920549.8</v>
      </c>
      <c r="K54" s="98">
        <f t="shared" si="66"/>
        <v>143632.79999999999</v>
      </c>
      <c r="L54" s="98">
        <f t="shared" si="66"/>
        <v>76024.800000000003</v>
      </c>
      <c r="M54" s="98">
        <f t="shared" si="66"/>
        <v>2503</v>
      </c>
      <c r="N54" s="98">
        <f t="shared" si="66"/>
        <v>13587.6</v>
      </c>
      <c r="O54" s="98">
        <f t="shared" si="66"/>
        <v>3548.2</v>
      </c>
      <c r="P54" s="98">
        <f t="shared" si="66"/>
        <v>6683.8</v>
      </c>
      <c r="Q54" s="98">
        <f t="shared" si="66"/>
        <v>315731.5</v>
      </c>
      <c r="R54" s="98">
        <f>S54-SUM(G54:Q54)</f>
        <v>295297.19999999925</v>
      </c>
      <c r="S54" s="75">
        <f>U54</f>
        <v>9810121.5999999996</v>
      </c>
      <c r="T54" s="95"/>
      <c r="U54" s="190">
        <v>9810121.5999999996</v>
      </c>
    </row>
    <row r="55" spans="1:21" ht="30" customHeight="1" x14ac:dyDescent="0.25">
      <c r="A55" s="335"/>
      <c r="B55" s="336"/>
      <c r="C55" s="314"/>
      <c r="D55" s="311" t="s">
        <v>21</v>
      </c>
      <c r="E55" s="311"/>
      <c r="F55" s="311"/>
      <c r="G55" s="116">
        <f>G54-G50</f>
        <v>-1051409.2000000002</v>
      </c>
      <c r="H55" s="116">
        <f t="shared" ref="H55:R55" si="67">H54-H50</f>
        <v>-330653.60000000009</v>
      </c>
      <c r="I55" s="116">
        <f t="shared" ref="I55" si="68">I54-I50</f>
        <v>-649.90000000000009</v>
      </c>
      <c r="J55" s="116">
        <f t="shared" si="67"/>
        <v>-1077183.5999999996</v>
      </c>
      <c r="K55" s="116">
        <f t="shared" si="67"/>
        <v>-39463.600000000006</v>
      </c>
      <c r="L55" s="116">
        <f t="shared" si="67"/>
        <v>-20888</v>
      </c>
      <c r="M55" s="116">
        <f t="shared" si="67"/>
        <v>-687.69999999999982</v>
      </c>
      <c r="N55" s="116">
        <f t="shared" si="67"/>
        <v>-3733.3000000000011</v>
      </c>
      <c r="O55" s="116">
        <f t="shared" si="67"/>
        <v>-974.90000000000055</v>
      </c>
      <c r="P55" s="116">
        <f t="shared" si="67"/>
        <v>-1836.4000000000005</v>
      </c>
      <c r="Q55" s="116">
        <f t="shared" si="67"/>
        <v>-86748.199999999953</v>
      </c>
      <c r="R55" s="116">
        <f t="shared" si="67"/>
        <v>-81133.800000000745</v>
      </c>
      <c r="S55" s="116">
        <f>S54-S50</f>
        <v>-2695362.1999999993</v>
      </c>
      <c r="T55" s="95">
        <f>S54/S50</f>
        <v>0.78446557981227405</v>
      </c>
    </row>
    <row r="56" spans="1:21" ht="30" customHeight="1" x14ac:dyDescent="0.25">
      <c r="A56" s="335"/>
      <c r="B56" s="336"/>
      <c r="C56" s="315" t="s">
        <v>241</v>
      </c>
      <c r="D56" s="329" t="s">
        <v>20</v>
      </c>
      <c r="E56" s="329"/>
      <c r="F56" s="329"/>
      <c r="G56" s="100">
        <f t="shared" ref="G56:Q56" si="69">ROUND(G$50*$T57,1)</f>
        <v>3908153</v>
      </c>
      <c r="H56" s="100">
        <f t="shared" si="69"/>
        <v>1229060</v>
      </c>
      <c r="I56" s="100">
        <f t="shared" si="69"/>
        <v>2415.8000000000002</v>
      </c>
      <c r="J56" s="100">
        <f t="shared" si="69"/>
        <v>4003958</v>
      </c>
      <c r="K56" s="100">
        <f t="shared" si="69"/>
        <v>146688.6</v>
      </c>
      <c r="L56" s="100">
        <f t="shared" si="69"/>
        <v>77642.2</v>
      </c>
      <c r="M56" s="100">
        <f t="shared" si="69"/>
        <v>2556.1999999999998</v>
      </c>
      <c r="N56" s="100">
        <f t="shared" si="69"/>
        <v>13876.7</v>
      </c>
      <c r="O56" s="100">
        <f t="shared" si="69"/>
        <v>3623.7</v>
      </c>
      <c r="P56" s="100">
        <f t="shared" si="69"/>
        <v>6826</v>
      </c>
      <c r="Q56" s="100">
        <f t="shared" si="69"/>
        <v>322448.5</v>
      </c>
      <c r="R56" s="100">
        <f>S56-SUM(G56:Q56)</f>
        <v>289339.70000000298</v>
      </c>
      <c r="S56" s="77">
        <f>U56</f>
        <v>10006588.4</v>
      </c>
      <c r="T56" s="96"/>
      <c r="U56" s="190">
        <v>10006588.4</v>
      </c>
    </row>
    <row r="57" spans="1:21" ht="30" customHeight="1" x14ac:dyDescent="0.25">
      <c r="A57" s="337"/>
      <c r="B57" s="338"/>
      <c r="C57" s="315"/>
      <c r="D57" s="329" t="s">
        <v>21</v>
      </c>
      <c r="E57" s="329"/>
      <c r="F57" s="329"/>
      <c r="G57" s="117">
        <f>G56-G51</f>
        <v>-969975.09999999963</v>
      </c>
      <c r="H57" s="117">
        <f t="shared" ref="H57:S57" si="70">H56-H51</f>
        <v>-305050.5</v>
      </c>
      <c r="I57" s="117">
        <f t="shared" ref="I57" si="71">I56-I51</f>
        <v>-599.59999999999991</v>
      </c>
      <c r="J57" s="117">
        <f t="shared" si="70"/>
        <v>-978533.59999999963</v>
      </c>
      <c r="K57" s="117">
        <f t="shared" si="70"/>
        <v>-36407.799999999988</v>
      </c>
      <c r="L57" s="117">
        <f t="shared" si="70"/>
        <v>-19270.600000000006</v>
      </c>
      <c r="M57" s="117">
        <f t="shared" si="70"/>
        <v>-634.5</v>
      </c>
      <c r="N57" s="117">
        <f t="shared" si="70"/>
        <v>-3444.2000000000007</v>
      </c>
      <c r="O57" s="117">
        <f t="shared" si="70"/>
        <v>-899.40000000000055</v>
      </c>
      <c r="P57" s="117">
        <f t="shared" si="70"/>
        <v>-1694.2000000000007</v>
      </c>
      <c r="Q57" s="117">
        <f t="shared" si="70"/>
        <v>-80016.899999999965</v>
      </c>
      <c r="R57" s="117">
        <f t="shared" si="70"/>
        <v>-87091.29999999702</v>
      </c>
      <c r="S57" s="117">
        <f t="shared" si="70"/>
        <v>-2483617.6999999993</v>
      </c>
      <c r="T57" s="96">
        <f>S56/S51</f>
        <v>0.80115478638899329</v>
      </c>
    </row>
    <row r="58" spans="1:21" x14ac:dyDescent="0.25">
      <c r="A58" s="323" t="s">
        <v>82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</row>
    <row r="59" spans="1:21" ht="53.25" customHeight="1" x14ac:dyDescent="0.25">
      <c r="A59" s="342" t="s">
        <v>120</v>
      </c>
      <c r="B59" s="344" t="s">
        <v>18</v>
      </c>
      <c r="C59" s="9" t="s">
        <v>16</v>
      </c>
      <c r="D59" s="312" t="s">
        <v>22</v>
      </c>
      <c r="E59" s="312"/>
      <c r="F59" s="312"/>
      <c r="G59" s="79">
        <f>Лист1!F203</f>
        <v>715867.41</v>
      </c>
      <c r="H59" s="79">
        <f>Лист1!G203</f>
        <v>792304.97</v>
      </c>
      <c r="I59" s="79">
        <f>Лист1!H203</f>
        <v>571656.15</v>
      </c>
      <c r="J59" s="79">
        <f>Лист1!I203</f>
        <v>525554.66999999993</v>
      </c>
      <c r="K59" s="79">
        <f>Лист1!J203</f>
        <v>29183.75</v>
      </c>
      <c r="L59" s="79">
        <f>Лист1!K203</f>
        <v>933.97</v>
      </c>
      <c r="M59" s="79">
        <f>Лист1!L203</f>
        <v>163901.26999999999</v>
      </c>
      <c r="N59" s="79">
        <f>Лист1!M203</f>
        <v>6882.45</v>
      </c>
      <c r="O59" s="79">
        <f>Лист1!N203</f>
        <v>41158.39</v>
      </c>
      <c r="P59" s="79">
        <f>Лист1!O203</f>
        <v>0</v>
      </c>
      <c r="Q59" s="79">
        <f>Лист1!P203</f>
        <v>437770.2</v>
      </c>
      <c r="R59" s="79">
        <f>Лист1!Q203</f>
        <v>22075.74</v>
      </c>
      <c r="S59" s="80">
        <f t="shared" ref="S59:S67" si="72">SUM(G59:R59)</f>
        <v>3307288.9700000007</v>
      </c>
      <c r="T59" s="16"/>
    </row>
    <row r="60" spans="1:21" ht="39" customHeight="1" x14ac:dyDescent="0.25">
      <c r="A60" s="343"/>
      <c r="B60" s="345"/>
      <c r="C60" s="13" t="s">
        <v>19</v>
      </c>
      <c r="D60" s="71">
        <v>265</v>
      </c>
      <c r="E60" s="71">
        <v>265</v>
      </c>
      <c r="F60" s="71">
        <v>265</v>
      </c>
      <c r="G60" s="81">
        <f t="shared" ref="G60:R60" si="73">ROUND($D60*G59/1000,1)</f>
        <v>189704.9</v>
      </c>
      <c r="H60" s="81">
        <f t="shared" si="73"/>
        <v>209960.8</v>
      </c>
      <c r="I60" s="81">
        <f t="shared" ref="I60" si="74">ROUND($D60*I59/1000,1)</f>
        <v>151488.9</v>
      </c>
      <c r="J60" s="81">
        <f t="shared" si="73"/>
        <v>139272</v>
      </c>
      <c r="K60" s="81">
        <f t="shared" si="73"/>
        <v>7733.7</v>
      </c>
      <c r="L60" s="81">
        <f t="shared" si="73"/>
        <v>247.5</v>
      </c>
      <c r="M60" s="81">
        <f t="shared" si="73"/>
        <v>43433.8</v>
      </c>
      <c r="N60" s="81">
        <f t="shared" si="73"/>
        <v>1823.8</v>
      </c>
      <c r="O60" s="81">
        <f t="shared" si="73"/>
        <v>10907</v>
      </c>
      <c r="P60" s="81">
        <f t="shared" si="73"/>
        <v>0</v>
      </c>
      <c r="Q60" s="81">
        <f t="shared" si="73"/>
        <v>116009.1</v>
      </c>
      <c r="R60" s="81">
        <f t="shared" si="73"/>
        <v>5850.1</v>
      </c>
      <c r="S60" s="72">
        <f>SUM(G60:R60)</f>
        <v>876431.6</v>
      </c>
      <c r="T60" s="16"/>
    </row>
    <row r="61" spans="1:21" ht="33.75" customHeight="1" x14ac:dyDescent="0.25">
      <c r="A61" s="425" t="s">
        <v>332</v>
      </c>
      <c r="B61" s="426"/>
      <c r="C61" s="339" t="s">
        <v>72</v>
      </c>
      <c r="D61" s="340"/>
      <c r="E61" s="340"/>
      <c r="F61" s="341"/>
      <c r="G61" s="92">
        <f>G60</f>
        <v>189704.9</v>
      </c>
      <c r="H61" s="92">
        <f t="shared" ref="H61:R61" si="75">H60</f>
        <v>209960.8</v>
      </c>
      <c r="I61" s="92">
        <f t="shared" ref="I61" si="76">I60</f>
        <v>151488.9</v>
      </c>
      <c r="J61" s="92">
        <f t="shared" si="75"/>
        <v>139272</v>
      </c>
      <c r="K61" s="92">
        <f t="shared" si="75"/>
        <v>7733.7</v>
      </c>
      <c r="L61" s="92">
        <f t="shared" si="75"/>
        <v>247.5</v>
      </c>
      <c r="M61" s="92">
        <f t="shared" si="75"/>
        <v>43433.8</v>
      </c>
      <c r="N61" s="92">
        <f t="shared" si="75"/>
        <v>1823.8</v>
      </c>
      <c r="O61" s="92">
        <f t="shared" si="75"/>
        <v>10907</v>
      </c>
      <c r="P61" s="92">
        <f t="shared" si="75"/>
        <v>0</v>
      </c>
      <c r="Q61" s="92">
        <f t="shared" si="75"/>
        <v>116009.1</v>
      </c>
      <c r="R61" s="92">
        <f t="shared" si="75"/>
        <v>5850.1</v>
      </c>
      <c r="S61" s="92">
        <f t="shared" si="72"/>
        <v>876431.6</v>
      </c>
      <c r="T61" s="16"/>
    </row>
    <row r="62" spans="1:21" ht="27" customHeight="1" x14ac:dyDescent="0.25">
      <c r="A62" s="335" t="s">
        <v>330</v>
      </c>
      <c r="B62" s="336"/>
      <c r="C62" s="313" t="s">
        <v>28</v>
      </c>
      <c r="D62" s="310" t="s">
        <v>20</v>
      </c>
      <c r="E62" s="310"/>
      <c r="F62" s="310"/>
      <c r="G62" s="73">
        <f>ROUND(G$61*$T63,1)</f>
        <v>38480.6</v>
      </c>
      <c r="H62" s="73">
        <f t="shared" ref="H62:P62" si="77">ROUND(H$61*$T63,1)</f>
        <v>42589.4</v>
      </c>
      <c r="I62" s="73">
        <f t="shared" si="77"/>
        <v>30728.7</v>
      </c>
      <c r="J62" s="73">
        <f t="shared" si="77"/>
        <v>28250.6</v>
      </c>
      <c r="K62" s="73">
        <f t="shared" si="77"/>
        <v>1568.7</v>
      </c>
      <c r="L62" s="73">
        <f t="shared" si="77"/>
        <v>50.2</v>
      </c>
      <c r="M62" s="73">
        <f t="shared" si="77"/>
        <v>8810.2999999999993</v>
      </c>
      <c r="N62" s="73">
        <f t="shared" si="77"/>
        <v>369.9</v>
      </c>
      <c r="O62" s="73">
        <f t="shared" si="77"/>
        <v>2212.4</v>
      </c>
      <c r="P62" s="73">
        <f t="shared" si="77"/>
        <v>0</v>
      </c>
      <c r="Q62" s="73">
        <f>ROUND(Q$61*$T63,1)</f>
        <v>23531.8</v>
      </c>
      <c r="R62" s="73">
        <f>S62-SUM(G62:Q62)</f>
        <v>1186.7000000000116</v>
      </c>
      <c r="S62" s="73">
        <f>U62</f>
        <v>177779.3</v>
      </c>
      <c r="T62" s="16"/>
      <c r="U62" s="4">
        <v>177779.3</v>
      </c>
    </row>
    <row r="63" spans="1:21" ht="27" customHeight="1" x14ac:dyDescent="0.25">
      <c r="A63" s="335"/>
      <c r="B63" s="336"/>
      <c r="C63" s="313"/>
      <c r="D63" s="310" t="s">
        <v>21</v>
      </c>
      <c r="E63" s="310"/>
      <c r="F63" s="310"/>
      <c r="G63" s="74">
        <f t="shared" ref="G63:R63" si="78">G62-G60</f>
        <v>-151224.29999999999</v>
      </c>
      <c r="H63" s="74">
        <f t="shared" si="78"/>
        <v>-167371.4</v>
      </c>
      <c r="I63" s="74">
        <f t="shared" ref="I63" si="79">I62-I60</f>
        <v>-120760.2</v>
      </c>
      <c r="J63" s="74">
        <f t="shared" si="78"/>
        <v>-111021.4</v>
      </c>
      <c r="K63" s="74">
        <f t="shared" si="78"/>
        <v>-6165</v>
      </c>
      <c r="L63" s="74">
        <f t="shared" si="78"/>
        <v>-197.3</v>
      </c>
      <c r="M63" s="74">
        <f t="shared" si="78"/>
        <v>-34623.5</v>
      </c>
      <c r="N63" s="74">
        <f t="shared" si="78"/>
        <v>-1453.9</v>
      </c>
      <c r="O63" s="74">
        <f t="shared" si="78"/>
        <v>-8694.6</v>
      </c>
      <c r="P63" s="74">
        <f t="shared" si="78"/>
        <v>0</v>
      </c>
      <c r="Q63" s="74">
        <f t="shared" si="78"/>
        <v>-92477.3</v>
      </c>
      <c r="R63" s="74">
        <f t="shared" si="78"/>
        <v>-4663.3999999999887</v>
      </c>
      <c r="S63" s="74">
        <f t="shared" si="72"/>
        <v>-698652.3</v>
      </c>
      <c r="T63" s="93">
        <f>S62/S60</f>
        <v>0.20284446612833221</v>
      </c>
    </row>
    <row r="64" spans="1:21" ht="27" customHeight="1" x14ac:dyDescent="0.25">
      <c r="A64" s="335"/>
      <c r="B64" s="336"/>
      <c r="C64" s="314" t="s">
        <v>29</v>
      </c>
      <c r="D64" s="311" t="s">
        <v>20</v>
      </c>
      <c r="E64" s="311"/>
      <c r="F64" s="311"/>
      <c r="G64" s="75">
        <f>ROUND(G$61*$T65,1)</f>
        <v>39023.800000000003</v>
      </c>
      <c r="H64" s="75">
        <f t="shared" ref="H64:Q64" si="80">ROUND(H$61*$T65,1)</f>
        <v>43190.5</v>
      </c>
      <c r="I64" s="75">
        <f t="shared" si="80"/>
        <v>31162.400000000001</v>
      </c>
      <c r="J64" s="75">
        <f t="shared" si="80"/>
        <v>28649.3</v>
      </c>
      <c r="K64" s="75">
        <f t="shared" si="80"/>
        <v>1590.9</v>
      </c>
      <c r="L64" s="75">
        <f t="shared" si="80"/>
        <v>50.9</v>
      </c>
      <c r="M64" s="75">
        <f t="shared" si="80"/>
        <v>8934.7000000000007</v>
      </c>
      <c r="N64" s="75">
        <f t="shared" si="80"/>
        <v>375.2</v>
      </c>
      <c r="O64" s="75">
        <f t="shared" si="80"/>
        <v>2243.6999999999998</v>
      </c>
      <c r="P64" s="75">
        <f t="shared" si="80"/>
        <v>0</v>
      </c>
      <c r="Q64" s="75">
        <f t="shared" si="80"/>
        <v>23864</v>
      </c>
      <c r="R64" s="75">
        <f>S64-SUM(G64:Q64)</f>
        <v>1203.2999999999884</v>
      </c>
      <c r="S64" s="75">
        <f>U64</f>
        <v>180288.7</v>
      </c>
      <c r="T64" s="93"/>
      <c r="U64" s="4">
        <v>180288.7</v>
      </c>
    </row>
    <row r="65" spans="1:21" ht="27" customHeight="1" x14ac:dyDescent="0.25">
      <c r="A65" s="335"/>
      <c r="B65" s="336"/>
      <c r="C65" s="314"/>
      <c r="D65" s="311" t="s">
        <v>21</v>
      </c>
      <c r="E65" s="311"/>
      <c r="F65" s="311"/>
      <c r="G65" s="76">
        <f t="shared" ref="G65:R65" si="81">G64-G60</f>
        <v>-150681.09999999998</v>
      </c>
      <c r="H65" s="76">
        <f t="shared" si="81"/>
        <v>-166770.29999999999</v>
      </c>
      <c r="I65" s="76">
        <f t="shared" ref="I65" si="82">I64-I60</f>
        <v>-120326.5</v>
      </c>
      <c r="J65" s="76">
        <f t="shared" si="81"/>
        <v>-110622.7</v>
      </c>
      <c r="K65" s="76">
        <f t="shared" si="81"/>
        <v>-6142.7999999999993</v>
      </c>
      <c r="L65" s="76">
        <f t="shared" si="81"/>
        <v>-196.6</v>
      </c>
      <c r="M65" s="76">
        <f t="shared" si="81"/>
        <v>-34499.100000000006</v>
      </c>
      <c r="N65" s="76">
        <f t="shared" si="81"/>
        <v>-1448.6</v>
      </c>
      <c r="O65" s="76">
        <f t="shared" si="81"/>
        <v>-8663.2999999999993</v>
      </c>
      <c r="P65" s="76">
        <f t="shared" si="81"/>
        <v>0</v>
      </c>
      <c r="Q65" s="76">
        <f t="shared" si="81"/>
        <v>-92145.1</v>
      </c>
      <c r="R65" s="76">
        <f t="shared" si="81"/>
        <v>-4646.800000000012</v>
      </c>
      <c r="S65" s="76">
        <f t="shared" si="72"/>
        <v>-696142.9</v>
      </c>
      <c r="T65" s="93">
        <f>S64/S60</f>
        <v>0.20570766731824824</v>
      </c>
    </row>
    <row r="66" spans="1:21" ht="27" customHeight="1" x14ac:dyDescent="0.25">
      <c r="A66" s="335"/>
      <c r="B66" s="336"/>
      <c r="C66" s="315" t="s">
        <v>241</v>
      </c>
      <c r="D66" s="329" t="s">
        <v>20</v>
      </c>
      <c r="E66" s="329"/>
      <c r="F66" s="329"/>
      <c r="G66" s="77">
        <f>ROUND(G$61*$T67,1)</f>
        <v>39570.300000000003</v>
      </c>
      <c r="H66" s="77">
        <f t="shared" ref="H66:Q66" si="83">ROUND(H$61*$T67,1)</f>
        <v>43795.4</v>
      </c>
      <c r="I66" s="77">
        <f t="shared" si="83"/>
        <v>31598.9</v>
      </c>
      <c r="J66" s="77">
        <f t="shared" si="83"/>
        <v>29050.5</v>
      </c>
      <c r="K66" s="77">
        <f t="shared" si="83"/>
        <v>1613.2</v>
      </c>
      <c r="L66" s="77">
        <f t="shared" si="83"/>
        <v>51.6</v>
      </c>
      <c r="M66" s="77">
        <f t="shared" si="83"/>
        <v>9059.7999999999993</v>
      </c>
      <c r="N66" s="77">
        <f t="shared" si="83"/>
        <v>380.4</v>
      </c>
      <c r="O66" s="77">
        <f t="shared" si="83"/>
        <v>2275.1</v>
      </c>
      <c r="P66" s="77">
        <f t="shared" si="83"/>
        <v>0</v>
      </c>
      <c r="Q66" s="77">
        <f t="shared" si="83"/>
        <v>24198.2</v>
      </c>
      <c r="R66" s="77">
        <f>S66-SUM(G66:Q66)</f>
        <v>1220.1999999999825</v>
      </c>
      <c r="S66" s="77">
        <f>U66</f>
        <v>182813.6</v>
      </c>
      <c r="T66" s="93"/>
      <c r="U66" s="4">
        <v>182813.6</v>
      </c>
    </row>
    <row r="67" spans="1:21" ht="27" customHeight="1" x14ac:dyDescent="0.25">
      <c r="A67" s="337"/>
      <c r="B67" s="338"/>
      <c r="C67" s="315"/>
      <c r="D67" s="329" t="s">
        <v>21</v>
      </c>
      <c r="E67" s="329"/>
      <c r="F67" s="329"/>
      <c r="G67" s="78">
        <f t="shared" ref="G67:R67" si="84">G66-G60</f>
        <v>-150134.59999999998</v>
      </c>
      <c r="H67" s="78">
        <f t="shared" si="84"/>
        <v>-166165.4</v>
      </c>
      <c r="I67" s="78">
        <f t="shared" ref="I67" si="85">I66-I60</f>
        <v>-119890</v>
      </c>
      <c r="J67" s="78">
        <f t="shared" si="84"/>
        <v>-110221.5</v>
      </c>
      <c r="K67" s="78">
        <f t="shared" si="84"/>
        <v>-6120.5</v>
      </c>
      <c r="L67" s="78">
        <f t="shared" si="84"/>
        <v>-195.9</v>
      </c>
      <c r="M67" s="78">
        <f t="shared" si="84"/>
        <v>-34374</v>
      </c>
      <c r="N67" s="78">
        <f t="shared" si="84"/>
        <v>-1443.4</v>
      </c>
      <c r="O67" s="78">
        <f t="shared" si="84"/>
        <v>-8631.9</v>
      </c>
      <c r="P67" s="78">
        <f t="shared" si="84"/>
        <v>0</v>
      </c>
      <c r="Q67" s="78">
        <f t="shared" si="84"/>
        <v>-91810.900000000009</v>
      </c>
      <c r="R67" s="78">
        <f t="shared" si="84"/>
        <v>-4629.9000000000178</v>
      </c>
      <c r="S67" s="78">
        <f t="shared" si="72"/>
        <v>-693618.00000000012</v>
      </c>
      <c r="T67" s="93">
        <f>S66/S60</f>
        <v>0.20858855385862402</v>
      </c>
    </row>
  </sheetData>
  <mergeCells count="67">
    <mergeCell ref="A62:B67"/>
    <mergeCell ref="A61:B61"/>
    <mergeCell ref="B7:B13"/>
    <mergeCell ref="A7:A22"/>
    <mergeCell ref="D57:F57"/>
    <mergeCell ref="A28:A48"/>
    <mergeCell ref="C49:F49"/>
    <mergeCell ref="C50:F50"/>
    <mergeCell ref="C51:F51"/>
    <mergeCell ref="C33:C35"/>
    <mergeCell ref="B28:B29"/>
    <mergeCell ref="B30:B31"/>
    <mergeCell ref="B32:B35"/>
    <mergeCell ref="B36:B37"/>
    <mergeCell ref="B38:B39"/>
    <mergeCell ref="B44:B45"/>
    <mergeCell ref="B46:B48"/>
    <mergeCell ref="C17:C19"/>
    <mergeCell ref="B14:B22"/>
    <mergeCell ref="C61:F61"/>
    <mergeCell ref="A59:A60"/>
    <mergeCell ref="B59:B60"/>
    <mergeCell ref="A50:B57"/>
    <mergeCell ref="A49:B49"/>
    <mergeCell ref="G4:S4"/>
    <mergeCell ref="D65:F65"/>
    <mergeCell ref="D66:F66"/>
    <mergeCell ref="D67:F67"/>
    <mergeCell ref="C66:C67"/>
    <mergeCell ref="D36:F36"/>
    <mergeCell ref="D38:F38"/>
    <mergeCell ref="D44:F44"/>
    <mergeCell ref="D52:F52"/>
    <mergeCell ref="D53:F53"/>
    <mergeCell ref="D54:F54"/>
    <mergeCell ref="T4:T5"/>
    <mergeCell ref="A58:T58"/>
    <mergeCell ref="D4:F4"/>
    <mergeCell ref="C4:C5"/>
    <mergeCell ref="B4:B5"/>
    <mergeCell ref="A4:A5"/>
    <mergeCell ref="B23:B24"/>
    <mergeCell ref="B25:B27"/>
    <mergeCell ref="A23:A27"/>
    <mergeCell ref="D23:F23"/>
    <mergeCell ref="D25:F25"/>
    <mergeCell ref="D28:F28"/>
    <mergeCell ref="D30:F30"/>
    <mergeCell ref="D32:F32"/>
    <mergeCell ref="D55:F55"/>
    <mergeCell ref="D56:F56"/>
    <mergeCell ref="C1:Q1"/>
    <mergeCell ref="D2:M2"/>
    <mergeCell ref="D62:F62"/>
    <mergeCell ref="D63:F63"/>
    <mergeCell ref="D64:F64"/>
    <mergeCell ref="D59:F59"/>
    <mergeCell ref="C52:C53"/>
    <mergeCell ref="C54:C55"/>
    <mergeCell ref="C56:C57"/>
    <mergeCell ref="C62:C63"/>
    <mergeCell ref="C64:C65"/>
    <mergeCell ref="A6:T6"/>
    <mergeCell ref="D7:F7"/>
    <mergeCell ref="D9:F9"/>
    <mergeCell ref="D14:F14"/>
    <mergeCell ref="D16:F16"/>
  </mergeCells>
  <pageMargins left="0.25" right="0.25" top="0.75" bottom="0.75" header="0.3" footer="0.3"/>
  <pageSetup paperSize="8" scale="41" fitToHeight="0" orientation="landscape" r:id="rId1"/>
  <rowBreaks count="2" manualBreakCount="2">
    <brk id="27" max="16383" man="1"/>
    <brk id="5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X50"/>
  <sheetViews>
    <sheetView view="pageBreakPreview" topLeftCell="B34" zoomScale="60" zoomScaleNormal="55" workbookViewId="0">
      <selection activeCell="K11" sqref="K11"/>
    </sheetView>
  </sheetViews>
  <sheetFormatPr defaultRowHeight="15" x14ac:dyDescent="0.25"/>
  <cols>
    <col min="1" max="1" width="26.140625" style="4" customWidth="1"/>
    <col min="2" max="2" width="27.42578125" style="4" customWidth="1"/>
    <col min="3" max="3" width="40.5703125" style="4" customWidth="1"/>
    <col min="4" max="6" width="9" style="4" customWidth="1"/>
    <col min="7" max="7" width="18.28515625" style="4" customWidth="1"/>
    <col min="8" max="10" width="15.42578125" style="4" customWidth="1"/>
    <col min="11" max="11" width="14" style="4" customWidth="1"/>
    <col min="12" max="12" width="12.85546875" style="4" customWidth="1"/>
    <col min="13" max="13" width="12.28515625" style="4" customWidth="1"/>
    <col min="14" max="14" width="8.28515625" style="4" customWidth="1"/>
    <col min="15" max="15" width="11.7109375" style="4" customWidth="1"/>
    <col min="16" max="16" width="15.5703125" style="4" customWidth="1"/>
    <col min="17" max="17" width="13.140625" style="4" customWidth="1"/>
    <col min="18" max="18" width="14" style="4" customWidth="1"/>
    <col min="19" max="19" width="16.42578125" style="4" customWidth="1"/>
    <col min="20" max="23" width="14.85546875" style="4" customWidth="1"/>
    <col min="24" max="24" width="28.140625" style="4" customWidth="1"/>
    <col min="25" max="16384" width="9.140625" style="4"/>
  </cols>
  <sheetData>
    <row r="1" spans="1:23" ht="15" customHeight="1" x14ac:dyDescent="0.25">
      <c r="A1" s="14"/>
      <c r="B1" s="14"/>
      <c r="C1" s="308" t="s">
        <v>242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14"/>
      <c r="S1" s="14"/>
    </row>
    <row r="2" spans="1:23" ht="15" customHeight="1" x14ac:dyDescent="0.25">
      <c r="A2" s="14"/>
      <c r="B2" s="14"/>
      <c r="C2" s="5" t="s">
        <v>0</v>
      </c>
      <c r="D2" s="360" t="s">
        <v>35</v>
      </c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14"/>
    </row>
    <row r="3" spans="1:23" x14ac:dyDescent="0.25">
      <c r="A3" s="14"/>
      <c r="B3" s="14"/>
      <c r="C3" s="6"/>
      <c r="D3" s="6"/>
      <c r="E3" s="6"/>
      <c r="F3" s="6"/>
      <c r="G3" s="6"/>
      <c r="H3" s="6"/>
      <c r="I3" s="194"/>
      <c r="J3" s="6"/>
      <c r="K3" s="6"/>
      <c r="L3" s="6"/>
      <c r="M3" s="6"/>
      <c r="N3" s="6"/>
      <c r="O3" s="15"/>
      <c r="P3" s="15"/>
      <c r="Q3" s="15"/>
      <c r="R3" s="14"/>
      <c r="S3" s="14"/>
    </row>
    <row r="4" spans="1:23" ht="15" customHeight="1" x14ac:dyDescent="0.25">
      <c r="A4" s="323" t="s">
        <v>2</v>
      </c>
      <c r="B4" s="323" t="s">
        <v>54</v>
      </c>
      <c r="C4" s="323" t="s">
        <v>3</v>
      </c>
      <c r="D4" s="324" t="s">
        <v>55</v>
      </c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62"/>
      <c r="T4" s="322" t="s">
        <v>21</v>
      </c>
      <c r="U4" s="179"/>
      <c r="V4" s="179"/>
      <c r="W4" s="179"/>
    </row>
    <row r="5" spans="1:23" x14ac:dyDescent="0.25">
      <c r="A5" s="323"/>
      <c r="B5" s="323"/>
      <c r="C5" s="323"/>
      <c r="D5" s="263" t="s">
        <v>28</v>
      </c>
      <c r="E5" s="263" t="s">
        <v>29</v>
      </c>
      <c r="F5" s="263" t="s">
        <v>241</v>
      </c>
      <c r="G5" s="8" t="s">
        <v>4</v>
      </c>
      <c r="H5" s="8" t="s">
        <v>5</v>
      </c>
      <c r="I5" s="8" t="s">
        <v>115</v>
      </c>
      <c r="J5" s="8" t="s">
        <v>6</v>
      </c>
      <c r="K5" s="8" t="s">
        <v>7</v>
      </c>
      <c r="L5" s="8" t="s">
        <v>8</v>
      </c>
      <c r="M5" s="8" t="s">
        <v>9</v>
      </c>
      <c r="N5" s="8" t="s">
        <v>101</v>
      </c>
      <c r="O5" s="8" t="s">
        <v>11</v>
      </c>
      <c r="P5" s="8" t="s">
        <v>12</v>
      </c>
      <c r="Q5" s="8" t="s">
        <v>13</v>
      </c>
      <c r="R5" s="8" t="s">
        <v>14</v>
      </c>
      <c r="S5" s="69" t="s">
        <v>15</v>
      </c>
      <c r="T5" s="322"/>
      <c r="U5" s="179"/>
      <c r="V5" s="179"/>
      <c r="W5" s="179"/>
    </row>
    <row r="6" spans="1:23" ht="46.5" customHeight="1" x14ac:dyDescent="0.25">
      <c r="A6" s="363" t="s">
        <v>250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5"/>
      <c r="U6" s="180"/>
      <c r="V6" s="180"/>
      <c r="W6" s="180"/>
    </row>
    <row r="7" spans="1:23" ht="52.5" customHeight="1" x14ac:dyDescent="0.25">
      <c r="A7" s="330" t="s">
        <v>88</v>
      </c>
      <c r="B7" s="330" t="s">
        <v>112</v>
      </c>
      <c r="C7" s="17" t="s">
        <v>43</v>
      </c>
      <c r="D7" s="319" t="s">
        <v>36</v>
      </c>
      <c r="E7" s="320"/>
      <c r="F7" s="366"/>
      <c r="G7" s="123">
        <f>Лист1!F152</f>
        <v>253383.42709279183</v>
      </c>
      <c r="H7" s="123">
        <f>Лист1!G152</f>
        <v>270000</v>
      </c>
      <c r="I7" s="123">
        <f>Лист1!H152</f>
        <v>0</v>
      </c>
      <c r="J7" s="123">
        <f>Лист1!I152</f>
        <v>12300000</v>
      </c>
      <c r="K7" s="123">
        <f>Лист1!J152</f>
        <v>0</v>
      </c>
      <c r="L7" s="123">
        <f>Лист1!K152</f>
        <v>0</v>
      </c>
      <c r="M7" s="123">
        <f>Лист1!L152</f>
        <v>0</v>
      </c>
      <c r="N7" s="123">
        <f>Лист1!M152</f>
        <v>0</v>
      </c>
      <c r="O7" s="123">
        <f>Лист1!N152</f>
        <v>0</v>
      </c>
      <c r="P7" s="123">
        <f>Лист1!O152</f>
        <v>0</v>
      </c>
      <c r="Q7" s="123">
        <f>Лист1!P152</f>
        <v>168744.84629498128</v>
      </c>
      <c r="R7" s="123">
        <f>Лист1!Q152</f>
        <v>0</v>
      </c>
      <c r="S7" s="133">
        <f>SUM(G7:R7)</f>
        <v>12992128.273387773</v>
      </c>
      <c r="T7" s="16"/>
      <c r="U7" s="181"/>
      <c r="V7" s="181"/>
      <c r="W7" s="181"/>
    </row>
    <row r="8" spans="1:23" ht="45" customHeight="1" x14ac:dyDescent="0.25">
      <c r="A8" s="331"/>
      <c r="B8" s="331"/>
      <c r="C8" s="376" t="s">
        <v>87</v>
      </c>
      <c r="D8" s="129">
        <v>9</v>
      </c>
      <c r="E8" s="129"/>
      <c r="F8" s="129"/>
      <c r="G8" s="128">
        <f>ROUND($D8*G$7/1000,1)</f>
        <v>2280.5</v>
      </c>
      <c r="H8" s="128">
        <f t="shared" ref="H8:R8" si="0">ROUND($D8*H$7/1000,1)</f>
        <v>2430</v>
      </c>
      <c r="I8" s="128">
        <f t="shared" si="0"/>
        <v>0</v>
      </c>
      <c r="J8" s="128">
        <f t="shared" si="0"/>
        <v>110700</v>
      </c>
      <c r="K8" s="128">
        <f t="shared" si="0"/>
        <v>0</v>
      </c>
      <c r="L8" s="128">
        <f t="shared" si="0"/>
        <v>0</v>
      </c>
      <c r="M8" s="128">
        <f t="shared" si="0"/>
        <v>0</v>
      </c>
      <c r="N8" s="128">
        <f t="shared" si="0"/>
        <v>0</v>
      </c>
      <c r="O8" s="128">
        <f t="shared" si="0"/>
        <v>0</v>
      </c>
      <c r="P8" s="128">
        <f t="shared" si="0"/>
        <v>0</v>
      </c>
      <c r="Q8" s="128">
        <f t="shared" si="0"/>
        <v>1518.7</v>
      </c>
      <c r="R8" s="128">
        <f t="shared" si="0"/>
        <v>0</v>
      </c>
      <c r="S8" s="134">
        <f t="shared" ref="S8:S32" si="1">SUM(G8:R8)</f>
        <v>116929.2</v>
      </c>
      <c r="T8" s="16"/>
      <c r="U8" s="181">
        <v>26990.2</v>
      </c>
      <c r="V8" s="187" t="s">
        <v>98</v>
      </c>
      <c r="W8" s="187" t="s">
        <v>98</v>
      </c>
    </row>
    <row r="9" spans="1:23" ht="45" customHeight="1" x14ac:dyDescent="0.25">
      <c r="A9" s="331"/>
      <c r="B9" s="200"/>
      <c r="C9" s="377"/>
      <c r="D9" s="82"/>
      <c r="E9" s="82">
        <v>10</v>
      </c>
      <c r="F9" s="82"/>
      <c r="G9" s="128">
        <f>ROUND($E9*G$7/1000,1)</f>
        <v>2533.8000000000002</v>
      </c>
      <c r="H9" s="128">
        <f t="shared" ref="H9:R9" si="2">ROUND($E9*H$7/1000,1)</f>
        <v>2700</v>
      </c>
      <c r="I9" s="128">
        <f t="shared" si="2"/>
        <v>0</v>
      </c>
      <c r="J9" s="128">
        <f t="shared" si="2"/>
        <v>123000</v>
      </c>
      <c r="K9" s="128">
        <f t="shared" si="2"/>
        <v>0</v>
      </c>
      <c r="L9" s="128">
        <f t="shared" si="2"/>
        <v>0</v>
      </c>
      <c r="M9" s="128">
        <f t="shared" si="2"/>
        <v>0</v>
      </c>
      <c r="N9" s="128">
        <f t="shared" si="2"/>
        <v>0</v>
      </c>
      <c r="O9" s="128">
        <f t="shared" si="2"/>
        <v>0</v>
      </c>
      <c r="P9" s="128">
        <f t="shared" si="2"/>
        <v>0</v>
      </c>
      <c r="Q9" s="128">
        <f t="shared" si="2"/>
        <v>1687.4</v>
      </c>
      <c r="R9" s="128">
        <f t="shared" si="2"/>
        <v>0</v>
      </c>
      <c r="S9" s="134">
        <f t="shared" ref="S9:S10" si="3">SUM(G9:R9)</f>
        <v>129921.2</v>
      </c>
      <c r="T9" s="16"/>
      <c r="U9" s="181"/>
      <c r="V9" s="264"/>
      <c r="W9" s="264"/>
    </row>
    <row r="10" spans="1:23" ht="45" customHeight="1" x14ac:dyDescent="0.25">
      <c r="A10" s="331"/>
      <c r="B10" s="200"/>
      <c r="C10" s="378"/>
      <c r="D10" s="82"/>
      <c r="E10" s="82"/>
      <c r="F10" s="82">
        <v>10</v>
      </c>
      <c r="G10" s="128">
        <f>ROUND($F10*G$7/1000,1)</f>
        <v>2533.8000000000002</v>
      </c>
      <c r="H10" s="128">
        <f t="shared" ref="H10:R10" si="4">ROUND($F10*H$7/1000,1)</f>
        <v>2700</v>
      </c>
      <c r="I10" s="128">
        <f t="shared" si="4"/>
        <v>0</v>
      </c>
      <c r="J10" s="128">
        <f t="shared" si="4"/>
        <v>123000</v>
      </c>
      <c r="K10" s="128">
        <f t="shared" si="4"/>
        <v>0</v>
      </c>
      <c r="L10" s="128">
        <f t="shared" si="4"/>
        <v>0</v>
      </c>
      <c r="M10" s="128">
        <f t="shared" si="4"/>
        <v>0</v>
      </c>
      <c r="N10" s="128">
        <f t="shared" si="4"/>
        <v>0</v>
      </c>
      <c r="O10" s="128">
        <f t="shared" si="4"/>
        <v>0</v>
      </c>
      <c r="P10" s="128">
        <f t="shared" si="4"/>
        <v>0</v>
      </c>
      <c r="Q10" s="128">
        <f t="shared" si="4"/>
        <v>1687.4</v>
      </c>
      <c r="R10" s="128">
        <f t="shared" si="4"/>
        <v>0</v>
      </c>
      <c r="S10" s="134">
        <f t="shared" si="3"/>
        <v>129921.2</v>
      </c>
      <c r="T10" s="16"/>
      <c r="U10" s="181"/>
      <c r="V10" s="264"/>
      <c r="W10" s="264"/>
    </row>
    <row r="11" spans="1:23" ht="45" customHeight="1" x14ac:dyDescent="0.25">
      <c r="A11" s="331"/>
      <c r="B11" s="330" t="s">
        <v>111</v>
      </c>
      <c r="C11" s="121" t="s">
        <v>37</v>
      </c>
      <c r="D11" s="319" t="s">
        <v>83</v>
      </c>
      <c r="E11" s="320"/>
      <c r="F11" s="321"/>
      <c r="G11" s="79">
        <f>Лист1!F165</f>
        <v>253383.42709279183</v>
      </c>
      <c r="H11" s="79">
        <f>Лист1!G165</f>
        <v>74000000</v>
      </c>
      <c r="I11" s="79">
        <f>Лист1!H165</f>
        <v>0</v>
      </c>
      <c r="J11" s="79">
        <f>Лист1!I165</f>
        <v>15400000</v>
      </c>
      <c r="K11" s="79">
        <f>Лист1!J165</f>
        <v>0</v>
      </c>
      <c r="L11" s="79">
        <f>Лист1!K165</f>
        <v>0</v>
      </c>
      <c r="M11" s="79">
        <f>Лист1!L165</f>
        <v>0</v>
      </c>
      <c r="N11" s="79">
        <f>Лист1!M165</f>
        <v>0</v>
      </c>
      <c r="O11" s="79">
        <f>Лист1!N165</f>
        <v>0</v>
      </c>
      <c r="P11" s="79">
        <f>Лист1!O165</f>
        <v>0</v>
      </c>
      <c r="Q11" s="79">
        <f>Лист1!P165</f>
        <v>168744.84629498128</v>
      </c>
      <c r="R11" s="79">
        <f>Лист1!Q165</f>
        <v>0</v>
      </c>
      <c r="S11" s="135">
        <f t="shared" si="1"/>
        <v>89822128.273387775</v>
      </c>
      <c r="T11" s="16"/>
      <c r="U11" s="181"/>
      <c r="V11" s="181"/>
      <c r="W11" s="181"/>
    </row>
    <row r="12" spans="1:23" ht="30" x14ac:dyDescent="0.25">
      <c r="A12" s="331"/>
      <c r="B12" s="331"/>
      <c r="C12" s="127" t="s">
        <v>84</v>
      </c>
      <c r="D12" s="82">
        <v>4</v>
      </c>
      <c r="E12" s="82">
        <v>4</v>
      </c>
      <c r="F12" s="82">
        <v>4</v>
      </c>
      <c r="G12" s="128">
        <f>ROUND($D12*G11/1000,1)</f>
        <v>1013.5</v>
      </c>
      <c r="H12" s="128">
        <f t="shared" ref="H12:I12" si="5">ROUND($D12*H11/1000,1)</f>
        <v>296000</v>
      </c>
      <c r="I12" s="128">
        <f t="shared" si="5"/>
        <v>0</v>
      </c>
      <c r="J12" s="128">
        <f t="shared" ref="J12" si="6">ROUND($D12*J11/1000,1)</f>
        <v>61600</v>
      </c>
      <c r="K12" s="128">
        <f t="shared" ref="K12" si="7">ROUND($D12*K11/1000,1)</f>
        <v>0</v>
      </c>
      <c r="L12" s="128">
        <f t="shared" ref="L12" si="8">ROUND($D12*L11/1000,1)</f>
        <v>0</v>
      </c>
      <c r="M12" s="128">
        <f t="shared" ref="M12" si="9">ROUND($D12*M11/1000,1)</f>
        <v>0</v>
      </c>
      <c r="N12" s="128">
        <f t="shared" ref="N12" si="10">ROUND($D12*N11/1000,1)</f>
        <v>0</v>
      </c>
      <c r="O12" s="128">
        <f t="shared" ref="O12" si="11">ROUND($D12*O11/1000,1)</f>
        <v>0</v>
      </c>
      <c r="P12" s="128">
        <f t="shared" ref="P12" si="12">ROUND($D12*P11/1000,1)</f>
        <v>0</v>
      </c>
      <c r="Q12" s="128">
        <f t="shared" ref="Q12" si="13">ROUND($D12*Q11/1000,1)</f>
        <v>675</v>
      </c>
      <c r="R12" s="128">
        <f t="shared" ref="R12" si="14">ROUND($D12*R11/1000,1)</f>
        <v>0</v>
      </c>
      <c r="S12" s="136">
        <f>SUM(G12:R12)</f>
        <v>359288.5</v>
      </c>
      <c r="T12" s="16"/>
      <c r="U12" s="181"/>
      <c r="V12" s="181"/>
      <c r="W12" s="181"/>
    </row>
    <row r="13" spans="1:23" ht="120" x14ac:dyDescent="0.25">
      <c r="A13" s="331"/>
      <c r="B13" s="331"/>
      <c r="C13" s="121" t="s">
        <v>38</v>
      </c>
      <c r="D13" s="319" t="s">
        <v>83</v>
      </c>
      <c r="E13" s="320"/>
      <c r="F13" s="321"/>
      <c r="G13" s="79">
        <f>Лист1!F178</f>
        <v>253383.42709279183</v>
      </c>
      <c r="H13" s="79">
        <f>Лист1!G178</f>
        <v>550000</v>
      </c>
      <c r="I13" s="79">
        <f>Лист1!H178</f>
        <v>0</v>
      </c>
      <c r="J13" s="79">
        <f>Лист1!I178</f>
        <v>16700000</v>
      </c>
      <c r="K13" s="79">
        <f>Лист1!J178</f>
        <v>0</v>
      </c>
      <c r="L13" s="79">
        <f>Лист1!K178</f>
        <v>0</v>
      </c>
      <c r="M13" s="79">
        <f>Лист1!L178</f>
        <v>0</v>
      </c>
      <c r="N13" s="79">
        <f>Лист1!M178</f>
        <v>0</v>
      </c>
      <c r="O13" s="79">
        <f>Лист1!N178</f>
        <v>0</v>
      </c>
      <c r="P13" s="79">
        <f>Лист1!O178</f>
        <v>0</v>
      </c>
      <c r="Q13" s="79">
        <f>Лист1!P178</f>
        <v>168744.84629498128</v>
      </c>
      <c r="R13" s="79">
        <f>Лист1!Q178</f>
        <v>0</v>
      </c>
      <c r="S13" s="135">
        <f t="shared" si="1"/>
        <v>17672128.273387771</v>
      </c>
      <c r="T13" s="16"/>
      <c r="U13" s="181"/>
      <c r="V13" s="181"/>
      <c r="W13" s="181"/>
    </row>
    <row r="14" spans="1:23" ht="120" customHeight="1" x14ac:dyDescent="0.25">
      <c r="A14" s="331"/>
      <c r="B14" s="331"/>
      <c r="C14" s="376" t="s">
        <v>85</v>
      </c>
      <c r="D14" s="82">
        <v>72</v>
      </c>
      <c r="E14" s="82"/>
      <c r="F14" s="82"/>
      <c r="G14" s="128">
        <f>ROUND($D14*G13/1000,1)</f>
        <v>18243.599999999999</v>
      </c>
      <c r="H14" s="128">
        <f t="shared" ref="H14:I14" si="15">ROUND($D14*H13/1000,1)</f>
        <v>39600</v>
      </c>
      <c r="I14" s="128">
        <f t="shared" si="15"/>
        <v>0</v>
      </c>
      <c r="J14" s="128">
        <f t="shared" ref="J14" si="16">ROUND($D14*J13/1000,1)</f>
        <v>1202400</v>
      </c>
      <c r="K14" s="128">
        <f t="shared" ref="K14" si="17">ROUND($D14*K13/1000,1)</f>
        <v>0</v>
      </c>
      <c r="L14" s="128">
        <f t="shared" ref="L14" si="18">ROUND($D14*L13/1000,1)</f>
        <v>0</v>
      </c>
      <c r="M14" s="128">
        <f t="shared" ref="M14" si="19">ROUND($D14*M13/1000,1)</f>
        <v>0</v>
      </c>
      <c r="N14" s="128">
        <f t="shared" ref="N14" si="20">ROUND($D14*N13/1000,1)</f>
        <v>0</v>
      </c>
      <c r="O14" s="128">
        <f t="shared" ref="O14" si="21">ROUND($D14*O13/1000,1)</f>
        <v>0</v>
      </c>
      <c r="P14" s="128">
        <f t="shared" ref="P14" si="22">ROUND($D14*P13/1000,1)</f>
        <v>0</v>
      </c>
      <c r="Q14" s="128">
        <f t="shared" ref="Q14" si="23">ROUND($D14*Q13/1000,1)</f>
        <v>12149.6</v>
      </c>
      <c r="R14" s="128">
        <f t="shared" ref="R14" si="24">ROUND($D14*R13/1000,1)</f>
        <v>0</v>
      </c>
      <c r="S14" s="136">
        <f>SUM(G14:R14)</f>
        <v>1272393.2000000002</v>
      </c>
      <c r="T14" s="16"/>
      <c r="U14" s="181"/>
      <c r="V14" s="181"/>
      <c r="W14" s="181"/>
    </row>
    <row r="15" spans="1:23" x14ac:dyDescent="0.25">
      <c r="A15" s="331"/>
      <c r="B15" s="331"/>
      <c r="C15" s="377"/>
      <c r="D15" s="265"/>
      <c r="E15" s="266">
        <v>71</v>
      </c>
      <c r="F15" s="267"/>
      <c r="G15" s="128">
        <f>ROUND($E15*G13/1000,1)</f>
        <v>17990.2</v>
      </c>
      <c r="H15" s="128">
        <f t="shared" ref="H15:R15" si="25">ROUND($E15*H13/1000,1)</f>
        <v>39050</v>
      </c>
      <c r="I15" s="128">
        <f t="shared" si="25"/>
        <v>0</v>
      </c>
      <c r="J15" s="128">
        <f t="shared" si="25"/>
        <v>1185700</v>
      </c>
      <c r="K15" s="128">
        <f t="shared" si="25"/>
        <v>0</v>
      </c>
      <c r="L15" s="128">
        <f t="shared" si="25"/>
        <v>0</v>
      </c>
      <c r="M15" s="128">
        <f t="shared" si="25"/>
        <v>0</v>
      </c>
      <c r="N15" s="128">
        <f t="shared" si="25"/>
        <v>0</v>
      </c>
      <c r="O15" s="128">
        <f t="shared" si="25"/>
        <v>0</v>
      </c>
      <c r="P15" s="128">
        <f t="shared" si="25"/>
        <v>0</v>
      </c>
      <c r="Q15" s="128">
        <f t="shared" si="25"/>
        <v>11980.9</v>
      </c>
      <c r="R15" s="128">
        <f t="shared" si="25"/>
        <v>0</v>
      </c>
      <c r="S15" s="136">
        <f t="shared" ref="S15:S16" si="26">SUM(G15:R15)</f>
        <v>1254721.0999999999</v>
      </c>
      <c r="T15" s="16"/>
      <c r="U15" s="181"/>
      <c r="V15" s="181"/>
      <c r="W15" s="181"/>
    </row>
    <row r="16" spans="1:23" x14ac:dyDescent="0.25">
      <c r="A16" s="331"/>
      <c r="B16" s="331"/>
      <c r="C16" s="378"/>
      <c r="D16" s="265"/>
      <c r="E16" s="266"/>
      <c r="F16" s="267">
        <v>72</v>
      </c>
      <c r="G16" s="128">
        <f>ROUND($F16*G13/1000,1)</f>
        <v>18243.599999999999</v>
      </c>
      <c r="H16" s="128">
        <f t="shared" ref="H16:R16" si="27">ROUND($F16*H13/1000,1)</f>
        <v>39600</v>
      </c>
      <c r="I16" s="128">
        <f t="shared" si="27"/>
        <v>0</v>
      </c>
      <c r="J16" s="128">
        <f t="shared" si="27"/>
        <v>1202400</v>
      </c>
      <c r="K16" s="128">
        <f t="shared" si="27"/>
        <v>0</v>
      </c>
      <c r="L16" s="128">
        <f t="shared" si="27"/>
        <v>0</v>
      </c>
      <c r="M16" s="128">
        <f t="shared" si="27"/>
        <v>0</v>
      </c>
      <c r="N16" s="128">
        <f t="shared" si="27"/>
        <v>0</v>
      </c>
      <c r="O16" s="128">
        <f t="shared" si="27"/>
        <v>0</v>
      </c>
      <c r="P16" s="128">
        <f t="shared" si="27"/>
        <v>0</v>
      </c>
      <c r="Q16" s="128">
        <f t="shared" si="27"/>
        <v>12149.6</v>
      </c>
      <c r="R16" s="128">
        <f t="shared" si="27"/>
        <v>0</v>
      </c>
      <c r="S16" s="136">
        <f t="shared" si="26"/>
        <v>1272393.2000000002</v>
      </c>
      <c r="T16" s="16"/>
      <c r="U16" s="181"/>
      <c r="V16" s="181"/>
      <c r="W16" s="181"/>
    </row>
    <row r="17" spans="1:24" ht="47.25" customHeight="1" x14ac:dyDescent="0.25">
      <c r="A17" s="331"/>
      <c r="B17" s="331"/>
      <c r="C17" s="121" t="s">
        <v>39</v>
      </c>
      <c r="D17" s="319" t="s">
        <v>83</v>
      </c>
      <c r="E17" s="320"/>
      <c r="F17" s="321"/>
      <c r="G17" s="79">
        <f>Лист1!F193</f>
        <v>253383.42709279183</v>
      </c>
      <c r="H17" s="79">
        <f>Лист1!G193</f>
        <v>186810</v>
      </c>
      <c r="I17" s="79">
        <f>Лист1!H193</f>
        <v>0</v>
      </c>
      <c r="J17" s="79">
        <f>Лист1!I193</f>
        <v>1521880</v>
      </c>
      <c r="K17" s="79">
        <f>Лист1!J193</f>
        <v>0</v>
      </c>
      <c r="L17" s="79">
        <f>Лист1!K193</f>
        <v>0</v>
      </c>
      <c r="M17" s="79">
        <f>Лист1!L193</f>
        <v>0</v>
      </c>
      <c r="N17" s="79">
        <f>Лист1!M193</f>
        <v>0</v>
      </c>
      <c r="O17" s="79">
        <f>Лист1!N193</f>
        <v>0</v>
      </c>
      <c r="P17" s="79">
        <f>Лист1!O193</f>
        <v>0</v>
      </c>
      <c r="Q17" s="79">
        <f>Лист1!P193</f>
        <v>168744.84629498128</v>
      </c>
      <c r="R17" s="79">
        <f>Лист1!Q193</f>
        <v>0</v>
      </c>
      <c r="S17" s="135">
        <f t="shared" si="1"/>
        <v>2130818.273387773</v>
      </c>
      <c r="T17" s="16"/>
      <c r="U17" s="181"/>
      <c r="V17" s="181"/>
      <c r="W17" s="181"/>
    </row>
    <row r="18" spans="1:24" ht="45" x14ac:dyDescent="0.25">
      <c r="A18" s="331"/>
      <c r="B18" s="331"/>
      <c r="C18" s="127" t="s">
        <v>86</v>
      </c>
      <c r="D18" s="82">
        <v>34</v>
      </c>
      <c r="E18" s="82">
        <v>34</v>
      </c>
      <c r="F18" s="82">
        <v>34</v>
      </c>
      <c r="G18" s="128">
        <f>ROUND($D18*G17/1000,1)</f>
        <v>8615</v>
      </c>
      <c r="H18" s="128">
        <f t="shared" ref="H18:I18" si="28">ROUND($D18*H17/1000,1)</f>
        <v>6351.5</v>
      </c>
      <c r="I18" s="128">
        <f t="shared" si="28"/>
        <v>0</v>
      </c>
      <c r="J18" s="128">
        <f t="shared" ref="J18" si="29">ROUND($D18*J17/1000,1)</f>
        <v>51743.9</v>
      </c>
      <c r="K18" s="128">
        <f t="shared" ref="K18" si="30">ROUND($D18*K17/1000,1)</f>
        <v>0</v>
      </c>
      <c r="L18" s="128">
        <f t="shared" ref="L18" si="31">ROUND($D18*L17/1000,1)</f>
        <v>0</v>
      </c>
      <c r="M18" s="128">
        <f t="shared" ref="M18" si="32">ROUND($D18*M17/1000,1)</f>
        <v>0</v>
      </c>
      <c r="N18" s="128">
        <f t="shared" ref="N18" si="33">ROUND($D18*N17/1000,1)</f>
        <v>0</v>
      </c>
      <c r="O18" s="128">
        <f t="shared" ref="O18" si="34">ROUND($D18*O17/1000,1)</f>
        <v>0</v>
      </c>
      <c r="P18" s="128">
        <f t="shared" ref="P18" si="35">ROUND($D18*P17/1000,1)</f>
        <v>0</v>
      </c>
      <c r="Q18" s="128">
        <f t="shared" ref="Q18" si="36">ROUND($D18*Q17/1000,1)</f>
        <v>5737.3</v>
      </c>
      <c r="R18" s="128">
        <f t="shared" ref="R18" si="37">ROUND($D18*R17/1000,1)</f>
        <v>0</v>
      </c>
      <c r="S18" s="136">
        <f t="shared" si="1"/>
        <v>72447.7</v>
      </c>
      <c r="T18" s="16"/>
      <c r="U18" s="181"/>
      <c r="V18" s="181"/>
      <c r="W18" s="181"/>
    </row>
    <row r="19" spans="1:24" x14ac:dyDescent="0.25">
      <c r="A19" s="332"/>
      <c r="B19" s="332"/>
      <c r="C19" s="12" t="s">
        <v>58</v>
      </c>
      <c r="D19" s="18">
        <f>D12+D14+D18</f>
        <v>110</v>
      </c>
      <c r="E19" s="18"/>
      <c r="F19" s="18"/>
      <c r="G19" s="20">
        <f>G12+G14+G18</f>
        <v>27872.1</v>
      </c>
      <c r="H19" s="20">
        <f>H12+H14+H18</f>
        <v>341951.5</v>
      </c>
      <c r="I19" s="20">
        <f t="shared" ref="I19" si="38">I12+I14+I18</f>
        <v>0</v>
      </c>
      <c r="J19" s="20">
        <f t="shared" ref="J19:S19" si="39">J12+J14+J18</f>
        <v>1315743.8999999999</v>
      </c>
      <c r="K19" s="20">
        <f t="shared" si="39"/>
        <v>0</v>
      </c>
      <c r="L19" s="20">
        <f t="shared" si="39"/>
        <v>0</v>
      </c>
      <c r="M19" s="20">
        <f t="shared" si="39"/>
        <v>0</v>
      </c>
      <c r="N19" s="20">
        <f t="shared" si="39"/>
        <v>0</v>
      </c>
      <c r="O19" s="20">
        <f t="shared" si="39"/>
        <v>0</v>
      </c>
      <c r="P19" s="20">
        <f t="shared" si="39"/>
        <v>0</v>
      </c>
      <c r="Q19" s="20">
        <f t="shared" si="39"/>
        <v>18561.900000000001</v>
      </c>
      <c r="R19" s="20">
        <f t="shared" si="39"/>
        <v>0</v>
      </c>
      <c r="S19" s="70">
        <f t="shared" si="39"/>
        <v>1704129.4000000001</v>
      </c>
      <c r="T19" s="16"/>
      <c r="U19" s="181">
        <v>730924.7</v>
      </c>
      <c r="V19" s="187" t="s">
        <v>99</v>
      </c>
      <c r="W19" s="187" t="s">
        <v>100</v>
      </c>
      <c r="X19" s="4" t="s">
        <v>97</v>
      </c>
    </row>
    <row r="20" spans="1:24" x14ac:dyDescent="0.25">
      <c r="A20" s="268"/>
      <c r="B20" s="269"/>
      <c r="C20" s="12" t="s">
        <v>59</v>
      </c>
      <c r="D20" s="18"/>
      <c r="E20" s="18">
        <f>E12+E15+E18</f>
        <v>109</v>
      </c>
      <c r="F20" s="18"/>
      <c r="G20" s="20">
        <f>G12+G15+G18</f>
        <v>27618.7</v>
      </c>
      <c r="H20" s="20">
        <f t="shared" ref="H20:R20" si="40">H12+H15+H18</f>
        <v>341401.5</v>
      </c>
      <c r="I20" s="20">
        <f t="shared" si="40"/>
        <v>0</v>
      </c>
      <c r="J20" s="20">
        <f t="shared" si="40"/>
        <v>1299043.8999999999</v>
      </c>
      <c r="K20" s="20">
        <f t="shared" si="40"/>
        <v>0</v>
      </c>
      <c r="L20" s="20">
        <f t="shared" si="40"/>
        <v>0</v>
      </c>
      <c r="M20" s="20">
        <f t="shared" si="40"/>
        <v>0</v>
      </c>
      <c r="N20" s="20">
        <f t="shared" si="40"/>
        <v>0</v>
      </c>
      <c r="O20" s="20">
        <f t="shared" si="40"/>
        <v>0</v>
      </c>
      <c r="P20" s="20">
        <f t="shared" si="40"/>
        <v>0</v>
      </c>
      <c r="Q20" s="20">
        <f t="shared" si="40"/>
        <v>18393.2</v>
      </c>
      <c r="R20" s="20">
        <f t="shared" si="40"/>
        <v>0</v>
      </c>
      <c r="S20" s="70">
        <f t="shared" ref="S20:S21" si="41">S13+S15+S19</f>
        <v>20630978.773387771</v>
      </c>
      <c r="T20" s="16"/>
      <c r="U20" s="181"/>
      <c r="V20" s="264"/>
      <c r="W20" s="264"/>
    </row>
    <row r="21" spans="1:24" x14ac:dyDescent="0.25">
      <c r="A21" s="268"/>
      <c r="B21" s="269"/>
      <c r="C21" s="12" t="s">
        <v>239</v>
      </c>
      <c r="D21" s="18"/>
      <c r="E21" s="18"/>
      <c r="F21" s="18">
        <f>F12+F16+F18</f>
        <v>110</v>
      </c>
      <c r="G21" s="20">
        <f>G12+G16+G18</f>
        <v>27872.1</v>
      </c>
      <c r="H21" s="20">
        <f t="shared" ref="H21:R21" si="42">H12+H16+H18</f>
        <v>341951.5</v>
      </c>
      <c r="I21" s="20">
        <f t="shared" si="42"/>
        <v>0</v>
      </c>
      <c r="J21" s="20">
        <f t="shared" si="42"/>
        <v>1315743.8999999999</v>
      </c>
      <c r="K21" s="20">
        <f t="shared" si="42"/>
        <v>0</v>
      </c>
      <c r="L21" s="20">
        <f t="shared" si="42"/>
        <v>0</v>
      </c>
      <c r="M21" s="20">
        <f t="shared" si="42"/>
        <v>0</v>
      </c>
      <c r="N21" s="20">
        <f t="shared" si="42"/>
        <v>0</v>
      </c>
      <c r="O21" s="20">
        <f t="shared" si="42"/>
        <v>0</v>
      </c>
      <c r="P21" s="20">
        <f t="shared" si="42"/>
        <v>0</v>
      </c>
      <c r="Q21" s="20">
        <f t="shared" si="42"/>
        <v>18561.900000000001</v>
      </c>
      <c r="R21" s="20">
        <f t="shared" si="42"/>
        <v>0</v>
      </c>
      <c r="S21" s="70">
        <f t="shared" si="41"/>
        <v>23175765.173387773</v>
      </c>
      <c r="T21" s="16"/>
      <c r="U21" s="181"/>
      <c r="V21" s="264"/>
      <c r="W21" s="264"/>
    </row>
    <row r="22" spans="1:24" ht="45" customHeight="1" x14ac:dyDescent="0.25">
      <c r="A22" s="367" t="s">
        <v>249</v>
      </c>
      <c r="B22" s="368"/>
      <c r="C22" s="349" t="s">
        <v>66</v>
      </c>
      <c r="D22" s="349"/>
      <c r="E22" s="349"/>
      <c r="F22" s="349"/>
      <c r="G22" s="113">
        <f>G8+G19</f>
        <v>30152.6</v>
      </c>
      <c r="H22" s="113">
        <f t="shared" ref="H22:R22" si="43">H8+H19</f>
        <v>344381.5</v>
      </c>
      <c r="I22" s="113">
        <f t="shared" si="43"/>
        <v>0</v>
      </c>
      <c r="J22" s="113">
        <f t="shared" si="43"/>
        <v>1426443.9</v>
      </c>
      <c r="K22" s="113">
        <f t="shared" si="43"/>
        <v>0</v>
      </c>
      <c r="L22" s="113">
        <f t="shared" si="43"/>
        <v>0</v>
      </c>
      <c r="M22" s="113">
        <f t="shared" si="43"/>
        <v>0</v>
      </c>
      <c r="N22" s="113">
        <f t="shared" si="43"/>
        <v>0</v>
      </c>
      <c r="O22" s="113">
        <f t="shared" si="43"/>
        <v>0</v>
      </c>
      <c r="P22" s="113">
        <f t="shared" si="43"/>
        <v>0</v>
      </c>
      <c r="Q22" s="113">
        <f t="shared" si="43"/>
        <v>20080.600000000002</v>
      </c>
      <c r="R22" s="113">
        <f t="shared" si="43"/>
        <v>0</v>
      </c>
      <c r="S22" s="137">
        <f>SUM(G22:R22)</f>
        <v>1821058.6</v>
      </c>
      <c r="T22" s="16"/>
      <c r="U22" s="181"/>
      <c r="V22" s="181"/>
      <c r="W22" s="181"/>
    </row>
    <row r="23" spans="1:24" ht="45" customHeight="1" x14ac:dyDescent="0.25">
      <c r="A23" s="369"/>
      <c r="B23" s="370"/>
      <c r="C23" s="349" t="s">
        <v>67</v>
      </c>
      <c r="D23" s="349"/>
      <c r="E23" s="349"/>
      <c r="F23" s="349"/>
      <c r="G23" s="113">
        <f>G9+G20</f>
        <v>30152.5</v>
      </c>
      <c r="H23" s="113">
        <f t="shared" ref="H23:R23" si="44">H9+H20</f>
        <v>344101.5</v>
      </c>
      <c r="I23" s="113">
        <f t="shared" si="44"/>
        <v>0</v>
      </c>
      <c r="J23" s="113">
        <f t="shared" si="44"/>
        <v>1422043.9</v>
      </c>
      <c r="K23" s="113">
        <f t="shared" si="44"/>
        <v>0</v>
      </c>
      <c r="L23" s="113">
        <f t="shared" si="44"/>
        <v>0</v>
      </c>
      <c r="M23" s="113">
        <f t="shared" si="44"/>
        <v>0</v>
      </c>
      <c r="N23" s="113">
        <f t="shared" si="44"/>
        <v>0</v>
      </c>
      <c r="O23" s="113">
        <f t="shared" si="44"/>
        <v>0</v>
      </c>
      <c r="P23" s="113">
        <f t="shared" si="44"/>
        <v>0</v>
      </c>
      <c r="Q23" s="113">
        <f t="shared" si="44"/>
        <v>20080.600000000002</v>
      </c>
      <c r="R23" s="113">
        <f t="shared" si="44"/>
        <v>0</v>
      </c>
      <c r="S23" s="137">
        <f t="shared" ref="S23:S24" si="45">SUM(G23:R23)</f>
        <v>1816378.5</v>
      </c>
      <c r="T23" s="16"/>
      <c r="U23" s="181"/>
      <c r="V23" s="181"/>
      <c r="W23" s="181"/>
    </row>
    <row r="24" spans="1:24" ht="45" customHeight="1" x14ac:dyDescent="0.25">
      <c r="A24" s="369"/>
      <c r="B24" s="370"/>
      <c r="C24" s="349" t="s">
        <v>238</v>
      </c>
      <c r="D24" s="349"/>
      <c r="E24" s="349"/>
      <c r="F24" s="349"/>
      <c r="G24" s="113">
        <f>G10+G21</f>
        <v>30405.899999999998</v>
      </c>
      <c r="H24" s="113">
        <f t="shared" ref="H24:R24" si="46">H10+H21</f>
        <v>344651.5</v>
      </c>
      <c r="I24" s="113">
        <f t="shared" si="46"/>
        <v>0</v>
      </c>
      <c r="J24" s="113">
        <f t="shared" si="46"/>
        <v>1438743.9</v>
      </c>
      <c r="K24" s="113">
        <f t="shared" si="46"/>
        <v>0</v>
      </c>
      <c r="L24" s="113">
        <f t="shared" si="46"/>
        <v>0</v>
      </c>
      <c r="M24" s="113">
        <f t="shared" si="46"/>
        <v>0</v>
      </c>
      <c r="N24" s="113">
        <f t="shared" si="46"/>
        <v>0</v>
      </c>
      <c r="O24" s="113">
        <f t="shared" si="46"/>
        <v>0</v>
      </c>
      <c r="P24" s="113">
        <f t="shared" si="46"/>
        <v>0</v>
      </c>
      <c r="Q24" s="113">
        <f t="shared" si="46"/>
        <v>20249.300000000003</v>
      </c>
      <c r="R24" s="113">
        <f t="shared" si="46"/>
        <v>0</v>
      </c>
      <c r="S24" s="137">
        <f t="shared" si="45"/>
        <v>1834050.5999999999</v>
      </c>
      <c r="T24" s="16"/>
      <c r="U24" s="181"/>
      <c r="V24" s="181"/>
      <c r="W24" s="181"/>
    </row>
    <row r="25" spans="1:24" ht="33.75" customHeight="1" x14ac:dyDescent="0.25">
      <c r="A25" s="369"/>
      <c r="B25" s="370"/>
      <c r="C25" s="313" t="s">
        <v>28</v>
      </c>
      <c r="D25" s="310" t="s">
        <v>20</v>
      </c>
      <c r="E25" s="310"/>
      <c r="F25" s="310"/>
      <c r="G25" s="130">
        <f>ROUND(G$22*$T26,1)</f>
        <v>12549.4</v>
      </c>
      <c r="H25" s="130">
        <f t="shared" ref="H25" si="47">ROUND(H$22*$T26,1)</f>
        <v>143329.70000000001</v>
      </c>
      <c r="I25" s="130">
        <f t="shared" ref="I25" si="48">ROUND(I$22*$T26,1)</f>
        <v>0</v>
      </c>
      <c r="J25" s="130">
        <f t="shared" ref="J25" si="49">ROUND(J$22*$T26,1)</f>
        <v>593678.4</v>
      </c>
      <c r="K25" s="130">
        <f t="shared" ref="K25" si="50">ROUND(K$22*$T26,1)</f>
        <v>0</v>
      </c>
      <c r="L25" s="130">
        <f t="shared" ref="L25" si="51">ROUND(L$22*$T26,1)</f>
        <v>0</v>
      </c>
      <c r="M25" s="130">
        <f t="shared" ref="M25" si="52">ROUND(M$22*$T26,1)</f>
        <v>0</v>
      </c>
      <c r="N25" s="130">
        <f t="shared" ref="N25" si="53">ROUND(N$22*$T26,1)</f>
        <v>0</v>
      </c>
      <c r="O25" s="130">
        <f t="shared" ref="O25" si="54">ROUND(O$22*$T26,1)</f>
        <v>0</v>
      </c>
      <c r="P25" s="130">
        <f t="shared" ref="P25" si="55">ROUND(P$22*$T26,1)</f>
        <v>0</v>
      </c>
      <c r="Q25" s="130">
        <f t="shared" ref="Q25" si="56">ROUND(Q$22*$T26,1)</f>
        <v>8357.4</v>
      </c>
      <c r="R25" s="130">
        <f t="shared" ref="R25" si="57">ROUND(R$22*$T26,1)</f>
        <v>0</v>
      </c>
      <c r="S25" s="138">
        <f>U25</f>
        <v>757914.9</v>
      </c>
      <c r="T25" s="29"/>
      <c r="U25" s="182">
        <v>757914.9</v>
      </c>
      <c r="V25" s="182"/>
      <c r="W25" s="182"/>
    </row>
    <row r="26" spans="1:24" ht="33.75" customHeight="1" x14ac:dyDescent="0.25">
      <c r="A26" s="369"/>
      <c r="B26" s="370"/>
      <c r="C26" s="313"/>
      <c r="D26" s="373" t="s">
        <v>21</v>
      </c>
      <c r="E26" s="373"/>
      <c r="F26" s="373"/>
      <c r="G26" s="143">
        <f>G25-G22</f>
        <v>-17603.199999999997</v>
      </c>
      <c r="H26" s="143">
        <f t="shared" ref="H26:R26" si="58">H25-H22</f>
        <v>-201051.8</v>
      </c>
      <c r="I26" s="143">
        <f t="shared" si="58"/>
        <v>0</v>
      </c>
      <c r="J26" s="143">
        <f t="shared" si="58"/>
        <v>-832765.49999999988</v>
      </c>
      <c r="K26" s="143">
        <f t="shared" si="58"/>
        <v>0</v>
      </c>
      <c r="L26" s="143">
        <f t="shared" si="58"/>
        <v>0</v>
      </c>
      <c r="M26" s="143">
        <f t="shared" si="58"/>
        <v>0</v>
      </c>
      <c r="N26" s="143">
        <f t="shared" si="58"/>
        <v>0</v>
      </c>
      <c r="O26" s="143">
        <f t="shared" si="58"/>
        <v>0</v>
      </c>
      <c r="P26" s="143">
        <f t="shared" si="58"/>
        <v>0</v>
      </c>
      <c r="Q26" s="143">
        <f t="shared" si="58"/>
        <v>-11723.200000000003</v>
      </c>
      <c r="R26" s="143">
        <f t="shared" si="58"/>
        <v>0</v>
      </c>
      <c r="S26" s="144">
        <f t="shared" si="1"/>
        <v>-1063143.7</v>
      </c>
      <c r="T26" s="33">
        <f>S25/S22</f>
        <v>0.41619467929258291</v>
      </c>
      <c r="U26" s="183"/>
      <c r="V26" s="183"/>
      <c r="W26" s="183"/>
    </row>
    <row r="27" spans="1:24" ht="33.75" customHeight="1" x14ac:dyDescent="0.25">
      <c r="A27" s="369"/>
      <c r="B27" s="370"/>
      <c r="C27" s="314" t="s">
        <v>29</v>
      </c>
      <c r="D27" s="311" t="s">
        <v>20</v>
      </c>
      <c r="E27" s="311"/>
      <c r="F27" s="311"/>
      <c r="G27" s="131">
        <f>ROUND(G$23*$T28,1)</f>
        <v>12797.4</v>
      </c>
      <c r="H27" s="131">
        <f t="shared" ref="H27:R27" si="59">ROUND(H$23*$T28,1)</f>
        <v>146044.5</v>
      </c>
      <c r="I27" s="131">
        <f t="shared" si="59"/>
        <v>0</v>
      </c>
      <c r="J27" s="131">
        <f t="shared" si="59"/>
        <v>603547.69999999995</v>
      </c>
      <c r="K27" s="131">
        <f t="shared" si="59"/>
        <v>0</v>
      </c>
      <c r="L27" s="131">
        <f t="shared" si="59"/>
        <v>0</v>
      </c>
      <c r="M27" s="131">
        <f t="shared" si="59"/>
        <v>0</v>
      </c>
      <c r="N27" s="131">
        <f t="shared" si="59"/>
        <v>0</v>
      </c>
      <c r="O27" s="131">
        <f t="shared" si="59"/>
        <v>0</v>
      </c>
      <c r="P27" s="131">
        <f t="shared" si="59"/>
        <v>0</v>
      </c>
      <c r="Q27" s="131">
        <f t="shared" si="59"/>
        <v>8522.7000000000007</v>
      </c>
      <c r="R27" s="131">
        <f t="shared" si="59"/>
        <v>0</v>
      </c>
      <c r="S27" s="139">
        <f>U27</f>
        <v>772898.6</v>
      </c>
      <c r="T27" s="88"/>
      <c r="U27" s="184">
        <v>772898.6</v>
      </c>
      <c r="V27" s="184"/>
      <c r="W27" s="184"/>
    </row>
    <row r="28" spans="1:24" ht="33.75" customHeight="1" x14ac:dyDescent="0.25">
      <c r="A28" s="369"/>
      <c r="B28" s="370"/>
      <c r="C28" s="314"/>
      <c r="D28" s="374" t="s">
        <v>21</v>
      </c>
      <c r="E28" s="374"/>
      <c r="F28" s="374"/>
      <c r="G28" s="145">
        <f>G27-G23</f>
        <v>-17355.099999999999</v>
      </c>
      <c r="H28" s="145">
        <f t="shared" ref="H28:R28" si="60">H27-H23</f>
        <v>-198057</v>
      </c>
      <c r="I28" s="145">
        <f t="shared" si="60"/>
        <v>0</v>
      </c>
      <c r="J28" s="145">
        <f t="shared" si="60"/>
        <v>-818496.2</v>
      </c>
      <c r="K28" s="145">
        <f t="shared" si="60"/>
        <v>0</v>
      </c>
      <c r="L28" s="145">
        <f t="shared" si="60"/>
        <v>0</v>
      </c>
      <c r="M28" s="145">
        <f t="shared" si="60"/>
        <v>0</v>
      </c>
      <c r="N28" s="145">
        <f t="shared" si="60"/>
        <v>0</v>
      </c>
      <c r="O28" s="145">
        <f t="shared" si="60"/>
        <v>0</v>
      </c>
      <c r="P28" s="145">
        <f t="shared" si="60"/>
        <v>0</v>
      </c>
      <c r="Q28" s="145">
        <f t="shared" si="60"/>
        <v>-11557.900000000001</v>
      </c>
      <c r="R28" s="145">
        <f t="shared" si="60"/>
        <v>0</v>
      </c>
      <c r="S28" s="146">
        <f t="shared" si="1"/>
        <v>-1045466.2</v>
      </c>
      <c r="T28" s="88">
        <f>S27/S22</f>
        <v>0.424422695678217</v>
      </c>
      <c r="U28" s="184"/>
      <c r="V28" s="184"/>
      <c r="W28" s="184"/>
    </row>
    <row r="29" spans="1:24" ht="33.75" customHeight="1" x14ac:dyDescent="0.25">
      <c r="A29" s="369"/>
      <c r="B29" s="370"/>
      <c r="C29" s="315" t="s">
        <v>241</v>
      </c>
      <c r="D29" s="329" t="s">
        <v>20</v>
      </c>
      <c r="E29" s="329"/>
      <c r="F29" s="329"/>
      <c r="G29" s="132">
        <f>ROUND(G$24*$T30,1)</f>
        <v>12933.7</v>
      </c>
      <c r="H29" s="132">
        <f t="shared" ref="H29:R29" si="61">ROUND(H$24*$T30,1)</f>
        <v>146604.29999999999</v>
      </c>
      <c r="I29" s="132">
        <f t="shared" si="61"/>
        <v>0</v>
      </c>
      <c r="J29" s="132">
        <f t="shared" si="61"/>
        <v>611998</v>
      </c>
      <c r="K29" s="132">
        <f t="shared" si="61"/>
        <v>0</v>
      </c>
      <c r="L29" s="132">
        <f t="shared" si="61"/>
        <v>0</v>
      </c>
      <c r="M29" s="132">
        <f t="shared" si="61"/>
        <v>0</v>
      </c>
      <c r="N29" s="132">
        <f t="shared" si="61"/>
        <v>0</v>
      </c>
      <c r="O29" s="132">
        <f t="shared" si="61"/>
        <v>0</v>
      </c>
      <c r="P29" s="132">
        <f t="shared" si="61"/>
        <v>0</v>
      </c>
      <c r="Q29" s="132">
        <f t="shared" si="61"/>
        <v>8613.4</v>
      </c>
      <c r="R29" s="132">
        <f t="shared" si="61"/>
        <v>0</v>
      </c>
      <c r="S29" s="140">
        <f>U29</f>
        <v>774623.1</v>
      </c>
      <c r="T29" s="91"/>
      <c r="U29" s="185">
        <v>774623.1</v>
      </c>
      <c r="V29" s="185"/>
      <c r="W29" s="185"/>
    </row>
    <row r="30" spans="1:24" ht="33.75" customHeight="1" x14ac:dyDescent="0.25">
      <c r="A30" s="371"/>
      <c r="B30" s="372"/>
      <c r="C30" s="315"/>
      <c r="D30" s="375" t="s">
        <v>21</v>
      </c>
      <c r="E30" s="375"/>
      <c r="F30" s="375"/>
      <c r="G30" s="147">
        <f>G29-G24</f>
        <v>-17472.199999999997</v>
      </c>
      <c r="H30" s="147">
        <f t="shared" ref="H30:R30" si="62">H29-H24</f>
        <v>-198047.2</v>
      </c>
      <c r="I30" s="147">
        <f t="shared" si="62"/>
        <v>0</v>
      </c>
      <c r="J30" s="147">
        <f t="shared" si="62"/>
        <v>-826745.89999999991</v>
      </c>
      <c r="K30" s="147">
        <f t="shared" si="62"/>
        <v>0</v>
      </c>
      <c r="L30" s="147">
        <f t="shared" si="62"/>
        <v>0</v>
      </c>
      <c r="M30" s="147">
        <f t="shared" si="62"/>
        <v>0</v>
      </c>
      <c r="N30" s="147">
        <f t="shared" si="62"/>
        <v>0</v>
      </c>
      <c r="O30" s="147">
        <f t="shared" si="62"/>
        <v>0</v>
      </c>
      <c r="P30" s="147">
        <f t="shared" si="62"/>
        <v>0</v>
      </c>
      <c r="Q30" s="147">
        <f t="shared" si="62"/>
        <v>-11635.900000000003</v>
      </c>
      <c r="R30" s="147">
        <f t="shared" si="62"/>
        <v>0</v>
      </c>
      <c r="S30" s="148">
        <f t="shared" si="1"/>
        <v>-1053901.2</v>
      </c>
      <c r="T30" s="91">
        <f>S29/S22</f>
        <v>0.42536967234332818</v>
      </c>
      <c r="U30" s="185"/>
      <c r="V30" s="185"/>
      <c r="W30" s="185"/>
    </row>
    <row r="31" spans="1:24" ht="33.75" customHeight="1" x14ac:dyDescent="0.25">
      <c r="A31" s="357" t="s">
        <v>246</v>
      </c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8"/>
      <c r="P31" s="358"/>
      <c r="Q31" s="358"/>
      <c r="R31" s="358"/>
      <c r="S31" s="358"/>
      <c r="T31" s="359"/>
      <c r="U31" s="186"/>
      <c r="V31" s="186"/>
      <c r="W31" s="186"/>
    </row>
    <row r="32" spans="1:24" ht="54.75" customHeight="1" x14ac:dyDescent="0.25">
      <c r="A32" s="330" t="s">
        <v>89</v>
      </c>
      <c r="B32" s="330" t="s">
        <v>102</v>
      </c>
      <c r="C32" s="9" t="s">
        <v>30</v>
      </c>
      <c r="D32" s="319" t="s">
        <v>83</v>
      </c>
      <c r="E32" s="320"/>
      <c r="F32" s="321"/>
      <c r="G32" s="79">
        <f>Лист1!F136</f>
        <v>253383.42709279183</v>
      </c>
      <c r="H32" s="79">
        <f>Лист1!G136</f>
        <v>370000</v>
      </c>
      <c r="I32" s="79">
        <f>Лист1!H136</f>
        <v>0</v>
      </c>
      <c r="J32" s="79">
        <f>Лист1!I136</f>
        <v>19926290</v>
      </c>
      <c r="K32" s="79">
        <f>Лист1!J136</f>
        <v>0</v>
      </c>
      <c r="L32" s="79">
        <f>Лист1!K136</f>
        <v>0</v>
      </c>
      <c r="M32" s="79">
        <f>Лист1!L136</f>
        <v>0</v>
      </c>
      <c r="N32" s="79">
        <f>Лист1!M136</f>
        <v>0</v>
      </c>
      <c r="O32" s="79">
        <f>Лист1!N136</f>
        <v>0</v>
      </c>
      <c r="P32" s="79">
        <f>Лист1!O136</f>
        <v>0</v>
      </c>
      <c r="Q32" s="79">
        <f>Лист1!P136</f>
        <v>168744.84629498128</v>
      </c>
      <c r="R32" s="79">
        <f>Лист1!Q136</f>
        <v>0</v>
      </c>
      <c r="S32" s="141">
        <f t="shared" si="1"/>
        <v>20718418.273387771</v>
      </c>
      <c r="T32" s="16"/>
      <c r="U32" s="181"/>
      <c r="V32" s="181"/>
      <c r="W32" s="181"/>
    </row>
    <row r="33" spans="1:24" ht="54.75" customHeight="1" x14ac:dyDescent="0.25">
      <c r="A33" s="332"/>
      <c r="B33" s="332"/>
      <c r="C33" s="13" t="s">
        <v>90</v>
      </c>
      <c r="D33" s="83">
        <v>120</v>
      </c>
      <c r="E33" s="83">
        <v>120</v>
      </c>
      <c r="F33" s="83">
        <v>120</v>
      </c>
      <c r="G33" s="84">
        <f>ROUND($D33*G32/1000,1)</f>
        <v>30406</v>
      </c>
      <c r="H33" s="84">
        <f t="shared" ref="H33:R33" si="63">ROUND($D33*H32/1000,1)</f>
        <v>44400</v>
      </c>
      <c r="I33" s="84">
        <f t="shared" si="63"/>
        <v>0</v>
      </c>
      <c r="J33" s="84">
        <f t="shared" si="63"/>
        <v>2391154.7999999998</v>
      </c>
      <c r="K33" s="84">
        <f t="shared" si="63"/>
        <v>0</v>
      </c>
      <c r="L33" s="84">
        <f t="shared" si="63"/>
        <v>0</v>
      </c>
      <c r="M33" s="84">
        <f t="shared" si="63"/>
        <v>0</v>
      </c>
      <c r="N33" s="84">
        <f t="shared" si="63"/>
        <v>0</v>
      </c>
      <c r="O33" s="84">
        <f t="shared" si="63"/>
        <v>0</v>
      </c>
      <c r="P33" s="84">
        <f t="shared" si="63"/>
        <v>0</v>
      </c>
      <c r="Q33" s="84">
        <f t="shared" si="63"/>
        <v>20249.400000000001</v>
      </c>
      <c r="R33" s="84">
        <f t="shared" si="63"/>
        <v>0</v>
      </c>
      <c r="S33" s="149">
        <f>SUM(G33:R33)</f>
        <v>2486210.1999999997</v>
      </c>
      <c r="T33" s="16"/>
      <c r="U33" s="181"/>
      <c r="V33" s="181"/>
      <c r="W33" s="181"/>
    </row>
    <row r="34" spans="1:24" ht="54.75" customHeight="1" x14ac:dyDescent="0.25">
      <c r="A34" s="367" t="s">
        <v>245</v>
      </c>
      <c r="B34" s="368"/>
      <c r="C34" s="349" t="s">
        <v>65</v>
      </c>
      <c r="D34" s="349"/>
      <c r="E34" s="349"/>
      <c r="F34" s="349"/>
      <c r="G34" s="113">
        <f>G33</f>
        <v>30406</v>
      </c>
      <c r="H34" s="113">
        <f t="shared" ref="H34:R34" si="64">H33</f>
        <v>44400</v>
      </c>
      <c r="I34" s="113">
        <f t="shared" si="64"/>
        <v>0</v>
      </c>
      <c r="J34" s="113">
        <f t="shared" si="64"/>
        <v>2391154.7999999998</v>
      </c>
      <c r="K34" s="113">
        <f t="shared" si="64"/>
        <v>0</v>
      </c>
      <c r="L34" s="113">
        <f t="shared" si="64"/>
        <v>0</v>
      </c>
      <c r="M34" s="113">
        <f t="shared" si="64"/>
        <v>0</v>
      </c>
      <c r="N34" s="113">
        <f t="shared" si="64"/>
        <v>0</v>
      </c>
      <c r="O34" s="113">
        <f t="shared" si="64"/>
        <v>0</v>
      </c>
      <c r="P34" s="113">
        <f t="shared" si="64"/>
        <v>0</v>
      </c>
      <c r="Q34" s="113">
        <f t="shared" si="64"/>
        <v>20249.400000000001</v>
      </c>
      <c r="R34" s="113">
        <f t="shared" si="64"/>
        <v>0</v>
      </c>
      <c r="S34" s="137">
        <f>SUM(G34:R34)</f>
        <v>2486210.1999999997</v>
      </c>
      <c r="T34" s="16"/>
      <c r="U34" s="181"/>
      <c r="V34" s="181"/>
      <c r="W34" s="181"/>
    </row>
    <row r="35" spans="1:24" ht="34.5" customHeight="1" x14ac:dyDescent="0.25">
      <c r="A35" s="369"/>
      <c r="B35" s="370"/>
      <c r="C35" s="313" t="s">
        <v>28</v>
      </c>
      <c r="D35" s="310" t="s">
        <v>20</v>
      </c>
      <c r="E35" s="310"/>
      <c r="F35" s="310"/>
      <c r="G35" s="130">
        <f t="shared" ref="G35:Q35" si="65">ROUND(G$34*$T36,1)</f>
        <v>6668</v>
      </c>
      <c r="H35" s="130">
        <f t="shared" si="65"/>
        <v>9736.7999999999993</v>
      </c>
      <c r="I35" s="130">
        <f t="shared" si="65"/>
        <v>0</v>
      </c>
      <c r="J35" s="130">
        <f t="shared" si="65"/>
        <v>524375.80000000005</v>
      </c>
      <c r="K35" s="130">
        <f t="shared" si="65"/>
        <v>0</v>
      </c>
      <c r="L35" s="130">
        <f t="shared" si="65"/>
        <v>0</v>
      </c>
      <c r="M35" s="130">
        <f t="shared" si="65"/>
        <v>0</v>
      </c>
      <c r="N35" s="130">
        <f t="shared" si="65"/>
        <v>0</v>
      </c>
      <c r="O35" s="130">
        <f t="shared" si="65"/>
        <v>0</v>
      </c>
      <c r="P35" s="130">
        <f t="shared" si="65"/>
        <v>0</v>
      </c>
      <c r="Q35" s="130">
        <f t="shared" si="65"/>
        <v>4440.7</v>
      </c>
      <c r="R35" s="130">
        <f>S35-SUM(G35:Q35)</f>
        <v>0</v>
      </c>
      <c r="S35" s="271">
        <f>U35</f>
        <v>545221.30000000005</v>
      </c>
      <c r="T35" s="29"/>
      <c r="U35" s="270">
        <v>545221.30000000005</v>
      </c>
      <c r="V35" s="182"/>
      <c r="W35" s="182"/>
      <c r="X35" s="4" t="s">
        <v>95</v>
      </c>
    </row>
    <row r="36" spans="1:24" ht="34.5" customHeight="1" x14ac:dyDescent="0.25">
      <c r="A36" s="369"/>
      <c r="B36" s="370"/>
      <c r="C36" s="313"/>
      <c r="D36" s="373" t="s">
        <v>21</v>
      </c>
      <c r="E36" s="373"/>
      <c r="F36" s="373"/>
      <c r="G36" s="30">
        <f>G35-G33</f>
        <v>-23738</v>
      </c>
      <c r="H36" s="30">
        <f>H35-H34</f>
        <v>-34663.199999999997</v>
      </c>
      <c r="I36" s="30">
        <f>I35-I34</f>
        <v>0</v>
      </c>
      <c r="J36" s="30">
        <f t="shared" ref="J36:R36" si="66">J35-J34</f>
        <v>-1866778.9999999998</v>
      </c>
      <c r="K36" s="30">
        <f t="shared" si="66"/>
        <v>0</v>
      </c>
      <c r="L36" s="30">
        <f t="shared" si="66"/>
        <v>0</v>
      </c>
      <c r="M36" s="30">
        <f t="shared" si="66"/>
        <v>0</v>
      </c>
      <c r="N36" s="30">
        <f t="shared" si="66"/>
        <v>0</v>
      </c>
      <c r="O36" s="30">
        <f t="shared" si="66"/>
        <v>0</v>
      </c>
      <c r="P36" s="30">
        <f t="shared" si="66"/>
        <v>0</v>
      </c>
      <c r="Q36" s="30">
        <f t="shared" si="66"/>
        <v>-15808.7</v>
      </c>
      <c r="R36" s="30">
        <f t="shared" si="66"/>
        <v>0</v>
      </c>
      <c r="S36" s="142">
        <f t="shared" ref="S36:S40" si="67">SUM(G36:R36)</f>
        <v>-1940988.8999999997</v>
      </c>
      <c r="T36" s="33">
        <f>S35/S34</f>
        <v>0.21929815105738046</v>
      </c>
      <c r="V36" s="183"/>
      <c r="W36" s="183"/>
    </row>
    <row r="37" spans="1:24" ht="34.5" customHeight="1" x14ac:dyDescent="0.25">
      <c r="A37" s="369"/>
      <c r="B37" s="370"/>
      <c r="C37" s="314" t="s">
        <v>29</v>
      </c>
      <c r="D37" s="311" t="s">
        <v>20</v>
      </c>
      <c r="E37" s="311"/>
      <c r="F37" s="311"/>
      <c r="G37" s="150">
        <f>ROUND(G$34*$T38,1)</f>
        <v>6681.8</v>
      </c>
      <c r="H37" s="150">
        <f t="shared" ref="H37:I37" si="68">ROUND(H$34*$T38,1)</f>
        <v>9757</v>
      </c>
      <c r="I37" s="150">
        <f t="shared" si="68"/>
        <v>0</v>
      </c>
      <c r="J37" s="150">
        <f t="shared" ref="J37" si="69">ROUND(J$34*$T38,1)</f>
        <v>525461.69999999995</v>
      </c>
      <c r="K37" s="150">
        <f t="shared" ref="K37" si="70">ROUND(K$34*$T38,1)</f>
        <v>0</v>
      </c>
      <c r="L37" s="150">
        <f t="shared" ref="L37" si="71">ROUND(L$34*$T38,1)</f>
        <v>0</v>
      </c>
      <c r="M37" s="150">
        <f t="shared" ref="M37" si="72">ROUND(M$34*$T38,1)</f>
        <v>0</v>
      </c>
      <c r="N37" s="150">
        <f t="shared" ref="N37" si="73">ROUND(N$34*$T38,1)</f>
        <v>0</v>
      </c>
      <c r="O37" s="150">
        <f t="shared" ref="O37" si="74">ROUND(O$34*$T38,1)</f>
        <v>0</v>
      </c>
      <c r="P37" s="150">
        <f t="shared" ref="P37" si="75">ROUND(P$34*$T38,1)</f>
        <v>0</v>
      </c>
      <c r="Q37" s="150">
        <f t="shared" ref="Q37" si="76">ROUND(Q$34*$T38,1)</f>
        <v>4449.8999999999996</v>
      </c>
      <c r="R37" s="150">
        <f>S37-SUM(G37:Q37)</f>
        <v>-9.9999999976716936E-2</v>
      </c>
      <c r="S37" s="272">
        <f>U37</f>
        <v>546350.30000000005</v>
      </c>
      <c r="T37" s="88"/>
      <c r="U37" s="270">
        <v>546350.30000000005</v>
      </c>
      <c r="V37" s="184"/>
      <c r="W37" s="184"/>
    </row>
    <row r="38" spans="1:24" ht="34.5" customHeight="1" x14ac:dyDescent="0.25">
      <c r="A38" s="369"/>
      <c r="B38" s="370"/>
      <c r="C38" s="314"/>
      <c r="D38" s="374" t="s">
        <v>21</v>
      </c>
      <c r="E38" s="374"/>
      <c r="F38" s="374"/>
      <c r="G38" s="99">
        <f>G37-G33</f>
        <v>-23724.2</v>
      </c>
      <c r="H38" s="99">
        <f>H37-H34</f>
        <v>-34643</v>
      </c>
      <c r="I38" s="99">
        <f>I37-I34</f>
        <v>0</v>
      </c>
      <c r="J38" s="99">
        <f t="shared" ref="J38:R38" si="77">J37-J34</f>
        <v>-1865693.0999999999</v>
      </c>
      <c r="K38" s="99">
        <f t="shared" si="77"/>
        <v>0</v>
      </c>
      <c r="L38" s="99">
        <f t="shared" si="77"/>
        <v>0</v>
      </c>
      <c r="M38" s="99">
        <f t="shared" si="77"/>
        <v>0</v>
      </c>
      <c r="N38" s="99">
        <f t="shared" si="77"/>
        <v>0</v>
      </c>
      <c r="O38" s="99">
        <f t="shared" si="77"/>
        <v>0</v>
      </c>
      <c r="P38" s="99">
        <f t="shared" si="77"/>
        <v>0</v>
      </c>
      <c r="Q38" s="99">
        <f t="shared" si="77"/>
        <v>-15799.500000000002</v>
      </c>
      <c r="R38" s="99">
        <f t="shared" si="77"/>
        <v>-9.9999999976716936E-2</v>
      </c>
      <c r="S38" s="151">
        <f t="shared" si="67"/>
        <v>-1939859.9</v>
      </c>
      <c r="T38" s="261">
        <f>S37/S34</f>
        <v>0.21975225586316077</v>
      </c>
      <c r="U38" s="184"/>
      <c r="V38" s="184"/>
      <c r="W38" s="184"/>
    </row>
    <row r="39" spans="1:24" ht="34.5" customHeight="1" x14ac:dyDescent="0.25">
      <c r="A39" s="369"/>
      <c r="B39" s="370"/>
      <c r="C39" s="315" t="s">
        <v>241</v>
      </c>
      <c r="D39" s="329" t="s">
        <v>20</v>
      </c>
      <c r="E39" s="329"/>
      <c r="F39" s="329"/>
      <c r="G39" s="152">
        <f>ROUND(G$34*$T40,1)</f>
        <v>6695.7</v>
      </c>
      <c r="H39" s="152">
        <f t="shared" ref="H39:I39" si="78">ROUND(H$34*$T40,1)</f>
        <v>9777.2999999999993</v>
      </c>
      <c r="I39" s="152">
        <f t="shared" si="78"/>
        <v>0</v>
      </c>
      <c r="J39" s="152">
        <f t="shared" ref="J39" si="79">ROUND(J$34*$T40,1)</f>
        <v>526554.30000000005</v>
      </c>
      <c r="K39" s="152">
        <f t="shared" ref="K39" si="80">ROUND(K$34*$T40,1)</f>
        <v>0</v>
      </c>
      <c r="L39" s="152">
        <f t="shared" ref="L39" si="81">ROUND(L$34*$T40,1)</f>
        <v>0</v>
      </c>
      <c r="M39" s="152">
        <f t="shared" ref="M39" si="82">ROUND(M$34*$T40,1)</f>
        <v>0</v>
      </c>
      <c r="N39" s="152">
        <f t="shared" ref="N39" si="83">ROUND(N$34*$T40,1)</f>
        <v>0</v>
      </c>
      <c r="O39" s="152">
        <f t="shared" ref="O39" si="84">ROUND(O$34*$T40,1)</f>
        <v>0</v>
      </c>
      <c r="P39" s="152">
        <f t="shared" ref="P39" si="85">ROUND(P$34*$T40,1)</f>
        <v>0</v>
      </c>
      <c r="Q39" s="152">
        <f t="shared" ref="Q39" si="86">ROUND(Q$34*$T40,1)</f>
        <v>4459.1000000000004</v>
      </c>
      <c r="R39" s="152">
        <f>S39-SUM(G39:Q39)</f>
        <v>0</v>
      </c>
      <c r="S39" s="273">
        <f>U39</f>
        <v>547486.4</v>
      </c>
      <c r="T39" s="91"/>
      <c r="U39" s="270">
        <v>547486.4</v>
      </c>
      <c r="V39" s="185"/>
      <c r="W39" s="185"/>
    </row>
    <row r="40" spans="1:24" ht="34.5" customHeight="1" x14ac:dyDescent="0.25">
      <c r="A40" s="371"/>
      <c r="B40" s="372"/>
      <c r="C40" s="315"/>
      <c r="D40" s="375" t="s">
        <v>21</v>
      </c>
      <c r="E40" s="375"/>
      <c r="F40" s="375"/>
      <c r="G40" s="101">
        <f>G39-G33</f>
        <v>-23710.3</v>
      </c>
      <c r="H40" s="101">
        <f>H39-H34</f>
        <v>-34622.699999999997</v>
      </c>
      <c r="I40" s="101">
        <f>I39-I34</f>
        <v>0</v>
      </c>
      <c r="J40" s="101">
        <f t="shared" ref="J40:R40" si="87">J39-J34</f>
        <v>-1864600.4999999998</v>
      </c>
      <c r="K40" s="101">
        <f t="shared" si="87"/>
        <v>0</v>
      </c>
      <c r="L40" s="101">
        <f t="shared" si="87"/>
        <v>0</v>
      </c>
      <c r="M40" s="101">
        <f t="shared" si="87"/>
        <v>0</v>
      </c>
      <c r="N40" s="101">
        <f t="shared" si="87"/>
        <v>0</v>
      </c>
      <c r="O40" s="101">
        <f t="shared" si="87"/>
        <v>0</v>
      </c>
      <c r="P40" s="101">
        <f t="shared" si="87"/>
        <v>0</v>
      </c>
      <c r="Q40" s="101">
        <f t="shared" si="87"/>
        <v>-15790.300000000001</v>
      </c>
      <c r="R40" s="101">
        <f t="shared" si="87"/>
        <v>0</v>
      </c>
      <c r="S40" s="153">
        <f t="shared" si="67"/>
        <v>-1938723.7999999998</v>
      </c>
      <c r="T40" s="91">
        <f>S39/S34</f>
        <v>0.22020921642104119</v>
      </c>
      <c r="U40" s="185"/>
      <c r="V40" s="185"/>
      <c r="W40" s="185"/>
    </row>
    <row r="41" spans="1:24" ht="34.5" customHeight="1" x14ac:dyDescent="0.25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0"/>
      <c r="O41" s="380"/>
      <c r="P41" s="380"/>
      <c r="Q41" s="380"/>
      <c r="R41" s="380"/>
      <c r="S41" s="380"/>
      <c r="T41" s="381"/>
      <c r="U41" s="185"/>
      <c r="V41" s="185"/>
      <c r="W41" s="185"/>
    </row>
    <row r="42" spans="1:24" x14ac:dyDescent="0.25">
      <c r="A42" s="330" t="s">
        <v>240</v>
      </c>
      <c r="B42" s="330"/>
      <c r="C42" s="201" t="s">
        <v>30</v>
      </c>
      <c r="D42" s="319" t="s">
        <v>83</v>
      </c>
      <c r="E42" s="320"/>
      <c r="F42" s="321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141">
        <f t="shared" ref="S42" si="88">SUM(G42:R42)</f>
        <v>0</v>
      </c>
      <c r="T42" s="16"/>
    </row>
    <row r="43" spans="1:24" ht="60" customHeight="1" x14ac:dyDescent="0.25">
      <c r="A43" s="332"/>
      <c r="B43" s="332"/>
      <c r="C43" s="13" t="s">
        <v>90</v>
      </c>
      <c r="D43" s="83">
        <v>1</v>
      </c>
      <c r="E43" s="83">
        <v>1</v>
      </c>
      <c r="F43" s="83">
        <v>1</v>
      </c>
      <c r="G43" s="84">
        <f>ROUND($D43*G42/1000,1)</f>
        <v>0</v>
      </c>
      <c r="H43" s="84">
        <f t="shared" ref="H43:R43" si="89">ROUND($D43*H42/1000,1)</f>
        <v>0</v>
      </c>
      <c r="I43" s="84">
        <f t="shared" si="89"/>
        <v>0</v>
      </c>
      <c r="J43" s="84">
        <f t="shared" si="89"/>
        <v>0</v>
      </c>
      <c r="K43" s="84">
        <f t="shared" si="89"/>
        <v>0</v>
      </c>
      <c r="L43" s="84">
        <f t="shared" si="89"/>
        <v>0</v>
      </c>
      <c r="M43" s="84">
        <f t="shared" si="89"/>
        <v>0</v>
      </c>
      <c r="N43" s="84">
        <f t="shared" si="89"/>
        <v>0</v>
      </c>
      <c r="O43" s="84">
        <f t="shared" si="89"/>
        <v>0</v>
      </c>
      <c r="P43" s="84">
        <f t="shared" si="89"/>
        <v>0</v>
      </c>
      <c r="Q43" s="84">
        <f t="shared" si="89"/>
        <v>0</v>
      </c>
      <c r="R43" s="84">
        <f t="shared" si="89"/>
        <v>0</v>
      </c>
      <c r="S43" s="149">
        <f>SUM(G43:R43)</f>
        <v>0</v>
      </c>
      <c r="T43" s="16"/>
    </row>
    <row r="44" spans="1:24" x14ac:dyDescent="0.25">
      <c r="A44" s="367" t="s">
        <v>91</v>
      </c>
      <c r="B44" s="368"/>
      <c r="C44" s="349" t="s">
        <v>65</v>
      </c>
      <c r="D44" s="349"/>
      <c r="E44" s="349"/>
      <c r="F44" s="349"/>
      <c r="G44" s="113">
        <f>G43</f>
        <v>0</v>
      </c>
      <c r="H44" s="113">
        <f t="shared" ref="H44:R44" si="90">H43</f>
        <v>0</v>
      </c>
      <c r="I44" s="113">
        <f t="shared" si="90"/>
        <v>0</v>
      </c>
      <c r="J44" s="113">
        <f t="shared" si="90"/>
        <v>0</v>
      </c>
      <c r="K44" s="113">
        <f t="shared" si="90"/>
        <v>0</v>
      </c>
      <c r="L44" s="113">
        <f t="shared" si="90"/>
        <v>0</v>
      </c>
      <c r="M44" s="113">
        <f t="shared" si="90"/>
        <v>0</v>
      </c>
      <c r="N44" s="113">
        <f t="shared" si="90"/>
        <v>0</v>
      </c>
      <c r="O44" s="113">
        <f t="shared" si="90"/>
        <v>0</v>
      </c>
      <c r="P44" s="113">
        <f t="shared" si="90"/>
        <v>0</v>
      </c>
      <c r="Q44" s="113">
        <f t="shared" si="90"/>
        <v>0</v>
      </c>
      <c r="R44" s="113">
        <f t="shared" si="90"/>
        <v>0</v>
      </c>
      <c r="S44" s="137">
        <f>SUM(G44:R44)</f>
        <v>0</v>
      </c>
      <c r="T44" s="16"/>
    </row>
    <row r="45" spans="1:24" x14ac:dyDescent="0.25">
      <c r="A45" s="369"/>
      <c r="B45" s="370"/>
      <c r="C45" s="313" t="s">
        <v>28</v>
      </c>
      <c r="D45" s="310" t="s">
        <v>20</v>
      </c>
      <c r="E45" s="310"/>
      <c r="F45" s="310"/>
      <c r="G45" s="130" t="e">
        <f t="shared" ref="G45" si="91">ROUND(G$34*$T46,1)</f>
        <v>#DIV/0!</v>
      </c>
      <c r="H45" s="130" t="e">
        <f t="shared" ref="H45" si="92">ROUND(H$34*$T46,1)</f>
        <v>#DIV/0!</v>
      </c>
      <c r="I45" s="130" t="e">
        <f t="shared" ref="I45" si="93">ROUND(I$34*$T46,1)</f>
        <v>#DIV/0!</v>
      </c>
      <c r="J45" s="130" t="e">
        <f t="shared" ref="J45" si="94">ROUND(J$34*$T46,1)</f>
        <v>#DIV/0!</v>
      </c>
      <c r="K45" s="130" t="e">
        <f t="shared" ref="K45" si="95">ROUND(K$34*$T46,1)</f>
        <v>#DIV/0!</v>
      </c>
      <c r="L45" s="130" t="e">
        <f t="shared" ref="L45" si="96">ROUND(L$34*$T46,1)</f>
        <v>#DIV/0!</v>
      </c>
      <c r="M45" s="130" t="e">
        <f t="shared" ref="M45" si="97">ROUND(M$34*$T46,1)</f>
        <v>#DIV/0!</v>
      </c>
      <c r="N45" s="130" t="e">
        <f t="shared" ref="N45" si="98">ROUND(N$34*$T46,1)</f>
        <v>#DIV/0!</v>
      </c>
      <c r="O45" s="130" t="e">
        <f t="shared" ref="O45" si="99">ROUND(O$34*$T46,1)</f>
        <v>#DIV/0!</v>
      </c>
      <c r="P45" s="130" t="e">
        <f t="shared" ref="P45" si="100">ROUND(P$34*$T46,1)</f>
        <v>#DIV/0!</v>
      </c>
      <c r="Q45" s="130" t="e">
        <f t="shared" ref="Q45" si="101">ROUND(Q$34*$T46,1)</f>
        <v>#DIV/0!</v>
      </c>
      <c r="R45" s="130" t="e">
        <f>S45-SUM(G45:Q45)</f>
        <v>#DIV/0!</v>
      </c>
      <c r="S45" s="191"/>
      <c r="T45" s="29"/>
    </row>
    <row r="46" spans="1:24" x14ac:dyDescent="0.25">
      <c r="A46" s="369"/>
      <c r="B46" s="370"/>
      <c r="C46" s="313"/>
      <c r="D46" s="373" t="s">
        <v>21</v>
      </c>
      <c r="E46" s="373"/>
      <c r="F46" s="373"/>
      <c r="G46" s="30" t="e">
        <f>G45-G43</f>
        <v>#DIV/0!</v>
      </c>
      <c r="H46" s="30" t="e">
        <f>H45-H44</f>
        <v>#DIV/0!</v>
      </c>
      <c r="I46" s="30" t="e">
        <f>I45-I44</f>
        <v>#DIV/0!</v>
      </c>
      <c r="J46" s="30" t="e">
        <f t="shared" ref="J46:R46" si="102">J45-J44</f>
        <v>#DIV/0!</v>
      </c>
      <c r="K46" s="30" t="e">
        <f t="shared" si="102"/>
        <v>#DIV/0!</v>
      </c>
      <c r="L46" s="30" t="e">
        <f t="shared" si="102"/>
        <v>#DIV/0!</v>
      </c>
      <c r="M46" s="30" t="e">
        <f t="shared" si="102"/>
        <v>#DIV/0!</v>
      </c>
      <c r="N46" s="30" t="e">
        <f t="shared" si="102"/>
        <v>#DIV/0!</v>
      </c>
      <c r="O46" s="30" t="e">
        <f t="shared" si="102"/>
        <v>#DIV/0!</v>
      </c>
      <c r="P46" s="30" t="e">
        <f t="shared" si="102"/>
        <v>#DIV/0!</v>
      </c>
      <c r="Q46" s="30" t="e">
        <f t="shared" si="102"/>
        <v>#DIV/0!</v>
      </c>
      <c r="R46" s="30" t="e">
        <f t="shared" si="102"/>
        <v>#DIV/0!</v>
      </c>
      <c r="S46" s="142" t="e">
        <f t="shared" ref="S46" si="103">SUM(G46:R46)</f>
        <v>#DIV/0!</v>
      </c>
      <c r="T46" s="33" t="e">
        <f>S45/S44</f>
        <v>#DIV/0!</v>
      </c>
    </row>
    <row r="47" spans="1:24" x14ac:dyDescent="0.25">
      <c r="A47" s="369"/>
      <c r="B47" s="370"/>
      <c r="C47" s="314" t="s">
        <v>29</v>
      </c>
      <c r="D47" s="311" t="s">
        <v>20</v>
      </c>
      <c r="E47" s="311"/>
      <c r="F47" s="311"/>
      <c r="G47" s="150" t="e">
        <f>ROUND(G$34*$T48,1)</f>
        <v>#DIV/0!</v>
      </c>
      <c r="H47" s="150" t="e">
        <f t="shared" ref="H47:Q47" si="104">ROUND(H$34*$T48,1)</f>
        <v>#DIV/0!</v>
      </c>
      <c r="I47" s="150" t="e">
        <f t="shared" si="104"/>
        <v>#DIV/0!</v>
      </c>
      <c r="J47" s="150" t="e">
        <f t="shared" si="104"/>
        <v>#DIV/0!</v>
      </c>
      <c r="K47" s="150" t="e">
        <f t="shared" si="104"/>
        <v>#DIV/0!</v>
      </c>
      <c r="L47" s="150" t="e">
        <f t="shared" si="104"/>
        <v>#DIV/0!</v>
      </c>
      <c r="M47" s="150" t="e">
        <f t="shared" si="104"/>
        <v>#DIV/0!</v>
      </c>
      <c r="N47" s="150" t="e">
        <f t="shared" si="104"/>
        <v>#DIV/0!</v>
      </c>
      <c r="O47" s="150" t="e">
        <f t="shared" si="104"/>
        <v>#DIV/0!</v>
      </c>
      <c r="P47" s="150" t="e">
        <f t="shared" si="104"/>
        <v>#DIV/0!</v>
      </c>
      <c r="Q47" s="150" t="e">
        <f t="shared" si="104"/>
        <v>#DIV/0!</v>
      </c>
      <c r="R47" s="150" t="e">
        <f>S47-SUM(G47:Q47)</f>
        <v>#DIV/0!</v>
      </c>
      <c r="S47" s="192"/>
      <c r="T47" s="88"/>
    </row>
    <row r="48" spans="1:24" x14ac:dyDescent="0.25">
      <c r="A48" s="369"/>
      <c r="B48" s="370"/>
      <c r="C48" s="314"/>
      <c r="D48" s="374" t="s">
        <v>21</v>
      </c>
      <c r="E48" s="374"/>
      <c r="F48" s="374"/>
      <c r="G48" s="99" t="e">
        <f>G47-G43</f>
        <v>#DIV/0!</v>
      </c>
      <c r="H48" s="99" t="e">
        <f>H47-H44</f>
        <v>#DIV/0!</v>
      </c>
      <c r="I48" s="99" t="e">
        <f>I47-I44</f>
        <v>#DIV/0!</v>
      </c>
      <c r="J48" s="99" t="e">
        <f t="shared" ref="J48:R48" si="105">J47-J44</f>
        <v>#DIV/0!</v>
      </c>
      <c r="K48" s="99" t="e">
        <f t="shared" si="105"/>
        <v>#DIV/0!</v>
      </c>
      <c r="L48" s="99" t="e">
        <f t="shared" si="105"/>
        <v>#DIV/0!</v>
      </c>
      <c r="M48" s="99" t="e">
        <f t="shared" si="105"/>
        <v>#DIV/0!</v>
      </c>
      <c r="N48" s="99" t="e">
        <f t="shared" si="105"/>
        <v>#DIV/0!</v>
      </c>
      <c r="O48" s="99" t="e">
        <f t="shared" si="105"/>
        <v>#DIV/0!</v>
      </c>
      <c r="P48" s="99" t="e">
        <f t="shared" si="105"/>
        <v>#DIV/0!</v>
      </c>
      <c r="Q48" s="99" t="e">
        <f t="shared" si="105"/>
        <v>#DIV/0!</v>
      </c>
      <c r="R48" s="99" t="e">
        <f t="shared" si="105"/>
        <v>#DIV/0!</v>
      </c>
      <c r="S48" s="151" t="e">
        <f t="shared" ref="S48" si="106">SUM(G48:R48)</f>
        <v>#DIV/0!</v>
      </c>
      <c r="T48" s="261" t="e">
        <f>S47/S44</f>
        <v>#DIV/0!</v>
      </c>
    </row>
    <row r="49" spans="1:20" x14ac:dyDescent="0.25">
      <c r="A49" s="369"/>
      <c r="B49" s="370"/>
      <c r="C49" s="315" t="s">
        <v>241</v>
      </c>
      <c r="D49" s="329" t="s">
        <v>20</v>
      </c>
      <c r="E49" s="329"/>
      <c r="F49" s="329"/>
      <c r="G49" s="152" t="e">
        <f>ROUND(G$34*$T50,1)</f>
        <v>#DIV/0!</v>
      </c>
      <c r="H49" s="152" t="e">
        <f t="shared" ref="H49:Q49" si="107">ROUND(H$34*$T50,1)</f>
        <v>#DIV/0!</v>
      </c>
      <c r="I49" s="152" t="e">
        <f t="shared" si="107"/>
        <v>#DIV/0!</v>
      </c>
      <c r="J49" s="152" t="e">
        <f t="shared" si="107"/>
        <v>#DIV/0!</v>
      </c>
      <c r="K49" s="152" t="e">
        <f t="shared" si="107"/>
        <v>#DIV/0!</v>
      </c>
      <c r="L49" s="152" t="e">
        <f t="shared" si="107"/>
        <v>#DIV/0!</v>
      </c>
      <c r="M49" s="152" t="e">
        <f t="shared" si="107"/>
        <v>#DIV/0!</v>
      </c>
      <c r="N49" s="152" t="e">
        <f t="shared" si="107"/>
        <v>#DIV/0!</v>
      </c>
      <c r="O49" s="152" t="e">
        <f t="shared" si="107"/>
        <v>#DIV/0!</v>
      </c>
      <c r="P49" s="152" t="e">
        <f t="shared" si="107"/>
        <v>#DIV/0!</v>
      </c>
      <c r="Q49" s="152" t="e">
        <f t="shared" si="107"/>
        <v>#DIV/0!</v>
      </c>
      <c r="R49" s="152" t="e">
        <f>S49-SUM(G49:Q49)</f>
        <v>#DIV/0!</v>
      </c>
      <c r="S49" s="193"/>
      <c r="T49" s="91"/>
    </row>
    <row r="50" spans="1:20" x14ac:dyDescent="0.25">
      <c r="A50" s="371"/>
      <c r="B50" s="372"/>
      <c r="C50" s="315"/>
      <c r="D50" s="375" t="s">
        <v>21</v>
      </c>
      <c r="E50" s="375"/>
      <c r="F50" s="375"/>
      <c r="G50" s="101" t="e">
        <f>G49-G43</f>
        <v>#DIV/0!</v>
      </c>
      <c r="H50" s="101" t="e">
        <f>H49-H44</f>
        <v>#DIV/0!</v>
      </c>
      <c r="I50" s="101" t="e">
        <f>I49-I44</f>
        <v>#DIV/0!</v>
      </c>
      <c r="J50" s="101" t="e">
        <f t="shared" ref="J50:R50" si="108">J49-J44</f>
        <v>#DIV/0!</v>
      </c>
      <c r="K50" s="101" t="e">
        <f t="shared" si="108"/>
        <v>#DIV/0!</v>
      </c>
      <c r="L50" s="101" t="e">
        <f t="shared" si="108"/>
        <v>#DIV/0!</v>
      </c>
      <c r="M50" s="101" t="e">
        <f t="shared" si="108"/>
        <v>#DIV/0!</v>
      </c>
      <c r="N50" s="101" t="e">
        <f t="shared" si="108"/>
        <v>#DIV/0!</v>
      </c>
      <c r="O50" s="101" t="e">
        <f t="shared" si="108"/>
        <v>#DIV/0!</v>
      </c>
      <c r="P50" s="101" t="e">
        <f t="shared" si="108"/>
        <v>#DIV/0!</v>
      </c>
      <c r="Q50" s="101" t="e">
        <f t="shared" si="108"/>
        <v>#DIV/0!</v>
      </c>
      <c r="R50" s="101" t="e">
        <f t="shared" si="108"/>
        <v>#DIV/0!</v>
      </c>
      <c r="S50" s="153" t="e">
        <f t="shared" ref="S50" si="109">SUM(G50:R50)</f>
        <v>#DIV/0!</v>
      </c>
      <c r="T50" s="91" t="e">
        <f>S49/S44</f>
        <v>#DIV/0!</v>
      </c>
    </row>
  </sheetData>
  <mergeCells count="61">
    <mergeCell ref="A41:T41"/>
    <mergeCell ref="A42:A43"/>
    <mergeCell ref="B42:B43"/>
    <mergeCell ref="D42:F42"/>
    <mergeCell ref="A44:B50"/>
    <mergeCell ref="C44:F44"/>
    <mergeCell ref="C45:C46"/>
    <mergeCell ref="D45:F45"/>
    <mergeCell ref="D46:F46"/>
    <mergeCell ref="C47:C48"/>
    <mergeCell ref="D47:F47"/>
    <mergeCell ref="D48:F48"/>
    <mergeCell ref="C49:C50"/>
    <mergeCell ref="D49:F49"/>
    <mergeCell ref="D50:F50"/>
    <mergeCell ref="D39:F39"/>
    <mergeCell ref="D40:F40"/>
    <mergeCell ref="A34:B40"/>
    <mergeCell ref="C34:F34"/>
    <mergeCell ref="C39:C40"/>
    <mergeCell ref="A32:A33"/>
    <mergeCell ref="D32:F32"/>
    <mergeCell ref="D35:F35"/>
    <mergeCell ref="D36:F36"/>
    <mergeCell ref="D37:F37"/>
    <mergeCell ref="B32:B33"/>
    <mergeCell ref="C35:C36"/>
    <mergeCell ref="C37:C38"/>
    <mergeCell ref="D38:F38"/>
    <mergeCell ref="D7:F7"/>
    <mergeCell ref="A22:B30"/>
    <mergeCell ref="C22:F22"/>
    <mergeCell ref="D25:F25"/>
    <mergeCell ref="D26:F26"/>
    <mergeCell ref="D27:F27"/>
    <mergeCell ref="D28:F28"/>
    <mergeCell ref="D29:F29"/>
    <mergeCell ref="D30:F30"/>
    <mergeCell ref="C29:C30"/>
    <mergeCell ref="C25:C26"/>
    <mergeCell ref="C27:C28"/>
    <mergeCell ref="C8:C10"/>
    <mergeCell ref="C23:F23"/>
    <mergeCell ref="C24:F24"/>
    <mergeCell ref="C14:C16"/>
    <mergeCell ref="A31:T31"/>
    <mergeCell ref="C1:Q1"/>
    <mergeCell ref="D2:R2"/>
    <mergeCell ref="A4:A5"/>
    <mergeCell ref="B4:B5"/>
    <mergeCell ref="C4:C5"/>
    <mergeCell ref="D4:F4"/>
    <mergeCell ref="G4:S4"/>
    <mergeCell ref="T4:T5"/>
    <mergeCell ref="D11:F11"/>
    <mergeCell ref="D13:F13"/>
    <mergeCell ref="D17:F17"/>
    <mergeCell ref="A6:T6"/>
    <mergeCell ref="B7:B8"/>
    <mergeCell ref="B11:B19"/>
    <mergeCell ref="A7:A19"/>
  </mergeCells>
  <pageMargins left="0.23622047244094491" right="0.23622047244094491" top="0.74803149606299213" bottom="0.74803149606299213" header="0.31496062992125984" footer="0.31496062992125984"/>
  <pageSetup paperSize="8" scale="36" fitToHeight="0" orientation="landscape" r:id="rId1"/>
  <rowBreaks count="1" manualBreakCount="1">
    <brk id="30" max="16383" man="1"/>
  </rowBreaks>
  <ignoredErrors>
    <ignoredError sqref="S3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U29"/>
  <sheetViews>
    <sheetView view="pageBreakPreview" zoomScale="60" zoomScaleNormal="70" workbookViewId="0">
      <selection activeCell="A5" sqref="A5:T5"/>
    </sheetView>
  </sheetViews>
  <sheetFormatPr defaultRowHeight="15" x14ac:dyDescent="0.25"/>
  <cols>
    <col min="1" max="1" width="31.140625" style="4" customWidth="1"/>
    <col min="2" max="2" width="20.85546875" style="4" customWidth="1"/>
    <col min="3" max="3" width="48" style="4" customWidth="1"/>
    <col min="4" max="6" width="9.7109375" style="4" customWidth="1"/>
    <col min="7" max="7" width="15.7109375" style="4" customWidth="1"/>
    <col min="8" max="10" width="15.42578125" style="4" customWidth="1"/>
    <col min="11" max="11" width="14" style="4" customWidth="1"/>
    <col min="12" max="12" width="12.85546875" style="4" customWidth="1"/>
    <col min="13" max="13" width="12.28515625" style="4" customWidth="1"/>
    <col min="14" max="14" width="11.140625" style="4" customWidth="1"/>
    <col min="15" max="15" width="11.7109375" style="4" customWidth="1"/>
    <col min="16" max="16" width="15.5703125" style="4" customWidth="1"/>
    <col min="17" max="17" width="17.85546875" style="4" customWidth="1"/>
    <col min="18" max="18" width="14" style="4" customWidth="1"/>
    <col min="19" max="19" width="16.42578125" style="4" customWidth="1"/>
    <col min="20" max="20" width="14.85546875" style="4" customWidth="1"/>
    <col min="21" max="21" width="15.85546875" style="4" customWidth="1"/>
    <col min="22" max="22" width="17.85546875" style="4" customWidth="1"/>
    <col min="23" max="24" width="9.140625" style="4" customWidth="1"/>
    <col min="25" max="16384" width="9.140625" style="4"/>
  </cols>
  <sheetData>
    <row r="1" spans="1:21" ht="15" customHeight="1" x14ac:dyDescent="0.25">
      <c r="A1" s="14"/>
      <c r="B1" s="14"/>
      <c r="C1" s="308" t="s">
        <v>242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14"/>
      <c r="S1" s="14"/>
    </row>
    <row r="2" spans="1:21" ht="15" customHeight="1" x14ac:dyDescent="0.25">
      <c r="A2" s="14"/>
      <c r="B2" s="14"/>
      <c r="C2" s="5" t="s">
        <v>0</v>
      </c>
      <c r="D2" s="360" t="s">
        <v>40</v>
      </c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14"/>
    </row>
    <row r="3" spans="1:21" ht="15" customHeight="1" x14ac:dyDescent="0.25">
      <c r="A3" s="323" t="s">
        <v>2</v>
      </c>
      <c r="B3" s="323" t="s">
        <v>54</v>
      </c>
      <c r="C3" s="323" t="s">
        <v>3</v>
      </c>
      <c r="D3" s="324" t="s">
        <v>55</v>
      </c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53" t="s">
        <v>21</v>
      </c>
    </row>
    <row r="4" spans="1:21" ht="15" customHeight="1" x14ac:dyDescent="0.25">
      <c r="A4" s="323"/>
      <c r="B4" s="323"/>
      <c r="C4" s="323"/>
      <c r="D4" s="263" t="s">
        <v>28</v>
      </c>
      <c r="E4" s="263" t="s">
        <v>29</v>
      </c>
      <c r="F4" s="263" t="s">
        <v>241</v>
      </c>
      <c r="G4" s="8" t="s">
        <v>4</v>
      </c>
      <c r="H4" s="8" t="s">
        <v>5</v>
      </c>
      <c r="I4" s="8" t="s">
        <v>115</v>
      </c>
      <c r="J4" s="8" t="s">
        <v>6</v>
      </c>
      <c r="K4" s="8" t="s">
        <v>7</v>
      </c>
      <c r="L4" s="8" t="s">
        <v>8</v>
      </c>
      <c r="M4" s="8" t="s">
        <v>9</v>
      </c>
      <c r="N4" s="8" t="s">
        <v>101</v>
      </c>
      <c r="O4" s="8" t="s">
        <v>11</v>
      </c>
      <c r="P4" s="8" t="s">
        <v>12</v>
      </c>
      <c r="Q4" s="8" t="s">
        <v>13</v>
      </c>
      <c r="R4" s="8" t="s">
        <v>14</v>
      </c>
      <c r="S4" s="7" t="s">
        <v>15</v>
      </c>
      <c r="T4" s="353"/>
    </row>
    <row r="5" spans="1:21" ht="15" customHeight="1" x14ac:dyDescent="0.25">
      <c r="A5" s="363" t="s">
        <v>247</v>
      </c>
      <c r="B5" s="364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  <c r="R5" s="364"/>
      <c r="S5" s="364"/>
      <c r="T5" s="365"/>
    </row>
    <row r="6" spans="1:21" ht="49.5" customHeight="1" x14ac:dyDescent="0.25">
      <c r="A6" s="353" t="s">
        <v>94</v>
      </c>
      <c r="B6" s="353"/>
      <c r="C6" s="9" t="s">
        <v>30</v>
      </c>
      <c r="D6" s="319" t="s">
        <v>41</v>
      </c>
      <c r="E6" s="320"/>
      <c r="F6" s="321"/>
      <c r="G6" s="79">
        <f>Лист1!F204</f>
        <v>303441.42</v>
      </c>
      <c r="H6" s="79">
        <f>Лист1!G204</f>
        <v>4511.46</v>
      </c>
      <c r="I6" s="79">
        <f>Лист1!H204</f>
        <v>0</v>
      </c>
      <c r="J6" s="79">
        <f>Лист1!I204</f>
        <v>54317.61</v>
      </c>
      <c r="K6" s="79">
        <f>Лист1!J204</f>
        <v>11479.74</v>
      </c>
      <c r="L6" s="79">
        <f>Лист1!K204</f>
        <v>17991.63</v>
      </c>
      <c r="M6" s="79">
        <f>Лист1!L204</f>
        <v>1406.19</v>
      </c>
      <c r="N6" s="79">
        <f>Лист1!M204</f>
        <v>2237.6999999999998</v>
      </c>
      <c r="O6" s="79">
        <f>Лист1!N204</f>
        <v>4449.54</v>
      </c>
      <c r="P6" s="79">
        <f>Лист1!O204</f>
        <v>623.01</v>
      </c>
      <c r="Q6" s="79">
        <f>Лист1!P204</f>
        <v>137493.18</v>
      </c>
      <c r="R6" s="79">
        <f>Лист1!Q204</f>
        <v>32780.94</v>
      </c>
      <c r="S6" s="80">
        <f>SUM(G6:R6)</f>
        <v>570732.41999999993</v>
      </c>
      <c r="T6" s="158"/>
      <c r="U6" s="187"/>
    </row>
    <row r="7" spans="1:21" ht="49.5" customHeight="1" x14ac:dyDescent="0.25">
      <c r="A7" s="353"/>
      <c r="B7" s="353"/>
      <c r="C7" s="13" t="s">
        <v>70</v>
      </c>
      <c r="D7" s="110">
        <v>320</v>
      </c>
      <c r="E7" s="110">
        <v>320</v>
      </c>
      <c r="F7" s="110">
        <v>320</v>
      </c>
      <c r="G7" s="111">
        <f>ROUND($D7*G6/1000,1)</f>
        <v>97101.3</v>
      </c>
      <c r="H7" s="111">
        <f t="shared" ref="H7:R7" si="0">ROUND($D7*H6/1000,1)</f>
        <v>1443.7</v>
      </c>
      <c r="I7" s="111">
        <f t="shared" si="0"/>
        <v>0</v>
      </c>
      <c r="J7" s="111">
        <f t="shared" si="0"/>
        <v>17381.599999999999</v>
      </c>
      <c r="K7" s="111">
        <f t="shared" si="0"/>
        <v>3673.5</v>
      </c>
      <c r="L7" s="111">
        <f t="shared" si="0"/>
        <v>5757.3</v>
      </c>
      <c r="M7" s="111">
        <f t="shared" si="0"/>
        <v>450</v>
      </c>
      <c r="N7" s="111">
        <f t="shared" si="0"/>
        <v>716.1</v>
      </c>
      <c r="O7" s="111">
        <f t="shared" si="0"/>
        <v>1423.9</v>
      </c>
      <c r="P7" s="111">
        <f t="shared" si="0"/>
        <v>199.4</v>
      </c>
      <c r="Q7" s="111">
        <f t="shared" si="0"/>
        <v>43997.8</v>
      </c>
      <c r="R7" s="111">
        <f t="shared" si="0"/>
        <v>10489.9</v>
      </c>
      <c r="S7" s="111">
        <f t="shared" ref="S7" si="1">$D7*S6</f>
        <v>182634374.39999998</v>
      </c>
      <c r="T7" s="158"/>
    </row>
    <row r="8" spans="1:21" ht="50.25" customHeight="1" x14ac:dyDescent="0.25">
      <c r="A8" s="330" t="s">
        <v>42</v>
      </c>
      <c r="B8" s="353" t="s">
        <v>111</v>
      </c>
      <c r="C8" s="9" t="s">
        <v>30</v>
      </c>
      <c r="D8" s="319" t="s">
        <v>24</v>
      </c>
      <c r="E8" s="320"/>
      <c r="F8" s="321"/>
      <c r="G8" s="79">
        <f>Лист1!F123</f>
        <v>253383.42709279183</v>
      </c>
      <c r="H8" s="79">
        <f>Лист1!G123</f>
        <v>370000</v>
      </c>
      <c r="I8" s="79">
        <f>Лист1!H123</f>
        <v>0</v>
      </c>
      <c r="J8" s="79">
        <f>Лист1!I123</f>
        <v>3055000</v>
      </c>
      <c r="K8" s="79">
        <f>Лист1!J123</f>
        <v>0</v>
      </c>
      <c r="L8" s="79">
        <f>Лист1!K123</f>
        <v>0</v>
      </c>
      <c r="M8" s="79">
        <f>Лист1!L123</f>
        <v>0</v>
      </c>
      <c r="N8" s="79">
        <f>Лист1!M123</f>
        <v>0</v>
      </c>
      <c r="O8" s="79">
        <f>Лист1!N123</f>
        <v>0</v>
      </c>
      <c r="P8" s="79">
        <f>Лист1!O123</f>
        <v>0</v>
      </c>
      <c r="Q8" s="79">
        <f>Лист1!P123</f>
        <v>168744.84629498128</v>
      </c>
      <c r="R8" s="79">
        <f>Лист1!Q123</f>
        <v>0</v>
      </c>
      <c r="S8" s="80">
        <f>SUM(G8:R8)</f>
        <v>3847128.273387773</v>
      </c>
      <c r="T8" s="158"/>
      <c r="U8" s="187"/>
    </row>
    <row r="9" spans="1:21" ht="50.25" customHeight="1" x14ac:dyDescent="0.25">
      <c r="A9" s="332"/>
      <c r="B9" s="353"/>
      <c r="C9" s="13" t="s">
        <v>70</v>
      </c>
      <c r="D9" s="110">
        <v>220</v>
      </c>
      <c r="E9" s="110">
        <v>220</v>
      </c>
      <c r="F9" s="110">
        <v>220</v>
      </c>
      <c r="G9" s="111">
        <f>ROUND($D9*G8/1000,1)</f>
        <v>55744.4</v>
      </c>
      <c r="H9" s="111">
        <f t="shared" ref="H9:R9" si="2">ROUND($D9*H8/1000,1)</f>
        <v>81400</v>
      </c>
      <c r="I9" s="111">
        <f t="shared" si="2"/>
        <v>0</v>
      </c>
      <c r="J9" s="111">
        <f t="shared" si="2"/>
        <v>672100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0</v>
      </c>
      <c r="O9" s="111">
        <f t="shared" si="2"/>
        <v>0</v>
      </c>
      <c r="P9" s="111">
        <f t="shared" si="2"/>
        <v>0</v>
      </c>
      <c r="Q9" s="111">
        <f t="shared" si="2"/>
        <v>37123.9</v>
      </c>
      <c r="R9" s="111">
        <f t="shared" si="2"/>
        <v>0</v>
      </c>
      <c r="S9" s="72">
        <f>SUM(G9:R9)</f>
        <v>846368.3</v>
      </c>
      <c r="T9" s="158"/>
    </row>
    <row r="10" spans="1:21" ht="57" customHeight="1" x14ac:dyDescent="0.25">
      <c r="A10" s="330" t="s">
        <v>44</v>
      </c>
      <c r="B10" s="330"/>
      <c r="C10" s="9" t="s">
        <v>30</v>
      </c>
      <c r="D10" s="319" t="s">
        <v>45</v>
      </c>
      <c r="E10" s="320"/>
      <c r="F10" s="321"/>
      <c r="G10" s="79">
        <f>Лист1!F205</f>
        <v>2366014.98</v>
      </c>
      <c r="H10" s="79">
        <f>Лист1!G205</f>
        <v>35177.11</v>
      </c>
      <c r="I10" s="79">
        <f>Лист1!H205</f>
        <v>0</v>
      </c>
      <c r="J10" s="79">
        <f>Лист1!I205</f>
        <v>423529.17</v>
      </c>
      <c r="K10" s="79">
        <f>Лист1!J205</f>
        <v>89510.73</v>
      </c>
      <c r="L10" s="79">
        <f>Лист1!K205</f>
        <v>140285.53</v>
      </c>
      <c r="M10" s="79">
        <f>Лист1!L205</f>
        <v>10964.46</v>
      </c>
      <c r="N10" s="79">
        <f>Лист1!M205</f>
        <v>17447.96</v>
      </c>
      <c r="O10" s="79">
        <f>Лист1!N205</f>
        <v>34694.31</v>
      </c>
      <c r="P10" s="79">
        <f>Лист1!O205</f>
        <v>4857.67</v>
      </c>
      <c r="Q10" s="79">
        <f>Лист1!P205</f>
        <v>1072071.53</v>
      </c>
      <c r="R10" s="79">
        <f>Лист1!Q205</f>
        <v>255601.92000000001</v>
      </c>
      <c r="S10" s="80">
        <f>SUM(G10:R10)</f>
        <v>4450155.3699999992</v>
      </c>
      <c r="T10" s="158"/>
    </row>
    <row r="11" spans="1:21" ht="57" customHeight="1" x14ac:dyDescent="0.25">
      <c r="A11" s="332"/>
      <c r="B11" s="332"/>
      <c r="C11" s="13" t="s">
        <v>70</v>
      </c>
      <c r="D11" s="156">
        <v>0</v>
      </c>
      <c r="E11" s="110">
        <v>0</v>
      </c>
      <c r="F11" s="110">
        <v>0</v>
      </c>
      <c r="G11" s="111">
        <f>ROUND($D11*G10/1000,1)</f>
        <v>0</v>
      </c>
      <c r="H11" s="111">
        <f t="shared" ref="H11:R11" si="3">ROUND($D11*H10/1000,1)</f>
        <v>0</v>
      </c>
      <c r="I11" s="111">
        <f t="shared" si="3"/>
        <v>0</v>
      </c>
      <c r="J11" s="111">
        <f t="shared" si="3"/>
        <v>0</v>
      </c>
      <c r="K11" s="111">
        <f t="shared" si="3"/>
        <v>0</v>
      </c>
      <c r="L11" s="111">
        <f t="shared" si="3"/>
        <v>0</v>
      </c>
      <c r="M11" s="111">
        <f t="shared" si="3"/>
        <v>0</v>
      </c>
      <c r="N11" s="111">
        <f t="shared" si="3"/>
        <v>0</v>
      </c>
      <c r="O11" s="111">
        <f t="shared" si="3"/>
        <v>0</v>
      </c>
      <c r="P11" s="111">
        <f t="shared" si="3"/>
        <v>0</v>
      </c>
      <c r="Q11" s="111">
        <f t="shared" si="3"/>
        <v>0</v>
      </c>
      <c r="R11" s="111">
        <f t="shared" si="3"/>
        <v>0</v>
      </c>
      <c r="S11" s="72">
        <f>SUM(G11:R11)</f>
        <v>0</v>
      </c>
      <c r="T11" s="158"/>
      <c r="U11" s="187"/>
    </row>
    <row r="12" spans="1:21" x14ac:dyDescent="0.25">
      <c r="A12" s="367" t="s">
        <v>244</v>
      </c>
      <c r="B12" s="368"/>
      <c r="C12" s="349" t="s">
        <v>93</v>
      </c>
      <c r="D12" s="349"/>
      <c r="E12" s="349"/>
      <c r="F12" s="349"/>
      <c r="G12" s="113">
        <f>G11+G9+G7</f>
        <v>152845.70000000001</v>
      </c>
      <c r="H12" s="113">
        <f t="shared" ref="H12:R12" si="4">H11+H9+H7</f>
        <v>82843.7</v>
      </c>
      <c r="I12" s="113">
        <f t="shared" ref="I12" si="5">I11+I9+I7</f>
        <v>0</v>
      </c>
      <c r="J12" s="113">
        <f t="shared" si="4"/>
        <v>689481.6</v>
      </c>
      <c r="K12" s="113">
        <f t="shared" si="4"/>
        <v>3673.5</v>
      </c>
      <c r="L12" s="113">
        <f t="shared" si="4"/>
        <v>5757.3</v>
      </c>
      <c r="M12" s="113">
        <f t="shared" si="4"/>
        <v>450</v>
      </c>
      <c r="N12" s="113">
        <f t="shared" si="4"/>
        <v>716.1</v>
      </c>
      <c r="O12" s="113">
        <f t="shared" si="4"/>
        <v>1423.9</v>
      </c>
      <c r="P12" s="113">
        <f t="shared" si="4"/>
        <v>199.4</v>
      </c>
      <c r="Q12" s="113">
        <f>Q11+Q9+Q7</f>
        <v>81121.700000000012</v>
      </c>
      <c r="R12" s="113">
        <f t="shared" si="4"/>
        <v>10489.9</v>
      </c>
      <c r="S12" s="114">
        <f>SUM(G12:R12)</f>
        <v>1029002.8000000002</v>
      </c>
      <c r="T12" s="158"/>
    </row>
    <row r="13" spans="1:21" ht="25.5" customHeight="1" x14ac:dyDescent="0.25">
      <c r="A13" s="369"/>
      <c r="B13" s="370"/>
      <c r="C13" s="313" t="s">
        <v>28</v>
      </c>
      <c r="D13" s="310" t="s">
        <v>20</v>
      </c>
      <c r="E13" s="310"/>
      <c r="F13" s="310"/>
      <c r="G13" s="130">
        <f>ROUND(G$12*$T14,1)</f>
        <v>147692.6</v>
      </c>
      <c r="H13" s="130">
        <f t="shared" ref="H13:Q13" si="6">ROUND(H$12*$T14,1)</f>
        <v>80050.7</v>
      </c>
      <c r="I13" s="130">
        <f t="shared" si="6"/>
        <v>0</v>
      </c>
      <c r="J13" s="130">
        <f t="shared" si="6"/>
        <v>666235.9</v>
      </c>
      <c r="K13" s="130">
        <f t="shared" si="6"/>
        <v>3549.6</v>
      </c>
      <c r="L13" s="130">
        <f t="shared" si="6"/>
        <v>5563.2</v>
      </c>
      <c r="M13" s="130">
        <f t="shared" si="6"/>
        <v>434.8</v>
      </c>
      <c r="N13" s="130">
        <f t="shared" si="6"/>
        <v>692</v>
      </c>
      <c r="O13" s="130">
        <f t="shared" si="6"/>
        <v>1375.9</v>
      </c>
      <c r="P13" s="130">
        <f t="shared" si="6"/>
        <v>192.7</v>
      </c>
      <c r="Q13" s="130">
        <f t="shared" si="6"/>
        <v>78386.7</v>
      </c>
      <c r="R13" s="130">
        <f>S13-SUM(G13:Q13)</f>
        <v>10136.200000000186</v>
      </c>
      <c r="S13" s="73">
        <f>U13</f>
        <v>994310.3</v>
      </c>
      <c r="T13" s="159"/>
      <c r="U13" s="4">
        <v>994310.3</v>
      </c>
    </row>
    <row r="14" spans="1:21" ht="25.5" customHeight="1" x14ac:dyDescent="0.25">
      <c r="A14" s="369"/>
      <c r="B14" s="370"/>
      <c r="C14" s="313"/>
      <c r="D14" s="373" t="s">
        <v>21</v>
      </c>
      <c r="E14" s="373"/>
      <c r="F14" s="373"/>
      <c r="G14" s="97">
        <f>G13-G12</f>
        <v>-5153.1000000000058</v>
      </c>
      <c r="H14" s="97">
        <f t="shared" ref="H14:R14" si="7">H13-H12</f>
        <v>-2793</v>
      </c>
      <c r="I14" s="97">
        <f t="shared" ref="I14" si="8">I13-I12</f>
        <v>0</v>
      </c>
      <c r="J14" s="97">
        <f t="shared" si="7"/>
        <v>-23245.699999999953</v>
      </c>
      <c r="K14" s="97">
        <f t="shared" si="7"/>
        <v>-123.90000000000009</v>
      </c>
      <c r="L14" s="97">
        <f t="shared" si="7"/>
        <v>-194.10000000000036</v>
      </c>
      <c r="M14" s="97">
        <f t="shared" si="7"/>
        <v>-15.199999999999989</v>
      </c>
      <c r="N14" s="97">
        <f t="shared" si="7"/>
        <v>-24.100000000000023</v>
      </c>
      <c r="O14" s="97">
        <f t="shared" si="7"/>
        <v>-48</v>
      </c>
      <c r="P14" s="97">
        <f>P13-P12</f>
        <v>-6.7000000000000171</v>
      </c>
      <c r="Q14" s="97">
        <f t="shared" si="7"/>
        <v>-2735.0000000000146</v>
      </c>
      <c r="R14" s="97">
        <f t="shared" si="7"/>
        <v>-353.69999999981337</v>
      </c>
      <c r="S14" s="73">
        <f>SUM(G14:R14)</f>
        <v>-34692.499999999789</v>
      </c>
      <c r="T14" s="160">
        <f>S13/S12</f>
        <v>0.96628532011769053</v>
      </c>
    </row>
    <row r="15" spans="1:21" ht="25.5" customHeight="1" x14ac:dyDescent="0.25">
      <c r="A15" s="369"/>
      <c r="B15" s="370"/>
      <c r="C15" s="314" t="s">
        <v>29</v>
      </c>
      <c r="D15" s="311" t="s">
        <v>20</v>
      </c>
      <c r="E15" s="311"/>
      <c r="F15" s="311"/>
      <c r="G15" s="98">
        <f>ROUND(G$12*$T16,1)</f>
        <v>149025.60000000001</v>
      </c>
      <c r="H15" s="98">
        <f t="shared" ref="H15:I15" si="9">ROUND(H$12*$T16,1)</f>
        <v>80773.2</v>
      </c>
      <c r="I15" s="98">
        <f t="shared" si="9"/>
        <v>0</v>
      </c>
      <c r="J15" s="98">
        <f t="shared" ref="J15" si="10">ROUND(J$12*$T16,1)</f>
        <v>672249.2</v>
      </c>
      <c r="K15" s="98">
        <f t="shared" ref="K15" si="11">ROUND(K$12*$T16,1)</f>
        <v>3581.7</v>
      </c>
      <c r="L15" s="98">
        <f t="shared" ref="L15" si="12">ROUND(L$12*$T16,1)</f>
        <v>5613.4</v>
      </c>
      <c r="M15" s="98">
        <f t="shared" ref="M15" si="13">ROUND(M$12*$T16,1)</f>
        <v>438.8</v>
      </c>
      <c r="N15" s="98">
        <f t="shared" ref="N15" si="14">ROUND(N$12*$T16,1)</f>
        <v>698.2</v>
      </c>
      <c r="O15" s="98">
        <f t="shared" ref="O15" si="15">ROUND(O$12*$T16,1)</f>
        <v>1388.3</v>
      </c>
      <c r="P15" s="98">
        <f t="shared" ref="P15" si="16">ROUND(P$12*$T16,1)</f>
        <v>194.4</v>
      </c>
      <c r="Q15" s="98">
        <f t="shared" ref="Q15" si="17">ROUND(Q$12*$T16,1)</f>
        <v>79094.2</v>
      </c>
      <c r="R15" s="98">
        <f>S15-SUM(G15:Q15)</f>
        <v>10227.599999999977</v>
      </c>
      <c r="S15" s="75">
        <f>U15</f>
        <v>1003284.6</v>
      </c>
      <c r="T15" s="161"/>
      <c r="U15" s="4">
        <v>1003284.6</v>
      </c>
    </row>
    <row r="16" spans="1:21" ht="25.5" customHeight="1" x14ac:dyDescent="0.25">
      <c r="A16" s="369"/>
      <c r="B16" s="370"/>
      <c r="C16" s="314"/>
      <c r="D16" s="374" t="s">
        <v>21</v>
      </c>
      <c r="E16" s="374"/>
      <c r="F16" s="374"/>
      <c r="G16" s="98">
        <f>G15-G12</f>
        <v>-3820.1000000000058</v>
      </c>
      <c r="H16" s="98">
        <f t="shared" ref="H16:R16" si="18">H15-H12</f>
        <v>-2070.5</v>
      </c>
      <c r="I16" s="98">
        <f t="shared" ref="I16" si="19">I15-I12</f>
        <v>0</v>
      </c>
      <c r="J16" s="98">
        <f t="shared" si="18"/>
        <v>-17232.400000000023</v>
      </c>
      <c r="K16" s="98">
        <f t="shared" si="18"/>
        <v>-91.800000000000182</v>
      </c>
      <c r="L16" s="98">
        <f t="shared" si="18"/>
        <v>-143.90000000000055</v>
      </c>
      <c r="M16" s="98">
        <f t="shared" si="18"/>
        <v>-11.199999999999989</v>
      </c>
      <c r="N16" s="98">
        <f t="shared" si="18"/>
        <v>-17.899999999999977</v>
      </c>
      <c r="O16" s="98">
        <f t="shared" si="18"/>
        <v>-35.600000000000136</v>
      </c>
      <c r="P16" s="98">
        <f>P15-P12</f>
        <v>-5</v>
      </c>
      <c r="Q16" s="98">
        <f t="shared" si="18"/>
        <v>-2027.5000000000146</v>
      </c>
      <c r="R16" s="98">
        <f t="shared" si="18"/>
        <v>-262.30000000002292</v>
      </c>
      <c r="S16" s="75">
        <f>SUM(G16:R16)</f>
        <v>-25718.20000000007</v>
      </c>
      <c r="T16" s="161">
        <f>S15/S12</f>
        <v>0.97500667636667249</v>
      </c>
    </row>
    <row r="17" spans="1:21" ht="25.5" customHeight="1" x14ac:dyDescent="0.25">
      <c r="A17" s="369"/>
      <c r="B17" s="370"/>
      <c r="C17" s="315" t="s">
        <v>241</v>
      </c>
      <c r="D17" s="329" t="s">
        <v>20</v>
      </c>
      <c r="E17" s="329"/>
      <c r="F17" s="329"/>
      <c r="G17" s="100">
        <f>ROUND(G$12*$T18,1)</f>
        <v>150900.20000000001</v>
      </c>
      <c r="H17" s="100">
        <f t="shared" ref="H17:I17" si="20">ROUND(H$12*$T18,1)</f>
        <v>81789.2</v>
      </c>
      <c r="I17" s="100">
        <f t="shared" si="20"/>
        <v>0</v>
      </c>
      <c r="J17" s="100">
        <f t="shared" ref="J17" si="21">ROUND(J$12*$T18,1)</f>
        <v>680705.4</v>
      </c>
      <c r="K17" s="100">
        <f t="shared" ref="K17" si="22">ROUND(K$12*$T18,1)</f>
        <v>3626.7</v>
      </c>
      <c r="L17" s="100">
        <f t="shared" ref="L17" si="23">ROUND(L$12*$T18,1)</f>
        <v>5684</v>
      </c>
      <c r="M17" s="100">
        <f t="shared" ref="M17" si="24">ROUND(M$12*$T18,1)</f>
        <v>444.3</v>
      </c>
      <c r="N17" s="100">
        <f t="shared" ref="N17" si="25">ROUND(N$12*$T18,1)</f>
        <v>707</v>
      </c>
      <c r="O17" s="100">
        <f t="shared" ref="O17" si="26">ROUND(O$12*$T18,1)</f>
        <v>1405.8</v>
      </c>
      <c r="P17" s="100">
        <f t="shared" ref="P17" si="27">ROUND(P$12*$T18,1)</f>
        <v>196.9</v>
      </c>
      <c r="Q17" s="100">
        <f>ROUND(Q$12*$T18,1)</f>
        <v>80089.100000000006</v>
      </c>
      <c r="R17" s="100">
        <f>S17-SUM(G17:Q17)</f>
        <v>10356.399999999907</v>
      </c>
      <c r="S17" s="77">
        <f>U17</f>
        <v>1015905</v>
      </c>
      <c r="T17" s="162"/>
      <c r="U17" s="4">
        <v>1015905</v>
      </c>
    </row>
    <row r="18" spans="1:21" ht="25.5" customHeight="1" x14ac:dyDescent="0.25">
      <c r="A18" s="371"/>
      <c r="B18" s="372"/>
      <c r="C18" s="315"/>
      <c r="D18" s="375" t="s">
        <v>21</v>
      </c>
      <c r="E18" s="375"/>
      <c r="F18" s="375"/>
      <c r="G18" s="100">
        <f>G17-G12</f>
        <v>-1945.5</v>
      </c>
      <c r="H18" s="100">
        <f t="shared" ref="H18:R18" si="28">H17-H12</f>
        <v>-1054.5</v>
      </c>
      <c r="I18" s="100">
        <f t="shared" ref="I18" si="29">I17-I12</f>
        <v>0</v>
      </c>
      <c r="J18" s="100">
        <f t="shared" si="28"/>
        <v>-8776.1999999999534</v>
      </c>
      <c r="K18" s="100">
        <f t="shared" si="28"/>
        <v>-46.800000000000182</v>
      </c>
      <c r="L18" s="100">
        <f t="shared" si="28"/>
        <v>-73.300000000000182</v>
      </c>
      <c r="M18" s="100">
        <f t="shared" si="28"/>
        <v>-5.6999999999999886</v>
      </c>
      <c r="N18" s="100">
        <f t="shared" si="28"/>
        <v>-9.1000000000000227</v>
      </c>
      <c r="O18" s="100">
        <f t="shared" si="28"/>
        <v>-18.100000000000136</v>
      </c>
      <c r="P18" s="100">
        <f t="shared" si="28"/>
        <v>-2.5</v>
      </c>
      <c r="Q18" s="100">
        <f t="shared" si="28"/>
        <v>-1032.6000000000058</v>
      </c>
      <c r="R18" s="100">
        <f t="shared" si="28"/>
        <v>-133.50000000009277</v>
      </c>
      <c r="S18" s="77">
        <f>SUM(G18:R18)</f>
        <v>-13097.800000000052</v>
      </c>
      <c r="T18" s="162">
        <f>S17/S12</f>
        <v>0.9872713660254373</v>
      </c>
    </row>
    <row r="19" spans="1:21" ht="18.75" x14ac:dyDescent="0.25">
      <c r="A19" s="382" t="s">
        <v>248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4"/>
    </row>
    <row r="20" spans="1:21" ht="105" x14ac:dyDescent="0.25">
      <c r="A20" s="330" t="s">
        <v>92</v>
      </c>
      <c r="B20" s="353" t="s">
        <v>113</v>
      </c>
      <c r="C20" s="9" t="s">
        <v>38</v>
      </c>
      <c r="D20" s="319" t="s">
        <v>36</v>
      </c>
      <c r="E20" s="320"/>
      <c r="F20" s="321"/>
      <c r="G20" s="79">
        <f>Лист1!F178</f>
        <v>253383.42709279183</v>
      </c>
      <c r="H20" s="79">
        <f>Лист1!G178</f>
        <v>550000</v>
      </c>
      <c r="I20" s="79">
        <f>Лист1!H178</f>
        <v>0</v>
      </c>
      <c r="J20" s="79">
        <f>Лист1!I178</f>
        <v>16700000</v>
      </c>
      <c r="K20" s="79">
        <f>Лист1!J178</f>
        <v>0</v>
      </c>
      <c r="L20" s="79">
        <f>Лист1!K178</f>
        <v>0</v>
      </c>
      <c r="M20" s="79">
        <f>Лист1!L178</f>
        <v>0</v>
      </c>
      <c r="N20" s="79">
        <f>Лист1!M178</f>
        <v>0</v>
      </c>
      <c r="O20" s="79">
        <f>Лист1!N178</f>
        <v>0</v>
      </c>
      <c r="P20" s="79">
        <f>Лист1!O178</f>
        <v>0</v>
      </c>
      <c r="Q20" s="79">
        <f>Лист1!P178</f>
        <v>168744.84629498128</v>
      </c>
      <c r="R20" s="79">
        <f>Лист1!Q178</f>
        <v>0</v>
      </c>
      <c r="S20" s="124">
        <f>SUM(G20:R20)</f>
        <v>17672128.273387771</v>
      </c>
      <c r="T20" s="64"/>
    </row>
    <row r="21" spans="1:21" ht="32.25" customHeight="1" x14ac:dyDescent="0.25">
      <c r="A21" s="332"/>
      <c r="B21" s="353"/>
      <c r="C21" s="13" t="s">
        <v>70</v>
      </c>
      <c r="D21" s="110">
        <v>16</v>
      </c>
      <c r="E21" s="110">
        <v>16</v>
      </c>
      <c r="F21" s="110">
        <v>16</v>
      </c>
      <c r="G21" s="157">
        <f>ROUND($D21*G20/1000,1)</f>
        <v>4054.1</v>
      </c>
      <c r="H21" s="157">
        <f>ROUND($D21*H20/1000,1)</f>
        <v>8800</v>
      </c>
      <c r="I21" s="157">
        <f>ROUND($D21*I20/1000,1)</f>
        <v>0</v>
      </c>
      <c r="J21" s="157">
        <f t="shared" ref="J21:R21" si="30">ROUND($D21*J20/1000,1)</f>
        <v>267200</v>
      </c>
      <c r="K21" s="157">
        <f t="shared" si="30"/>
        <v>0</v>
      </c>
      <c r="L21" s="157">
        <f t="shared" si="30"/>
        <v>0</v>
      </c>
      <c r="M21" s="157">
        <f t="shared" si="30"/>
        <v>0</v>
      </c>
      <c r="N21" s="157">
        <f t="shared" si="30"/>
        <v>0</v>
      </c>
      <c r="O21" s="157">
        <f t="shared" si="30"/>
        <v>0</v>
      </c>
      <c r="P21" s="157">
        <f t="shared" si="30"/>
        <v>0</v>
      </c>
      <c r="Q21" s="157">
        <f t="shared" si="30"/>
        <v>2699.9</v>
      </c>
      <c r="R21" s="157">
        <f t="shared" si="30"/>
        <v>0</v>
      </c>
      <c r="S21" s="126">
        <f>SUM(G21:R21)</f>
        <v>282754</v>
      </c>
      <c r="T21" s="64"/>
    </row>
    <row r="22" spans="1:21" ht="27.75" customHeight="1" x14ac:dyDescent="0.25">
      <c r="A22" s="367" t="s">
        <v>243</v>
      </c>
      <c r="B22" s="368"/>
      <c r="C22" s="349" t="s">
        <v>93</v>
      </c>
      <c r="D22" s="349"/>
      <c r="E22" s="349"/>
      <c r="F22" s="349"/>
      <c r="G22" s="163">
        <f>G21</f>
        <v>4054.1</v>
      </c>
      <c r="H22" s="163">
        <f t="shared" ref="H22:R22" si="31">H21</f>
        <v>8800</v>
      </c>
      <c r="I22" s="163">
        <f t="shared" ref="I22" si="32">I21</f>
        <v>0</v>
      </c>
      <c r="J22" s="163">
        <f t="shared" si="31"/>
        <v>267200</v>
      </c>
      <c r="K22" s="163">
        <f t="shared" si="31"/>
        <v>0</v>
      </c>
      <c r="L22" s="163">
        <f t="shared" si="31"/>
        <v>0</v>
      </c>
      <c r="M22" s="163">
        <f t="shared" si="31"/>
        <v>0</v>
      </c>
      <c r="N22" s="163">
        <f t="shared" si="31"/>
        <v>0</v>
      </c>
      <c r="O22" s="163">
        <f t="shared" si="31"/>
        <v>0</v>
      </c>
      <c r="P22" s="163">
        <f t="shared" si="31"/>
        <v>0</v>
      </c>
      <c r="Q22" s="163">
        <f t="shared" si="31"/>
        <v>2699.9</v>
      </c>
      <c r="R22" s="163">
        <f t="shared" si="31"/>
        <v>0</v>
      </c>
      <c r="S22" s="125">
        <f>SUM(G22:R22)</f>
        <v>282754</v>
      </c>
      <c r="T22" s="64"/>
    </row>
    <row r="23" spans="1:21" ht="33.75" customHeight="1" x14ac:dyDescent="0.25">
      <c r="A23" s="369"/>
      <c r="B23" s="370"/>
      <c r="C23" s="313" t="s">
        <v>28</v>
      </c>
      <c r="D23" s="310" t="s">
        <v>20</v>
      </c>
      <c r="E23" s="310"/>
      <c r="F23" s="310"/>
      <c r="G23" s="130">
        <f>ROUND(G$22*$T24,1)</f>
        <v>413.9</v>
      </c>
      <c r="H23" s="130">
        <f t="shared" ref="H23:Q23" si="33">ROUND(H$22*$T24,1)</f>
        <v>898.5</v>
      </c>
      <c r="I23" s="130">
        <f t="shared" si="33"/>
        <v>0</v>
      </c>
      <c r="J23" s="130">
        <f t="shared" si="33"/>
        <v>27282.400000000001</v>
      </c>
      <c r="K23" s="130">
        <f t="shared" si="33"/>
        <v>0</v>
      </c>
      <c r="L23" s="130">
        <f t="shared" si="33"/>
        <v>0</v>
      </c>
      <c r="M23" s="130">
        <f t="shared" si="33"/>
        <v>0</v>
      </c>
      <c r="N23" s="130">
        <f t="shared" si="33"/>
        <v>0</v>
      </c>
      <c r="O23" s="130">
        <f t="shared" si="33"/>
        <v>0</v>
      </c>
      <c r="P23" s="130">
        <f t="shared" si="33"/>
        <v>0</v>
      </c>
      <c r="Q23" s="130">
        <f t="shared" si="33"/>
        <v>275.7</v>
      </c>
      <c r="R23" s="130">
        <f>S23-SUM(G23:Q23)</f>
        <v>0</v>
      </c>
      <c r="S23" s="11">
        <f>U23</f>
        <v>28870.5</v>
      </c>
      <c r="T23" s="154"/>
      <c r="U23" s="4">
        <v>28870.5</v>
      </c>
    </row>
    <row r="24" spans="1:21" ht="33.75" customHeight="1" x14ac:dyDescent="0.25">
      <c r="A24" s="369"/>
      <c r="B24" s="370"/>
      <c r="C24" s="313"/>
      <c r="D24" s="373" t="s">
        <v>21</v>
      </c>
      <c r="E24" s="373"/>
      <c r="F24" s="373"/>
      <c r="G24" s="10">
        <f>G23-G21</f>
        <v>-3640.2</v>
      </c>
      <c r="H24" s="10">
        <f t="shared" ref="H24:R24" si="34">H23-H21</f>
        <v>-7901.5</v>
      </c>
      <c r="I24" s="10">
        <f t="shared" ref="I24" si="35">I23-I21</f>
        <v>0</v>
      </c>
      <c r="J24" s="10">
        <f t="shared" si="34"/>
        <v>-239917.6</v>
      </c>
      <c r="K24" s="10">
        <f t="shared" si="34"/>
        <v>0</v>
      </c>
      <c r="L24" s="10">
        <f t="shared" si="34"/>
        <v>0</v>
      </c>
      <c r="M24" s="10">
        <f t="shared" si="34"/>
        <v>0</v>
      </c>
      <c r="N24" s="10">
        <f t="shared" si="34"/>
        <v>0</v>
      </c>
      <c r="O24" s="10">
        <f t="shared" si="34"/>
        <v>0</v>
      </c>
      <c r="P24" s="10">
        <f t="shared" si="34"/>
        <v>0</v>
      </c>
      <c r="Q24" s="10">
        <f t="shared" si="34"/>
        <v>-2424.2000000000003</v>
      </c>
      <c r="R24" s="10">
        <f t="shared" si="34"/>
        <v>0</v>
      </c>
      <c r="S24" s="11">
        <f>SUM(G24:R24)</f>
        <v>-253883.50000000003</v>
      </c>
      <c r="T24" s="155">
        <f>S23/S21</f>
        <v>0.10210465634438416</v>
      </c>
    </row>
    <row r="25" spans="1:21" ht="33.75" customHeight="1" x14ac:dyDescent="0.25">
      <c r="A25" s="369"/>
      <c r="B25" s="370"/>
      <c r="C25" s="314" t="s">
        <v>29</v>
      </c>
      <c r="D25" s="311" t="s">
        <v>20</v>
      </c>
      <c r="E25" s="311"/>
      <c r="F25" s="311"/>
      <c r="G25" s="65">
        <f>ROUND(G$22*$T26,1)</f>
        <v>417.2</v>
      </c>
      <c r="H25" s="65">
        <f t="shared" ref="H25:I25" si="36">ROUND(H$22*$T26,1)</f>
        <v>905.6</v>
      </c>
      <c r="I25" s="65">
        <f t="shared" si="36"/>
        <v>0</v>
      </c>
      <c r="J25" s="65">
        <f t="shared" ref="J25" si="37">ROUND(J$22*$T26,1)</f>
        <v>27497.5</v>
      </c>
      <c r="K25" s="65">
        <f t="shared" ref="K25" si="38">ROUND(K$22*$T26,1)</f>
        <v>0</v>
      </c>
      <c r="L25" s="65">
        <f t="shared" ref="L25" si="39">ROUND(L$22*$T26,1)</f>
        <v>0</v>
      </c>
      <c r="M25" s="65">
        <f t="shared" ref="M25" si="40">ROUND(M$22*$T26,1)</f>
        <v>0</v>
      </c>
      <c r="N25" s="65">
        <f t="shared" ref="N25" si="41">ROUND(N$22*$T26,1)</f>
        <v>0</v>
      </c>
      <c r="O25" s="65">
        <f t="shared" ref="O25" si="42">ROUND(O$22*$T26,1)</f>
        <v>0</v>
      </c>
      <c r="P25" s="65">
        <f t="shared" ref="P25" si="43">ROUND(P$22*$T26,1)</f>
        <v>0</v>
      </c>
      <c r="Q25" s="65">
        <f t="shared" ref="Q25" si="44">ROUND(Q$22*$T26,1)</f>
        <v>277.8</v>
      </c>
      <c r="R25" s="65">
        <f>S25-SUM(G25:Q25)</f>
        <v>0.10000000000218279</v>
      </c>
      <c r="S25" s="66">
        <f>U25</f>
        <v>29098.2</v>
      </c>
      <c r="T25" s="164"/>
      <c r="U25" s="4">
        <v>29098.2</v>
      </c>
    </row>
    <row r="26" spans="1:21" ht="33.75" customHeight="1" x14ac:dyDescent="0.25">
      <c r="A26" s="369"/>
      <c r="B26" s="370"/>
      <c r="C26" s="314"/>
      <c r="D26" s="374" t="s">
        <v>21</v>
      </c>
      <c r="E26" s="374"/>
      <c r="F26" s="374"/>
      <c r="G26" s="65">
        <f>G25-G21</f>
        <v>-3636.9</v>
      </c>
      <c r="H26" s="65">
        <f t="shared" ref="H26:Q26" si="45">H25-H21</f>
        <v>-7894.4</v>
      </c>
      <c r="I26" s="65">
        <f t="shared" ref="I26" si="46">I25-I21</f>
        <v>0</v>
      </c>
      <c r="J26" s="65">
        <f t="shared" si="45"/>
        <v>-239702.5</v>
      </c>
      <c r="K26" s="65">
        <f t="shared" si="45"/>
        <v>0</v>
      </c>
      <c r="L26" s="65">
        <f t="shared" si="45"/>
        <v>0</v>
      </c>
      <c r="M26" s="65">
        <f t="shared" si="45"/>
        <v>0</v>
      </c>
      <c r="N26" s="65">
        <f t="shared" si="45"/>
        <v>0</v>
      </c>
      <c r="O26" s="65">
        <f t="shared" si="45"/>
        <v>0</v>
      </c>
      <c r="P26" s="65">
        <f t="shared" si="45"/>
        <v>0</v>
      </c>
      <c r="Q26" s="65">
        <f t="shared" si="45"/>
        <v>-2422.1</v>
      </c>
      <c r="R26" s="65">
        <f>R25-R21</f>
        <v>0.10000000000218279</v>
      </c>
      <c r="S26" s="66">
        <f>SUM(G26:R26)</f>
        <v>-253655.8</v>
      </c>
      <c r="T26" s="164">
        <f>S25/S21</f>
        <v>0.10290994999186573</v>
      </c>
    </row>
    <row r="27" spans="1:21" ht="33.75" customHeight="1" x14ac:dyDescent="0.25">
      <c r="A27" s="369"/>
      <c r="B27" s="370"/>
      <c r="C27" s="315" t="s">
        <v>241</v>
      </c>
      <c r="D27" s="329" t="s">
        <v>20</v>
      </c>
      <c r="E27" s="329"/>
      <c r="F27" s="329"/>
      <c r="G27" s="67">
        <f>ROUND(G$22*$T28,1)</f>
        <v>420.5</v>
      </c>
      <c r="H27" s="67">
        <f t="shared" ref="H27:I27" si="47">ROUND(H$22*$T28,1)</f>
        <v>912.7</v>
      </c>
      <c r="I27" s="67">
        <f t="shared" si="47"/>
        <v>0</v>
      </c>
      <c r="J27" s="67">
        <f t="shared" ref="J27" si="48">ROUND(J$22*$T28,1)</f>
        <v>27713.9</v>
      </c>
      <c r="K27" s="67">
        <f t="shared" ref="K27" si="49">ROUND(K$22*$T28,1)</f>
        <v>0</v>
      </c>
      <c r="L27" s="67">
        <f t="shared" ref="L27" si="50">ROUND(L$22*$T28,1)</f>
        <v>0</v>
      </c>
      <c r="M27" s="67">
        <f t="shared" ref="M27" si="51">ROUND(M$22*$T28,1)</f>
        <v>0</v>
      </c>
      <c r="N27" s="67">
        <f t="shared" ref="N27" si="52">ROUND(N$22*$T28,1)</f>
        <v>0</v>
      </c>
      <c r="O27" s="67">
        <f t="shared" ref="O27" si="53">ROUND(O$22*$T28,1)</f>
        <v>0</v>
      </c>
      <c r="P27" s="67">
        <f t="shared" ref="P27" si="54">ROUND(P$22*$T28,1)</f>
        <v>0</v>
      </c>
      <c r="Q27" s="67">
        <f t="shared" ref="Q27" si="55">ROUND(Q$22*$T28,1)</f>
        <v>280</v>
      </c>
      <c r="R27" s="67">
        <f>S27-SUM(G27:Q27)</f>
        <v>9.9999999998544808E-2</v>
      </c>
      <c r="S27" s="68">
        <f>U27</f>
        <v>29327.200000000001</v>
      </c>
      <c r="T27" s="165"/>
      <c r="U27" s="4">
        <v>29327.200000000001</v>
      </c>
    </row>
    <row r="28" spans="1:21" ht="33.75" customHeight="1" x14ac:dyDescent="0.25">
      <c r="A28" s="371"/>
      <c r="B28" s="372"/>
      <c r="C28" s="315"/>
      <c r="D28" s="375" t="s">
        <v>21</v>
      </c>
      <c r="E28" s="375"/>
      <c r="F28" s="375"/>
      <c r="G28" s="67">
        <f>G27-G21</f>
        <v>-3633.6</v>
      </c>
      <c r="H28" s="67">
        <f t="shared" ref="H28:R28" si="56">H27-H21</f>
        <v>-7887.3</v>
      </c>
      <c r="I28" s="67">
        <f t="shared" ref="I28" si="57">I27-I21</f>
        <v>0</v>
      </c>
      <c r="J28" s="67">
        <f t="shared" si="56"/>
        <v>-239486.1</v>
      </c>
      <c r="K28" s="67">
        <f t="shared" si="56"/>
        <v>0</v>
      </c>
      <c r="L28" s="67">
        <f t="shared" si="56"/>
        <v>0</v>
      </c>
      <c r="M28" s="67">
        <f t="shared" si="56"/>
        <v>0</v>
      </c>
      <c r="N28" s="67">
        <f t="shared" si="56"/>
        <v>0</v>
      </c>
      <c r="O28" s="67">
        <f t="shared" si="56"/>
        <v>0</v>
      </c>
      <c r="P28" s="67">
        <f t="shared" si="56"/>
        <v>0</v>
      </c>
      <c r="Q28" s="67">
        <f t="shared" si="56"/>
        <v>-2419.9</v>
      </c>
      <c r="R28" s="67">
        <f t="shared" si="56"/>
        <v>9.9999999998544808E-2</v>
      </c>
      <c r="S28" s="68">
        <f>SUM(G28:R28)</f>
        <v>-253426.8</v>
      </c>
      <c r="T28" s="165">
        <f>S27/S21</f>
        <v>0.10371984127545499</v>
      </c>
    </row>
    <row r="29" spans="1:21" x14ac:dyDescent="0.25">
      <c r="A29" s="4" t="s">
        <v>96</v>
      </c>
    </row>
  </sheetData>
  <mergeCells count="44">
    <mergeCell ref="A8:A9"/>
    <mergeCell ref="A10:A11"/>
    <mergeCell ref="B10:B11"/>
    <mergeCell ref="D20:F20"/>
    <mergeCell ref="B20:B21"/>
    <mergeCell ref="B8:B9"/>
    <mergeCell ref="A20:A21"/>
    <mergeCell ref="D25:F25"/>
    <mergeCell ref="D26:F26"/>
    <mergeCell ref="D27:F27"/>
    <mergeCell ref="D28:F28"/>
    <mergeCell ref="D13:F13"/>
    <mergeCell ref="D14:F14"/>
    <mergeCell ref="D15:F15"/>
    <mergeCell ref="D16:F16"/>
    <mergeCell ref="D17:F17"/>
    <mergeCell ref="D18:F18"/>
    <mergeCell ref="C22:F22"/>
    <mergeCell ref="C23:C24"/>
    <mergeCell ref="D23:F23"/>
    <mergeCell ref="D24:F24"/>
    <mergeCell ref="C1:Q1"/>
    <mergeCell ref="D2:R2"/>
    <mergeCell ref="D3:F3"/>
    <mergeCell ref="G3:S3"/>
    <mergeCell ref="A19:T19"/>
    <mergeCell ref="D6:F6"/>
    <mergeCell ref="D8:F8"/>
    <mergeCell ref="D10:F10"/>
    <mergeCell ref="C12:F12"/>
    <mergeCell ref="T3:T4"/>
    <mergeCell ref="A6:A7"/>
    <mergeCell ref="B6:B7"/>
    <mergeCell ref="A3:A4"/>
    <mergeCell ref="B3:B4"/>
    <mergeCell ref="C3:C4"/>
    <mergeCell ref="A5:T5"/>
    <mergeCell ref="A22:B28"/>
    <mergeCell ref="C25:C26"/>
    <mergeCell ref="C27:C28"/>
    <mergeCell ref="C13:C14"/>
    <mergeCell ref="C15:C16"/>
    <mergeCell ref="C17:C18"/>
    <mergeCell ref="A12:B18"/>
  </mergeCells>
  <pageMargins left="0.25" right="0.25" top="0.75" bottom="0.75" header="0.3" footer="0.3"/>
  <pageSetup paperSize="8" scale="4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IV48"/>
  <sheetViews>
    <sheetView view="pageBreakPreview" topLeftCell="D1" zoomScale="60" zoomScaleNormal="70" workbookViewId="0">
      <selection activeCell="P15" sqref="A4:U20"/>
    </sheetView>
  </sheetViews>
  <sheetFormatPr defaultColWidth="9.140625" defaultRowHeight="15.75" x14ac:dyDescent="0.25"/>
  <cols>
    <col min="1" max="1" width="26.140625" style="173" customWidth="1"/>
    <col min="2" max="2" width="20.85546875" style="173" customWidth="1"/>
    <col min="3" max="3" width="48" style="173" customWidth="1"/>
    <col min="4" max="6" width="9.7109375" style="173" customWidth="1"/>
    <col min="7" max="7" width="15.7109375" style="173" customWidth="1"/>
    <col min="8" max="10" width="15.42578125" style="173" customWidth="1"/>
    <col min="11" max="11" width="14" style="173" customWidth="1"/>
    <col min="12" max="12" width="12.85546875" style="173" customWidth="1"/>
    <col min="13" max="13" width="12.28515625" style="173" customWidth="1"/>
    <col min="14" max="14" width="12.5703125" style="173" customWidth="1"/>
    <col min="15" max="15" width="11.7109375" style="173" customWidth="1"/>
    <col min="16" max="16" width="15.5703125" style="173" customWidth="1"/>
    <col min="17" max="17" width="13.140625" style="173" customWidth="1"/>
    <col min="18" max="18" width="14" style="173" customWidth="1"/>
    <col min="19" max="19" width="16.42578125" style="173" customWidth="1"/>
    <col min="20" max="20" width="14.85546875" style="173" customWidth="1"/>
    <col min="21" max="21" width="11" style="173" customWidth="1"/>
    <col min="22" max="256" width="9.140625" style="173" customWidth="1"/>
    <col min="257" max="16384" width="9.140625" style="174"/>
  </cols>
  <sheetData>
    <row r="1" spans="1:21" ht="15.75" customHeight="1" x14ac:dyDescent="0.25">
      <c r="A1" s="172"/>
      <c r="B1" s="172"/>
      <c r="C1" s="308" t="s">
        <v>242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172"/>
      <c r="S1" s="172"/>
      <c r="T1" s="172"/>
    </row>
    <row r="2" spans="1:21" x14ac:dyDescent="0.25">
      <c r="A2" s="172"/>
      <c r="B2" s="172"/>
      <c r="C2" s="43" t="s">
        <v>0</v>
      </c>
      <c r="D2" s="412" t="s">
        <v>46</v>
      </c>
      <c r="E2" s="412"/>
      <c r="F2" s="412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2"/>
      <c r="S2" s="42"/>
      <c r="T2" s="42"/>
    </row>
    <row r="3" spans="1:21" x14ac:dyDescent="0.25">
      <c r="A3" s="172"/>
      <c r="B3" s="172"/>
      <c r="C3" s="43"/>
      <c r="D3" s="40"/>
      <c r="E3" s="40"/>
      <c r="F3" s="40"/>
      <c r="G3" s="41"/>
      <c r="H3" s="41"/>
      <c r="I3" s="196"/>
      <c r="J3" s="41"/>
      <c r="K3" s="41"/>
      <c r="L3" s="41"/>
      <c r="M3" s="41"/>
      <c r="N3" s="41"/>
      <c r="O3" s="41"/>
      <c r="P3" s="41"/>
      <c r="Q3" s="41"/>
      <c r="R3" s="42"/>
      <c r="S3" s="42"/>
      <c r="T3" s="42"/>
    </row>
    <row r="4" spans="1:21" ht="15" customHeight="1" x14ac:dyDescent="0.25">
      <c r="A4" s="401" t="s">
        <v>2</v>
      </c>
      <c r="B4" s="401" t="s">
        <v>54</v>
      </c>
      <c r="C4" s="401" t="s">
        <v>3</v>
      </c>
      <c r="D4" s="402" t="s">
        <v>55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0" t="s">
        <v>21</v>
      </c>
    </row>
    <row r="5" spans="1:21" ht="15" customHeight="1" x14ac:dyDescent="0.25">
      <c r="A5" s="401"/>
      <c r="B5" s="401"/>
      <c r="C5" s="401"/>
      <c r="D5" s="263" t="s">
        <v>28</v>
      </c>
      <c r="E5" s="263" t="s">
        <v>29</v>
      </c>
      <c r="F5" s="263" t="s">
        <v>241</v>
      </c>
      <c r="G5" s="38" t="s">
        <v>4</v>
      </c>
      <c r="H5" s="38" t="s">
        <v>5</v>
      </c>
      <c r="I5" s="38" t="s">
        <v>115</v>
      </c>
      <c r="J5" s="38" t="s">
        <v>6</v>
      </c>
      <c r="K5" s="38" t="s">
        <v>7</v>
      </c>
      <c r="L5" s="38" t="s">
        <v>8</v>
      </c>
      <c r="M5" s="38" t="s">
        <v>9</v>
      </c>
      <c r="N5" s="38" t="s">
        <v>101</v>
      </c>
      <c r="O5" s="38" t="s">
        <v>11</v>
      </c>
      <c r="P5" s="38" t="s">
        <v>12</v>
      </c>
      <c r="Q5" s="38" t="s">
        <v>13</v>
      </c>
      <c r="R5" s="38" t="s">
        <v>14</v>
      </c>
      <c r="S5" s="37" t="s">
        <v>15</v>
      </c>
      <c r="T5" s="400"/>
    </row>
    <row r="6" spans="1:21" x14ac:dyDescent="0.25">
      <c r="A6" s="415" t="s">
        <v>81</v>
      </c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7"/>
    </row>
    <row r="7" spans="1:21" ht="47.25" customHeight="1" x14ac:dyDescent="0.25">
      <c r="A7" s="403" t="s">
        <v>47</v>
      </c>
      <c r="B7" s="406" t="s">
        <v>48</v>
      </c>
      <c r="C7" s="23" t="s">
        <v>48</v>
      </c>
      <c r="D7" s="385" t="s">
        <v>31</v>
      </c>
      <c r="E7" s="386"/>
      <c r="F7" s="387"/>
      <c r="G7" s="21">
        <f>Лист1!F15</f>
        <v>1325.2</v>
      </c>
      <c r="H7" s="21">
        <f>Лист1!G15</f>
        <v>1152.2</v>
      </c>
      <c r="I7" s="21">
        <f>Лист1!H15</f>
        <v>8.6</v>
      </c>
      <c r="J7" s="21">
        <f>Лист1!I15</f>
        <v>30.1</v>
      </c>
      <c r="K7" s="21">
        <f>Лист1!J15</f>
        <v>522.20000000000005</v>
      </c>
      <c r="L7" s="21">
        <f>Лист1!K15</f>
        <v>276.39999999999998</v>
      </c>
      <c r="M7" s="21">
        <f>Лист1!L15</f>
        <v>9.1</v>
      </c>
      <c r="N7" s="21">
        <f>Лист1!M15</f>
        <v>49.4</v>
      </c>
      <c r="O7" s="21">
        <f>Лист1!N15</f>
        <v>12.9</v>
      </c>
      <c r="P7" s="21">
        <f>Лист1!O15</f>
        <v>24.3</v>
      </c>
      <c r="Q7" s="21">
        <f>Лист1!P15</f>
        <v>722.2</v>
      </c>
      <c r="R7" s="21">
        <f>Лист1!Q15</f>
        <v>1073.5999999999999</v>
      </c>
      <c r="S7" s="22">
        <f>SUM(G7:R7)</f>
        <v>5206.2000000000007</v>
      </c>
      <c r="T7" s="39"/>
    </row>
    <row r="8" spans="1:21" ht="31.5" customHeight="1" x14ac:dyDescent="0.25">
      <c r="A8" s="404"/>
      <c r="B8" s="407"/>
      <c r="C8" s="409" t="s">
        <v>49</v>
      </c>
      <c r="D8" s="166">
        <v>86440</v>
      </c>
      <c r="E8" s="166"/>
      <c r="F8" s="166"/>
      <c r="G8" s="167">
        <f>ROUND($D8*G$7/1000,1)</f>
        <v>114550.3</v>
      </c>
      <c r="H8" s="167">
        <f t="shared" ref="H8:R8" si="0">ROUND($D8*H$7/1000,1)</f>
        <v>99596.2</v>
      </c>
      <c r="I8" s="167">
        <f t="shared" si="0"/>
        <v>743.4</v>
      </c>
      <c r="J8" s="167">
        <f t="shared" si="0"/>
        <v>2601.8000000000002</v>
      </c>
      <c r="K8" s="167">
        <f t="shared" si="0"/>
        <v>45139</v>
      </c>
      <c r="L8" s="167">
        <f t="shared" si="0"/>
        <v>23892</v>
      </c>
      <c r="M8" s="167">
        <f t="shared" si="0"/>
        <v>786.6</v>
      </c>
      <c r="N8" s="167">
        <f t="shared" si="0"/>
        <v>4270.1000000000004</v>
      </c>
      <c r="O8" s="167">
        <f t="shared" si="0"/>
        <v>1115.0999999999999</v>
      </c>
      <c r="P8" s="167">
        <f t="shared" si="0"/>
        <v>2100.5</v>
      </c>
      <c r="Q8" s="167">
        <f t="shared" si="0"/>
        <v>62427</v>
      </c>
      <c r="R8" s="167">
        <f t="shared" si="0"/>
        <v>92802</v>
      </c>
      <c r="S8" s="52">
        <f>SUM(G8:R8)</f>
        <v>450023.99999999988</v>
      </c>
      <c r="T8" s="39"/>
    </row>
    <row r="9" spans="1:21" x14ac:dyDescent="0.25">
      <c r="A9" s="404"/>
      <c r="B9" s="407"/>
      <c r="C9" s="410"/>
      <c r="D9" s="166"/>
      <c r="E9" s="166">
        <v>87900</v>
      </c>
      <c r="F9" s="166"/>
      <c r="G9" s="167">
        <f>ROUND($E9*G$7/1000,1)</f>
        <v>116485.1</v>
      </c>
      <c r="H9" s="167">
        <f t="shared" ref="H9:R9" si="1">ROUND($E9*H$7/1000,1)</f>
        <v>101278.39999999999</v>
      </c>
      <c r="I9" s="167">
        <f t="shared" si="1"/>
        <v>755.9</v>
      </c>
      <c r="J9" s="167">
        <f t="shared" si="1"/>
        <v>2645.8</v>
      </c>
      <c r="K9" s="167">
        <f t="shared" si="1"/>
        <v>45901.4</v>
      </c>
      <c r="L9" s="167">
        <f t="shared" si="1"/>
        <v>24295.599999999999</v>
      </c>
      <c r="M9" s="167">
        <f t="shared" si="1"/>
        <v>799.9</v>
      </c>
      <c r="N9" s="167">
        <f t="shared" si="1"/>
        <v>4342.3</v>
      </c>
      <c r="O9" s="167">
        <f t="shared" si="1"/>
        <v>1133.9000000000001</v>
      </c>
      <c r="P9" s="167">
        <f t="shared" si="1"/>
        <v>2136</v>
      </c>
      <c r="Q9" s="167">
        <f t="shared" si="1"/>
        <v>63481.4</v>
      </c>
      <c r="R9" s="167">
        <f t="shared" si="1"/>
        <v>94369.4</v>
      </c>
      <c r="S9" s="52">
        <f t="shared" ref="S9:S10" si="2">SUM(G9:R9)</f>
        <v>457625.1</v>
      </c>
      <c r="T9" s="39"/>
    </row>
    <row r="10" spans="1:21" x14ac:dyDescent="0.25">
      <c r="A10" s="405"/>
      <c r="B10" s="408"/>
      <c r="C10" s="411"/>
      <c r="D10" s="166"/>
      <c r="E10" s="166"/>
      <c r="F10" s="166">
        <v>87900</v>
      </c>
      <c r="G10" s="167">
        <f>ROUND($F10*G$7/1000,1)</f>
        <v>116485.1</v>
      </c>
      <c r="H10" s="167">
        <f t="shared" ref="H10:R10" si="3">ROUND($F10*H$7/1000,1)</f>
        <v>101278.39999999999</v>
      </c>
      <c r="I10" s="167">
        <f t="shared" si="3"/>
        <v>755.9</v>
      </c>
      <c r="J10" s="167">
        <f t="shared" si="3"/>
        <v>2645.8</v>
      </c>
      <c r="K10" s="167">
        <f t="shared" si="3"/>
        <v>45901.4</v>
      </c>
      <c r="L10" s="167">
        <f t="shared" si="3"/>
        <v>24295.599999999999</v>
      </c>
      <c r="M10" s="167">
        <f t="shared" si="3"/>
        <v>799.9</v>
      </c>
      <c r="N10" s="167">
        <f t="shared" si="3"/>
        <v>4342.3</v>
      </c>
      <c r="O10" s="167">
        <f t="shared" si="3"/>
        <v>1133.9000000000001</v>
      </c>
      <c r="P10" s="167">
        <f t="shared" si="3"/>
        <v>2136</v>
      </c>
      <c r="Q10" s="167">
        <f t="shared" si="3"/>
        <v>63481.4</v>
      </c>
      <c r="R10" s="167">
        <f t="shared" si="3"/>
        <v>94369.4</v>
      </c>
      <c r="S10" s="52">
        <f t="shared" si="2"/>
        <v>457625.1</v>
      </c>
      <c r="T10" s="39"/>
    </row>
    <row r="11" spans="1:21" ht="25.5" customHeight="1" x14ac:dyDescent="0.25">
      <c r="A11" s="388" t="s">
        <v>73</v>
      </c>
      <c r="B11" s="389"/>
      <c r="C11" s="394" t="s">
        <v>66</v>
      </c>
      <c r="D11" s="394"/>
      <c r="E11" s="394"/>
      <c r="F11" s="394"/>
      <c r="G11" s="39">
        <f t="shared" ref="G11:R11" si="4">G8</f>
        <v>114550.3</v>
      </c>
      <c r="H11" s="39">
        <f t="shared" si="4"/>
        <v>99596.2</v>
      </c>
      <c r="I11" s="39">
        <f t="shared" ref="I11:R12" si="5">I8</f>
        <v>743.4</v>
      </c>
      <c r="J11" s="39">
        <f t="shared" si="4"/>
        <v>2601.8000000000002</v>
      </c>
      <c r="K11" s="39">
        <f t="shared" si="4"/>
        <v>45139</v>
      </c>
      <c r="L11" s="39">
        <f t="shared" si="4"/>
        <v>23892</v>
      </c>
      <c r="M11" s="39">
        <f t="shared" si="4"/>
        <v>786.6</v>
      </c>
      <c r="N11" s="39">
        <f t="shared" si="4"/>
        <v>4270.1000000000004</v>
      </c>
      <c r="O11" s="39">
        <f t="shared" si="4"/>
        <v>1115.0999999999999</v>
      </c>
      <c r="P11" s="39">
        <f t="shared" si="4"/>
        <v>2100.5</v>
      </c>
      <c r="Q11" s="39">
        <f t="shared" si="4"/>
        <v>62427</v>
      </c>
      <c r="R11" s="39">
        <f t="shared" si="4"/>
        <v>92802</v>
      </c>
      <c r="S11" s="39">
        <f>SUM(G11:R11)</f>
        <v>450023.99999999988</v>
      </c>
      <c r="T11" s="39"/>
    </row>
    <row r="12" spans="1:21" ht="25.5" customHeight="1" x14ac:dyDescent="0.25">
      <c r="A12" s="390"/>
      <c r="B12" s="391"/>
      <c r="C12" s="394" t="s">
        <v>67</v>
      </c>
      <c r="D12" s="394"/>
      <c r="E12" s="394"/>
      <c r="F12" s="394"/>
      <c r="G12" s="39">
        <f>G9</f>
        <v>116485.1</v>
      </c>
      <c r="H12" s="39">
        <f t="shared" ref="H12" si="6">H9</f>
        <v>101278.39999999999</v>
      </c>
      <c r="I12" s="39">
        <f t="shared" si="5"/>
        <v>755.9</v>
      </c>
      <c r="J12" s="39">
        <f t="shared" si="5"/>
        <v>2645.8</v>
      </c>
      <c r="K12" s="39">
        <f t="shared" si="5"/>
        <v>45901.4</v>
      </c>
      <c r="L12" s="39">
        <f t="shared" si="5"/>
        <v>24295.599999999999</v>
      </c>
      <c r="M12" s="39">
        <f t="shared" si="5"/>
        <v>799.9</v>
      </c>
      <c r="N12" s="39">
        <f t="shared" si="5"/>
        <v>4342.3</v>
      </c>
      <c r="O12" s="39">
        <f t="shared" si="5"/>
        <v>1133.9000000000001</v>
      </c>
      <c r="P12" s="39">
        <f t="shared" si="5"/>
        <v>2136</v>
      </c>
      <c r="Q12" s="39">
        <f t="shared" si="5"/>
        <v>63481.4</v>
      </c>
      <c r="R12" s="39">
        <f t="shared" si="5"/>
        <v>94369.4</v>
      </c>
      <c r="S12" s="39">
        <f t="shared" ref="S12:S13" si="7">SUM(G12:R12)</f>
        <v>457625.1</v>
      </c>
      <c r="T12" s="39"/>
    </row>
    <row r="13" spans="1:21" ht="25.5" customHeight="1" x14ac:dyDescent="0.25">
      <c r="A13" s="390"/>
      <c r="B13" s="391"/>
      <c r="C13" s="394" t="s">
        <v>238</v>
      </c>
      <c r="D13" s="394"/>
      <c r="E13" s="394"/>
      <c r="F13" s="394"/>
      <c r="G13" s="39">
        <f>G10</f>
        <v>116485.1</v>
      </c>
      <c r="H13" s="39">
        <f t="shared" ref="H13:R13" si="8">H10</f>
        <v>101278.39999999999</v>
      </c>
      <c r="I13" s="39">
        <f t="shared" si="8"/>
        <v>755.9</v>
      </c>
      <c r="J13" s="39">
        <f t="shared" si="8"/>
        <v>2645.8</v>
      </c>
      <c r="K13" s="39">
        <f t="shared" si="8"/>
        <v>45901.4</v>
      </c>
      <c r="L13" s="39">
        <f t="shared" si="8"/>
        <v>24295.599999999999</v>
      </c>
      <c r="M13" s="39">
        <f t="shared" si="8"/>
        <v>799.9</v>
      </c>
      <c r="N13" s="39">
        <f t="shared" si="8"/>
        <v>4342.3</v>
      </c>
      <c r="O13" s="39">
        <f t="shared" si="8"/>
        <v>1133.9000000000001</v>
      </c>
      <c r="P13" s="39">
        <f t="shared" si="8"/>
        <v>2136</v>
      </c>
      <c r="Q13" s="39">
        <f t="shared" si="8"/>
        <v>63481.4</v>
      </c>
      <c r="R13" s="39">
        <f t="shared" si="8"/>
        <v>94369.4</v>
      </c>
      <c r="S13" s="39">
        <f t="shared" si="7"/>
        <v>457625.1</v>
      </c>
      <c r="T13" s="39"/>
    </row>
    <row r="14" spans="1:21" ht="25.5" customHeight="1" x14ac:dyDescent="0.25">
      <c r="A14" s="390"/>
      <c r="B14" s="391"/>
      <c r="C14" s="313" t="s">
        <v>28</v>
      </c>
      <c r="D14" s="395" t="s">
        <v>20</v>
      </c>
      <c r="E14" s="395"/>
      <c r="F14" s="395"/>
      <c r="G14" s="130">
        <f>ROUND(G$11*$T15,1)</f>
        <v>103052.2</v>
      </c>
      <c r="H14" s="130">
        <f t="shared" ref="H14:Q14" si="9">ROUND(H$11*$T15,1)</f>
        <v>89599.1</v>
      </c>
      <c r="I14" s="130">
        <f t="shared" si="9"/>
        <v>668.8</v>
      </c>
      <c r="J14" s="130">
        <f t="shared" si="9"/>
        <v>2340.6</v>
      </c>
      <c r="K14" s="130">
        <f t="shared" si="9"/>
        <v>40608.1</v>
      </c>
      <c r="L14" s="130">
        <f t="shared" si="9"/>
        <v>21493.8</v>
      </c>
      <c r="M14" s="130">
        <f t="shared" si="9"/>
        <v>707.6</v>
      </c>
      <c r="N14" s="130">
        <f t="shared" si="9"/>
        <v>3841.5</v>
      </c>
      <c r="O14" s="130">
        <f t="shared" si="9"/>
        <v>1003.2</v>
      </c>
      <c r="P14" s="130">
        <f t="shared" si="9"/>
        <v>1889.7</v>
      </c>
      <c r="Q14" s="130">
        <f t="shared" si="9"/>
        <v>56160.800000000003</v>
      </c>
      <c r="R14" s="130">
        <f>S14-SUM(G14:Q14)</f>
        <v>83486.800000000047</v>
      </c>
      <c r="S14" s="130">
        <f>U14</f>
        <v>404852.2</v>
      </c>
      <c r="T14" s="45"/>
      <c r="U14" s="173">
        <v>404852.2</v>
      </c>
    </row>
    <row r="15" spans="1:21" ht="35.25" customHeight="1" x14ac:dyDescent="0.25">
      <c r="A15" s="390"/>
      <c r="B15" s="391"/>
      <c r="C15" s="313"/>
      <c r="D15" s="396" t="s">
        <v>21</v>
      </c>
      <c r="E15" s="396"/>
      <c r="F15" s="396"/>
      <c r="G15" s="31">
        <f t="shared" ref="G15:Q15" si="10">G14-G11</f>
        <v>-11498.100000000006</v>
      </c>
      <c r="H15" s="31">
        <f t="shared" si="10"/>
        <v>-9997.0999999999913</v>
      </c>
      <c r="I15" s="31">
        <f t="shared" ref="I15" si="11">I14-I11</f>
        <v>-74.600000000000023</v>
      </c>
      <c r="J15" s="31">
        <f t="shared" si="10"/>
        <v>-261.20000000000027</v>
      </c>
      <c r="K15" s="31">
        <f t="shared" si="10"/>
        <v>-4530.9000000000015</v>
      </c>
      <c r="L15" s="31">
        <f t="shared" si="10"/>
        <v>-2398.2000000000007</v>
      </c>
      <c r="M15" s="31">
        <f t="shared" si="10"/>
        <v>-79</v>
      </c>
      <c r="N15" s="31">
        <f t="shared" si="10"/>
        <v>-428.60000000000036</v>
      </c>
      <c r="O15" s="31">
        <f t="shared" si="10"/>
        <v>-111.89999999999986</v>
      </c>
      <c r="P15" s="31">
        <f t="shared" si="10"/>
        <v>-210.79999999999995</v>
      </c>
      <c r="Q15" s="31">
        <f t="shared" si="10"/>
        <v>-6266.1999999999971</v>
      </c>
      <c r="R15" s="10">
        <f t="shared" ref="R15" si="12">R14-R12</f>
        <v>-10882.599999999948</v>
      </c>
      <c r="S15" s="32">
        <f>SUM(G15:R15)</f>
        <v>-46739.199999999939</v>
      </c>
      <c r="T15" s="58">
        <f>S14/S11</f>
        <v>0.89962357563152218</v>
      </c>
    </row>
    <row r="16" spans="1:21" ht="25.5" customHeight="1" x14ac:dyDescent="0.25">
      <c r="A16" s="390"/>
      <c r="B16" s="391"/>
      <c r="C16" s="314" t="s">
        <v>29</v>
      </c>
      <c r="D16" s="397" t="s">
        <v>20</v>
      </c>
      <c r="E16" s="397"/>
      <c r="F16" s="397"/>
      <c r="G16" s="86">
        <f>ROUND(G$12*$T17,1)</f>
        <v>104995.9</v>
      </c>
      <c r="H16" s="86">
        <f t="shared" ref="H16:Q16" si="13">ROUND(H$12*$T17,1)</f>
        <v>91289.1</v>
      </c>
      <c r="I16" s="86">
        <f t="shared" si="13"/>
        <v>681.3</v>
      </c>
      <c r="J16" s="86">
        <f t="shared" si="13"/>
        <v>2384.8000000000002</v>
      </c>
      <c r="K16" s="86">
        <f t="shared" si="13"/>
        <v>41374</v>
      </c>
      <c r="L16" s="86">
        <f t="shared" si="13"/>
        <v>21899.3</v>
      </c>
      <c r="M16" s="86">
        <f t="shared" si="13"/>
        <v>721</v>
      </c>
      <c r="N16" s="86">
        <f t="shared" si="13"/>
        <v>3914</v>
      </c>
      <c r="O16" s="86">
        <f t="shared" si="13"/>
        <v>1022.1</v>
      </c>
      <c r="P16" s="86">
        <f t="shared" si="13"/>
        <v>1925.3</v>
      </c>
      <c r="Q16" s="86">
        <f t="shared" si="13"/>
        <v>57220.1</v>
      </c>
      <c r="R16" s="65">
        <f>S16-SUM(G16:Q16)</f>
        <v>85061.600000000093</v>
      </c>
      <c r="S16" s="87">
        <f>U16</f>
        <v>412488.5</v>
      </c>
      <c r="T16" s="168"/>
      <c r="U16" s="173">
        <v>412488.5</v>
      </c>
    </row>
    <row r="17" spans="1:256" ht="32.25" customHeight="1" x14ac:dyDescent="0.25">
      <c r="A17" s="390"/>
      <c r="B17" s="391"/>
      <c r="C17" s="314"/>
      <c r="D17" s="398" t="s">
        <v>21</v>
      </c>
      <c r="E17" s="398"/>
      <c r="F17" s="398"/>
      <c r="G17" s="86">
        <f>G16-G12</f>
        <v>-11489.200000000012</v>
      </c>
      <c r="H17" s="86">
        <f t="shared" ref="H17:Q17" si="14">H16-H12</f>
        <v>-9989.2999999999884</v>
      </c>
      <c r="I17" s="86">
        <f t="shared" si="14"/>
        <v>-74.600000000000023</v>
      </c>
      <c r="J17" s="86">
        <f t="shared" si="14"/>
        <v>-261</v>
      </c>
      <c r="K17" s="86">
        <f t="shared" si="14"/>
        <v>-4527.4000000000015</v>
      </c>
      <c r="L17" s="86">
        <f t="shared" si="14"/>
        <v>-2396.2999999999993</v>
      </c>
      <c r="M17" s="86">
        <f t="shared" si="14"/>
        <v>-78.899999999999977</v>
      </c>
      <c r="N17" s="86">
        <f t="shared" si="14"/>
        <v>-428.30000000000018</v>
      </c>
      <c r="O17" s="86">
        <f t="shared" si="14"/>
        <v>-111.80000000000007</v>
      </c>
      <c r="P17" s="86">
        <f t="shared" si="14"/>
        <v>-210.70000000000005</v>
      </c>
      <c r="Q17" s="86">
        <f t="shared" si="14"/>
        <v>-6261.3000000000029</v>
      </c>
      <c r="R17" s="65">
        <f>R16-R12</f>
        <v>-9307.799999999901</v>
      </c>
      <c r="S17" s="87">
        <f t="shared" ref="S17:S19" si="15">SUM(G17:R17)</f>
        <v>-45136.599999999904</v>
      </c>
      <c r="T17" s="169">
        <f>S16/S12</f>
        <v>0.9013677352924917</v>
      </c>
    </row>
    <row r="18" spans="1:256" ht="25.5" customHeight="1" x14ac:dyDescent="0.25">
      <c r="A18" s="390"/>
      <c r="B18" s="391"/>
      <c r="C18" s="315" t="s">
        <v>241</v>
      </c>
      <c r="D18" s="399" t="s">
        <v>20</v>
      </c>
      <c r="E18" s="399"/>
      <c r="F18" s="399"/>
      <c r="G18" s="89">
        <f>ROUND(G$13*$T19,1)</f>
        <v>106796.8</v>
      </c>
      <c r="H18" s="89">
        <f t="shared" ref="H18:Q18" si="16">ROUND(H$13*$T19,1)</f>
        <v>92854.9</v>
      </c>
      <c r="I18" s="89">
        <f t="shared" si="16"/>
        <v>693</v>
      </c>
      <c r="J18" s="89">
        <f t="shared" si="16"/>
        <v>2425.6999999999998</v>
      </c>
      <c r="K18" s="89">
        <f t="shared" si="16"/>
        <v>42083.7</v>
      </c>
      <c r="L18" s="89">
        <f t="shared" si="16"/>
        <v>22274.9</v>
      </c>
      <c r="M18" s="89">
        <f t="shared" si="16"/>
        <v>733.4</v>
      </c>
      <c r="N18" s="89">
        <f t="shared" si="16"/>
        <v>3981.1</v>
      </c>
      <c r="O18" s="89">
        <f t="shared" si="16"/>
        <v>1039.5999999999999</v>
      </c>
      <c r="P18" s="89">
        <f t="shared" si="16"/>
        <v>1958.3</v>
      </c>
      <c r="Q18" s="89">
        <f t="shared" si="16"/>
        <v>58201.5</v>
      </c>
      <c r="R18" s="67">
        <f>S18-SUM(G18:Q18)</f>
        <v>86520.599999999977</v>
      </c>
      <c r="S18" s="90">
        <f>U18</f>
        <v>419563.5</v>
      </c>
      <c r="T18" s="170"/>
      <c r="U18" s="173">
        <v>419563.5</v>
      </c>
    </row>
    <row r="19" spans="1:256" ht="40.5" customHeight="1" x14ac:dyDescent="0.25">
      <c r="A19" s="392"/>
      <c r="B19" s="393"/>
      <c r="C19" s="315"/>
      <c r="D19" s="414" t="s">
        <v>21</v>
      </c>
      <c r="E19" s="414"/>
      <c r="F19" s="414"/>
      <c r="G19" s="89">
        <f>G18-G13</f>
        <v>-9688.3000000000029</v>
      </c>
      <c r="H19" s="89">
        <f t="shared" ref="H19:Q19" si="17">H18-H13</f>
        <v>-8423.5</v>
      </c>
      <c r="I19" s="89">
        <f t="shared" si="17"/>
        <v>-62.899999999999977</v>
      </c>
      <c r="J19" s="89">
        <f t="shared" si="17"/>
        <v>-220.10000000000036</v>
      </c>
      <c r="K19" s="89">
        <f t="shared" si="17"/>
        <v>-3817.7000000000044</v>
      </c>
      <c r="L19" s="89">
        <f t="shared" si="17"/>
        <v>-2020.6999999999971</v>
      </c>
      <c r="M19" s="89">
        <f t="shared" si="17"/>
        <v>-66.5</v>
      </c>
      <c r="N19" s="89">
        <f t="shared" si="17"/>
        <v>-361.20000000000027</v>
      </c>
      <c r="O19" s="89">
        <f t="shared" si="17"/>
        <v>-94.300000000000182</v>
      </c>
      <c r="P19" s="89">
        <f t="shared" si="17"/>
        <v>-177.70000000000005</v>
      </c>
      <c r="Q19" s="89">
        <f t="shared" si="17"/>
        <v>-5279.9000000000015</v>
      </c>
      <c r="R19" s="67">
        <f t="shared" ref="R19" si="18">R18-R12</f>
        <v>-7848.8000000000175</v>
      </c>
      <c r="S19" s="90">
        <f t="shared" si="15"/>
        <v>-38061.60000000002</v>
      </c>
      <c r="T19" s="171">
        <f>S18/S13</f>
        <v>0.91682798867457227</v>
      </c>
    </row>
    <row r="20" spans="1:256" hidden="1" x14ac:dyDescent="0.25">
      <c r="A20" s="4" t="s">
        <v>95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  <c r="CF20" s="174"/>
      <c r="CG20" s="174"/>
      <c r="CH20" s="174"/>
      <c r="CI20" s="174"/>
      <c r="CJ20" s="174"/>
      <c r="CK20" s="174"/>
      <c r="CL20" s="174"/>
      <c r="CM20" s="174"/>
      <c r="CN20" s="174"/>
      <c r="CO20" s="174"/>
      <c r="CP20" s="174"/>
      <c r="CQ20" s="174"/>
      <c r="CR20" s="174"/>
      <c r="CS20" s="174"/>
      <c r="CT20" s="174"/>
      <c r="CU20" s="174"/>
      <c r="CV20" s="174"/>
      <c r="CW20" s="174"/>
      <c r="CX20" s="174"/>
      <c r="CY20" s="174"/>
      <c r="CZ20" s="174"/>
      <c r="DA20" s="174"/>
      <c r="DB20" s="174"/>
      <c r="DC20" s="174"/>
      <c r="DD20" s="174"/>
      <c r="DE20" s="174"/>
      <c r="DF20" s="174"/>
      <c r="DG20" s="174"/>
      <c r="DH20" s="174"/>
      <c r="DI20" s="174"/>
      <c r="DJ20" s="174"/>
      <c r="DK20" s="174"/>
      <c r="DL20" s="174"/>
      <c r="DM20" s="174"/>
      <c r="DN20" s="174"/>
      <c r="DO20" s="174"/>
      <c r="DP20" s="174"/>
      <c r="DQ20" s="174"/>
      <c r="DR20" s="174"/>
      <c r="DS20" s="174"/>
      <c r="DT20" s="174"/>
      <c r="DU20" s="174"/>
      <c r="DV20" s="174"/>
      <c r="DW20" s="174"/>
      <c r="DX20" s="174"/>
      <c r="DY20" s="174"/>
      <c r="DZ20" s="174"/>
      <c r="EA20" s="174"/>
      <c r="EB20" s="174"/>
      <c r="EC20" s="174"/>
      <c r="ED20" s="174"/>
      <c r="EE20" s="174"/>
      <c r="EF20" s="174"/>
      <c r="EG20" s="174"/>
      <c r="EH20" s="174"/>
      <c r="EI20" s="174"/>
      <c r="EJ20" s="174"/>
      <c r="EK20" s="174"/>
      <c r="EL20" s="174"/>
      <c r="EM20" s="174"/>
      <c r="EN20" s="174"/>
      <c r="EO20" s="174"/>
      <c r="EP20" s="174"/>
      <c r="EQ20" s="174"/>
      <c r="ER20" s="174"/>
      <c r="ES20" s="174"/>
      <c r="ET20" s="174"/>
      <c r="EU20" s="174"/>
      <c r="EV20" s="174"/>
      <c r="EW20" s="174"/>
      <c r="EX20" s="174"/>
      <c r="EY20" s="174"/>
      <c r="EZ20" s="174"/>
      <c r="FA20" s="174"/>
      <c r="FB20" s="174"/>
      <c r="FC20" s="174"/>
      <c r="FD20" s="174"/>
      <c r="FE20" s="174"/>
      <c r="FF20" s="174"/>
      <c r="FG20" s="174"/>
      <c r="FH20" s="174"/>
      <c r="FI20" s="174"/>
      <c r="FJ20" s="174"/>
      <c r="FK20" s="174"/>
      <c r="FL20" s="174"/>
      <c r="FM20" s="174"/>
      <c r="FN20" s="174"/>
      <c r="FO20" s="174"/>
      <c r="FP20" s="174"/>
      <c r="FQ20" s="174"/>
      <c r="FR20" s="174"/>
      <c r="FS20" s="174"/>
      <c r="FT20" s="174"/>
      <c r="FU20" s="174"/>
      <c r="FV20" s="174"/>
      <c r="FW20" s="174"/>
      <c r="FX20" s="174"/>
      <c r="FY20" s="174"/>
      <c r="FZ20" s="174"/>
      <c r="GA20" s="174"/>
      <c r="GB20" s="174"/>
      <c r="GC20" s="174"/>
      <c r="GD20" s="174"/>
      <c r="GE20" s="174"/>
      <c r="GF20" s="174"/>
      <c r="GG20" s="174"/>
      <c r="GH20" s="174"/>
      <c r="GI20" s="174"/>
      <c r="GJ20" s="174"/>
      <c r="GK20" s="174"/>
      <c r="GL20" s="174"/>
      <c r="GM20" s="174"/>
      <c r="GN20" s="174"/>
      <c r="GO20" s="174"/>
      <c r="GP20" s="174"/>
      <c r="GQ20" s="174"/>
      <c r="GR20" s="174"/>
      <c r="GS20" s="174"/>
      <c r="GT20" s="174"/>
      <c r="GU20" s="174"/>
      <c r="GV20" s="174"/>
      <c r="GW20" s="174"/>
      <c r="GX20" s="174"/>
      <c r="GY20" s="174"/>
      <c r="GZ20" s="174"/>
      <c r="HA20" s="174"/>
      <c r="HB20" s="174"/>
      <c r="HC20" s="174"/>
      <c r="HD20" s="174"/>
      <c r="HE20" s="174"/>
      <c r="HF20" s="174"/>
      <c r="HG20" s="174"/>
      <c r="HH20" s="174"/>
      <c r="HI20" s="174"/>
      <c r="HJ20" s="174"/>
      <c r="HK20" s="174"/>
      <c r="HL20" s="174"/>
      <c r="HM20" s="174"/>
      <c r="HN20" s="174"/>
      <c r="HO20" s="174"/>
      <c r="HP20" s="174"/>
      <c r="HQ20" s="174"/>
      <c r="HR20" s="174"/>
      <c r="HS20" s="174"/>
      <c r="HT20" s="174"/>
      <c r="HU20" s="174"/>
      <c r="HV20" s="174"/>
      <c r="HW20" s="174"/>
      <c r="HX20" s="174"/>
      <c r="HY20" s="174"/>
      <c r="HZ20" s="174"/>
      <c r="IA20" s="174"/>
      <c r="IB20" s="174"/>
      <c r="IC20" s="174"/>
      <c r="ID20" s="174"/>
      <c r="IE20" s="174"/>
      <c r="IF20" s="174"/>
      <c r="IG20" s="174"/>
      <c r="IH20" s="174"/>
      <c r="II20" s="174"/>
      <c r="IJ20" s="174"/>
      <c r="IK20" s="174"/>
      <c r="IL20" s="174"/>
      <c r="IM20" s="174"/>
      <c r="IN20" s="174"/>
      <c r="IO20" s="174"/>
      <c r="IP20" s="174"/>
      <c r="IQ20" s="174"/>
      <c r="IR20" s="174"/>
      <c r="IS20" s="174"/>
      <c r="IT20" s="174"/>
      <c r="IU20" s="174"/>
      <c r="IV20" s="174"/>
    </row>
    <row r="39" spans="3:4" x14ac:dyDescent="0.25">
      <c r="C39" s="177"/>
      <c r="D39" s="177"/>
    </row>
    <row r="40" spans="3:4" x14ac:dyDescent="0.25">
      <c r="C40" s="177"/>
      <c r="D40" s="177"/>
    </row>
    <row r="41" spans="3:4" x14ac:dyDescent="0.25">
      <c r="C41" s="177"/>
      <c r="D41" s="177"/>
    </row>
    <row r="42" spans="3:4" ht="15.75" customHeight="1" x14ac:dyDescent="0.25">
      <c r="C42" s="178"/>
      <c r="D42" s="177"/>
    </row>
    <row r="43" spans="3:4" x14ac:dyDescent="0.25">
      <c r="C43" s="177"/>
      <c r="D43" s="177"/>
    </row>
    <row r="44" spans="3:4" x14ac:dyDescent="0.25">
      <c r="C44" s="177"/>
      <c r="D44" s="177"/>
    </row>
    <row r="45" spans="3:4" x14ac:dyDescent="0.25">
      <c r="C45" s="177"/>
      <c r="D45" s="177"/>
    </row>
    <row r="46" spans="3:4" x14ac:dyDescent="0.25">
      <c r="C46" s="177"/>
      <c r="D46" s="177"/>
    </row>
    <row r="47" spans="3:4" x14ac:dyDescent="0.25">
      <c r="C47" s="177"/>
      <c r="D47" s="177"/>
    </row>
    <row r="48" spans="3:4" x14ac:dyDescent="0.25">
      <c r="C48" s="177"/>
      <c r="D48" s="177"/>
    </row>
  </sheetData>
  <mergeCells count="26">
    <mergeCell ref="C1:Q1"/>
    <mergeCell ref="C18:C19"/>
    <mergeCell ref="T4:T5"/>
    <mergeCell ref="A4:A5"/>
    <mergeCell ref="B4:B5"/>
    <mergeCell ref="C4:C5"/>
    <mergeCell ref="D4:F4"/>
    <mergeCell ref="G4:S4"/>
    <mergeCell ref="A7:A10"/>
    <mergeCell ref="B7:B10"/>
    <mergeCell ref="C8:C10"/>
    <mergeCell ref="C12:F12"/>
    <mergeCell ref="C13:F13"/>
    <mergeCell ref="D2:Q2"/>
    <mergeCell ref="D19:F19"/>
    <mergeCell ref="A6:T6"/>
    <mergeCell ref="D7:F7"/>
    <mergeCell ref="A11:B19"/>
    <mergeCell ref="C11:F11"/>
    <mergeCell ref="D14:F14"/>
    <mergeCell ref="D15:F15"/>
    <mergeCell ref="D16:F16"/>
    <mergeCell ref="D17:F17"/>
    <mergeCell ref="D18:F18"/>
    <mergeCell ref="C14:C15"/>
    <mergeCell ref="C16:C17"/>
  </mergeCells>
  <pageMargins left="0.25" right="0.25" top="0.75" bottom="0.75" header="0.3" footer="0.3"/>
  <pageSetup paperSize="9" scale="4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IT20"/>
  <sheetViews>
    <sheetView view="pageBreakPreview" topLeftCell="B1" zoomScale="60" zoomScaleNormal="70" workbookViewId="0">
      <selection activeCell="C14" sqref="C14:C19"/>
    </sheetView>
  </sheetViews>
  <sheetFormatPr defaultColWidth="9.140625" defaultRowHeight="15" x14ac:dyDescent="0.25"/>
  <cols>
    <col min="1" max="1" width="26.140625" style="35" customWidth="1"/>
    <col min="2" max="2" width="20.85546875" style="35" customWidth="1"/>
    <col min="3" max="3" width="48" style="35" customWidth="1"/>
    <col min="4" max="6" width="9.7109375" style="35" customWidth="1"/>
    <col min="7" max="7" width="15.7109375" style="35" customWidth="1"/>
    <col min="8" max="9" width="14.28515625" style="35" customWidth="1"/>
    <col min="10" max="10" width="13.42578125" style="35" customWidth="1"/>
    <col min="11" max="11" width="15" style="35" customWidth="1"/>
    <col min="12" max="12" width="12.85546875" style="35" customWidth="1"/>
    <col min="13" max="13" width="12.28515625" style="35" customWidth="1"/>
    <col min="14" max="14" width="10.140625" style="35" customWidth="1"/>
    <col min="15" max="15" width="11.7109375" style="35" customWidth="1"/>
    <col min="16" max="16" width="15.5703125" style="35" customWidth="1"/>
    <col min="17" max="17" width="13.140625" style="35" customWidth="1"/>
    <col min="18" max="18" width="14" style="35" customWidth="1"/>
    <col min="19" max="19" width="16.42578125" style="35" customWidth="1"/>
    <col min="20" max="20" width="14.85546875" style="35" customWidth="1"/>
    <col min="21" max="21" width="22.42578125" style="35" customWidth="1"/>
    <col min="22" max="254" width="9.140625" style="35" customWidth="1"/>
    <col min="255" max="16384" width="9.140625" style="36"/>
  </cols>
  <sheetData>
    <row r="1" spans="1:21" ht="15.75" customHeight="1" x14ac:dyDescent="0.25">
      <c r="A1" s="46"/>
      <c r="B1" s="46"/>
      <c r="C1" s="308" t="s">
        <v>242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46"/>
      <c r="S1" s="46"/>
      <c r="T1" s="46"/>
    </row>
    <row r="2" spans="1:21" ht="15.75" x14ac:dyDescent="0.25">
      <c r="A2" s="46"/>
      <c r="B2" s="46"/>
      <c r="C2" s="47" t="s">
        <v>0</v>
      </c>
      <c r="D2" s="418" t="s">
        <v>50</v>
      </c>
      <c r="E2" s="418"/>
      <c r="F2" s="418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</row>
    <row r="3" spans="1:21" ht="15.75" x14ac:dyDescent="0.25">
      <c r="A3" s="46"/>
      <c r="B3" s="46"/>
      <c r="C3" s="47"/>
      <c r="D3" s="48"/>
      <c r="E3" s="48"/>
      <c r="F3" s="48"/>
      <c r="G3" s="49"/>
      <c r="H3" s="49"/>
      <c r="I3" s="198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1" ht="15.75" customHeight="1" x14ac:dyDescent="0.25">
      <c r="A4" s="401" t="s">
        <v>2</v>
      </c>
      <c r="B4" s="401" t="s">
        <v>54</v>
      </c>
      <c r="C4" s="401" t="s">
        <v>3</v>
      </c>
      <c r="D4" s="402" t="s">
        <v>55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0" t="s">
        <v>21</v>
      </c>
    </row>
    <row r="5" spans="1:21" ht="15" customHeight="1" x14ac:dyDescent="0.25">
      <c r="A5" s="401"/>
      <c r="B5" s="401"/>
      <c r="C5" s="401"/>
      <c r="D5" s="263" t="s">
        <v>28</v>
      </c>
      <c r="E5" s="263" t="s">
        <v>29</v>
      </c>
      <c r="F5" s="263" t="s">
        <v>241</v>
      </c>
      <c r="G5" s="38" t="s">
        <v>4</v>
      </c>
      <c r="H5" s="38" t="s">
        <v>5</v>
      </c>
      <c r="I5" s="38" t="s">
        <v>115</v>
      </c>
      <c r="J5" s="38" t="s">
        <v>6</v>
      </c>
      <c r="K5" s="38" t="s">
        <v>7</v>
      </c>
      <c r="L5" s="38" t="s">
        <v>8</v>
      </c>
      <c r="M5" s="38" t="s">
        <v>9</v>
      </c>
      <c r="N5" s="38" t="s">
        <v>10</v>
      </c>
      <c r="O5" s="38" t="s">
        <v>11</v>
      </c>
      <c r="P5" s="38" t="s">
        <v>12</v>
      </c>
      <c r="Q5" s="38" t="s">
        <v>13</v>
      </c>
      <c r="R5" s="38" t="s">
        <v>14</v>
      </c>
      <c r="S5" s="37" t="s">
        <v>15</v>
      </c>
      <c r="T5" s="400"/>
    </row>
    <row r="6" spans="1:21" ht="15.75" customHeight="1" x14ac:dyDescent="0.25">
      <c r="A6" s="415" t="s">
        <v>81</v>
      </c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7"/>
    </row>
    <row r="7" spans="1:21" ht="47.25" customHeight="1" x14ac:dyDescent="0.25">
      <c r="A7" s="403" t="s">
        <v>47</v>
      </c>
      <c r="B7" s="406" t="s">
        <v>114</v>
      </c>
      <c r="C7" s="23" t="s">
        <v>48</v>
      </c>
      <c r="D7" s="385" t="s">
        <v>31</v>
      </c>
      <c r="E7" s="386"/>
      <c r="F7" s="387"/>
      <c r="G7" s="175">
        <f>Лист1!F15</f>
        <v>1325.2</v>
      </c>
      <c r="H7" s="175">
        <f>Лист1!G15</f>
        <v>1152.2</v>
      </c>
      <c r="I7" s="175">
        <f>Лист1!H15</f>
        <v>8.6</v>
      </c>
      <c r="J7" s="175">
        <f>Лист1!I15</f>
        <v>30.1</v>
      </c>
      <c r="K7" s="175">
        <f>Лист1!J15</f>
        <v>522.20000000000005</v>
      </c>
      <c r="L7" s="175">
        <f>Лист1!K15</f>
        <v>276.39999999999998</v>
      </c>
      <c r="M7" s="175">
        <f>Лист1!L15</f>
        <v>9.1</v>
      </c>
      <c r="N7" s="175">
        <f>Лист1!M15</f>
        <v>49.4</v>
      </c>
      <c r="O7" s="175">
        <f>Лист1!N15</f>
        <v>12.9</v>
      </c>
      <c r="P7" s="175">
        <f>Лист1!O15</f>
        <v>24.3</v>
      </c>
      <c r="Q7" s="175">
        <f>Лист1!P15</f>
        <v>722.2</v>
      </c>
      <c r="R7" s="175">
        <f>Лист1!Q15</f>
        <v>1073.5999999999999</v>
      </c>
      <c r="S7" s="27">
        <f>SUM(G7:R7)</f>
        <v>5206.2000000000007</v>
      </c>
      <c r="T7" s="34"/>
    </row>
    <row r="8" spans="1:21" ht="44.25" customHeight="1" x14ac:dyDescent="0.25">
      <c r="A8" s="404"/>
      <c r="B8" s="407"/>
      <c r="C8" s="409" t="s">
        <v>49</v>
      </c>
      <c r="D8" s="166">
        <v>68483</v>
      </c>
      <c r="E8" s="166"/>
      <c r="F8" s="166"/>
      <c r="G8" s="167">
        <f>ROUND($D8*G$7/1000,1)</f>
        <v>90753.7</v>
      </c>
      <c r="H8" s="167">
        <f t="shared" ref="H8:R8" si="0">ROUND($D8*H$7/1000,1)</f>
        <v>78906.100000000006</v>
      </c>
      <c r="I8" s="167">
        <f t="shared" si="0"/>
        <v>589</v>
      </c>
      <c r="J8" s="167">
        <f t="shared" si="0"/>
        <v>2061.3000000000002</v>
      </c>
      <c r="K8" s="167">
        <f t="shared" si="0"/>
        <v>35761.800000000003</v>
      </c>
      <c r="L8" s="167">
        <f t="shared" si="0"/>
        <v>18928.7</v>
      </c>
      <c r="M8" s="167">
        <f t="shared" si="0"/>
        <v>623.20000000000005</v>
      </c>
      <c r="N8" s="167">
        <f t="shared" si="0"/>
        <v>3383.1</v>
      </c>
      <c r="O8" s="167">
        <f t="shared" si="0"/>
        <v>883.4</v>
      </c>
      <c r="P8" s="167">
        <f t="shared" si="0"/>
        <v>1664.1</v>
      </c>
      <c r="Q8" s="167">
        <f t="shared" si="0"/>
        <v>49458.400000000001</v>
      </c>
      <c r="R8" s="167">
        <f t="shared" si="0"/>
        <v>73523.3</v>
      </c>
      <c r="S8" s="52">
        <f>SUM(G8:R8)</f>
        <v>356536.1</v>
      </c>
      <c r="T8" s="34"/>
    </row>
    <row r="9" spans="1:21" ht="44.25" customHeight="1" x14ac:dyDescent="0.25">
      <c r="A9" s="404"/>
      <c r="B9" s="407"/>
      <c r="C9" s="410"/>
      <c r="D9" s="166"/>
      <c r="E9" s="166">
        <v>69423</v>
      </c>
      <c r="F9" s="166"/>
      <c r="G9" s="167">
        <f>ROUND($E9*G$7/1000,1)</f>
        <v>91999.4</v>
      </c>
      <c r="H9" s="167">
        <f t="shared" ref="H9:R9" si="1">ROUND($E9*H$7/1000,1)</f>
        <v>79989.2</v>
      </c>
      <c r="I9" s="167">
        <f t="shared" si="1"/>
        <v>597</v>
      </c>
      <c r="J9" s="167">
        <f t="shared" si="1"/>
        <v>2089.6</v>
      </c>
      <c r="K9" s="167">
        <f t="shared" si="1"/>
        <v>36252.699999999997</v>
      </c>
      <c r="L9" s="167">
        <f t="shared" si="1"/>
        <v>19188.5</v>
      </c>
      <c r="M9" s="167">
        <f t="shared" si="1"/>
        <v>631.70000000000005</v>
      </c>
      <c r="N9" s="167">
        <f t="shared" si="1"/>
        <v>3429.5</v>
      </c>
      <c r="O9" s="167">
        <f t="shared" si="1"/>
        <v>895.6</v>
      </c>
      <c r="P9" s="167">
        <f t="shared" si="1"/>
        <v>1687</v>
      </c>
      <c r="Q9" s="167">
        <f t="shared" si="1"/>
        <v>50137.3</v>
      </c>
      <c r="R9" s="167">
        <f t="shared" si="1"/>
        <v>74532.5</v>
      </c>
      <c r="S9" s="52">
        <f t="shared" ref="S9:S10" si="2">SUM(G9:R9)</f>
        <v>361430</v>
      </c>
      <c r="T9" s="34"/>
    </row>
    <row r="10" spans="1:21" ht="44.25" customHeight="1" x14ac:dyDescent="0.25">
      <c r="A10" s="405"/>
      <c r="B10" s="408"/>
      <c r="C10" s="411"/>
      <c r="D10" s="166"/>
      <c r="E10" s="166"/>
      <c r="F10" s="166">
        <v>69423</v>
      </c>
      <c r="G10" s="167">
        <f>ROUND($F10*G$7/1000,1)</f>
        <v>91999.4</v>
      </c>
      <c r="H10" s="167">
        <f t="shared" ref="H10:R10" si="3">ROUND($F10*H$7/1000,1)</f>
        <v>79989.2</v>
      </c>
      <c r="I10" s="167">
        <f t="shared" si="3"/>
        <v>597</v>
      </c>
      <c r="J10" s="167">
        <f t="shared" si="3"/>
        <v>2089.6</v>
      </c>
      <c r="K10" s="167">
        <f t="shared" si="3"/>
        <v>36252.699999999997</v>
      </c>
      <c r="L10" s="167">
        <f t="shared" si="3"/>
        <v>19188.5</v>
      </c>
      <c r="M10" s="167">
        <f t="shared" si="3"/>
        <v>631.70000000000005</v>
      </c>
      <c r="N10" s="167">
        <f t="shared" si="3"/>
        <v>3429.5</v>
      </c>
      <c r="O10" s="167">
        <f t="shared" si="3"/>
        <v>895.6</v>
      </c>
      <c r="P10" s="167">
        <f t="shared" si="3"/>
        <v>1687</v>
      </c>
      <c r="Q10" s="167">
        <f t="shared" si="3"/>
        <v>50137.3</v>
      </c>
      <c r="R10" s="167">
        <f t="shared" si="3"/>
        <v>74532.5</v>
      </c>
      <c r="S10" s="52">
        <f t="shared" si="2"/>
        <v>361430</v>
      </c>
      <c r="T10" s="34"/>
    </row>
    <row r="11" spans="1:21" ht="32.25" customHeight="1" x14ac:dyDescent="0.25">
      <c r="A11" s="388" t="s">
        <v>91</v>
      </c>
      <c r="B11" s="389"/>
      <c r="C11" s="394" t="s">
        <v>66</v>
      </c>
      <c r="D11" s="394"/>
      <c r="E11" s="394"/>
      <c r="F11" s="394"/>
      <c r="G11" s="39">
        <f t="shared" ref="G11:R13" si="4">G8</f>
        <v>90753.7</v>
      </c>
      <c r="H11" s="39">
        <f t="shared" si="4"/>
        <v>78906.100000000006</v>
      </c>
      <c r="I11" s="39">
        <f t="shared" si="4"/>
        <v>589</v>
      </c>
      <c r="J11" s="39">
        <f t="shared" si="4"/>
        <v>2061.3000000000002</v>
      </c>
      <c r="K11" s="39">
        <f t="shared" si="4"/>
        <v>35761.800000000003</v>
      </c>
      <c r="L11" s="39">
        <f t="shared" si="4"/>
        <v>18928.7</v>
      </c>
      <c r="M11" s="39">
        <f t="shared" si="4"/>
        <v>623.20000000000005</v>
      </c>
      <c r="N11" s="39">
        <f t="shared" si="4"/>
        <v>3383.1</v>
      </c>
      <c r="O11" s="39">
        <f t="shared" si="4"/>
        <v>883.4</v>
      </c>
      <c r="P11" s="39">
        <f t="shared" si="4"/>
        <v>1664.1</v>
      </c>
      <c r="Q11" s="39">
        <f t="shared" si="4"/>
        <v>49458.400000000001</v>
      </c>
      <c r="R11" s="39">
        <f t="shared" si="4"/>
        <v>73523.3</v>
      </c>
      <c r="S11" s="39">
        <f>SUM(G11:R11)</f>
        <v>356536.1</v>
      </c>
      <c r="T11" s="28"/>
    </row>
    <row r="12" spans="1:21" ht="32.25" customHeight="1" x14ac:dyDescent="0.25">
      <c r="A12" s="390"/>
      <c r="B12" s="391"/>
      <c r="C12" s="394" t="s">
        <v>67</v>
      </c>
      <c r="D12" s="394"/>
      <c r="E12" s="394"/>
      <c r="F12" s="394"/>
      <c r="G12" s="39">
        <f>G9</f>
        <v>91999.4</v>
      </c>
      <c r="H12" s="39">
        <f t="shared" si="4"/>
        <v>79989.2</v>
      </c>
      <c r="I12" s="39">
        <f>I9</f>
        <v>597</v>
      </c>
      <c r="J12" s="39">
        <f t="shared" si="4"/>
        <v>2089.6</v>
      </c>
      <c r="K12" s="39">
        <f t="shared" si="4"/>
        <v>36252.699999999997</v>
      </c>
      <c r="L12" s="39">
        <f t="shared" si="4"/>
        <v>19188.5</v>
      </c>
      <c r="M12" s="39">
        <f t="shared" si="4"/>
        <v>631.70000000000005</v>
      </c>
      <c r="N12" s="39">
        <f t="shared" si="4"/>
        <v>3429.5</v>
      </c>
      <c r="O12" s="39">
        <f t="shared" si="4"/>
        <v>895.6</v>
      </c>
      <c r="P12" s="39">
        <f t="shared" si="4"/>
        <v>1687</v>
      </c>
      <c r="Q12" s="39">
        <f t="shared" si="4"/>
        <v>50137.3</v>
      </c>
      <c r="R12" s="39">
        <f t="shared" si="4"/>
        <v>74532.5</v>
      </c>
      <c r="S12" s="39">
        <f t="shared" ref="S12:S13" si="5">SUM(G12:R12)</f>
        <v>361430</v>
      </c>
      <c r="T12" s="28"/>
    </row>
    <row r="13" spans="1:21" ht="32.25" customHeight="1" x14ac:dyDescent="0.25">
      <c r="A13" s="390"/>
      <c r="B13" s="391"/>
      <c r="C13" s="394" t="s">
        <v>238</v>
      </c>
      <c r="D13" s="394"/>
      <c r="E13" s="394"/>
      <c r="F13" s="394"/>
      <c r="G13" s="39">
        <f>G10</f>
        <v>91999.4</v>
      </c>
      <c r="H13" s="39">
        <f t="shared" si="4"/>
        <v>79989.2</v>
      </c>
      <c r="I13" s="39">
        <f>I10</f>
        <v>597</v>
      </c>
      <c r="J13" s="39">
        <f t="shared" si="4"/>
        <v>2089.6</v>
      </c>
      <c r="K13" s="39">
        <f t="shared" si="4"/>
        <v>36252.699999999997</v>
      </c>
      <c r="L13" s="39">
        <f t="shared" si="4"/>
        <v>19188.5</v>
      </c>
      <c r="M13" s="39">
        <f t="shared" si="4"/>
        <v>631.70000000000005</v>
      </c>
      <c r="N13" s="39">
        <f t="shared" si="4"/>
        <v>3429.5</v>
      </c>
      <c r="O13" s="39">
        <f t="shared" si="4"/>
        <v>895.6</v>
      </c>
      <c r="P13" s="39">
        <f t="shared" si="4"/>
        <v>1687</v>
      </c>
      <c r="Q13" s="39">
        <f t="shared" si="4"/>
        <v>50137.3</v>
      </c>
      <c r="R13" s="39">
        <f t="shared" si="4"/>
        <v>74532.5</v>
      </c>
      <c r="S13" s="39">
        <f t="shared" si="5"/>
        <v>361430</v>
      </c>
      <c r="T13" s="28"/>
    </row>
    <row r="14" spans="1:21" ht="32.25" customHeight="1" x14ac:dyDescent="0.25">
      <c r="A14" s="390"/>
      <c r="B14" s="391"/>
      <c r="C14" s="313" t="s">
        <v>28</v>
      </c>
      <c r="D14" s="395" t="s">
        <v>20</v>
      </c>
      <c r="E14" s="395"/>
      <c r="F14" s="395"/>
      <c r="G14" s="130">
        <f>ROUND(G$11*$T15,1)</f>
        <v>81631.899999999994</v>
      </c>
      <c r="H14" s="130">
        <f t="shared" ref="H14:Q14" si="6">ROUND(H$11*$T15,1)</f>
        <v>70975.100000000006</v>
      </c>
      <c r="I14" s="130">
        <f t="shared" si="6"/>
        <v>529.79999999999995</v>
      </c>
      <c r="J14" s="130">
        <f t="shared" si="6"/>
        <v>1854.1</v>
      </c>
      <c r="K14" s="130">
        <f t="shared" si="6"/>
        <v>32167.3</v>
      </c>
      <c r="L14" s="130">
        <f t="shared" si="6"/>
        <v>17026.099999999999</v>
      </c>
      <c r="M14" s="130">
        <f t="shared" si="6"/>
        <v>560.6</v>
      </c>
      <c r="N14" s="130">
        <f t="shared" si="6"/>
        <v>3043.1</v>
      </c>
      <c r="O14" s="130">
        <f t="shared" si="6"/>
        <v>794.6</v>
      </c>
      <c r="P14" s="130">
        <f t="shared" si="6"/>
        <v>1496.8</v>
      </c>
      <c r="Q14" s="130">
        <f t="shared" si="6"/>
        <v>44487.3</v>
      </c>
      <c r="R14" s="130">
        <f>S14-SUM(G14:Q14)</f>
        <v>66133.399999999965</v>
      </c>
      <c r="S14" s="130">
        <f>U14</f>
        <v>320700.09999999998</v>
      </c>
      <c r="T14" s="45"/>
      <c r="U14" s="270">
        <v>320700.09999999998</v>
      </c>
    </row>
    <row r="15" spans="1:21" ht="32.25" customHeight="1" x14ac:dyDescent="0.25">
      <c r="A15" s="390"/>
      <c r="B15" s="391"/>
      <c r="C15" s="313"/>
      <c r="D15" s="396" t="s">
        <v>21</v>
      </c>
      <c r="E15" s="396"/>
      <c r="F15" s="396"/>
      <c r="G15" s="31">
        <f t="shared" ref="G15:Q15" si="7">G14-G11</f>
        <v>-9121.8000000000029</v>
      </c>
      <c r="H15" s="31">
        <f t="shared" si="7"/>
        <v>-7931</v>
      </c>
      <c r="I15" s="31">
        <f t="shared" si="7"/>
        <v>-59.200000000000045</v>
      </c>
      <c r="J15" s="31">
        <f t="shared" si="7"/>
        <v>-207.20000000000027</v>
      </c>
      <c r="K15" s="31">
        <f t="shared" si="7"/>
        <v>-3594.5000000000036</v>
      </c>
      <c r="L15" s="31">
        <f t="shared" si="7"/>
        <v>-1902.6000000000022</v>
      </c>
      <c r="M15" s="31">
        <f t="shared" si="7"/>
        <v>-62.600000000000023</v>
      </c>
      <c r="N15" s="31">
        <f t="shared" si="7"/>
        <v>-340</v>
      </c>
      <c r="O15" s="31">
        <f t="shared" si="7"/>
        <v>-88.799999999999955</v>
      </c>
      <c r="P15" s="31">
        <f t="shared" si="7"/>
        <v>-167.29999999999995</v>
      </c>
      <c r="Q15" s="31">
        <f t="shared" si="7"/>
        <v>-4971.0999999999985</v>
      </c>
      <c r="R15" s="10">
        <f t="shared" ref="R15" si="8">R14-R12</f>
        <v>-8399.1000000000349</v>
      </c>
      <c r="S15" s="32">
        <f>SUM(G15:R15)</f>
        <v>-36845.200000000041</v>
      </c>
      <c r="T15" s="58">
        <f>S14/S11</f>
        <v>0.89948843889861363</v>
      </c>
    </row>
    <row r="16" spans="1:21" ht="32.25" customHeight="1" x14ac:dyDescent="0.25">
      <c r="A16" s="390"/>
      <c r="B16" s="391"/>
      <c r="C16" s="314" t="s">
        <v>29</v>
      </c>
      <c r="D16" s="397" t="s">
        <v>20</v>
      </c>
      <c r="E16" s="397"/>
      <c r="F16" s="397"/>
      <c r="G16" s="86">
        <f>ROUND(G$12*$T17,1)</f>
        <v>82883.600000000006</v>
      </c>
      <c r="H16" s="86">
        <f t="shared" ref="H16:Q16" si="9">ROUND(H$12*$T17,1)</f>
        <v>72063.399999999994</v>
      </c>
      <c r="I16" s="86">
        <f t="shared" si="9"/>
        <v>537.79999999999995</v>
      </c>
      <c r="J16" s="86">
        <f t="shared" si="9"/>
        <v>1882.6</v>
      </c>
      <c r="K16" s="86">
        <f t="shared" si="9"/>
        <v>32660.6</v>
      </c>
      <c r="L16" s="86">
        <f t="shared" si="9"/>
        <v>17287.2</v>
      </c>
      <c r="M16" s="86">
        <f t="shared" si="9"/>
        <v>569.1</v>
      </c>
      <c r="N16" s="86">
        <f t="shared" si="9"/>
        <v>3089.7</v>
      </c>
      <c r="O16" s="86">
        <f t="shared" si="9"/>
        <v>806.9</v>
      </c>
      <c r="P16" s="86">
        <f t="shared" si="9"/>
        <v>1519.8</v>
      </c>
      <c r="Q16" s="86">
        <f t="shared" si="9"/>
        <v>45169.4</v>
      </c>
      <c r="R16" s="65">
        <f>S16-SUM(G16:Q16)</f>
        <v>67147.300000000017</v>
      </c>
      <c r="S16" s="87">
        <f>U16</f>
        <v>325617.40000000002</v>
      </c>
      <c r="T16" s="168"/>
      <c r="U16" s="35">
        <v>325617.40000000002</v>
      </c>
    </row>
    <row r="17" spans="1:21" ht="32.25" customHeight="1" x14ac:dyDescent="0.25">
      <c r="A17" s="390"/>
      <c r="B17" s="391"/>
      <c r="C17" s="314"/>
      <c r="D17" s="398" t="s">
        <v>21</v>
      </c>
      <c r="E17" s="398"/>
      <c r="F17" s="398"/>
      <c r="G17" s="86">
        <f>G16-G12</f>
        <v>-9115.7999999999884</v>
      </c>
      <c r="H17" s="86">
        <f t="shared" ref="H17:Q17" si="10">H16-H12</f>
        <v>-7925.8000000000029</v>
      </c>
      <c r="I17" s="86">
        <f t="shared" si="10"/>
        <v>-59.200000000000045</v>
      </c>
      <c r="J17" s="86">
        <f t="shared" si="10"/>
        <v>-207</v>
      </c>
      <c r="K17" s="86">
        <f t="shared" si="10"/>
        <v>-3592.0999999999985</v>
      </c>
      <c r="L17" s="86">
        <f t="shared" si="10"/>
        <v>-1901.2999999999993</v>
      </c>
      <c r="M17" s="86">
        <f t="shared" si="10"/>
        <v>-62.600000000000023</v>
      </c>
      <c r="N17" s="86">
        <f t="shared" si="10"/>
        <v>-339.80000000000018</v>
      </c>
      <c r="O17" s="86">
        <f t="shared" si="10"/>
        <v>-88.700000000000045</v>
      </c>
      <c r="P17" s="86">
        <f t="shared" si="10"/>
        <v>-167.20000000000005</v>
      </c>
      <c r="Q17" s="86">
        <f t="shared" si="10"/>
        <v>-4967.9000000000015</v>
      </c>
      <c r="R17" s="65">
        <f>R16-R12</f>
        <v>-7385.1999999999825</v>
      </c>
      <c r="S17" s="87">
        <f t="shared" ref="S17:S19" si="11">SUM(G17:R17)</f>
        <v>-35812.599999999977</v>
      </c>
      <c r="T17" s="169">
        <f>S16/S12</f>
        <v>0.90091414658440094</v>
      </c>
    </row>
    <row r="18" spans="1:21" ht="32.25" customHeight="1" x14ac:dyDescent="0.25">
      <c r="A18" s="390"/>
      <c r="B18" s="391"/>
      <c r="C18" s="315" t="s">
        <v>241</v>
      </c>
      <c r="D18" s="399" t="s">
        <v>20</v>
      </c>
      <c r="E18" s="399"/>
      <c r="F18" s="399"/>
      <c r="G18" s="89">
        <f>ROUND(G$13*$T19,1)</f>
        <v>84043.199999999997</v>
      </c>
      <c r="H18" s="89">
        <f t="shared" ref="H18:Q18" si="12">ROUND(H$13*$T19,1)</f>
        <v>73071.600000000006</v>
      </c>
      <c r="I18" s="89">
        <f t="shared" si="12"/>
        <v>545.4</v>
      </c>
      <c r="J18" s="89">
        <f t="shared" si="12"/>
        <v>1908.9</v>
      </c>
      <c r="K18" s="89">
        <f t="shared" si="12"/>
        <v>33117.5</v>
      </c>
      <c r="L18" s="89">
        <f t="shared" si="12"/>
        <v>17529.099999999999</v>
      </c>
      <c r="M18" s="89">
        <f t="shared" si="12"/>
        <v>577.1</v>
      </c>
      <c r="N18" s="89">
        <f t="shared" si="12"/>
        <v>3132.9</v>
      </c>
      <c r="O18" s="89">
        <f t="shared" si="12"/>
        <v>818.1</v>
      </c>
      <c r="P18" s="89">
        <f t="shared" si="12"/>
        <v>1541.1</v>
      </c>
      <c r="Q18" s="89">
        <f t="shared" si="12"/>
        <v>45801.4</v>
      </c>
      <c r="R18" s="67">
        <f>S18-SUM(G18:Q18)</f>
        <v>68086.799999999988</v>
      </c>
      <c r="S18" s="90">
        <f>U18</f>
        <v>330173.09999999998</v>
      </c>
      <c r="T18" s="170"/>
      <c r="U18" s="35">
        <v>330173.09999999998</v>
      </c>
    </row>
    <row r="19" spans="1:21" ht="32.25" customHeight="1" x14ac:dyDescent="0.25">
      <c r="A19" s="392"/>
      <c r="B19" s="393"/>
      <c r="C19" s="315"/>
      <c r="D19" s="414" t="s">
        <v>21</v>
      </c>
      <c r="E19" s="414"/>
      <c r="F19" s="414"/>
      <c r="G19" s="89">
        <f>G18-G13</f>
        <v>-7956.1999999999971</v>
      </c>
      <c r="H19" s="89">
        <f t="shared" ref="H19:Q19" si="13">H18-H13</f>
        <v>-6917.5999999999913</v>
      </c>
      <c r="I19" s="89">
        <f t="shared" si="13"/>
        <v>-51.600000000000023</v>
      </c>
      <c r="J19" s="89">
        <f t="shared" si="13"/>
        <v>-180.69999999999982</v>
      </c>
      <c r="K19" s="89">
        <f t="shared" si="13"/>
        <v>-3135.1999999999971</v>
      </c>
      <c r="L19" s="89">
        <f t="shared" si="13"/>
        <v>-1659.4000000000015</v>
      </c>
      <c r="M19" s="89">
        <f t="shared" si="13"/>
        <v>-54.600000000000023</v>
      </c>
      <c r="N19" s="89">
        <f t="shared" si="13"/>
        <v>-296.59999999999991</v>
      </c>
      <c r="O19" s="89">
        <f t="shared" si="13"/>
        <v>-77.5</v>
      </c>
      <c r="P19" s="89">
        <f t="shared" si="13"/>
        <v>-145.90000000000009</v>
      </c>
      <c r="Q19" s="89">
        <f t="shared" si="13"/>
        <v>-4335.9000000000015</v>
      </c>
      <c r="R19" s="67">
        <f t="shared" ref="R19" si="14">R18-R12</f>
        <v>-6445.7000000000116</v>
      </c>
      <c r="S19" s="90">
        <f t="shared" si="11"/>
        <v>-31256.899999999998</v>
      </c>
      <c r="T19" s="171">
        <f>S18/S13</f>
        <v>0.91351880032094723</v>
      </c>
    </row>
    <row r="20" spans="1:21" hidden="1" x14ac:dyDescent="0.25">
      <c r="A20" s="4" t="s">
        <v>95</v>
      </c>
    </row>
  </sheetData>
  <mergeCells count="26">
    <mergeCell ref="D19:F19"/>
    <mergeCell ref="A11:B19"/>
    <mergeCell ref="C11:F11"/>
    <mergeCell ref="C14:C15"/>
    <mergeCell ref="C16:C17"/>
    <mergeCell ref="C18:C19"/>
    <mergeCell ref="D15:F15"/>
    <mergeCell ref="D16:F16"/>
    <mergeCell ref="D17:F17"/>
    <mergeCell ref="D18:F18"/>
    <mergeCell ref="C12:F12"/>
    <mergeCell ref="C13:F13"/>
    <mergeCell ref="C1:Q1"/>
    <mergeCell ref="D2:T2"/>
    <mergeCell ref="D14:F14"/>
    <mergeCell ref="T4:T5"/>
    <mergeCell ref="A6:T6"/>
    <mergeCell ref="D7:F7"/>
    <mergeCell ref="A4:A5"/>
    <mergeCell ref="B4:B5"/>
    <mergeCell ref="C4:C5"/>
    <mergeCell ref="D4:F4"/>
    <mergeCell ref="G4:S4"/>
    <mergeCell ref="A7:A10"/>
    <mergeCell ref="B7:B10"/>
    <mergeCell ref="C8:C10"/>
  </mergeCells>
  <pageMargins left="0.25" right="0.25" top="0.75" bottom="0.75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XML</vt:lpstr>
      <vt:lpstr>ЦСП_ЭБ</vt:lpstr>
      <vt:lpstr>ЭБ_ЦСП_XML1</vt:lpstr>
      <vt:lpstr>Лист1</vt:lpstr>
      <vt:lpstr>1. ЦСП</vt:lpstr>
      <vt:lpstr>2. УСМ</vt:lpstr>
      <vt:lpstr>3. ФЦПСР</vt:lpstr>
      <vt:lpstr>4. Юг-Спорт</vt:lpstr>
      <vt:lpstr>5. Озеро Круглое</vt:lpstr>
      <vt:lpstr>6. Новогорск</vt:lpstr>
      <vt:lpstr>7. ОКА</vt:lpstr>
      <vt:lpstr>8. Крымский</vt:lpstr>
      <vt:lpstr>'1. ЦСП'!Заголовки_для_печати</vt:lpstr>
      <vt:lpstr>'2. УСМ'!Заголовки_для_печати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</cp:lastModifiedBy>
  <cp:lastPrinted>2018-12-26T13:07:12Z</cp:lastPrinted>
  <dcterms:created xsi:type="dcterms:W3CDTF">2017-08-11T10:54:06Z</dcterms:created>
  <dcterms:modified xsi:type="dcterms:W3CDTF">2019-05-28T21:29:39Z</dcterms:modified>
</cp:coreProperties>
</file>